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drawings/drawing5.xml" ContentType="application/vnd.openxmlformats-officedocument.drawing+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86C8E7E8-07DF-4733-8E6F-A539272AA0C2}" xr6:coauthVersionLast="46" xr6:coauthVersionMax="46" xr10:uidLastSave="{00000000-0000-0000-0000-000000000000}"/>
  <bookViews>
    <workbookView xWindow="-120" yWindow="-120" windowWidth="20730" windowHeight="11160" firstSheet="1" activeTab="2" xr2:uid="{00000000-000D-0000-FFFF-FFFF00000000}"/>
  </bookViews>
  <sheets>
    <sheet name="Exponents and Logs" sheetId="3" r:id="rId1"/>
    <sheet name="Excel Formulas" sheetId="1" r:id="rId2"/>
    <sheet name="Plotting and Regression" sheetId="2" r:id="rId3"/>
    <sheet name="Y=400+9X+e" sheetId="4" r:id="rId4"/>
    <sheet name="dlnY" sheetId="5" r:id="rId5"/>
    <sheet name="ESS TSS RSS" sheetId="6" r:id="rId6"/>
    <sheet name="MPC" sheetId="7" r:id="rId7"/>
  </sheets>
  <externalReferences>
    <externalReference r:id="rId8"/>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9" i="4" l="1"/>
  <c r="D78" i="4"/>
  <c r="D77" i="4"/>
  <c r="D76" i="4"/>
  <c r="D75" i="4"/>
  <c r="D74" i="4"/>
  <c r="D73" i="4"/>
  <c r="D72" i="4"/>
  <c r="D71" i="4"/>
  <c r="D70" i="4"/>
  <c r="D69" i="4"/>
  <c r="D68" i="4"/>
  <c r="D67" i="4"/>
  <c r="D66" i="4"/>
  <c r="D65" i="4"/>
  <c r="D64" i="4"/>
  <c r="D63" i="4"/>
  <c r="D62" i="4"/>
  <c r="D61" i="4"/>
  <c r="D60" i="4"/>
  <c r="D59" i="4"/>
  <c r="D80" i="4" s="1"/>
  <c r="G11" i="7" l="1"/>
  <c r="H11" i="7"/>
  <c r="G12" i="7"/>
  <c r="H12" i="7"/>
  <c r="G13" i="7"/>
  <c r="H13" i="7"/>
  <c r="G14" i="7"/>
  <c r="H14" i="7"/>
  <c r="G15" i="7"/>
  <c r="H15" i="7"/>
  <c r="G16" i="7"/>
  <c r="H16" i="7"/>
  <c r="G17" i="7"/>
  <c r="H17" i="7"/>
  <c r="G18" i="7"/>
  <c r="H18" i="7"/>
  <c r="G19" i="7"/>
  <c r="H19" i="7"/>
  <c r="G20" i="7"/>
  <c r="H20" i="7"/>
  <c r="G21" i="7"/>
  <c r="H21" i="7"/>
  <c r="G22" i="7"/>
  <c r="H22" i="7"/>
  <c r="G23" i="7"/>
  <c r="H23" i="7"/>
  <c r="G24" i="7"/>
  <c r="H24" i="7"/>
  <c r="G25" i="7"/>
  <c r="H25" i="7"/>
  <c r="G26" i="7"/>
  <c r="H26" i="7"/>
  <c r="G27" i="7"/>
  <c r="H27" i="7"/>
  <c r="G28" i="7"/>
  <c r="H28" i="7"/>
  <c r="G29" i="7"/>
  <c r="H29" i="7"/>
  <c r="G30" i="7"/>
  <c r="H30" i="7"/>
  <c r="G31" i="7"/>
  <c r="H31" i="7"/>
  <c r="G32" i="7"/>
  <c r="H32" i="7"/>
  <c r="G33" i="7"/>
  <c r="H33" i="7"/>
  <c r="G10" i="7"/>
  <c r="H10" i="7"/>
  <c r="R3" i="6" l="1"/>
  <c r="R4" i="6"/>
  <c r="R5" i="6"/>
  <c r="R6" i="6"/>
  <c r="R7" i="6"/>
  <c r="R8" i="6"/>
  <c r="R9" i="6"/>
  <c r="R10" i="6"/>
  <c r="R11" i="6"/>
  <c r="R12" i="6"/>
  <c r="R13" i="6"/>
  <c r="R14" i="6"/>
  <c r="R15" i="6"/>
  <c r="R16" i="6"/>
  <c r="R17" i="6"/>
  <c r="R18" i="6"/>
  <c r="R19" i="6"/>
  <c r="R20" i="6"/>
  <c r="R21" i="6"/>
  <c r="R22" i="6"/>
  <c r="R23" i="6"/>
  <c r="R2" i="6"/>
  <c r="P4" i="6"/>
  <c r="Q5" i="6"/>
  <c r="P8" i="6"/>
  <c r="P9" i="6"/>
  <c r="P13" i="6"/>
  <c r="Q13" i="6"/>
  <c r="P17" i="6"/>
  <c r="Q17" i="6"/>
  <c r="P20" i="6"/>
  <c r="Q21" i="6"/>
  <c r="O23" i="6"/>
  <c r="O22" i="6"/>
  <c r="Q22" i="6" s="1"/>
  <c r="O21" i="6"/>
  <c r="P21" i="6" s="1"/>
  <c r="O20" i="6"/>
  <c r="Q20" i="6" s="1"/>
  <c r="O19" i="6"/>
  <c r="P19" i="6" s="1"/>
  <c r="O18" i="6"/>
  <c r="Q18" i="6" s="1"/>
  <c r="O17" i="6"/>
  <c r="O16" i="6"/>
  <c r="Q16" i="6" s="1"/>
  <c r="O15" i="6"/>
  <c r="P15" i="6" s="1"/>
  <c r="O14" i="6"/>
  <c r="Q14" i="6" s="1"/>
  <c r="O13" i="6"/>
  <c r="O12" i="6"/>
  <c r="Q12" i="6" s="1"/>
  <c r="O11" i="6"/>
  <c r="P11" i="6" s="1"/>
  <c r="O10" i="6"/>
  <c r="Q10" i="6" s="1"/>
  <c r="O9" i="6"/>
  <c r="Q9" i="6" s="1"/>
  <c r="O8" i="6"/>
  <c r="Q8" i="6" s="1"/>
  <c r="O7" i="6"/>
  <c r="P7" i="6" s="1"/>
  <c r="O6" i="6"/>
  <c r="Q6" i="6" s="1"/>
  <c r="O5" i="6"/>
  <c r="P5" i="6" s="1"/>
  <c r="O4" i="6"/>
  <c r="Q4" i="6" s="1"/>
  <c r="O3" i="6"/>
  <c r="P3" i="6" s="1"/>
  <c r="O2" i="6"/>
  <c r="P2" i="6" s="1"/>
  <c r="R24" i="6" l="1"/>
  <c r="P12" i="6"/>
  <c r="P16" i="6"/>
  <c r="P22" i="6"/>
  <c r="P18" i="6"/>
  <c r="P14" i="6"/>
  <c r="P10" i="6"/>
  <c r="P6" i="6"/>
  <c r="Q19" i="6"/>
  <c r="Q15" i="6"/>
  <c r="Q11" i="6"/>
  <c r="Q7" i="6"/>
  <c r="Q3" i="6"/>
  <c r="Q2" i="6"/>
  <c r="AE2" i="2"/>
  <c r="Q24" i="6" l="1"/>
  <c r="P24" i="6"/>
  <c r="S24" i="6" s="1"/>
  <c r="C4" i="5"/>
  <c r="D4" i="5"/>
  <c r="C5" i="5"/>
  <c r="D5" i="5"/>
  <c r="C6" i="5"/>
  <c r="D6" i="5"/>
  <c r="C7" i="5"/>
  <c r="D7" i="5"/>
  <c r="C8" i="5"/>
  <c r="D8" i="5"/>
  <c r="C9" i="5"/>
  <c r="D9" i="5"/>
  <c r="C10" i="5"/>
  <c r="D10" i="5"/>
  <c r="C11" i="5"/>
  <c r="D11" i="5"/>
  <c r="C12" i="5"/>
  <c r="D12" i="5"/>
  <c r="C13" i="5"/>
  <c r="D13" i="5"/>
  <c r="C14" i="5"/>
  <c r="D14" i="5"/>
  <c r="C15" i="5"/>
  <c r="D15" i="5"/>
  <c r="C16" i="5"/>
  <c r="D16" i="5"/>
  <c r="C17" i="5"/>
  <c r="D17" i="5"/>
  <c r="C18" i="5"/>
  <c r="D18" i="5"/>
  <c r="C19" i="5"/>
  <c r="D19" i="5"/>
  <c r="C20" i="5"/>
  <c r="D20" i="5"/>
  <c r="C21" i="5"/>
  <c r="D21" i="5"/>
  <c r="C22" i="5"/>
  <c r="D22" i="5"/>
  <c r="C23" i="5"/>
  <c r="D23" i="5"/>
  <c r="C24" i="5"/>
  <c r="D24" i="5"/>
  <c r="C25" i="5"/>
  <c r="D25" i="5"/>
  <c r="C26" i="5"/>
  <c r="D26" i="5"/>
  <c r="C27" i="5"/>
  <c r="D27" i="5"/>
  <c r="C28" i="5"/>
  <c r="D28" i="5"/>
  <c r="C29" i="5"/>
  <c r="D29" i="5"/>
  <c r="C30" i="5"/>
  <c r="D30" i="5"/>
  <c r="C31" i="5"/>
  <c r="D31" i="5"/>
  <c r="C32" i="5"/>
  <c r="D32" i="5"/>
  <c r="C33" i="5"/>
  <c r="D33" i="5"/>
  <c r="C34" i="5"/>
  <c r="D34" i="5"/>
  <c r="C35" i="5"/>
  <c r="D35" i="5"/>
  <c r="C36" i="5"/>
  <c r="D36" i="5"/>
  <c r="C37" i="5"/>
  <c r="D37" i="5"/>
  <c r="C38" i="5"/>
  <c r="D38" i="5"/>
  <c r="C39" i="5"/>
  <c r="D39" i="5"/>
  <c r="C40" i="5"/>
  <c r="D40" i="5"/>
  <c r="C41" i="5"/>
  <c r="D41" i="5"/>
  <c r="C42" i="5"/>
  <c r="D42" i="5"/>
  <c r="C43" i="5"/>
  <c r="D43" i="5"/>
  <c r="C44" i="5"/>
  <c r="D44" i="5"/>
  <c r="C45" i="5"/>
  <c r="D45" i="5"/>
  <c r="C46" i="5"/>
  <c r="D46" i="5"/>
  <c r="C47" i="5"/>
  <c r="D47" i="5"/>
  <c r="C48" i="5"/>
  <c r="D48" i="5"/>
  <c r="C49" i="5"/>
  <c r="D49" i="5"/>
  <c r="C50" i="5"/>
  <c r="D50" i="5"/>
  <c r="C51" i="5"/>
  <c r="D51" i="5"/>
  <c r="C52" i="5"/>
  <c r="D52" i="5"/>
  <c r="C53" i="5"/>
  <c r="D53" i="5"/>
  <c r="C54" i="5"/>
  <c r="D54" i="5"/>
  <c r="D3" i="5"/>
  <c r="C3" i="5"/>
  <c r="A9" i="1" l="1"/>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11" i="3"/>
  <c r="C3" i="3"/>
  <c r="C4" i="3"/>
  <c r="C5" i="3"/>
  <c r="C6" i="3"/>
  <c r="C7" i="3"/>
  <c r="C8" i="3"/>
  <c r="C9" i="3"/>
  <c r="C10" i="3"/>
  <c r="C11" i="3"/>
  <c r="C12" i="3"/>
  <c r="C13" i="3"/>
  <c r="C14" i="3"/>
  <c r="AE3" i="2"/>
  <c r="AE4" i="2"/>
  <c r="AE5" i="2"/>
  <c r="AE6" i="2"/>
  <c r="AE7" i="2"/>
  <c r="AE8" i="2"/>
  <c r="AE9" i="2"/>
  <c r="AE10" i="2"/>
  <c r="AE11" i="2"/>
  <c r="AE12" i="2"/>
  <c r="AE13" i="2"/>
  <c r="AF13" i="2" s="1"/>
  <c r="AE14" i="2"/>
  <c r="AF14" i="2" s="1"/>
  <c r="AE15" i="2"/>
  <c r="AF15" i="2" s="1"/>
  <c r="AE16" i="2"/>
  <c r="AF16" i="2" s="1"/>
  <c r="AE17" i="2"/>
  <c r="AF17" i="2" s="1"/>
  <c r="AE18" i="2"/>
  <c r="AF18" i="2" s="1"/>
  <c r="AE19" i="2"/>
  <c r="AF19" i="2" s="1"/>
  <c r="AE20" i="2"/>
  <c r="AF20" i="2" s="1"/>
  <c r="AE21" i="2"/>
  <c r="AF21" i="2" s="1"/>
  <c r="AE22" i="2"/>
  <c r="AF22" i="2" s="1"/>
  <c r="AF3" i="2"/>
  <c r="AF4" i="2"/>
  <c r="AF5" i="2"/>
  <c r="AF6" i="2"/>
  <c r="AF7" i="2"/>
  <c r="AF8" i="2"/>
  <c r="AF9" i="2"/>
  <c r="AF10" i="2"/>
  <c r="AF11" i="2"/>
  <c r="AF12" i="2"/>
  <c r="AF2" i="2"/>
  <c r="D5" i="1" l="1"/>
  <c r="B9" i="1"/>
  <c r="B11" i="1" s="1"/>
  <c r="A11" i="1"/>
  <c r="B7" i="1"/>
  <c r="A7" i="1"/>
  <c r="C5" i="1"/>
  <c r="C9" i="1" s="1"/>
  <c r="C11" i="1" s="1"/>
  <c r="D7" i="1" l="1"/>
  <c r="F6" i="1"/>
  <c r="C7" i="1"/>
  <c r="D9" i="1"/>
  <c r="D11" i="1" s="1"/>
  <c r="E6" i="1"/>
</calcChain>
</file>

<file path=xl/sharedStrings.xml><?xml version="1.0" encoding="utf-8"?>
<sst xmlns="http://schemas.openxmlformats.org/spreadsheetml/2006/main" count="452" uniqueCount="196">
  <si>
    <t>Obs</t>
  </si>
  <si>
    <t>X</t>
  </si>
  <si>
    <t>Y</t>
  </si>
  <si>
    <t>XY</t>
  </si>
  <si>
    <t>ln(X)</t>
  </si>
  <si>
    <t>ln(Y)</t>
  </si>
  <si>
    <t>ln(XY)</t>
  </si>
  <si>
    <t>ln(X)+ln(Y)</t>
  </si>
  <si>
    <t>e^X</t>
  </si>
  <si>
    <t>X/Y</t>
  </si>
  <si>
    <t>e^(X/Y)</t>
  </si>
  <si>
    <t>e^XY</t>
  </si>
  <si>
    <t>e^Y</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</si>
  <si>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</si>
  <si>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</si>
  <si>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</si>
  <si>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</si>
  <si>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</si>
  <si>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</si>
  <si>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</si>
  <si>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</si>
  <si>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</si>
  <si>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</si>
  <si>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</si>
  <si>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</si>
  <si>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</si>
  <si>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</si>
  <si>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</si>
  <si>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</si>
  <si>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</si>
  <si>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</si>
  <si>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</si>
  <si>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</si>
  <si>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</si>
  <si>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</si>
  <si>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</si>
  <si>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</si>
  <si>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</si>
  <si>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RESIDUAL OUTPUT</t>
  </si>
  <si>
    <t>Observation</t>
  </si>
  <si>
    <t>Predicted Y</t>
  </si>
  <si>
    <t>Residuals</t>
  </si>
  <si>
    <t>PROBABILITY OUTPUT</t>
  </si>
  <si>
    <t>Percentile</t>
  </si>
  <si>
    <t>Predicted</t>
  </si>
  <si>
    <t>ln(e^X)</t>
  </si>
  <si>
    <t>ln(e^Y)</t>
  </si>
  <si>
    <t>ln(e^XY)</t>
  </si>
  <si>
    <t>ln(e^X/Y)</t>
  </si>
  <si>
    <t>ln(X/Y)</t>
  </si>
  <si>
    <t>ln(X)-ln(Y)</t>
  </si>
  <si>
    <t>2. Do you see any relationship between addition and multiplication (and subtraction and division) when logs are used?</t>
  </si>
  <si>
    <t>e^x</t>
  </si>
  <si>
    <t>Exponents</t>
  </si>
  <si>
    <t>Country</t>
  </si>
  <si>
    <t>United States</t>
  </si>
  <si>
    <t>Concept</t>
  </si>
  <si>
    <t>Gross Domestic Product, Real</t>
  </si>
  <si>
    <t>Data Source</t>
  </si>
  <si>
    <t>International Financial Statistics (IFS)</t>
  </si>
  <si>
    <t>Frequency</t>
  </si>
  <si>
    <t>Annual</t>
  </si>
  <si>
    <t>Status</t>
  </si>
  <si>
    <t>Published</t>
  </si>
  <si>
    <t>Unit</t>
  </si>
  <si>
    <t>National Currency, 2005 Reference Chained, Seasonally Adjusted, Adjusted at Annual Rates</t>
  </si>
  <si>
    <t>Facts</t>
  </si>
  <si>
    <t>Core Data</t>
  </si>
  <si>
    <t>Value</t>
  </si>
  <si>
    <t>Scale</t>
  </si>
  <si>
    <t>Billions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</si>
  <si>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</si>
  <si>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</si>
  <si>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</si>
  <si>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</si>
  <si>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</si>
  <si>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</si>
  <si>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</si>
  <si>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</si>
  <si>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</si>
  <si>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</si>
  <si>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</si>
  <si>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</si>
  <si>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</si>
  <si>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</si>
  <si>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</si>
  <si>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</si>
  <si>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</si>
  <si>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</si>
  <si>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</si>
  <si>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</si>
  <si>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</si>
  <si>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</si>
  <si>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</si>
  <si>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</si>
  <si>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</si>
  <si>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</si>
  <si>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</si>
  <si>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</si>
  <si>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</si>
  <si>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</si>
  <si>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</si>
  <si>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</si>
  <si>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</si>
  <si>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</si>
  <si>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</si>
  <si>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</si>
  <si>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</si>
  <si>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</si>
  <si>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</si>
  <si>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</si>
  <si>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</si>
  <si>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</si>
  <si>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</si>
  <si>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</si>
  <si>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</si>
  <si>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</si>
  <si>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</si>
  <si>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</si>
  <si>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</si>
  <si>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</si>
  <si>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</si>
  <si>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</si>
  <si>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</si>
  <si>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U.S. Real Y</t>
  </si>
  <si>
    <t>YEAR</t>
  </si>
  <si>
    <t>3. Logs linearize functions--AND turn derivatives into percentage changes.</t>
  </si>
  <si>
    <t>Excel regression output.</t>
  </si>
  <si>
    <t>We will learn what all the abbreviations mean,</t>
  </si>
  <si>
    <t>and how to interpret each number</t>
  </si>
  <si>
    <t>(But we will use Eviews)</t>
  </si>
  <si>
    <t xml:space="preserve">Regression Equation: </t>
  </si>
  <si>
    <t>Actual-Predicted</t>
  </si>
  <si>
    <t>Click on Cells AE2, etc. and AF2, etc. tp see how each variable is calculated.</t>
  </si>
  <si>
    <t>I calculated Columns AE and AF, but Cell N22 shows that the software does this too.</t>
  </si>
  <si>
    <t>This plot has real GDP (divided by 1000, so that the two series can be plotted together), as well as log GDP.</t>
  </si>
  <si>
    <t>&lt;--Here, we want to find "nothing." If our model is good, then it captures relationships--so what it "misses" should be random error (white noise).</t>
  </si>
  <si>
    <t>Obs. = "observation number"</t>
  </si>
  <si>
    <t>I took e to the power of X and graphed what is called "Exponential Growth". Note the Excel formula.</t>
  </si>
  <si>
    <t>The (natural) logarithm does the opposite. Here are actual U.S. GDP data. This is how the data "look" in most databases. Logs "flatten" nonlinear data series. You would need to "transform"most real data into the form you need.</t>
  </si>
  <si>
    <t>This is simply a scatterplot of those two series.  Can you replicate it in Excel?</t>
  </si>
  <si>
    <t>How do we find the line that runs through the datapoints (the mathematical relationship)?</t>
  </si>
  <si>
    <t>Y= -678.97 + 9.33*X</t>
  </si>
  <si>
    <t>1. Which datapoint is highlighted in Green (with a black outline)? Does it look like it has a small or a large error? How much is this error?</t>
  </si>
  <si>
    <t>The red line represents the</t>
  </si>
  <si>
    <t>Column AE: "Predicted" is calculated by plugging in each "X" variable into the regression equation. Note thet the $ signs in the formula keeps a certain cell "frozen" and used in all cells, while other formulas vary by cell.</t>
  </si>
  <si>
    <t>1. Click on each cell to see the formula used for each mathematical calculation. (The other tabs have formulas, too!) The "=" is very important.</t>
  </si>
  <si>
    <t>how each number is calculated,</t>
  </si>
  <si>
    <t>FOR CLASS, 2/3/2014:</t>
  </si>
  <si>
    <t xml:space="preserve">2.Consider a prediction based on a number that is not given. What if Variable X were equal to 900.5? This number is NOT in the given data. Make an estimate: How much would you predict Variable Y to be? </t>
  </si>
  <si>
    <t>Bring your work to class to earn "Attendance" points.</t>
  </si>
  <si>
    <t>l</t>
  </si>
  <si>
    <t>Growth</t>
  </si>
  <si>
    <t>dlnY</t>
  </si>
  <si>
    <t xml:space="preserve">Column AF: "Actual - Predicted" is the error term--how much each real observation differs from the prediction. </t>
  </si>
  <si>
    <t>TSS</t>
  </si>
  <si>
    <t>ESS</t>
  </si>
  <si>
    <t>RSS</t>
  </si>
  <si>
    <t>R^2</t>
  </si>
  <si>
    <t>Gross Domestic Product, Nominal</t>
  </si>
  <si>
    <t>Household Consumption Expenditure, incl. NPISHs, Nominal</t>
  </si>
  <si>
    <t>Gross Domestic Product, Deflator</t>
  </si>
  <si>
    <t>Consumer Prices, All items</t>
  </si>
  <si>
    <t>National Currency, Seasonally Adjusted, Adjusted at Annual Rates</t>
  </si>
  <si>
    <t>Index, 2005=100, Seasonally Adjusted</t>
  </si>
  <si>
    <t>Index, 2005=100</t>
  </si>
  <si>
    <t>Units</t>
  </si>
  <si>
    <t>2013</t>
  </si>
  <si>
    <t>Columns: Time (25)</t>
  </si>
  <si>
    <t>RY</t>
  </si>
  <si>
    <t>RC</t>
  </si>
  <si>
    <t>Dependent Variable: RC</t>
  </si>
  <si>
    <t>Method: Least Squares</t>
  </si>
  <si>
    <t>Date: 02/02/14   Time: 07:32</t>
  </si>
  <si>
    <t>Sample: 1990 2012</t>
  </si>
  <si>
    <t>Included observations: 23</t>
  </si>
  <si>
    <t>Variable</t>
  </si>
  <si>
    <t>Coefficient</t>
  </si>
  <si>
    <t>Std. Error</t>
  </si>
  <si>
    <t>t-Statistic</t>
  </si>
  <si>
    <t xml:space="preserve">Prob.  </t>
  </si>
  <si>
    <t>C</t>
  </si>
  <si>
    <t>R-squared</t>
  </si>
  <si>
    <t xml:space="preserve">    Mean dependent var</t>
  </si>
  <si>
    <t>Adjusted R-squared</t>
  </si>
  <si>
    <t xml:space="preserve">    S.D. dependent var</t>
  </si>
  <si>
    <t>S.E. of regression</t>
  </si>
  <si>
    <t xml:space="preserve">    Akaike info criterion</t>
  </si>
  <si>
    <t>Sum squared resid</t>
  </si>
  <si>
    <t xml:space="preserve">    Schwarz criterion</t>
  </si>
  <si>
    <t>Log likelihood</t>
  </si>
  <si>
    <t xml:space="preserve">    Hannan-Quinn criter.</t>
  </si>
  <si>
    <t>F-statistic</t>
  </si>
  <si>
    <t xml:space="preserve">    Durbin-Watson stat</t>
  </si>
  <si>
    <t>Prob(F-statistic)</t>
  </si>
  <si>
    <t>&lt;--These are some randomly-generated numbers. 21 observations.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</si>
</sst>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3" x14ac:knownFonts="1">
    <font>
      <sz val="11"/>
      <color theme="1"/>
      <name val="Calibri"/>
      <family val="2"/>
      <scheme val="minor"/>
    </font>
    <font>
      <b/>
      <sz val="11"/>
      <color theme="1"/>
      <name val="Calibri"/>
      <family val="2"/>
      <scheme val="minor"/>
    </font>
    <font>
      <i/>
      <sz val="11"/>
      <color theme="1"/>
      <name val="Calibri"/>
      <family val="2"/>
      <scheme val="minor"/>
    </font>
    <font>
      <b/>
      <sz val="18"/>
      <color theme="1"/>
      <name val="Calibri"/>
      <family val="2"/>
      <scheme val="minor"/>
    </font>
    <font>
      <b/>
      <i/>
      <sz val="11"/>
      <color theme="1"/>
      <name val="Calibri"/>
      <family val="2"/>
      <scheme val="minor"/>
    </font>
    <font>
      <b/>
      <i/>
      <u/>
      <sz val="11"/>
      <color theme="1"/>
      <name val="Calibri"/>
      <family val="2"/>
      <scheme val="minor"/>
    </font>
    <font>
      <b/>
      <u/>
      <sz val="11"/>
      <color theme="1"/>
      <name val="Calibri"/>
      <family val="2"/>
      <scheme val="minor"/>
    </font>
    <font>
      <i/>
      <u/>
      <sz val="11"/>
      <color theme="1"/>
      <name val="Calibri"/>
      <family val="2"/>
      <scheme val="minor"/>
    </font>
    <font>
      <sz val="8"/>
      <color theme="1"/>
      <name val="Calibri"/>
      <family val="2"/>
      <scheme val="minor"/>
    </font>
    <font>
      <i/>
      <sz val="8"/>
      <color theme="1"/>
      <name val="Calibri"/>
      <family val="2"/>
      <scheme val="minor"/>
    </font>
    <font>
      <b/>
      <u/>
      <sz val="14"/>
      <color theme="1"/>
      <name val="Calibri"/>
      <family val="2"/>
      <scheme val="minor"/>
    </font>
    <font>
      <sz val="8"/>
      <color theme="1"/>
      <name val="Arial"/>
      <family val="2"/>
    </font>
    <font>
      <i/>
      <sz val="8"/>
      <color theme="1"/>
      <name val="Arial"/>
      <family val="2"/>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9">
    <border>
      <left/>
      <right/>
      <top/>
      <bottom/>
      <diagonal/>
    </border>
    <border>
      <left/>
      <right/>
      <top/>
      <bottom style="medium">
        <color indexed="64"/>
      </bottom>
      <diagonal/>
    </border>
    <border>
      <left/>
      <right/>
      <top style="medium">
        <color indexed="64"/>
      </top>
      <bottom style="thin">
        <color indexed="64"/>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49">
    <xf numFmtId="0" fontId="0" fillId="0" borderId="0" xfId="0"/>
    <xf numFmtId="0" fontId="0" fillId="0" borderId="0" xfId="0" applyAlignment="1">
      <alignment horizontal="left" vertical="center"/>
    </xf>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
    </xf>
    <xf numFmtId="0" fontId="1" fillId="0" borderId="0" xfId="0" applyFont="1"/>
    <xf numFmtId="0" fontId="3" fillId="0" borderId="0" xfId="0" applyFont="1"/>
    <xf numFmtId="0" fontId="1" fillId="0" borderId="0" xfId="0" applyFont="1" applyAlignment="1">
      <alignment horizontal="left" vertical="center"/>
    </xf>
    <xf numFmtId="164" fontId="0" fillId="0" borderId="0" xfId="0" applyNumberFormat="1" applyAlignment="1">
      <alignment horizontal="left" vertical="center"/>
    </xf>
    <xf numFmtId="0" fontId="2" fillId="0" borderId="0" xfId="0" applyFont="1" applyAlignment="1">
      <alignment horizontal="left" vertical="center"/>
    </xf>
    <xf numFmtId="0" fontId="2" fillId="0" borderId="0" xfId="0" applyFont="1"/>
    <xf numFmtId="0" fontId="4" fillId="0" borderId="0" xfId="0" applyFont="1"/>
    <xf numFmtId="0" fontId="5" fillId="0" borderId="0" xfId="0" applyFont="1"/>
    <xf numFmtId="0" fontId="6" fillId="0" borderId="0" xfId="0" applyFont="1"/>
    <xf numFmtId="0" fontId="7" fillId="0" borderId="0" xfId="0" applyFont="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8" fillId="0" borderId="0" xfId="0" applyFont="1" applyAlignment="1">
      <alignment horizontal="left" vertical="center"/>
    </xf>
    <xf numFmtId="0" fontId="8" fillId="0" borderId="0" xfId="0" applyFont="1"/>
    <xf numFmtId="0" fontId="9" fillId="0" borderId="2" xfId="0" applyFont="1" applyFill="1" applyBorder="1" applyAlignment="1">
      <alignment horizontal="centerContinuous"/>
    </xf>
    <xf numFmtId="0" fontId="8" fillId="0" borderId="0" xfId="0" applyFont="1" applyFill="1" applyBorder="1" applyAlignment="1"/>
    <xf numFmtId="0" fontId="8" fillId="0" borderId="1" xfId="0" applyFont="1" applyFill="1" applyBorder="1" applyAlignment="1"/>
    <xf numFmtId="0" fontId="9" fillId="0" borderId="2" xfId="0" applyFont="1" applyFill="1" applyBorder="1" applyAlignment="1">
      <alignment horizont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10" fillId="0" borderId="0" xfId="0" applyFont="1"/>
    <xf numFmtId="0" fontId="9" fillId="2" borderId="2" xfId="0" applyFont="1" applyFill="1" applyBorder="1" applyAlignment="1">
      <alignment horizontal="center"/>
    </xf>
    <xf numFmtId="0" fontId="8" fillId="2" borderId="0" xfId="0" applyFont="1" applyFill="1" applyBorder="1" applyAlignment="1"/>
    <xf numFmtId="0" fontId="8" fillId="2" borderId="1" xfId="0" applyFont="1" applyFill="1" applyBorder="1" applyAlignment="1"/>
    <xf numFmtId="0" fontId="0" fillId="0" borderId="0" xfId="0" applyBorder="1"/>
    <xf numFmtId="0" fontId="2" fillId="0" borderId="0" xfId="0" applyFont="1" applyFill="1" applyBorder="1" applyAlignment="1">
      <alignment horizontal="centerContinuous"/>
    </xf>
    <xf numFmtId="0" fontId="2" fillId="0" borderId="0" xfId="0" applyFont="1" applyFill="1" applyBorder="1" applyAlignment="1">
      <alignment horizontal="center"/>
    </xf>
    <xf numFmtId="0" fontId="2" fillId="0" borderId="2" xfId="0" applyFont="1" applyFill="1" applyBorder="1" applyAlignment="1">
      <alignment horizontal="centerContinuous"/>
    </xf>
    <xf numFmtId="164" fontId="0" fillId="0" borderId="0" xfId="0" applyNumberFormat="1"/>
    <xf numFmtId="0" fontId="0" fillId="2" borderId="0" xfId="0" applyFill="1" applyAlignment="1">
      <alignment horizontal="left" vertical="center"/>
    </xf>
    <xf numFmtId="0" fontId="0" fillId="2" borderId="5" xfId="0" applyFill="1" applyBorder="1" applyAlignment="1">
      <alignment horizontal="left" vertical="center"/>
    </xf>
    <xf numFmtId="0" fontId="0" fillId="2" borderId="6" xfId="0" applyFill="1" applyBorder="1" applyAlignment="1">
      <alignment horizontal="left" vertical="center"/>
    </xf>
    <xf numFmtId="49" fontId="11" fillId="0" borderId="0" xfId="0" applyNumberFormat="1" applyFont="1"/>
    <xf numFmtId="0" fontId="11" fillId="0" borderId="0" xfId="0" applyFont="1"/>
    <xf numFmtId="164" fontId="11" fillId="0" borderId="0" xfId="0" applyNumberFormat="1" applyFont="1"/>
    <xf numFmtId="0" fontId="12" fillId="0" borderId="2" xfId="0" applyFont="1" applyFill="1" applyBorder="1" applyAlignment="1">
      <alignment horizontal="centerContinuous"/>
    </xf>
    <xf numFmtId="0" fontId="11" fillId="0" borderId="0" xfId="0" applyFont="1" applyFill="1" applyBorder="1" applyAlignment="1"/>
    <xf numFmtId="0" fontId="11" fillId="0" borderId="1" xfId="0" applyFont="1" applyFill="1" applyBorder="1" applyAlignment="1"/>
    <xf numFmtId="0" fontId="12" fillId="0" borderId="2" xfId="0" applyFont="1" applyFill="1" applyBorder="1" applyAlignment="1">
      <alignment horizontal="center"/>
    </xf>
    <xf numFmtId="0" fontId="0" fillId="2" borderId="0" xfId="0" applyFill="1"/>
    <xf numFmtId="0" fontId="0" fillId="3" borderId="0" xfId="0" applyFill="1"/>
    <xf numFmtId="0" fontId="0" fillId="3" borderId="0" xfId="0" applyFill="1" applyBorder="1" applyAlignment="1"/>
  </cellXfs>
  <cellStyles count="1">
    <cellStyle name="Normal"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'Exponents and Logs'!$B$2</c:f>
              <c:strCache>
                <c:ptCount val="1"/>
                <c:pt idx="0">
                  <c:v>X</c:v>
                </c:pt>
              </c:strCache>
            </c:strRef>
          </c:tx>
          <c:marker>
            <c:symbol val="none"/>
          </c:marker>
          <c:val>
            <c:numRef>
              <c:f>'Exponents and Logs'!$B$3:$B$14</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val>
          <c:smooth val="0"/>
          <c:extLst>
            <c:ext xmlns:c16="http://schemas.microsoft.com/office/drawing/2014/chart" uri="{C3380CC4-5D6E-409C-BE32-E72D297353CC}">
              <c16:uniqueId val="{00000000-462B-4510-96E4-EDDAECF84D74}"/>
            </c:ext>
          </c:extLst>
        </c:ser>
        <c:ser>
          <c:idx val="1"/>
          <c:order val="1"/>
          <c:tx>
            <c:strRef>
              <c:f>'Exponents and Logs'!$C$2</c:f>
              <c:strCache>
                <c:ptCount val="1"/>
                <c:pt idx="0">
                  <c:v>e^x</c:v>
                </c:pt>
              </c:strCache>
            </c:strRef>
          </c:tx>
          <c:marker>
            <c:symbol val="none"/>
          </c:marker>
          <c:val>
            <c:numRef>
              <c:f>'Exponents and Logs'!$C$3:$C$14</c:f>
              <c:numCache>
                <c:formatCode>General</c:formatCode>
                <c:ptCount val="12"/>
                <c:pt idx="0">
                  <c:v>2.7182818284590451</c:v>
                </c:pt>
                <c:pt idx="1">
                  <c:v>7.3890560989306504</c:v>
                </c:pt>
                <c:pt idx="2">
                  <c:v>20.085536923187668</c:v>
                </c:pt>
                <c:pt idx="3">
                  <c:v>54.598150033144236</c:v>
                </c:pt>
                <c:pt idx="4">
                  <c:v>148.4131591025766</c:v>
                </c:pt>
                <c:pt idx="5">
                  <c:v>403.42879349273511</c:v>
                </c:pt>
                <c:pt idx="6">
                  <c:v>1096.6331584284585</c:v>
                </c:pt>
                <c:pt idx="7">
                  <c:v>2980.9579870417283</c:v>
                </c:pt>
                <c:pt idx="8">
                  <c:v>8103.0839275753842</c:v>
                </c:pt>
                <c:pt idx="9">
                  <c:v>22026.465794806718</c:v>
                </c:pt>
                <c:pt idx="10">
                  <c:v>59874.141715197817</c:v>
                </c:pt>
                <c:pt idx="11">
                  <c:v>162754.79141900392</c:v>
                </c:pt>
              </c:numCache>
            </c:numRef>
          </c:val>
          <c:smooth val="0"/>
          <c:extLst>
            <c:ext xmlns:c16="http://schemas.microsoft.com/office/drawing/2014/chart" uri="{C3380CC4-5D6E-409C-BE32-E72D297353CC}">
              <c16:uniqueId val="{00000001-462B-4510-96E4-EDDAECF84D74}"/>
            </c:ext>
          </c:extLst>
        </c:ser>
        <c:dLbls>
          <c:showLegendKey val="0"/>
          <c:showVal val="0"/>
          <c:showCatName val="0"/>
          <c:showSerName val="0"/>
          <c:showPercent val="0"/>
          <c:showBubbleSize val="0"/>
        </c:dLbls>
        <c:smooth val="0"/>
        <c:axId val="207181312"/>
        <c:axId val="207182848"/>
      </c:lineChart>
      <c:catAx>
        <c:axId val="207181312"/>
        <c:scaling>
          <c:orientation val="minMax"/>
        </c:scaling>
        <c:delete val="0"/>
        <c:axPos val="b"/>
        <c:majorTickMark val="out"/>
        <c:minorTickMark val="none"/>
        <c:tickLblPos val="nextTo"/>
        <c:crossAx val="207182848"/>
        <c:crosses val="autoZero"/>
        <c:auto val="1"/>
        <c:lblAlgn val="ctr"/>
        <c:lblOffset val="100"/>
        <c:noMultiLvlLbl val="0"/>
      </c:catAx>
      <c:valAx>
        <c:axId val="207182848"/>
        <c:scaling>
          <c:orientation val="minMax"/>
        </c:scaling>
        <c:delete val="0"/>
        <c:axPos val="l"/>
        <c:majorGridlines/>
        <c:numFmt formatCode="General" sourceLinked="1"/>
        <c:majorTickMark val="out"/>
        <c:minorTickMark val="none"/>
        <c:tickLblPos val="nextTo"/>
        <c:crossAx val="207181312"/>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'Plotting and Regression'!$AD$1</c:f>
              <c:strCache>
                <c:ptCount val="1"/>
                <c:pt idx="0">
                  <c:v>Y</c:v>
                </c:pt>
              </c:strCache>
            </c:strRef>
          </c:tx>
          <c:spPr>
            <a:ln w="28575">
              <a:noFill/>
            </a:ln>
          </c:spPr>
          <c:dPt>
            <c:idx val="15"/>
            <c:marker>
              <c:spPr>
                <a:ln w="25400">
                  <a:solidFill>
                    <a:srgbClr val="000000"/>
                  </a:solidFill>
                </a:ln>
              </c:spPr>
            </c:marker>
            <c:bubble3D val="0"/>
            <c:extLst>
              <c:ext xmlns:c16="http://schemas.microsoft.com/office/drawing/2014/chart" uri="{C3380CC4-5D6E-409C-BE32-E72D297353CC}">
                <c16:uniqueId val="{00000000-3674-4315-8AF5-2F2BC88D3491}"/>
              </c:ext>
            </c:extLst>
          </c:dPt>
          <c:xVal>
            <c:numRef>
              <c:f>'Plotting and Regression'!$AC$2:$AC$22</c:f>
              <c:numCache>
                <c:formatCode>General</c:formatCode>
                <c:ptCount val="21"/>
                <c:pt idx="0">
                  <c:v>560</c:v>
                </c:pt>
                <c:pt idx="1">
                  <c:v>361</c:v>
                </c:pt>
                <c:pt idx="2">
                  <c:v>783</c:v>
                </c:pt>
                <c:pt idx="3">
                  <c:v>563</c:v>
                </c:pt>
                <c:pt idx="4">
                  <c:v>514</c:v>
                </c:pt>
                <c:pt idx="5">
                  <c:v>944</c:v>
                </c:pt>
                <c:pt idx="6">
                  <c:v>789</c:v>
                </c:pt>
                <c:pt idx="7">
                  <c:v>747</c:v>
                </c:pt>
                <c:pt idx="8">
                  <c:v>760</c:v>
                </c:pt>
                <c:pt idx="9">
                  <c:v>135</c:v>
                </c:pt>
                <c:pt idx="10">
                  <c:v>366</c:v>
                </c:pt>
                <c:pt idx="11">
                  <c:v>387</c:v>
                </c:pt>
                <c:pt idx="12">
                  <c:v>835</c:v>
                </c:pt>
                <c:pt idx="13">
                  <c:v>106</c:v>
                </c:pt>
                <c:pt idx="14">
                  <c:v>913</c:v>
                </c:pt>
                <c:pt idx="15">
                  <c:v>980</c:v>
                </c:pt>
                <c:pt idx="16">
                  <c:v>117</c:v>
                </c:pt>
                <c:pt idx="17">
                  <c:v>417</c:v>
                </c:pt>
                <c:pt idx="18">
                  <c:v>134</c:v>
                </c:pt>
                <c:pt idx="19">
                  <c:v>498</c:v>
                </c:pt>
                <c:pt idx="20">
                  <c:v>516</c:v>
                </c:pt>
              </c:numCache>
            </c:numRef>
          </c:xVal>
          <c:yVal>
            <c:numRef>
              <c:f>'Plotting and Regression'!$AD$2:$AD$22</c:f>
              <c:numCache>
                <c:formatCode>General</c:formatCode>
                <c:ptCount val="21"/>
                <c:pt idx="0">
                  <c:v>4769</c:v>
                </c:pt>
                <c:pt idx="1">
                  <c:v>3443</c:v>
                </c:pt>
                <c:pt idx="2">
                  <c:v>6833</c:v>
                </c:pt>
                <c:pt idx="3">
                  <c:v>4224</c:v>
                </c:pt>
                <c:pt idx="4">
                  <c:v>3152</c:v>
                </c:pt>
                <c:pt idx="5">
                  <c:v>8265</c:v>
                </c:pt>
                <c:pt idx="6">
                  <c:v>7403</c:v>
                </c:pt>
                <c:pt idx="7">
                  <c:v>5654</c:v>
                </c:pt>
                <c:pt idx="8">
                  <c:v>7704</c:v>
                </c:pt>
                <c:pt idx="9">
                  <c:v>2031</c:v>
                </c:pt>
                <c:pt idx="10">
                  <c:v>2125</c:v>
                </c:pt>
                <c:pt idx="11">
                  <c:v>5062</c:v>
                </c:pt>
                <c:pt idx="12">
                  <c:v>7245</c:v>
                </c:pt>
                <c:pt idx="13">
                  <c:v>1416</c:v>
                </c:pt>
                <c:pt idx="14">
                  <c:v>6234</c:v>
                </c:pt>
                <c:pt idx="15">
                  <c:v>9510</c:v>
                </c:pt>
                <c:pt idx="16">
                  <c:v>-52</c:v>
                </c:pt>
                <c:pt idx="17">
                  <c:v>1548</c:v>
                </c:pt>
                <c:pt idx="18">
                  <c:v>-899</c:v>
                </c:pt>
                <c:pt idx="19">
                  <c:v>2292</c:v>
                </c:pt>
                <c:pt idx="20">
                  <c:v>4378</c:v>
                </c:pt>
              </c:numCache>
            </c:numRef>
          </c:yVal>
          <c:smooth val="0"/>
          <c:extLst>
            <c:ext xmlns:c16="http://schemas.microsoft.com/office/drawing/2014/chart" uri="{C3380CC4-5D6E-409C-BE32-E72D297353CC}">
              <c16:uniqueId val="{00000001-3674-4315-8AF5-2F2BC88D3491}"/>
            </c:ext>
          </c:extLst>
        </c:ser>
        <c:ser>
          <c:idx val="1"/>
          <c:order val="1"/>
          <c:tx>
            <c:strRef>
              <c:f>'Plotting and Regression'!$AE$1</c:f>
              <c:strCache>
                <c:ptCount val="1"/>
                <c:pt idx="0">
                  <c:v>Predicted</c:v>
                </c:pt>
              </c:strCache>
            </c:strRef>
          </c:tx>
          <c:spPr>
            <a:ln w="28575">
              <a:noFill/>
            </a:ln>
          </c:spPr>
          <c:trendline>
            <c:spPr>
              <a:ln w="38100">
                <a:solidFill>
                  <a:srgbClr val="FF0000"/>
                </a:solidFill>
              </a:ln>
            </c:spPr>
            <c:trendlineType val="linear"/>
            <c:dispRSqr val="0"/>
            <c:dispEq val="0"/>
          </c:trendline>
          <c:xVal>
            <c:numRef>
              <c:f>'Plotting and Regression'!$AC$2:$AC$22</c:f>
              <c:numCache>
                <c:formatCode>General</c:formatCode>
                <c:ptCount val="21"/>
                <c:pt idx="0">
                  <c:v>560</c:v>
                </c:pt>
                <c:pt idx="1">
                  <c:v>361</c:v>
                </c:pt>
                <c:pt idx="2">
                  <c:v>783</c:v>
                </c:pt>
                <c:pt idx="3">
                  <c:v>563</c:v>
                </c:pt>
                <c:pt idx="4">
                  <c:v>514</c:v>
                </c:pt>
                <c:pt idx="5">
                  <c:v>944</c:v>
                </c:pt>
                <c:pt idx="6">
                  <c:v>789</c:v>
                </c:pt>
                <c:pt idx="7">
                  <c:v>747</c:v>
                </c:pt>
                <c:pt idx="8">
                  <c:v>760</c:v>
                </c:pt>
                <c:pt idx="9">
                  <c:v>135</c:v>
                </c:pt>
                <c:pt idx="10">
                  <c:v>366</c:v>
                </c:pt>
                <c:pt idx="11">
                  <c:v>387</c:v>
                </c:pt>
                <c:pt idx="12">
                  <c:v>835</c:v>
                </c:pt>
                <c:pt idx="13">
                  <c:v>106</c:v>
                </c:pt>
                <c:pt idx="14">
                  <c:v>913</c:v>
                </c:pt>
                <c:pt idx="15">
                  <c:v>980</c:v>
                </c:pt>
                <c:pt idx="16">
                  <c:v>117</c:v>
                </c:pt>
                <c:pt idx="17">
                  <c:v>417</c:v>
                </c:pt>
                <c:pt idx="18">
                  <c:v>134</c:v>
                </c:pt>
                <c:pt idx="19">
                  <c:v>498</c:v>
                </c:pt>
                <c:pt idx="20">
                  <c:v>516</c:v>
                </c:pt>
              </c:numCache>
            </c:numRef>
          </c:xVal>
          <c:yVal>
            <c:numRef>
              <c:f>'Plotting and Regression'!$AE$2:$AE$22</c:f>
              <c:numCache>
                <c:formatCode>General</c:formatCode>
                <c:ptCount val="21"/>
                <c:pt idx="0">
                  <c:v>4545.8358943571338</c:v>
                </c:pt>
                <c:pt idx="1">
                  <c:v>2689.1636480333618</c:v>
                </c:pt>
                <c:pt idx="2">
                  <c:v>6626.4284115943256</c:v>
                </c:pt>
                <c:pt idx="3">
                  <c:v>4573.8259282213112</c:v>
                </c:pt>
                <c:pt idx="4">
                  <c:v>4116.655375106413</c:v>
                </c:pt>
                <c:pt idx="5">
                  <c:v>8128.5602289718499</c:v>
                </c:pt>
                <c:pt idx="6">
                  <c:v>6682.4084793226803</c:v>
                </c:pt>
                <c:pt idx="7">
                  <c:v>6290.5480052241965</c:v>
                </c:pt>
                <c:pt idx="8">
                  <c:v>6411.8381519689647</c:v>
                </c:pt>
                <c:pt idx="9">
                  <c:v>580.58109693199276</c:v>
                </c:pt>
                <c:pt idx="10">
                  <c:v>2735.8137044736577</c:v>
                </c:pt>
                <c:pt idx="11">
                  <c:v>2931.7439415229001</c:v>
                </c:pt>
                <c:pt idx="12">
                  <c:v>7111.588998573402</c:v>
                </c:pt>
                <c:pt idx="13">
                  <c:v>310.01076957827718</c:v>
                </c:pt>
                <c:pt idx="14">
                  <c:v>7839.3298790420158</c:v>
                </c:pt>
                <c:pt idx="15">
                  <c:v>8464.4406353419799</c:v>
                </c:pt>
                <c:pt idx="16">
                  <c:v>412.64089374692776</c:v>
                </c:pt>
                <c:pt idx="17">
                  <c:v>3211.6442801646745</c:v>
                </c:pt>
                <c:pt idx="18">
                  <c:v>571.25108564393349</c:v>
                </c:pt>
                <c:pt idx="19">
                  <c:v>3967.3751944974665</c:v>
                </c:pt>
                <c:pt idx="20">
                  <c:v>4135.3153976825315</c:v>
                </c:pt>
              </c:numCache>
            </c:numRef>
          </c:yVal>
          <c:smooth val="0"/>
          <c:extLst>
            <c:ext xmlns:c16="http://schemas.microsoft.com/office/drawing/2014/chart" uri="{C3380CC4-5D6E-409C-BE32-E72D297353CC}">
              <c16:uniqueId val="{00000003-3674-4315-8AF5-2F2BC88D3491}"/>
            </c:ext>
          </c:extLst>
        </c:ser>
        <c:ser>
          <c:idx val="2"/>
          <c:order val="2"/>
          <c:tx>
            <c:v>Ybar</c:v>
          </c:tx>
          <c:spPr>
            <a:ln w="28575">
              <a:noFill/>
            </a:ln>
          </c:spPr>
          <c:trendline>
            <c:spPr>
              <a:ln w="38100">
                <a:solidFill>
                  <a:srgbClr val="92D050"/>
                </a:solidFill>
              </a:ln>
            </c:spPr>
            <c:trendlineType val="linear"/>
            <c:dispRSqr val="0"/>
            <c:dispEq val="0"/>
          </c:trendline>
          <c:xVal>
            <c:numRef>
              <c:f>'ESS TSS RSS'!$L$2:$L$23</c:f>
              <c:numCache>
                <c:formatCode>General</c:formatCode>
                <c:ptCount val="22"/>
                <c:pt idx="0">
                  <c:v>560</c:v>
                </c:pt>
                <c:pt idx="1">
                  <c:v>361</c:v>
                </c:pt>
                <c:pt idx="2">
                  <c:v>783</c:v>
                </c:pt>
                <c:pt idx="3">
                  <c:v>563</c:v>
                </c:pt>
                <c:pt idx="4">
                  <c:v>514</c:v>
                </c:pt>
                <c:pt idx="5">
                  <c:v>944</c:v>
                </c:pt>
                <c:pt idx="6">
                  <c:v>789</c:v>
                </c:pt>
                <c:pt idx="7">
                  <c:v>747</c:v>
                </c:pt>
                <c:pt idx="8">
                  <c:v>760</c:v>
                </c:pt>
                <c:pt idx="9">
                  <c:v>135</c:v>
                </c:pt>
                <c:pt idx="10">
                  <c:v>366</c:v>
                </c:pt>
                <c:pt idx="11">
                  <c:v>387</c:v>
                </c:pt>
                <c:pt idx="12">
                  <c:v>835</c:v>
                </c:pt>
                <c:pt idx="13">
                  <c:v>106</c:v>
                </c:pt>
                <c:pt idx="14">
                  <c:v>913</c:v>
                </c:pt>
                <c:pt idx="15">
                  <c:v>980</c:v>
                </c:pt>
                <c:pt idx="16">
                  <c:v>117</c:v>
                </c:pt>
                <c:pt idx="17">
                  <c:v>417</c:v>
                </c:pt>
                <c:pt idx="18">
                  <c:v>134</c:v>
                </c:pt>
                <c:pt idx="19">
                  <c:v>498</c:v>
                </c:pt>
                <c:pt idx="20">
                  <c:v>516</c:v>
                </c:pt>
                <c:pt idx="21">
                  <c:v>0</c:v>
                </c:pt>
              </c:numCache>
            </c:numRef>
          </c:xVal>
          <c:yVal>
            <c:numRef>
              <c:f>'ESS TSS RSS'!$O$2:$O$23</c:f>
              <c:numCache>
                <c:formatCode>General</c:formatCode>
                <c:ptCount val="22"/>
                <c:pt idx="0">
                  <c:v>4397</c:v>
                </c:pt>
                <c:pt idx="1">
                  <c:v>4397</c:v>
                </c:pt>
                <c:pt idx="2">
                  <c:v>4397</c:v>
                </c:pt>
                <c:pt idx="3">
                  <c:v>4397</c:v>
                </c:pt>
                <c:pt idx="4">
                  <c:v>4397</c:v>
                </c:pt>
                <c:pt idx="5">
                  <c:v>4397</c:v>
                </c:pt>
                <c:pt idx="6">
                  <c:v>4397</c:v>
                </c:pt>
                <c:pt idx="7">
                  <c:v>4397</c:v>
                </c:pt>
                <c:pt idx="8">
                  <c:v>4397</c:v>
                </c:pt>
                <c:pt idx="9">
                  <c:v>4397</c:v>
                </c:pt>
                <c:pt idx="10">
                  <c:v>4397</c:v>
                </c:pt>
                <c:pt idx="11">
                  <c:v>4397</c:v>
                </c:pt>
                <c:pt idx="12">
                  <c:v>4397</c:v>
                </c:pt>
                <c:pt idx="13">
                  <c:v>4397</c:v>
                </c:pt>
                <c:pt idx="14">
                  <c:v>4397</c:v>
                </c:pt>
                <c:pt idx="15">
                  <c:v>4397</c:v>
                </c:pt>
                <c:pt idx="16">
                  <c:v>4397</c:v>
                </c:pt>
                <c:pt idx="17">
                  <c:v>4397</c:v>
                </c:pt>
                <c:pt idx="18">
                  <c:v>4397</c:v>
                </c:pt>
                <c:pt idx="19">
                  <c:v>4397</c:v>
                </c:pt>
                <c:pt idx="20">
                  <c:v>4397</c:v>
                </c:pt>
                <c:pt idx="21">
                  <c:v>4397</c:v>
                </c:pt>
              </c:numCache>
            </c:numRef>
          </c:yVal>
          <c:smooth val="0"/>
          <c:extLst>
            <c:ext xmlns:c16="http://schemas.microsoft.com/office/drawing/2014/chart" uri="{C3380CC4-5D6E-409C-BE32-E72D297353CC}">
              <c16:uniqueId val="{00000005-3674-4315-8AF5-2F2BC88D3491}"/>
            </c:ext>
          </c:extLst>
        </c:ser>
        <c:dLbls>
          <c:showLegendKey val="0"/>
          <c:showVal val="0"/>
          <c:showCatName val="0"/>
          <c:showSerName val="0"/>
          <c:showPercent val="0"/>
          <c:showBubbleSize val="0"/>
        </c:dLbls>
        <c:axId val="207787904"/>
        <c:axId val="207789440"/>
      </c:scatterChart>
      <c:valAx>
        <c:axId val="207787904"/>
        <c:scaling>
          <c:orientation val="minMax"/>
        </c:scaling>
        <c:delete val="0"/>
        <c:axPos val="b"/>
        <c:numFmt formatCode="General" sourceLinked="1"/>
        <c:majorTickMark val="out"/>
        <c:minorTickMark val="none"/>
        <c:tickLblPos val="nextTo"/>
        <c:crossAx val="207789440"/>
        <c:crossesAt val="-2000"/>
        <c:crossBetween val="midCat"/>
      </c:valAx>
      <c:valAx>
        <c:axId val="207789440"/>
        <c:scaling>
          <c:orientation val="minMax"/>
        </c:scaling>
        <c:delete val="0"/>
        <c:axPos val="l"/>
        <c:majorGridlines/>
        <c:numFmt formatCode="General" sourceLinked="1"/>
        <c:majorTickMark val="out"/>
        <c:minorTickMark val="none"/>
        <c:tickLblPos val="nextTo"/>
        <c:crossAx val="207787904"/>
        <c:crosses val="autoZero"/>
        <c:crossBetween val="midCat"/>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MPC!$H$9</c:f>
              <c:strCache>
                <c:ptCount val="1"/>
                <c:pt idx="0">
                  <c:v>RC</c:v>
                </c:pt>
              </c:strCache>
            </c:strRef>
          </c:tx>
          <c:spPr>
            <a:ln w="28575">
              <a:noFill/>
            </a:ln>
          </c:spPr>
          <c:xVal>
            <c:numRef>
              <c:f>MPC!$G$10:$G$32</c:f>
              <c:numCache>
                <c:formatCode>General</c:formatCode>
                <c:ptCount val="23"/>
                <c:pt idx="0">
                  <c:v>82.474814915807727</c:v>
                </c:pt>
                <c:pt idx="1">
                  <c:v>82.229461856563546</c:v>
                </c:pt>
                <c:pt idx="2">
                  <c:v>85.152930747001818</c:v>
                </c:pt>
                <c:pt idx="3">
                  <c:v>87.490417987594498</c:v>
                </c:pt>
                <c:pt idx="4">
                  <c:v>91.022176306541866</c:v>
                </c:pt>
                <c:pt idx="5">
                  <c:v>93.496729898511333</c:v>
                </c:pt>
                <c:pt idx="6">
                  <c:v>97.045506522831005</c:v>
                </c:pt>
                <c:pt idx="7">
                  <c:v>101.40035288133774</c:v>
                </c:pt>
                <c:pt idx="8">
                  <c:v>105.91296353018753</c:v>
                </c:pt>
                <c:pt idx="9">
                  <c:v>111.04536246252783</c:v>
                </c:pt>
                <c:pt idx="10">
                  <c:v>115.58810011142853</c:v>
                </c:pt>
                <c:pt idx="11">
                  <c:v>116.68532085374146</c:v>
                </c:pt>
                <c:pt idx="12">
                  <c:v>118.75764449846599</c:v>
                </c:pt>
                <c:pt idx="13">
                  <c:v>122.07207445826744</c:v>
                </c:pt>
                <c:pt idx="14">
                  <c:v>126.70818280961612</c:v>
                </c:pt>
                <c:pt idx="15">
                  <c:v>130.95425</c:v>
                </c:pt>
                <c:pt idx="16">
                  <c:v>134.44645225781235</c:v>
                </c:pt>
                <c:pt idx="17">
                  <c:v>136.85293262829239</c:v>
                </c:pt>
                <c:pt idx="18">
                  <c:v>136.45530222303995</c:v>
                </c:pt>
                <c:pt idx="19">
                  <c:v>132.63170296466723</c:v>
                </c:pt>
                <c:pt idx="20">
                  <c:v>135.95648189395277</c:v>
                </c:pt>
                <c:pt idx="21">
                  <c:v>138.46806179896194</c:v>
                </c:pt>
                <c:pt idx="22">
                  <c:v>142.31649858409284</c:v>
                </c:pt>
              </c:numCache>
            </c:numRef>
          </c:xVal>
          <c:yVal>
            <c:numRef>
              <c:f>MPC!$H$10:$H$32</c:f>
              <c:numCache>
                <c:formatCode>General</c:formatCode>
                <c:ptCount val="23"/>
                <c:pt idx="0">
                  <c:v>57.327115807768472</c:v>
                </c:pt>
                <c:pt idx="1">
                  <c:v>56.856367175549018</c:v>
                </c:pt>
                <c:pt idx="2">
                  <c:v>58.673443179118536</c:v>
                </c:pt>
                <c:pt idx="3">
                  <c:v>60.442967983847815</c:v>
                </c:pt>
                <c:pt idx="4">
                  <c:v>62.464676941024315</c:v>
                </c:pt>
                <c:pt idx="5">
                  <c:v>63.876266611068743</c:v>
                </c:pt>
                <c:pt idx="6">
                  <c:v>65.592039966528517</c:v>
                </c:pt>
                <c:pt idx="7">
                  <c:v>67.654236514899694</c:v>
                </c:pt>
                <c:pt idx="8">
                  <c:v>70.720722355707935</c:v>
                </c:pt>
                <c:pt idx="9">
                  <c:v>74.059301303216799</c:v>
                </c:pt>
                <c:pt idx="10">
                  <c:v>77.137373088463036</c:v>
                </c:pt>
                <c:pt idx="11">
                  <c:v>78.383666992187372</c:v>
                </c:pt>
                <c:pt idx="12">
                  <c:v>80.182768357655817</c:v>
                </c:pt>
                <c:pt idx="13">
                  <c:v>82.426972706681781</c:v>
                </c:pt>
                <c:pt idx="14">
                  <c:v>85.37940400820608</c:v>
                </c:pt>
                <c:pt idx="15">
                  <c:v>87.903499999999994</c:v>
                </c:pt>
                <c:pt idx="16">
                  <c:v>90.068926770286538</c:v>
                </c:pt>
                <c:pt idx="17">
                  <c:v>91.781257020894074</c:v>
                </c:pt>
                <c:pt idx="18">
                  <c:v>90.755600647151297</c:v>
                </c:pt>
                <c:pt idx="19">
                  <c:v>89.599747848467686</c:v>
                </c:pt>
                <c:pt idx="20">
                  <c:v>91.368759520702682</c:v>
                </c:pt>
                <c:pt idx="21">
                  <c:v>92.99960100323392</c:v>
                </c:pt>
                <c:pt idx="22">
                  <c:v>94.838051385652804</c:v>
                </c:pt>
              </c:numCache>
            </c:numRef>
          </c:yVal>
          <c:smooth val="0"/>
          <c:extLst>
            <c:ext xmlns:c16="http://schemas.microsoft.com/office/drawing/2014/chart" uri="{C3380CC4-5D6E-409C-BE32-E72D297353CC}">
              <c16:uniqueId val="{00000000-E3C2-4F8D-A8AD-6D06FCF865AE}"/>
            </c:ext>
          </c:extLst>
        </c:ser>
        <c:dLbls>
          <c:showLegendKey val="0"/>
          <c:showVal val="0"/>
          <c:showCatName val="0"/>
          <c:showSerName val="0"/>
          <c:showPercent val="0"/>
          <c:showBubbleSize val="0"/>
        </c:dLbls>
        <c:axId val="207808384"/>
        <c:axId val="207809920"/>
      </c:scatterChart>
      <c:valAx>
        <c:axId val="207808384"/>
        <c:scaling>
          <c:orientation val="minMax"/>
          <c:min val="80"/>
        </c:scaling>
        <c:delete val="0"/>
        <c:axPos val="b"/>
        <c:numFmt formatCode="General" sourceLinked="1"/>
        <c:majorTickMark val="out"/>
        <c:minorTickMark val="none"/>
        <c:tickLblPos val="nextTo"/>
        <c:crossAx val="207809920"/>
        <c:crosses val="autoZero"/>
        <c:crossBetween val="midCat"/>
      </c:valAx>
      <c:valAx>
        <c:axId val="207809920"/>
        <c:scaling>
          <c:orientation val="minMax"/>
        </c:scaling>
        <c:delete val="0"/>
        <c:axPos val="l"/>
        <c:majorGridlines/>
        <c:numFmt formatCode="General" sourceLinked="1"/>
        <c:majorTickMark val="out"/>
        <c:minorTickMark val="none"/>
        <c:tickLblPos val="nextTo"/>
        <c:crossAx val="207808384"/>
        <c:crosses val="autoZero"/>
        <c:crossBetween val="midCat"/>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'Exponents and Logs'!$Q$10</c:f>
              <c:strCache>
                <c:ptCount val="1"/>
                <c:pt idx="0">
                  <c:v>U.S. Real Y</c:v>
                </c:pt>
              </c:strCache>
            </c:strRef>
          </c:tx>
          <c:marker>
            <c:symbol val="none"/>
          </c:marker>
          <c:cat>
            <c:strRef>
              <c:f>'Exponents and Logs'!$P$11:$P$63</c:f>
              <c:strCache>
                <c:ptCount val="5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strCache>
            </c:strRef>
          </c:cat>
          <c:val>
            <c:numRef>
              <c:f>'Exponents and Logs'!$Q$11:$Q$63</c:f>
              <c:numCache>
                <c:formatCode>0.000</c:formatCode>
                <c:ptCount val="53"/>
                <c:pt idx="0">
                  <c:v>2.8309250000000001</c:v>
                </c:pt>
                <c:pt idx="1">
                  <c:v>2.8968750000000001</c:v>
                </c:pt>
                <c:pt idx="2">
                  <c:v>3.0723750000000001</c:v>
                </c:pt>
                <c:pt idx="3">
                  <c:v>3.2066999999999997</c:v>
                </c:pt>
                <c:pt idx="4">
                  <c:v>3.392325</c:v>
                </c:pt>
                <c:pt idx="5">
                  <c:v>3.61015</c:v>
                </c:pt>
                <c:pt idx="6">
                  <c:v>3.8453249999999999</c:v>
                </c:pt>
                <c:pt idx="7">
                  <c:v>3.9425250000000003</c:v>
                </c:pt>
                <c:pt idx="8">
                  <c:v>4.1334</c:v>
                </c:pt>
                <c:pt idx="9">
                  <c:v>4.261825</c:v>
                </c:pt>
                <c:pt idx="10">
                  <c:v>4.2699499999999997</c:v>
                </c:pt>
                <c:pt idx="11">
                  <c:v>4.4132499999999997</c:v>
                </c:pt>
                <c:pt idx="12">
                  <c:v>4.6477250000000003</c:v>
                </c:pt>
                <c:pt idx="13">
                  <c:v>4.9170500000000006</c:v>
                </c:pt>
                <c:pt idx="14">
                  <c:v>4.8898999999999999</c:v>
                </c:pt>
                <c:pt idx="15">
                  <c:v>4.8795000000000002</c:v>
                </c:pt>
                <c:pt idx="16">
                  <c:v>5.1413000000000002</c:v>
                </c:pt>
                <c:pt idx="17">
                  <c:v>5.37765</c:v>
                </c:pt>
                <c:pt idx="18">
                  <c:v>5.6776249999999999</c:v>
                </c:pt>
                <c:pt idx="19">
                  <c:v>5.8550249999999995</c:v>
                </c:pt>
                <c:pt idx="20">
                  <c:v>5.8390000000000004</c:v>
                </c:pt>
                <c:pt idx="21">
                  <c:v>5.9871999999999996</c:v>
                </c:pt>
                <c:pt idx="22">
                  <c:v>5.8709499999999997</c:v>
                </c:pt>
                <c:pt idx="23">
                  <c:v>6.1361750000000006</c:v>
                </c:pt>
                <c:pt idx="24">
                  <c:v>6.5771249999999997</c:v>
                </c:pt>
                <c:pt idx="25">
                  <c:v>6.8492499999999996</c:v>
                </c:pt>
                <c:pt idx="26">
                  <c:v>7.0865499999999999</c:v>
                </c:pt>
                <c:pt idx="27">
                  <c:v>7.313275</c:v>
                </c:pt>
                <c:pt idx="28">
                  <c:v>7.6138999999999992</c:v>
                </c:pt>
                <c:pt idx="29">
                  <c:v>7.8859250000000003</c:v>
                </c:pt>
                <c:pt idx="30">
                  <c:v>8.033925</c:v>
                </c:pt>
                <c:pt idx="31">
                  <c:v>8.0100249999999988</c:v>
                </c:pt>
                <c:pt idx="32">
                  <c:v>8.2800250000000002</c:v>
                </c:pt>
                <c:pt idx="33">
                  <c:v>8.5161749999999987</c:v>
                </c:pt>
                <c:pt idx="34">
                  <c:v>8.8631250000000001</c:v>
                </c:pt>
                <c:pt idx="35">
                  <c:v>9.0859750000000012</c:v>
                </c:pt>
                <c:pt idx="36">
                  <c:v>9.4258500000000005</c:v>
                </c:pt>
                <c:pt idx="37">
                  <c:v>9.8459249999999994</c:v>
                </c:pt>
                <c:pt idx="38">
                  <c:v>10.274749999999999</c:v>
                </c:pt>
                <c:pt idx="39">
                  <c:v>10.770625000000001</c:v>
                </c:pt>
                <c:pt idx="40">
                  <c:v>11.216424999999999</c:v>
                </c:pt>
                <c:pt idx="41">
                  <c:v>11.337475</c:v>
                </c:pt>
                <c:pt idx="42">
                  <c:v>11.543100000000001</c:v>
                </c:pt>
                <c:pt idx="43">
                  <c:v>11.836424999999998</c:v>
                </c:pt>
                <c:pt idx="44">
                  <c:v>12.246924999999999</c:v>
                </c:pt>
                <c:pt idx="45">
                  <c:v>12.622950000000001</c:v>
                </c:pt>
                <c:pt idx="46">
                  <c:v>12.958475</c:v>
                </c:pt>
                <c:pt idx="47">
                  <c:v>13.206375</c:v>
                </c:pt>
                <c:pt idx="48">
                  <c:v>13.161925</c:v>
                </c:pt>
                <c:pt idx="49">
                  <c:v>12.757950000000001</c:v>
                </c:pt>
                <c:pt idx="50">
                  <c:v>13.062975</c:v>
                </c:pt>
                <c:pt idx="51">
                  <c:v>13.299100000000001</c:v>
                </c:pt>
                <c:pt idx="52">
                  <c:v>13.593200000000001</c:v>
                </c:pt>
              </c:numCache>
            </c:numRef>
          </c:val>
          <c:smooth val="0"/>
          <c:extLst>
            <c:ext xmlns:c16="http://schemas.microsoft.com/office/drawing/2014/chart" uri="{C3380CC4-5D6E-409C-BE32-E72D297353CC}">
              <c16:uniqueId val="{00000000-2ACE-4705-9ACC-7B7BE37F43C9}"/>
            </c:ext>
          </c:extLst>
        </c:ser>
        <c:ser>
          <c:idx val="1"/>
          <c:order val="1"/>
          <c:tx>
            <c:strRef>
              <c:f>'Exponents and Logs'!$R$10</c:f>
              <c:strCache>
                <c:ptCount val="1"/>
                <c:pt idx="0">
                  <c:v>ln(Y)</c:v>
                </c:pt>
              </c:strCache>
            </c:strRef>
          </c:tx>
          <c:marker>
            <c:symbol val="none"/>
          </c:marker>
          <c:cat>
            <c:strRef>
              <c:f>'Exponents and Logs'!$P$11:$P$63</c:f>
              <c:strCache>
                <c:ptCount val="5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strCache>
            </c:strRef>
          </c:cat>
          <c:val>
            <c:numRef>
              <c:f>'Exponents and Logs'!$R$11:$R$63</c:f>
              <c:numCache>
                <c:formatCode>General</c:formatCode>
                <c:ptCount val="53"/>
                <c:pt idx="0">
                  <c:v>7.9483587923554593</c:v>
                </c:pt>
                <c:pt idx="1">
                  <c:v>7.9713878487542198</c:v>
                </c:pt>
                <c:pt idx="2">
                  <c:v>8.0302061571300882</c:v>
                </c:pt>
                <c:pt idx="3">
                  <c:v>8.0729976499480092</c:v>
                </c:pt>
                <c:pt idx="4">
                  <c:v>8.1292708060012018</c:v>
                </c:pt>
                <c:pt idx="5">
                  <c:v>8.1915046017102355</c:v>
                </c:pt>
                <c:pt idx="6">
                  <c:v>8.2546134037252852</c:v>
                </c:pt>
                <c:pt idx="7">
                  <c:v>8.2795766599711786</c:v>
                </c:pt>
                <c:pt idx="8">
                  <c:v>8.3268555918272043</c:v>
                </c:pt>
                <c:pt idx="9">
                  <c:v>8.3574527512805954</c:v>
                </c:pt>
                <c:pt idx="10">
                  <c:v>8.3593573965522392</c:v>
                </c:pt>
                <c:pt idx="11">
                  <c:v>8.3923666584693919</c:v>
                </c:pt>
                <c:pt idx="12">
                  <c:v>8.4441331315490586</c:v>
                </c:pt>
                <c:pt idx="13">
                  <c:v>8.5004640361623522</c:v>
                </c:pt>
                <c:pt idx="14">
                  <c:v>8.494927132362065</c:v>
                </c:pt>
                <c:pt idx="15">
                  <c:v>8.4927980345815151</c:v>
                </c:pt>
                <c:pt idx="16">
                  <c:v>8.5450612447587098</c:v>
                </c:pt>
                <c:pt idx="17">
                  <c:v>8.5900067547556436</c:v>
                </c:pt>
                <c:pt idx="18">
                  <c:v>8.6442882904700653</c:v>
                </c:pt>
                <c:pt idx="19">
                  <c:v>8.6750555458775267</c:v>
                </c:pt>
                <c:pt idx="20">
                  <c:v>8.6723148282835378</c:v>
                </c:pt>
                <c:pt idx="21">
                  <c:v>8.6973791360797712</c:v>
                </c:pt>
                <c:pt idx="22">
                  <c:v>8.6777717395911971</c:v>
                </c:pt>
                <c:pt idx="23">
                  <c:v>8.7219568628490034</c:v>
                </c:pt>
                <c:pt idx="24">
                  <c:v>8.7913529987464116</c:v>
                </c:pt>
                <c:pt idx="25">
                  <c:v>8.8318944362108116</c:v>
                </c:pt>
                <c:pt idx="26">
                  <c:v>8.8659539002512986</c:v>
                </c:pt>
                <c:pt idx="27">
                  <c:v>8.897446468830303</c:v>
                </c:pt>
                <c:pt idx="28">
                  <c:v>8.9377308031551177</c:v>
                </c:pt>
                <c:pt idx="29">
                  <c:v>8.9728348038673662</c:v>
                </c:pt>
                <c:pt idx="30">
                  <c:v>8.9914284795507839</c:v>
                </c:pt>
                <c:pt idx="31">
                  <c:v>8.9884491611561614</c:v>
                </c:pt>
                <c:pt idx="32">
                  <c:v>9.0216012666984184</c:v>
                </c:pt>
                <c:pt idx="33">
                  <c:v>9.0497225753560127</c:v>
                </c:pt>
                <c:pt idx="34">
                  <c:v>9.0896546902156103</c:v>
                </c:pt>
                <c:pt idx="35">
                  <c:v>9.1144872948297611</c:v>
                </c:pt>
                <c:pt idx="36">
                  <c:v>9.1512111939261214</c:v>
                </c:pt>
                <c:pt idx="37">
                  <c:v>9.1948129429826135</c:v>
                </c:pt>
                <c:pt idx="38">
                  <c:v>9.2374447081681907</c:v>
                </c:pt>
                <c:pt idx="39">
                  <c:v>9.2845778000358408</c:v>
                </c:pt>
                <c:pt idx="40">
                  <c:v>9.3251345008531956</c:v>
                </c:pt>
                <c:pt idx="41">
                  <c:v>9.335868889349296</c:v>
                </c:pt>
                <c:pt idx="42">
                  <c:v>9.3538431348365041</c:v>
                </c:pt>
                <c:pt idx="43">
                  <c:v>9.378936920276594</c:v>
                </c:pt>
                <c:pt idx="44">
                  <c:v>9.4130301640538132</c:v>
                </c:pt>
                <c:pt idx="45">
                  <c:v>9.4432718647214884</c:v>
                </c:pt>
                <c:pt idx="46">
                  <c:v>9.4695052932295507</c:v>
                </c:pt>
                <c:pt idx="47">
                  <c:v>9.4884549465349064</c:v>
                </c:pt>
                <c:pt idx="48">
                  <c:v>9.4850834707776741</c:v>
                </c:pt>
                <c:pt idx="49">
                  <c:v>9.4539098856846433</c:v>
                </c:pt>
                <c:pt idx="50">
                  <c:v>9.4775371716823891</c:v>
                </c:pt>
                <c:pt idx="51">
                  <c:v>9.4954516427472502</c:v>
                </c:pt>
                <c:pt idx="52">
                  <c:v>9.5173249466824608</c:v>
                </c:pt>
              </c:numCache>
            </c:numRef>
          </c:val>
          <c:smooth val="0"/>
          <c:extLst>
            <c:ext xmlns:c16="http://schemas.microsoft.com/office/drawing/2014/chart" uri="{C3380CC4-5D6E-409C-BE32-E72D297353CC}">
              <c16:uniqueId val="{00000001-2ACE-4705-9ACC-7B7BE37F43C9}"/>
            </c:ext>
          </c:extLst>
        </c:ser>
        <c:dLbls>
          <c:showLegendKey val="0"/>
          <c:showVal val="0"/>
          <c:showCatName val="0"/>
          <c:showSerName val="0"/>
          <c:showPercent val="0"/>
          <c:showBubbleSize val="0"/>
        </c:dLbls>
        <c:smooth val="0"/>
        <c:axId val="207195520"/>
        <c:axId val="207209600"/>
      </c:lineChart>
      <c:catAx>
        <c:axId val="207195520"/>
        <c:scaling>
          <c:orientation val="minMax"/>
        </c:scaling>
        <c:delete val="0"/>
        <c:axPos val="b"/>
        <c:numFmt formatCode="General" sourceLinked="0"/>
        <c:majorTickMark val="out"/>
        <c:minorTickMark val="none"/>
        <c:tickLblPos val="nextTo"/>
        <c:crossAx val="207209600"/>
        <c:crosses val="autoZero"/>
        <c:auto val="1"/>
        <c:lblAlgn val="ctr"/>
        <c:lblOffset val="100"/>
        <c:noMultiLvlLbl val="0"/>
      </c:catAx>
      <c:valAx>
        <c:axId val="207209600"/>
        <c:scaling>
          <c:orientation val="minMax"/>
        </c:scaling>
        <c:delete val="0"/>
        <c:axPos val="l"/>
        <c:majorGridlines/>
        <c:numFmt formatCode="0.000" sourceLinked="1"/>
        <c:majorTickMark val="out"/>
        <c:minorTickMark val="none"/>
        <c:tickLblPos val="nextTo"/>
        <c:crossAx val="207195520"/>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'Plotting and Regression'!$C$1</c:f>
              <c:strCache>
                <c:ptCount val="1"/>
                <c:pt idx="0">
                  <c:v>Y</c:v>
                </c:pt>
              </c:strCache>
            </c:strRef>
          </c:tx>
          <c:spPr>
            <a:ln w="28575">
              <a:noFill/>
            </a:ln>
          </c:spPr>
          <c:xVal>
            <c:numRef>
              <c:f>'Plotting and Regression'!$B$2:$B$22</c:f>
              <c:numCache>
                <c:formatCode>General</c:formatCode>
                <c:ptCount val="21"/>
                <c:pt idx="0">
                  <c:v>560</c:v>
                </c:pt>
                <c:pt idx="1">
                  <c:v>361</c:v>
                </c:pt>
                <c:pt idx="2">
                  <c:v>783</c:v>
                </c:pt>
                <c:pt idx="3">
                  <c:v>563</c:v>
                </c:pt>
                <c:pt idx="4">
                  <c:v>514</c:v>
                </c:pt>
                <c:pt idx="5">
                  <c:v>944</c:v>
                </c:pt>
                <c:pt idx="6">
                  <c:v>789</c:v>
                </c:pt>
                <c:pt idx="7">
                  <c:v>747</c:v>
                </c:pt>
                <c:pt idx="8">
                  <c:v>760</c:v>
                </c:pt>
                <c:pt idx="9">
                  <c:v>135</c:v>
                </c:pt>
                <c:pt idx="10">
                  <c:v>366</c:v>
                </c:pt>
                <c:pt idx="11">
                  <c:v>387</c:v>
                </c:pt>
                <c:pt idx="12">
                  <c:v>835</c:v>
                </c:pt>
                <c:pt idx="13">
                  <c:v>106</c:v>
                </c:pt>
                <c:pt idx="14">
                  <c:v>913</c:v>
                </c:pt>
                <c:pt idx="15">
                  <c:v>980</c:v>
                </c:pt>
                <c:pt idx="16">
                  <c:v>117</c:v>
                </c:pt>
                <c:pt idx="17">
                  <c:v>417</c:v>
                </c:pt>
                <c:pt idx="18">
                  <c:v>134</c:v>
                </c:pt>
                <c:pt idx="19">
                  <c:v>498</c:v>
                </c:pt>
                <c:pt idx="20">
                  <c:v>516</c:v>
                </c:pt>
              </c:numCache>
            </c:numRef>
          </c:xVal>
          <c:yVal>
            <c:numRef>
              <c:f>'Plotting and Regression'!$C$2:$C$22</c:f>
              <c:numCache>
                <c:formatCode>General</c:formatCode>
                <c:ptCount val="21"/>
                <c:pt idx="0">
                  <c:v>4769</c:v>
                </c:pt>
                <c:pt idx="1">
                  <c:v>3443</c:v>
                </c:pt>
                <c:pt idx="2">
                  <c:v>6833</c:v>
                </c:pt>
                <c:pt idx="3">
                  <c:v>4224</c:v>
                </c:pt>
                <c:pt idx="4">
                  <c:v>3152</c:v>
                </c:pt>
                <c:pt idx="5">
                  <c:v>8265</c:v>
                </c:pt>
                <c:pt idx="6">
                  <c:v>7403</c:v>
                </c:pt>
                <c:pt idx="7">
                  <c:v>5654</c:v>
                </c:pt>
                <c:pt idx="8">
                  <c:v>7704</c:v>
                </c:pt>
                <c:pt idx="9">
                  <c:v>2031</c:v>
                </c:pt>
                <c:pt idx="10">
                  <c:v>2125</c:v>
                </c:pt>
                <c:pt idx="11">
                  <c:v>5062</c:v>
                </c:pt>
                <c:pt idx="12">
                  <c:v>7245</c:v>
                </c:pt>
                <c:pt idx="13">
                  <c:v>1416</c:v>
                </c:pt>
                <c:pt idx="14">
                  <c:v>6234</c:v>
                </c:pt>
                <c:pt idx="15">
                  <c:v>9510</c:v>
                </c:pt>
                <c:pt idx="16">
                  <c:v>-52</c:v>
                </c:pt>
                <c:pt idx="17">
                  <c:v>1548</c:v>
                </c:pt>
                <c:pt idx="18">
                  <c:v>-899</c:v>
                </c:pt>
                <c:pt idx="19">
                  <c:v>2292</c:v>
                </c:pt>
                <c:pt idx="20">
                  <c:v>4378</c:v>
                </c:pt>
              </c:numCache>
            </c:numRef>
          </c:yVal>
          <c:smooth val="0"/>
          <c:extLst>
            <c:ext xmlns:c16="http://schemas.microsoft.com/office/drawing/2014/chart" uri="{C3380CC4-5D6E-409C-BE32-E72D297353CC}">
              <c16:uniqueId val="{00000000-54CF-4CE1-8977-400E56ABBE2B}"/>
            </c:ext>
          </c:extLst>
        </c:ser>
        <c:dLbls>
          <c:showLegendKey val="0"/>
          <c:showVal val="0"/>
          <c:showCatName val="0"/>
          <c:showSerName val="0"/>
          <c:showPercent val="0"/>
          <c:showBubbleSize val="0"/>
        </c:dLbls>
        <c:axId val="207290368"/>
        <c:axId val="207291904"/>
      </c:scatterChart>
      <c:valAx>
        <c:axId val="207290368"/>
        <c:scaling>
          <c:orientation val="minMax"/>
        </c:scaling>
        <c:delete val="0"/>
        <c:axPos val="b"/>
        <c:numFmt formatCode="General" sourceLinked="1"/>
        <c:majorTickMark val="out"/>
        <c:minorTickMark val="none"/>
        <c:tickLblPos val="nextTo"/>
        <c:crossAx val="207291904"/>
        <c:crossesAt val="-2000"/>
        <c:crossBetween val="midCat"/>
      </c:valAx>
      <c:valAx>
        <c:axId val="207291904"/>
        <c:scaling>
          <c:orientation val="minMax"/>
        </c:scaling>
        <c:delete val="0"/>
        <c:axPos val="l"/>
        <c:numFmt formatCode="General" sourceLinked="1"/>
        <c:majorTickMark val="out"/>
        <c:minorTickMark val="none"/>
        <c:tickLblPos val="nextTo"/>
        <c:crossAx val="207290368"/>
        <c:crosses val="autoZero"/>
        <c:crossBetween val="midCat"/>
      </c:valAx>
      <c:spPr>
        <a:noFill/>
        <a:ln w="25400">
          <a:noFill/>
        </a:ln>
      </c:spPr>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 Variable 1  Residual Plot</a:t>
            </a:r>
          </a:p>
        </c:rich>
      </c:tx>
      <c:overlay val="0"/>
    </c:title>
    <c:autoTitleDeleted val="0"/>
    <c:plotArea>
      <c:layout/>
      <c:scatterChart>
        <c:scatterStyle val="lineMarker"/>
        <c:varyColors val="0"/>
        <c:ser>
          <c:idx val="0"/>
          <c:order val="0"/>
          <c:spPr>
            <a:ln w="28575">
              <a:noFill/>
            </a:ln>
          </c:spPr>
          <c:xVal>
            <c:numRef>
              <c:f>'Plotting and Regression'!$B$2:$B$22</c:f>
              <c:numCache>
                <c:formatCode>General</c:formatCode>
                <c:ptCount val="21"/>
                <c:pt idx="0">
                  <c:v>560</c:v>
                </c:pt>
                <c:pt idx="1">
                  <c:v>361</c:v>
                </c:pt>
                <c:pt idx="2">
                  <c:v>783</c:v>
                </c:pt>
                <c:pt idx="3">
                  <c:v>563</c:v>
                </c:pt>
                <c:pt idx="4">
                  <c:v>514</c:v>
                </c:pt>
                <c:pt idx="5">
                  <c:v>944</c:v>
                </c:pt>
                <c:pt idx="6">
                  <c:v>789</c:v>
                </c:pt>
                <c:pt idx="7">
                  <c:v>747</c:v>
                </c:pt>
                <c:pt idx="8">
                  <c:v>760</c:v>
                </c:pt>
                <c:pt idx="9">
                  <c:v>135</c:v>
                </c:pt>
                <c:pt idx="10">
                  <c:v>366</c:v>
                </c:pt>
                <c:pt idx="11">
                  <c:v>387</c:v>
                </c:pt>
                <c:pt idx="12">
                  <c:v>835</c:v>
                </c:pt>
                <c:pt idx="13">
                  <c:v>106</c:v>
                </c:pt>
                <c:pt idx="14">
                  <c:v>913</c:v>
                </c:pt>
                <c:pt idx="15">
                  <c:v>980</c:v>
                </c:pt>
                <c:pt idx="16">
                  <c:v>117</c:v>
                </c:pt>
                <c:pt idx="17">
                  <c:v>417</c:v>
                </c:pt>
                <c:pt idx="18">
                  <c:v>134</c:v>
                </c:pt>
                <c:pt idx="19">
                  <c:v>498</c:v>
                </c:pt>
                <c:pt idx="20">
                  <c:v>516</c:v>
                </c:pt>
              </c:numCache>
            </c:numRef>
          </c:xVal>
          <c:yVal>
            <c:numRef>
              <c:f>'Plotting and Regression'!$P$25:$P$45</c:f>
              <c:numCache>
                <c:formatCode>General</c:formatCode>
                <c:ptCount val="21"/>
                <c:pt idx="0">
                  <c:v>223.16410564286616</c:v>
                </c:pt>
                <c:pt idx="1">
                  <c:v>753.83635196663818</c:v>
                </c:pt>
                <c:pt idx="2">
                  <c:v>206.57158840567445</c:v>
                </c:pt>
                <c:pt idx="3">
                  <c:v>-349.82592822131119</c:v>
                </c:pt>
                <c:pt idx="4">
                  <c:v>-964.65537510641298</c:v>
                </c:pt>
                <c:pt idx="5">
                  <c:v>136.43977102815006</c:v>
                </c:pt>
                <c:pt idx="6">
                  <c:v>720.59152067731975</c:v>
                </c:pt>
                <c:pt idx="7">
                  <c:v>-636.54800522419646</c:v>
                </c:pt>
                <c:pt idx="8">
                  <c:v>1292.1618480310353</c:v>
                </c:pt>
                <c:pt idx="9">
                  <c:v>1450.4189030680072</c:v>
                </c:pt>
                <c:pt idx="10">
                  <c:v>-610.81370447365771</c:v>
                </c:pt>
                <c:pt idx="11">
                  <c:v>2130.2560584770999</c:v>
                </c:pt>
                <c:pt idx="12">
                  <c:v>133.41100142659798</c:v>
                </c:pt>
                <c:pt idx="13">
                  <c:v>1105.9892304217228</c:v>
                </c:pt>
                <c:pt idx="14">
                  <c:v>-1605.3298790420158</c:v>
                </c:pt>
                <c:pt idx="15">
                  <c:v>1045.5593646580201</c:v>
                </c:pt>
                <c:pt idx="16">
                  <c:v>-464.64089374692776</c:v>
                </c:pt>
                <c:pt idx="17">
                  <c:v>-1663.6442801646745</c:v>
                </c:pt>
                <c:pt idx="18">
                  <c:v>-1470.2510856439335</c:v>
                </c:pt>
                <c:pt idx="19">
                  <c:v>-1675.3751944974665</c:v>
                </c:pt>
                <c:pt idx="20">
                  <c:v>242.68460231746849</c:v>
                </c:pt>
              </c:numCache>
            </c:numRef>
          </c:yVal>
          <c:smooth val="0"/>
          <c:extLst>
            <c:ext xmlns:c16="http://schemas.microsoft.com/office/drawing/2014/chart" uri="{C3380CC4-5D6E-409C-BE32-E72D297353CC}">
              <c16:uniqueId val="{00000000-CBEC-4627-A922-647EA3A023C5}"/>
            </c:ext>
          </c:extLst>
        </c:ser>
        <c:dLbls>
          <c:showLegendKey val="0"/>
          <c:showVal val="0"/>
          <c:showCatName val="0"/>
          <c:showSerName val="0"/>
          <c:showPercent val="0"/>
          <c:showBubbleSize val="0"/>
        </c:dLbls>
        <c:axId val="207321728"/>
        <c:axId val="207323904"/>
      </c:scatterChart>
      <c:valAx>
        <c:axId val="207321728"/>
        <c:scaling>
          <c:orientation val="minMax"/>
        </c:scaling>
        <c:delete val="0"/>
        <c:axPos val="b"/>
        <c:title>
          <c:tx>
            <c:rich>
              <a:bodyPr/>
              <a:lstStyle/>
              <a:p>
                <a:pPr>
                  <a:defRPr/>
                </a:pPr>
                <a:r>
                  <a:rPr lang="en-US"/>
                  <a:t>X Variable 1</a:t>
                </a:r>
              </a:p>
            </c:rich>
          </c:tx>
          <c:overlay val="0"/>
        </c:title>
        <c:numFmt formatCode="General" sourceLinked="1"/>
        <c:majorTickMark val="out"/>
        <c:minorTickMark val="none"/>
        <c:tickLblPos val="nextTo"/>
        <c:crossAx val="207323904"/>
        <c:crosses val="autoZero"/>
        <c:crossBetween val="midCat"/>
      </c:valAx>
      <c:valAx>
        <c:axId val="207323904"/>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207321728"/>
        <c:crosses val="autoZero"/>
        <c:crossBetween val="midCat"/>
      </c:valAx>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'Plotting and Regression'!$AD$1</c:f>
              <c:strCache>
                <c:ptCount val="1"/>
                <c:pt idx="0">
                  <c:v>Y</c:v>
                </c:pt>
              </c:strCache>
            </c:strRef>
          </c:tx>
          <c:spPr>
            <a:ln w="28575">
              <a:noFill/>
            </a:ln>
          </c:spPr>
          <c:dPt>
            <c:idx val="15"/>
            <c:marker>
              <c:spPr>
                <a:ln w="25400">
                  <a:solidFill>
                    <a:srgbClr val="000000"/>
                  </a:solidFill>
                </a:ln>
              </c:spPr>
            </c:marker>
            <c:bubble3D val="0"/>
            <c:extLst>
              <c:ext xmlns:c16="http://schemas.microsoft.com/office/drawing/2014/chart" uri="{C3380CC4-5D6E-409C-BE32-E72D297353CC}">
                <c16:uniqueId val="{00000000-8DD5-46DA-BB06-27A4C459E298}"/>
              </c:ext>
            </c:extLst>
          </c:dPt>
          <c:xVal>
            <c:numRef>
              <c:f>'Plotting and Regression'!$AC$2:$AC$22</c:f>
              <c:numCache>
                <c:formatCode>General</c:formatCode>
                <c:ptCount val="21"/>
                <c:pt idx="0">
                  <c:v>560</c:v>
                </c:pt>
                <c:pt idx="1">
                  <c:v>361</c:v>
                </c:pt>
                <c:pt idx="2">
                  <c:v>783</c:v>
                </c:pt>
                <c:pt idx="3">
                  <c:v>563</c:v>
                </c:pt>
                <c:pt idx="4">
                  <c:v>514</c:v>
                </c:pt>
                <c:pt idx="5">
                  <c:v>944</c:v>
                </c:pt>
                <c:pt idx="6">
                  <c:v>789</c:v>
                </c:pt>
                <c:pt idx="7">
                  <c:v>747</c:v>
                </c:pt>
                <c:pt idx="8">
                  <c:v>760</c:v>
                </c:pt>
                <c:pt idx="9">
                  <c:v>135</c:v>
                </c:pt>
                <c:pt idx="10">
                  <c:v>366</c:v>
                </c:pt>
                <c:pt idx="11">
                  <c:v>387</c:v>
                </c:pt>
                <c:pt idx="12">
                  <c:v>835</c:v>
                </c:pt>
                <c:pt idx="13">
                  <c:v>106</c:v>
                </c:pt>
                <c:pt idx="14">
                  <c:v>913</c:v>
                </c:pt>
                <c:pt idx="15">
                  <c:v>980</c:v>
                </c:pt>
                <c:pt idx="16">
                  <c:v>117</c:v>
                </c:pt>
                <c:pt idx="17">
                  <c:v>417</c:v>
                </c:pt>
                <c:pt idx="18">
                  <c:v>134</c:v>
                </c:pt>
                <c:pt idx="19">
                  <c:v>498</c:v>
                </c:pt>
                <c:pt idx="20">
                  <c:v>516</c:v>
                </c:pt>
              </c:numCache>
            </c:numRef>
          </c:xVal>
          <c:yVal>
            <c:numRef>
              <c:f>'Plotting and Regression'!$AD$2:$AD$22</c:f>
              <c:numCache>
                <c:formatCode>General</c:formatCode>
                <c:ptCount val="21"/>
                <c:pt idx="0">
                  <c:v>4769</c:v>
                </c:pt>
                <c:pt idx="1">
                  <c:v>3443</c:v>
                </c:pt>
                <c:pt idx="2">
                  <c:v>6833</c:v>
                </c:pt>
                <c:pt idx="3">
                  <c:v>4224</c:v>
                </c:pt>
                <c:pt idx="4">
                  <c:v>3152</c:v>
                </c:pt>
                <c:pt idx="5">
                  <c:v>8265</c:v>
                </c:pt>
                <c:pt idx="6">
                  <c:v>7403</c:v>
                </c:pt>
                <c:pt idx="7">
                  <c:v>5654</c:v>
                </c:pt>
                <c:pt idx="8">
                  <c:v>7704</c:v>
                </c:pt>
                <c:pt idx="9">
                  <c:v>2031</c:v>
                </c:pt>
                <c:pt idx="10">
                  <c:v>2125</c:v>
                </c:pt>
                <c:pt idx="11">
                  <c:v>5062</c:v>
                </c:pt>
                <c:pt idx="12">
                  <c:v>7245</c:v>
                </c:pt>
                <c:pt idx="13">
                  <c:v>1416</c:v>
                </c:pt>
                <c:pt idx="14">
                  <c:v>6234</c:v>
                </c:pt>
                <c:pt idx="15">
                  <c:v>9510</c:v>
                </c:pt>
                <c:pt idx="16">
                  <c:v>-52</c:v>
                </c:pt>
                <c:pt idx="17">
                  <c:v>1548</c:v>
                </c:pt>
                <c:pt idx="18">
                  <c:v>-899</c:v>
                </c:pt>
                <c:pt idx="19">
                  <c:v>2292</c:v>
                </c:pt>
                <c:pt idx="20">
                  <c:v>4378</c:v>
                </c:pt>
              </c:numCache>
            </c:numRef>
          </c:yVal>
          <c:smooth val="0"/>
          <c:extLst>
            <c:ext xmlns:c16="http://schemas.microsoft.com/office/drawing/2014/chart" uri="{C3380CC4-5D6E-409C-BE32-E72D297353CC}">
              <c16:uniqueId val="{00000001-8DD5-46DA-BB06-27A4C459E298}"/>
            </c:ext>
          </c:extLst>
        </c:ser>
        <c:ser>
          <c:idx val="1"/>
          <c:order val="1"/>
          <c:tx>
            <c:strRef>
              <c:f>'Plotting and Regression'!$AE$1</c:f>
              <c:strCache>
                <c:ptCount val="1"/>
                <c:pt idx="0">
                  <c:v>Predicted</c:v>
                </c:pt>
              </c:strCache>
            </c:strRef>
          </c:tx>
          <c:spPr>
            <a:ln w="28575">
              <a:noFill/>
            </a:ln>
          </c:spPr>
          <c:trendline>
            <c:spPr>
              <a:ln w="38100">
                <a:solidFill>
                  <a:srgbClr val="FF0000"/>
                </a:solidFill>
              </a:ln>
            </c:spPr>
            <c:trendlineType val="linear"/>
            <c:dispRSqr val="0"/>
            <c:dispEq val="0"/>
          </c:trendline>
          <c:xVal>
            <c:numRef>
              <c:f>'Plotting and Regression'!$AC$2:$AC$22</c:f>
              <c:numCache>
                <c:formatCode>General</c:formatCode>
                <c:ptCount val="21"/>
                <c:pt idx="0">
                  <c:v>560</c:v>
                </c:pt>
                <c:pt idx="1">
                  <c:v>361</c:v>
                </c:pt>
                <c:pt idx="2">
                  <c:v>783</c:v>
                </c:pt>
                <c:pt idx="3">
                  <c:v>563</c:v>
                </c:pt>
                <c:pt idx="4">
                  <c:v>514</c:v>
                </c:pt>
                <c:pt idx="5">
                  <c:v>944</c:v>
                </c:pt>
                <c:pt idx="6">
                  <c:v>789</c:v>
                </c:pt>
                <c:pt idx="7">
                  <c:v>747</c:v>
                </c:pt>
                <c:pt idx="8">
                  <c:v>760</c:v>
                </c:pt>
                <c:pt idx="9">
                  <c:v>135</c:v>
                </c:pt>
                <c:pt idx="10">
                  <c:v>366</c:v>
                </c:pt>
                <c:pt idx="11">
                  <c:v>387</c:v>
                </c:pt>
                <c:pt idx="12">
                  <c:v>835</c:v>
                </c:pt>
                <c:pt idx="13">
                  <c:v>106</c:v>
                </c:pt>
                <c:pt idx="14">
                  <c:v>913</c:v>
                </c:pt>
                <c:pt idx="15">
                  <c:v>980</c:v>
                </c:pt>
                <c:pt idx="16">
                  <c:v>117</c:v>
                </c:pt>
                <c:pt idx="17">
                  <c:v>417</c:v>
                </c:pt>
                <c:pt idx="18">
                  <c:v>134</c:v>
                </c:pt>
                <c:pt idx="19">
                  <c:v>498</c:v>
                </c:pt>
                <c:pt idx="20">
                  <c:v>516</c:v>
                </c:pt>
              </c:numCache>
            </c:numRef>
          </c:xVal>
          <c:yVal>
            <c:numRef>
              <c:f>'Plotting and Regression'!$AE$2:$AE$22</c:f>
              <c:numCache>
                <c:formatCode>General</c:formatCode>
                <c:ptCount val="21"/>
                <c:pt idx="0">
                  <c:v>4545.8358943571338</c:v>
                </c:pt>
                <c:pt idx="1">
                  <c:v>2689.1636480333618</c:v>
                </c:pt>
                <c:pt idx="2">
                  <c:v>6626.4284115943256</c:v>
                </c:pt>
                <c:pt idx="3">
                  <c:v>4573.8259282213112</c:v>
                </c:pt>
                <c:pt idx="4">
                  <c:v>4116.655375106413</c:v>
                </c:pt>
                <c:pt idx="5">
                  <c:v>8128.5602289718499</c:v>
                </c:pt>
                <c:pt idx="6">
                  <c:v>6682.4084793226803</c:v>
                </c:pt>
                <c:pt idx="7">
                  <c:v>6290.5480052241965</c:v>
                </c:pt>
                <c:pt idx="8">
                  <c:v>6411.8381519689647</c:v>
                </c:pt>
                <c:pt idx="9">
                  <c:v>580.58109693199276</c:v>
                </c:pt>
                <c:pt idx="10">
                  <c:v>2735.8137044736577</c:v>
                </c:pt>
                <c:pt idx="11">
                  <c:v>2931.7439415229001</c:v>
                </c:pt>
                <c:pt idx="12">
                  <c:v>7111.588998573402</c:v>
                </c:pt>
                <c:pt idx="13">
                  <c:v>310.01076957827718</c:v>
                </c:pt>
                <c:pt idx="14">
                  <c:v>7839.3298790420158</c:v>
                </c:pt>
                <c:pt idx="15">
                  <c:v>8464.4406353419799</c:v>
                </c:pt>
                <c:pt idx="16">
                  <c:v>412.64089374692776</c:v>
                </c:pt>
                <c:pt idx="17">
                  <c:v>3211.6442801646745</c:v>
                </c:pt>
                <c:pt idx="18">
                  <c:v>571.25108564393349</c:v>
                </c:pt>
                <c:pt idx="19">
                  <c:v>3967.3751944974665</c:v>
                </c:pt>
                <c:pt idx="20">
                  <c:v>4135.3153976825315</c:v>
                </c:pt>
              </c:numCache>
            </c:numRef>
          </c:yVal>
          <c:smooth val="0"/>
          <c:extLst>
            <c:ext xmlns:c16="http://schemas.microsoft.com/office/drawing/2014/chart" uri="{C3380CC4-5D6E-409C-BE32-E72D297353CC}">
              <c16:uniqueId val="{00000003-8DD5-46DA-BB06-27A4C459E298}"/>
            </c:ext>
          </c:extLst>
        </c:ser>
        <c:dLbls>
          <c:showLegendKey val="0"/>
          <c:showVal val="0"/>
          <c:showCatName val="0"/>
          <c:showSerName val="0"/>
          <c:showPercent val="0"/>
          <c:showBubbleSize val="0"/>
        </c:dLbls>
        <c:axId val="207629696"/>
        <c:axId val="207647872"/>
      </c:scatterChart>
      <c:valAx>
        <c:axId val="207629696"/>
        <c:scaling>
          <c:orientation val="minMax"/>
        </c:scaling>
        <c:delete val="0"/>
        <c:axPos val="b"/>
        <c:numFmt formatCode="General" sourceLinked="1"/>
        <c:majorTickMark val="out"/>
        <c:minorTickMark val="none"/>
        <c:tickLblPos val="nextTo"/>
        <c:crossAx val="207647872"/>
        <c:crossesAt val="-2000"/>
        <c:crossBetween val="midCat"/>
      </c:valAx>
      <c:valAx>
        <c:axId val="207647872"/>
        <c:scaling>
          <c:orientation val="minMax"/>
        </c:scaling>
        <c:delete val="0"/>
        <c:axPos val="l"/>
        <c:majorGridlines/>
        <c:numFmt formatCode="General" sourceLinked="1"/>
        <c:majorTickMark val="out"/>
        <c:minorTickMark val="none"/>
        <c:tickLblPos val="nextTo"/>
        <c:crossAx val="207629696"/>
        <c:crosses val="autoZero"/>
        <c:crossBetween val="midCat"/>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[1]Sheet1!$C$1</c:f>
              <c:strCache>
                <c:ptCount val="1"/>
                <c:pt idx="0">
                  <c:v>Y</c:v>
                </c:pt>
              </c:strCache>
            </c:strRef>
          </c:tx>
          <c:spPr>
            <a:ln w="28575">
              <a:noFill/>
            </a:ln>
          </c:spPr>
          <c:xVal>
            <c:numRef>
              <c:f>[1]Sheet1!$B$2:$B$22</c:f>
              <c:numCache>
                <c:formatCode>General</c:formatCode>
                <c:ptCount val="21"/>
                <c:pt idx="0">
                  <c:v>560</c:v>
                </c:pt>
                <c:pt idx="1">
                  <c:v>361</c:v>
                </c:pt>
                <c:pt idx="2">
                  <c:v>783</c:v>
                </c:pt>
                <c:pt idx="3">
                  <c:v>563</c:v>
                </c:pt>
                <c:pt idx="4">
                  <c:v>514</c:v>
                </c:pt>
                <c:pt idx="5">
                  <c:v>944</c:v>
                </c:pt>
                <c:pt idx="6">
                  <c:v>789</c:v>
                </c:pt>
                <c:pt idx="7">
                  <c:v>747</c:v>
                </c:pt>
                <c:pt idx="8">
                  <c:v>760</c:v>
                </c:pt>
                <c:pt idx="9">
                  <c:v>135</c:v>
                </c:pt>
                <c:pt idx="10">
                  <c:v>366</c:v>
                </c:pt>
                <c:pt idx="11">
                  <c:v>387</c:v>
                </c:pt>
                <c:pt idx="12">
                  <c:v>835</c:v>
                </c:pt>
                <c:pt idx="13">
                  <c:v>106</c:v>
                </c:pt>
                <c:pt idx="14">
                  <c:v>913</c:v>
                </c:pt>
                <c:pt idx="15">
                  <c:v>980</c:v>
                </c:pt>
                <c:pt idx="16">
                  <c:v>117</c:v>
                </c:pt>
                <c:pt idx="17">
                  <c:v>417</c:v>
                </c:pt>
                <c:pt idx="18">
                  <c:v>134</c:v>
                </c:pt>
                <c:pt idx="19">
                  <c:v>498</c:v>
                </c:pt>
                <c:pt idx="20">
                  <c:v>516</c:v>
                </c:pt>
              </c:numCache>
            </c:numRef>
          </c:xVal>
          <c:yVal>
            <c:numRef>
              <c:f>[1]Sheet1!$C$2:$C$22</c:f>
              <c:numCache>
                <c:formatCode>General</c:formatCode>
                <c:ptCount val="21"/>
                <c:pt idx="0">
                  <c:v>4999</c:v>
                </c:pt>
                <c:pt idx="1">
                  <c:v>3960</c:v>
                </c:pt>
                <c:pt idx="2">
                  <c:v>7434</c:v>
                </c:pt>
                <c:pt idx="3">
                  <c:v>5787</c:v>
                </c:pt>
                <c:pt idx="4">
                  <c:v>5114</c:v>
                </c:pt>
                <c:pt idx="5">
                  <c:v>8698</c:v>
                </c:pt>
                <c:pt idx="6">
                  <c:v>7350</c:v>
                </c:pt>
                <c:pt idx="7">
                  <c:v>7594</c:v>
                </c:pt>
                <c:pt idx="8">
                  <c:v>7107</c:v>
                </c:pt>
                <c:pt idx="9">
                  <c:v>1174</c:v>
                </c:pt>
                <c:pt idx="10">
                  <c:v>3505</c:v>
                </c:pt>
                <c:pt idx="11">
                  <c:v>4260</c:v>
                </c:pt>
                <c:pt idx="12">
                  <c:v>7501</c:v>
                </c:pt>
                <c:pt idx="13">
                  <c:v>1554</c:v>
                </c:pt>
                <c:pt idx="14">
                  <c:v>8722</c:v>
                </c:pt>
                <c:pt idx="15">
                  <c:v>8931</c:v>
                </c:pt>
                <c:pt idx="16">
                  <c:v>1473</c:v>
                </c:pt>
                <c:pt idx="17">
                  <c:v>4228</c:v>
                </c:pt>
                <c:pt idx="18">
                  <c:v>1311</c:v>
                </c:pt>
                <c:pt idx="19">
                  <c:v>4620</c:v>
                </c:pt>
                <c:pt idx="20">
                  <c:v>4592</c:v>
                </c:pt>
              </c:numCache>
            </c:numRef>
          </c:yVal>
          <c:smooth val="0"/>
          <c:extLst>
            <c:ext xmlns:c16="http://schemas.microsoft.com/office/drawing/2014/chart" uri="{C3380CC4-5D6E-409C-BE32-E72D297353CC}">
              <c16:uniqueId val="{00000000-0E08-438D-ADBF-49062865A49F}"/>
            </c:ext>
          </c:extLst>
        </c:ser>
        <c:dLbls>
          <c:showLegendKey val="0"/>
          <c:showVal val="0"/>
          <c:showCatName val="0"/>
          <c:showSerName val="0"/>
          <c:showPercent val="0"/>
          <c:showBubbleSize val="0"/>
        </c:dLbls>
        <c:axId val="206816384"/>
        <c:axId val="206817920"/>
      </c:scatterChart>
      <c:valAx>
        <c:axId val="206816384"/>
        <c:scaling>
          <c:orientation val="minMax"/>
        </c:scaling>
        <c:delete val="0"/>
        <c:axPos val="b"/>
        <c:numFmt formatCode="General" sourceLinked="1"/>
        <c:majorTickMark val="out"/>
        <c:minorTickMark val="none"/>
        <c:tickLblPos val="nextTo"/>
        <c:crossAx val="206817920"/>
        <c:crosses val="autoZero"/>
        <c:crossBetween val="midCat"/>
      </c:valAx>
      <c:valAx>
        <c:axId val="206817920"/>
        <c:scaling>
          <c:orientation val="minMax"/>
        </c:scaling>
        <c:delete val="0"/>
        <c:axPos val="l"/>
        <c:majorGridlines/>
        <c:numFmt formatCode="General" sourceLinked="1"/>
        <c:majorTickMark val="out"/>
        <c:minorTickMark val="none"/>
        <c:tickLblPos val="nextTo"/>
        <c:crossAx val="206816384"/>
        <c:crosses val="autoZero"/>
        <c:crossBetween val="midCat"/>
      </c:valAx>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[1]Sheet1!$L$1</c:f>
              <c:strCache>
                <c:ptCount val="1"/>
                <c:pt idx="0">
                  <c:v>Y</c:v>
                </c:pt>
              </c:strCache>
            </c:strRef>
          </c:tx>
          <c:spPr>
            <a:ln w="28575">
              <a:noFill/>
            </a:ln>
          </c:spPr>
          <c:xVal>
            <c:numRef>
              <c:f>[1]Sheet1!$K$2:$K$22</c:f>
              <c:numCache>
                <c:formatCode>General</c:formatCode>
                <c:ptCount val="21"/>
                <c:pt idx="0">
                  <c:v>560</c:v>
                </c:pt>
                <c:pt idx="1">
                  <c:v>361</c:v>
                </c:pt>
                <c:pt idx="2">
                  <c:v>783</c:v>
                </c:pt>
                <c:pt idx="3">
                  <c:v>563</c:v>
                </c:pt>
                <c:pt idx="4">
                  <c:v>514</c:v>
                </c:pt>
                <c:pt idx="5">
                  <c:v>944</c:v>
                </c:pt>
                <c:pt idx="6">
                  <c:v>789</c:v>
                </c:pt>
                <c:pt idx="7">
                  <c:v>747</c:v>
                </c:pt>
                <c:pt idx="8">
                  <c:v>760</c:v>
                </c:pt>
                <c:pt idx="9">
                  <c:v>135</c:v>
                </c:pt>
                <c:pt idx="10">
                  <c:v>366</c:v>
                </c:pt>
                <c:pt idx="11">
                  <c:v>387</c:v>
                </c:pt>
                <c:pt idx="12">
                  <c:v>835</c:v>
                </c:pt>
                <c:pt idx="13">
                  <c:v>106</c:v>
                </c:pt>
                <c:pt idx="14">
                  <c:v>913</c:v>
                </c:pt>
                <c:pt idx="15">
                  <c:v>980</c:v>
                </c:pt>
                <c:pt idx="16">
                  <c:v>117</c:v>
                </c:pt>
                <c:pt idx="17">
                  <c:v>417</c:v>
                </c:pt>
                <c:pt idx="18">
                  <c:v>134</c:v>
                </c:pt>
                <c:pt idx="19">
                  <c:v>498</c:v>
                </c:pt>
                <c:pt idx="20">
                  <c:v>516</c:v>
                </c:pt>
              </c:numCache>
            </c:numRef>
          </c:xVal>
          <c:yVal>
            <c:numRef>
              <c:f>[1]Sheet1!$L$2:$L$22</c:f>
              <c:numCache>
                <c:formatCode>General</c:formatCode>
                <c:ptCount val="21"/>
                <c:pt idx="0">
                  <c:v>4258</c:v>
                </c:pt>
                <c:pt idx="1">
                  <c:v>2922</c:v>
                </c:pt>
                <c:pt idx="2">
                  <c:v>9798</c:v>
                </c:pt>
                <c:pt idx="3">
                  <c:v>6074</c:v>
                </c:pt>
                <c:pt idx="4">
                  <c:v>5371</c:v>
                </c:pt>
                <c:pt idx="5">
                  <c:v>10395</c:v>
                </c:pt>
                <c:pt idx="6">
                  <c:v>8790</c:v>
                </c:pt>
                <c:pt idx="7">
                  <c:v>6633</c:v>
                </c:pt>
                <c:pt idx="8">
                  <c:v>5509</c:v>
                </c:pt>
                <c:pt idx="9">
                  <c:v>2363</c:v>
                </c:pt>
                <c:pt idx="10">
                  <c:v>1703</c:v>
                </c:pt>
                <c:pt idx="11">
                  <c:v>5211</c:v>
                </c:pt>
                <c:pt idx="12">
                  <c:v>6696</c:v>
                </c:pt>
                <c:pt idx="13">
                  <c:v>2408</c:v>
                </c:pt>
                <c:pt idx="14">
                  <c:v>10225</c:v>
                </c:pt>
                <c:pt idx="15">
                  <c:v>8488</c:v>
                </c:pt>
                <c:pt idx="16">
                  <c:v>1998</c:v>
                </c:pt>
                <c:pt idx="17">
                  <c:v>2582</c:v>
                </c:pt>
                <c:pt idx="18">
                  <c:v>-243</c:v>
                </c:pt>
                <c:pt idx="19">
                  <c:v>3403</c:v>
                </c:pt>
                <c:pt idx="20">
                  <c:v>5808</c:v>
                </c:pt>
              </c:numCache>
            </c:numRef>
          </c:yVal>
          <c:smooth val="0"/>
          <c:extLst>
            <c:ext xmlns:c16="http://schemas.microsoft.com/office/drawing/2014/chart" uri="{C3380CC4-5D6E-409C-BE32-E72D297353CC}">
              <c16:uniqueId val="{00000000-4EAA-4E2F-8747-5E255D6657E9}"/>
            </c:ext>
          </c:extLst>
        </c:ser>
        <c:dLbls>
          <c:showLegendKey val="0"/>
          <c:showVal val="0"/>
          <c:showCatName val="0"/>
          <c:showSerName val="0"/>
          <c:showPercent val="0"/>
          <c:showBubbleSize val="0"/>
        </c:dLbls>
        <c:axId val="206972800"/>
        <c:axId val="206974336"/>
      </c:scatterChart>
      <c:valAx>
        <c:axId val="206972800"/>
        <c:scaling>
          <c:orientation val="minMax"/>
        </c:scaling>
        <c:delete val="0"/>
        <c:axPos val="b"/>
        <c:numFmt formatCode="General" sourceLinked="1"/>
        <c:majorTickMark val="out"/>
        <c:minorTickMark val="none"/>
        <c:tickLblPos val="nextTo"/>
        <c:crossAx val="206974336"/>
        <c:crossesAt val="-2000"/>
        <c:crossBetween val="midCat"/>
      </c:valAx>
      <c:valAx>
        <c:axId val="206974336"/>
        <c:scaling>
          <c:orientation val="minMax"/>
        </c:scaling>
        <c:delete val="0"/>
        <c:axPos val="l"/>
        <c:majorGridlines/>
        <c:numFmt formatCode="General" sourceLinked="1"/>
        <c:majorTickMark val="out"/>
        <c:minorTickMark val="none"/>
        <c:tickLblPos val="nextTo"/>
        <c:crossAx val="206972800"/>
        <c:crosses val="autoZero"/>
        <c:crossBetween val="midCat"/>
      </c:valAx>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[1]Sheet1!$U$1</c:f>
              <c:strCache>
                <c:ptCount val="1"/>
                <c:pt idx="0">
                  <c:v>Y</c:v>
                </c:pt>
              </c:strCache>
            </c:strRef>
          </c:tx>
          <c:spPr>
            <a:ln w="28575">
              <a:noFill/>
            </a:ln>
          </c:spPr>
          <c:xVal>
            <c:numRef>
              <c:f>[1]Sheet1!$T$2:$T$22</c:f>
              <c:numCache>
                <c:formatCode>General</c:formatCode>
                <c:ptCount val="21"/>
                <c:pt idx="0">
                  <c:v>560</c:v>
                </c:pt>
                <c:pt idx="1">
                  <c:v>361</c:v>
                </c:pt>
                <c:pt idx="2">
                  <c:v>783</c:v>
                </c:pt>
                <c:pt idx="3">
                  <c:v>563</c:v>
                </c:pt>
                <c:pt idx="4">
                  <c:v>514</c:v>
                </c:pt>
                <c:pt idx="5">
                  <c:v>944</c:v>
                </c:pt>
                <c:pt idx="6">
                  <c:v>789</c:v>
                </c:pt>
                <c:pt idx="7">
                  <c:v>747</c:v>
                </c:pt>
                <c:pt idx="8">
                  <c:v>760</c:v>
                </c:pt>
                <c:pt idx="9">
                  <c:v>135</c:v>
                </c:pt>
                <c:pt idx="10">
                  <c:v>366</c:v>
                </c:pt>
                <c:pt idx="11">
                  <c:v>387</c:v>
                </c:pt>
                <c:pt idx="12">
                  <c:v>835</c:v>
                </c:pt>
                <c:pt idx="13">
                  <c:v>106</c:v>
                </c:pt>
                <c:pt idx="14">
                  <c:v>913</c:v>
                </c:pt>
                <c:pt idx="15">
                  <c:v>980</c:v>
                </c:pt>
                <c:pt idx="16">
                  <c:v>117</c:v>
                </c:pt>
                <c:pt idx="17">
                  <c:v>417</c:v>
                </c:pt>
                <c:pt idx="18">
                  <c:v>134</c:v>
                </c:pt>
                <c:pt idx="19">
                  <c:v>498</c:v>
                </c:pt>
                <c:pt idx="20">
                  <c:v>516</c:v>
                </c:pt>
              </c:numCache>
            </c:numRef>
          </c:xVal>
          <c:yVal>
            <c:numRef>
              <c:f>[1]Sheet1!$U$2:$U$22</c:f>
              <c:numCache>
                <c:formatCode>General</c:formatCode>
                <c:ptCount val="21"/>
                <c:pt idx="0">
                  <c:v>7237</c:v>
                </c:pt>
                <c:pt idx="1">
                  <c:v>4638</c:v>
                </c:pt>
                <c:pt idx="2">
                  <c:v>10654</c:v>
                </c:pt>
                <c:pt idx="3">
                  <c:v>-143</c:v>
                </c:pt>
                <c:pt idx="4">
                  <c:v>3335</c:v>
                </c:pt>
                <c:pt idx="5">
                  <c:v>6979</c:v>
                </c:pt>
                <c:pt idx="6">
                  <c:v>5439</c:v>
                </c:pt>
                <c:pt idx="7">
                  <c:v>11481</c:v>
                </c:pt>
                <c:pt idx="8">
                  <c:v>5866</c:v>
                </c:pt>
                <c:pt idx="9">
                  <c:v>4923</c:v>
                </c:pt>
                <c:pt idx="10">
                  <c:v>7852</c:v>
                </c:pt>
                <c:pt idx="11">
                  <c:v>5267</c:v>
                </c:pt>
                <c:pt idx="12">
                  <c:v>9270</c:v>
                </c:pt>
                <c:pt idx="13">
                  <c:v>6556</c:v>
                </c:pt>
                <c:pt idx="14">
                  <c:v>11001</c:v>
                </c:pt>
                <c:pt idx="15">
                  <c:v>8342</c:v>
                </c:pt>
                <c:pt idx="16">
                  <c:v>2756</c:v>
                </c:pt>
                <c:pt idx="17">
                  <c:v>9908</c:v>
                </c:pt>
                <c:pt idx="18">
                  <c:v>-3621</c:v>
                </c:pt>
                <c:pt idx="19">
                  <c:v>4017</c:v>
                </c:pt>
                <c:pt idx="20">
                  <c:v>634</c:v>
                </c:pt>
              </c:numCache>
            </c:numRef>
          </c:yVal>
          <c:smooth val="0"/>
          <c:extLst>
            <c:ext xmlns:c16="http://schemas.microsoft.com/office/drawing/2014/chart" uri="{C3380CC4-5D6E-409C-BE32-E72D297353CC}">
              <c16:uniqueId val="{00000000-0B06-4771-A681-704673FDCEE5}"/>
            </c:ext>
          </c:extLst>
        </c:ser>
        <c:dLbls>
          <c:showLegendKey val="0"/>
          <c:showVal val="0"/>
          <c:showCatName val="0"/>
          <c:showSerName val="0"/>
          <c:showPercent val="0"/>
          <c:showBubbleSize val="0"/>
        </c:dLbls>
        <c:axId val="206980224"/>
        <c:axId val="206981760"/>
      </c:scatterChart>
      <c:valAx>
        <c:axId val="206980224"/>
        <c:scaling>
          <c:orientation val="minMax"/>
        </c:scaling>
        <c:delete val="0"/>
        <c:axPos val="b"/>
        <c:numFmt formatCode="General" sourceLinked="1"/>
        <c:majorTickMark val="out"/>
        <c:minorTickMark val="none"/>
        <c:tickLblPos val="nextTo"/>
        <c:crossAx val="206981760"/>
        <c:crossesAt val="-5000"/>
        <c:crossBetween val="midCat"/>
      </c:valAx>
      <c:valAx>
        <c:axId val="206981760"/>
        <c:scaling>
          <c:orientation val="minMax"/>
        </c:scaling>
        <c:delete val="0"/>
        <c:axPos val="l"/>
        <c:majorGridlines/>
        <c:numFmt formatCode="General" sourceLinked="1"/>
        <c:majorTickMark val="out"/>
        <c:minorTickMark val="none"/>
        <c:tickLblPos val="nextTo"/>
        <c:crossAx val="206980224"/>
        <c:crosses val="autoZero"/>
        <c:crossBetween val="midCat"/>
      </c:valAx>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dlnY!$D$1</c:f>
              <c:strCache>
                <c:ptCount val="1"/>
                <c:pt idx="0">
                  <c:v>dlnY</c:v>
                </c:pt>
              </c:strCache>
            </c:strRef>
          </c:tx>
          <c:spPr>
            <a:ln w="28575">
              <a:noFill/>
            </a:ln>
          </c:spPr>
          <c:xVal>
            <c:numRef>
              <c:f>dlnY!$C$2:$C$54</c:f>
              <c:numCache>
                <c:formatCode>General</c:formatCode>
                <c:ptCount val="53"/>
                <c:pt idx="1">
                  <c:v>2.3296272419792041</c:v>
                </c:pt>
                <c:pt idx="2">
                  <c:v>6.058252427184474</c:v>
                </c:pt>
                <c:pt idx="3">
                  <c:v>4.372024899304261</c:v>
                </c:pt>
                <c:pt idx="4">
                  <c:v>5.7886612405276594</c:v>
                </c:pt>
                <c:pt idx="5">
                  <c:v>6.4211123639391854</c:v>
                </c:pt>
                <c:pt idx="6">
                  <c:v>6.514272260155396</c:v>
                </c:pt>
                <c:pt idx="7">
                  <c:v>2.527744728989112</c:v>
                </c:pt>
                <c:pt idx="8">
                  <c:v>4.8414404474289796</c:v>
                </c:pt>
                <c:pt idx="9">
                  <c:v>3.107006338607432</c:v>
                </c:pt>
                <c:pt idx="10">
                  <c:v>0.1906460260568954</c:v>
                </c:pt>
                <c:pt idx="11">
                  <c:v>3.3560111945104776</c:v>
                </c:pt>
                <c:pt idx="12">
                  <c:v>5.3129779640854302</c:v>
                </c:pt>
                <c:pt idx="13">
                  <c:v>5.7947705597900079</c:v>
                </c:pt>
                <c:pt idx="14">
                  <c:v>-0.55216034004129666</c:v>
                </c:pt>
                <c:pt idx="15">
                  <c:v>-0.21268328595676067</c:v>
                </c:pt>
                <c:pt idx="16">
                  <c:v>5.3653038221129323</c:v>
                </c:pt>
                <c:pt idx="17">
                  <c:v>4.5970863400307316</c:v>
                </c:pt>
                <c:pt idx="18">
                  <c:v>5.5781800600634091</c:v>
                </c:pt>
                <c:pt idx="19">
                  <c:v>3.1245459148851795</c:v>
                </c:pt>
                <c:pt idx="20">
                  <c:v>-0.27369652563394853</c:v>
                </c:pt>
                <c:pt idx="21">
                  <c:v>2.5381058400410828</c:v>
                </c:pt>
                <c:pt idx="22">
                  <c:v>-1.9416421699625874</c:v>
                </c:pt>
                <c:pt idx="23">
                  <c:v>4.5175823333532206</c:v>
                </c:pt>
                <c:pt idx="24">
                  <c:v>7.1860727570514094</c:v>
                </c:pt>
                <c:pt idx="25">
                  <c:v>4.137446072562101</c:v>
                </c:pt>
                <c:pt idx="26">
                  <c:v>3.4646129138226955</c:v>
                </c:pt>
                <c:pt idx="27">
                  <c:v>3.1993706387452248</c:v>
                </c:pt>
                <c:pt idx="28">
                  <c:v>4.1106754497813869</c:v>
                </c:pt>
                <c:pt idx="29">
                  <c:v>3.5727419587859188</c:v>
                </c:pt>
                <c:pt idx="30">
                  <c:v>1.8767614452331216</c:v>
                </c:pt>
                <c:pt idx="31">
                  <c:v>-0.29748846298666143</c:v>
                </c:pt>
                <c:pt idx="32">
                  <c:v>3.3707759963296224</c:v>
                </c:pt>
                <c:pt idx="33">
                  <c:v>2.8520445288510388</c:v>
                </c:pt>
                <c:pt idx="34">
                  <c:v>4.0740121005028884</c:v>
                </c:pt>
                <c:pt idx="35">
                  <c:v>2.5143501868697626</c:v>
                </c:pt>
                <c:pt idx="36">
                  <c:v>3.7406552406318516</c:v>
                </c:pt>
                <c:pt idx="37">
                  <c:v>4.4566272537755136</c:v>
                </c:pt>
                <c:pt idx="38">
                  <c:v>4.3553551342306651</c:v>
                </c:pt>
                <c:pt idx="39">
                  <c:v>4.8261514878707779</c:v>
                </c:pt>
                <c:pt idx="40">
                  <c:v>4.1390355712876303</c:v>
                </c:pt>
                <c:pt idx="41">
                  <c:v>1.0792208747439691</c:v>
                </c:pt>
                <c:pt idx="42">
                  <c:v>1.8136754436062885</c:v>
                </c:pt>
                <c:pt idx="43">
                  <c:v>2.5411284663565015</c:v>
                </c:pt>
                <c:pt idx="44">
                  <c:v>3.4681079802389769</c:v>
                </c:pt>
                <c:pt idx="45">
                  <c:v>3.0703625603978324</c:v>
                </c:pt>
                <c:pt idx="46">
                  <c:v>2.6580553674061758</c:v>
                </c:pt>
                <c:pt idx="47">
                  <c:v>1.9130337481841009</c:v>
                </c:pt>
                <c:pt idx="48">
                  <c:v>-0.33657987146358259</c:v>
                </c:pt>
                <c:pt idx="49">
                  <c:v>-3.0692698826349396</c:v>
                </c:pt>
                <c:pt idx="50">
                  <c:v>2.3908621682950493</c:v>
                </c:pt>
                <c:pt idx="51">
                  <c:v>1.8075897718552003</c:v>
                </c:pt>
                <c:pt idx="52">
                  <c:v>2.2114278409817167</c:v>
                </c:pt>
              </c:numCache>
            </c:numRef>
          </c:xVal>
          <c:yVal>
            <c:numRef>
              <c:f>dlnY!$D$2:$D$54</c:f>
              <c:numCache>
                <c:formatCode>General</c:formatCode>
                <c:ptCount val="53"/>
                <c:pt idx="1">
                  <c:v>2.3029056398760517</c:v>
                </c:pt>
                <c:pt idx="2">
                  <c:v>5.8818308375868433</c:v>
                </c:pt>
                <c:pt idx="3">
                  <c:v>4.279149281792094</c:v>
                </c:pt>
                <c:pt idx="4">
                  <c:v>5.6273156053192608</c:v>
                </c:pt>
                <c:pt idx="5">
                  <c:v>6.2233795709033757</c:v>
                </c:pt>
                <c:pt idx="6">
                  <c:v>6.3108802015049648</c:v>
                </c:pt>
                <c:pt idx="7">
                  <c:v>2.4963256245893461</c:v>
                </c:pt>
                <c:pt idx="8">
                  <c:v>4.7278931856025608</c:v>
                </c:pt>
                <c:pt idx="9">
                  <c:v>3.0597159453391143</c:v>
                </c:pt>
                <c:pt idx="10">
                  <c:v>0.19046452716438012</c:v>
                </c:pt>
                <c:pt idx="11">
                  <c:v>3.3009261917152699</c:v>
                </c:pt>
                <c:pt idx="12">
                  <c:v>5.1766473079666753</c:v>
                </c:pt>
                <c:pt idx="13">
                  <c:v>5.6330904613293598</c:v>
                </c:pt>
                <c:pt idx="14">
                  <c:v>-0.55369038002872628</c:v>
                </c:pt>
                <c:pt idx="15">
                  <c:v>-0.21290977805499267</c:v>
                </c:pt>
                <c:pt idx="16">
                  <c:v>5.2263210177194708</c:v>
                </c:pt>
                <c:pt idx="17">
                  <c:v>4.4945509996933808</c:v>
                </c:pt>
                <c:pt idx="18">
                  <c:v>5.4281535714421736</c:v>
                </c:pt>
                <c:pt idx="19">
                  <c:v>3.0767255407461391</c:v>
                </c:pt>
                <c:pt idx="20">
                  <c:v>-0.27407175939888617</c:v>
                </c:pt>
                <c:pt idx="21">
                  <c:v>2.5064307796233365</c:v>
                </c:pt>
                <c:pt idx="22">
                  <c:v>-1.9607396488574125</c:v>
                </c:pt>
                <c:pt idx="23">
                  <c:v>4.4185123257806325</c:v>
                </c:pt>
                <c:pt idx="24">
                  <c:v>6.9396135897408229</c:v>
                </c:pt>
                <c:pt idx="25">
                  <c:v>4.0541437464399976</c:v>
                </c:pt>
                <c:pt idx="26">
                  <c:v>3.4059464040486986</c:v>
                </c:pt>
                <c:pt idx="27">
                  <c:v>3.1492568579004399</c:v>
                </c:pt>
                <c:pt idx="28">
                  <c:v>4.0284334324814708</c:v>
                </c:pt>
                <c:pt idx="29">
                  <c:v>3.5104000712248506</c:v>
                </c:pt>
                <c:pt idx="30">
                  <c:v>1.8593675683417743</c:v>
                </c:pt>
                <c:pt idx="31">
                  <c:v>-0.29793183946225099</c:v>
                </c:pt>
                <c:pt idx="32">
                  <c:v>3.3152105542257004</c:v>
                </c:pt>
                <c:pt idx="33">
                  <c:v>2.8121308657594213</c:v>
                </c:pt>
                <c:pt idx="34">
                  <c:v>3.9932114859597689</c:v>
                </c:pt>
                <c:pt idx="35">
                  <c:v>2.4832604614150711</c:v>
                </c:pt>
                <c:pt idx="36">
                  <c:v>3.6723899096360313</c:v>
                </c:pt>
                <c:pt idx="37">
                  <c:v>4.3601749056492167</c:v>
                </c:pt>
                <c:pt idx="38">
                  <c:v>4.2631765185577208</c:v>
                </c:pt>
                <c:pt idx="39">
                  <c:v>4.7133091867650023</c:v>
                </c:pt>
                <c:pt idx="40">
                  <c:v>4.0556700817354852</c:v>
                </c:pt>
                <c:pt idx="41">
                  <c:v>1.0734388496100422</c:v>
                </c:pt>
                <c:pt idx="42">
                  <c:v>1.7974245487208051</c:v>
                </c:pt>
                <c:pt idx="43">
                  <c:v>2.5093785440089889</c:v>
                </c:pt>
                <c:pt idx="44">
                  <c:v>3.4093243777219229</c:v>
                </c:pt>
                <c:pt idx="45">
                  <c:v>3.0241700667675175</c:v>
                </c:pt>
                <c:pt idx="46">
                  <c:v>2.6233428508062318</c:v>
                </c:pt>
                <c:pt idx="47">
                  <c:v>1.8949653305355696</c:v>
                </c:pt>
                <c:pt idx="48">
                  <c:v>-0.33714757572322895</c:v>
                </c:pt>
                <c:pt idx="49">
                  <c:v>-3.1173585093030809</c:v>
                </c:pt>
                <c:pt idx="50">
                  <c:v>2.3627285997745773</c:v>
                </c:pt>
                <c:pt idx="51">
                  <c:v>1.7914471064861104</c:v>
                </c:pt>
                <c:pt idx="52">
                  <c:v>2.1873303935210586</c:v>
                </c:pt>
              </c:numCache>
            </c:numRef>
          </c:yVal>
          <c:smooth val="0"/>
          <c:extLst>
            <c:ext xmlns:c16="http://schemas.microsoft.com/office/drawing/2014/chart" uri="{C3380CC4-5D6E-409C-BE32-E72D297353CC}">
              <c16:uniqueId val="{00000000-8827-4D00-987A-F9D8E6B5F867}"/>
            </c:ext>
          </c:extLst>
        </c:ser>
        <c:dLbls>
          <c:showLegendKey val="0"/>
          <c:showVal val="0"/>
          <c:showCatName val="0"/>
          <c:showSerName val="0"/>
          <c:showPercent val="0"/>
          <c:showBubbleSize val="0"/>
        </c:dLbls>
        <c:axId val="207701888"/>
        <c:axId val="207703424"/>
      </c:scatterChart>
      <c:valAx>
        <c:axId val="207701888"/>
        <c:scaling>
          <c:orientation val="minMax"/>
        </c:scaling>
        <c:delete val="0"/>
        <c:axPos val="b"/>
        <c:numFmt formatCode="General" sourceLinked="1"/>
        <c:majorTickMark val="out"/>
        <c:minorTickMark val="none"/>
        <c:tickLblPos val="nextTo"/>
        <c:crossAx val="207703424"/>
        <c:crosses val="autoZero"/>
        <c:crossBetween val="midCat"/>
      </c:valAx>
      <c:valAx>
        <c:axId val="207703424"/>
        <c:scaling>
          <c:orientation val="minMax"/>
        </c:scaling>
        <c:delete val="0"/>
        <c:axPos val="l"/>
        <c:majorGridlines/>
        <c:numFmt formatCode="General" sourceLinked="1"/>
        <c:majorTickMark val="out"/>
        <c:minorTickMark val="none"/>
        <c:tickLblPos val="nextTo"/>
        <c:crossAx val="207701888"/>
        <c:crosses val="autoZero"/>
        <c:crossBetween val="midCat"/>
      </c:valAx>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76200</xdr:colOff>
      <xdr:row>2</xdr:row>
      <xdr:rowOff>138112</xdr:rowOff>
    </xdr:from>
    <xdr:to>
      <xdr:col>11</xdr:col>
      <xdr:colOff>381000</xdr:colOff>
      <xdr:row>17</xdr:row>
      <xdr:rowOff>23812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304800</xdr:colOff>
      <xdr:row>2</xdr:row>
      <xdr:rowOff>152400</xdr:rowOff>
    </xdr:from>
    <xdr:to>
      <xdr:col>26</xdr:col>
      <xdr:colOff>0</xdr:colOff>
      <xdr:row>17</xdr:row>
      <xdr:rowOff>38100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323850</xdr:colOff>
      <xdr:row>1</xdr:row>
      <xdr:rowOff>28575</xdr:rowOff>
    </xdr:from>
    <xdr:to>
      <xdr:col>4</xdr:col>
      <xdr:colOff>19049</xdr:colOff>
      <xdr:row>3</xdr:row>
      <xdr:rowOff>85725</xdr:rowOff>
    </xdr:to>
    <xdr:cxnSp macro="">
      <xdr:nvCxnSpPr>
        <xdr:cNvPr id="8" name="Straight Arrow Connector 7">
          <a:extLst>
            <a:ext uri="{FF2B5EF4-FFF2-40B4-BE49-F238E27FC236}">
              <a16:creationId xmlns:a16="http://schemas.microsoft.com/office/drawing/2014/main" id="{00000000-0008-0000-0000-000008000000}"/>
            </a:ext>
          </a:extLst>
        </xdr:cNvPr>
        <xdr:cNvCxnSpPr/>
      </xdr:nvCxnSpPr>
      <xdr:spPr>
        <a:xfrm>
          <a:off x="2152650" y="219075"/>
          <a:ext cx="304799" cy="438150"/>
        </a:xfrm>
        <a:prstGeom prst="straightConnector1">
          <a:avLst/>
        </a:prstGeom>
        <a:ln w="317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504825</xdr:colOff>
      <xdr:row>0</xdr:row>
      <xdr:rowOff>171450</xdr:rowOff>
    </xdr:from>
    <xdr:to>
      <xdr:col>3</xdr:col>
      <xdr:colOff>266700</xdr:colOff>
      <xdr:row>3</xdr:row>
      <xdr:rowOff>76200</xdr:rowOff>
    </xdr:to>
    <xdr:cxnSp macro="">
      <xdr:nvCxnSpPr>
        <xdr:cNvPr id="9" name="Straight Arrow Connector 8">
          <a:extLst>
            <a:ext uri="{FF2B5EF4-FFF2-40B4-BE49-F238E27FC236}">
              <a16:creationId xmlns:a16="http://schemas.microsoft.com/office/drawing/2014/main" id="{00000000-0008-0000-0000-000009000000}"/>
            </a:ext>
          </a:extLst>
        </xdr:cNvPr>
        <xdr:cNvCxnSpPr/>
      </xdr:nvCxnSpPr>
      <xdr:spPr>
        <a:xfrm flipH="1">
          <a:off x="1724025" y="171450"/>
          <a:ext cx="371475" cy="476250"/>
        </a:xfrm>
        <a:prstGeom prst="straightConnector1">
          <a:avLst/>
        </a:prstGeom>
        <a:ln w="317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76199</xdr:colOff>
      <xdr:row>1</xdr:row>
      <xdr:rowOff>28575</xdr:rowOff>
    </xdr:from>
    <xdr:to>
      <xdr:col>15</xdr:col>
      <xdr:colOff>590550</xdr:colOff>
      <xdr:row>7</xdr:row>
      <xdr:rowOff>66675</xdr:rowOff>
    </xdr:to>
    <xdr:cxnSp macro="">
      <xdr:nvCxnSpPr>
        <xdr:cNvPr id="11" name="Straight Arrow Connector 10">
          <a:extLst>
            <a:ext uri="{FF2B5EF4-FFF2-40B4-BE49-F238E27FC236}">
              <a16:creationId xmlns:a16="http://schemas.microsoft.com/office/drawing/2014/main" id="{00000000-0008-0000-0000-00000B000000}"/>
            </a:ext>
          </a:extLst>
        </xdr:cNvPr>
        <xdr:cNvCxnSpPr/>
      </xdr:nvCxnSpPr>
      <xdr:spPr>
        <a:xfrm flipH="1">
          <a:off x="8610599" y="219075"/>
          <a:ext cx="2095501" cy="1181100"/>
        </a:xfrm>
        <a:prstGeom prst="straightConnector1">
          <a:avLst/>
        </a:prstGeom>
        <a:ln w="317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133350</xdr:colOff>
      <xdr:row>0</xdr:row>
      <xdr:rowOff>142875</xdr:rowOff>
    </xdr:from>
    <xdr:to>
      <xdr:col>18</xdr:col>
      <xdr:colOff>85725</xdr:colOff>
      <xdr:row>9</xdr:row>
      <xdr:rowOff>38100</xdr:rowOff>
    </xdr:to>
    <xdr:cxnSp macro="">
      <xdr:nvCxnSpPr>
        <xdr:cNvPr id="12" name="Straight Arrow Connector 11">
          <a:extLst>
            <a:ext uri="{FF2B5EF4-FFF2-40B4-BE49-F238E27FC236}">
              <a16:creationId xmlns:a16="http://schemas.microsoft.com/office/drawing/2014/main" id="{00000000-0008-0000-0000-00000C000000}"/>
            </a:ext>
          </a:extLst>
        </xdr:cNvPr>
        <xdr:cNvCxnSpPr/>
      </xdr:nvCxnSpPr>
      <xdr:spPr>
        <a:xfrm flipH="1">
          <a:off x="11639550" y="142875"/>
          <a:ext cx="561975" cy="1609725"/>
        </a:xfrm>
        <a:prstGeom prst="straightConnector1">
          <a:avLst/>
        </a:prstGeom>
        <a:ln w="317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209550</xdr:colOff>
      <xdr:row>4</xdr:row>
      <xdr:rowOff>80963</xdr:rowOff>
    </xdr:from>
    <xdr:to>
      <xdr:col>9</xdr:col>
      <xdr:colOff>419100</xdr:colOff>
      <xdr:row>18</xdr:row>
      <xdr:rowOff>28576</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419100</xdr:colOff>
      <xdr:row>25</xdr:row>
      <xdr:rowOff>133350</xdr:rowOff>
    </xdr:from>
    <xdr:to>
      <xdr:col>25</xdr:col>
      <xdr:colOff>419100</xdr:colOff>
      <xdr:row>35</xdr:row>
      <xdr:rowOff>161925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590549</xdr:colOff>
      <xdr:row>3</xdr:row>
      <xdr:rowOff>147637</xdr:rowOff>
    </xdr:from>
    <xdr:to>
      <xdr:col>29</xdr:col>
      <xdr:colOff>123824</xdr:colOff>
      <xdr:row>20</xdr:row>
      <xdr:rowOff>171450</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114300</xdr:colOff>
      <xdr:row>27</xdr:row>
      <xdr:rowOff>133351</xdr:rowOff>
    </xdr:from>
    <xdr:to>
      <xdr:col>27</xdr:col>
      <xdr:colOff>57151</xdr:colOff>
      <xdr:row>28</xdr:row>
      <xdr:rowOff>57150</xdr:rowOff>
    </xdr:to>
    <xdr:cxnSp macro="">
      <xdr:nvCxnSpPr>
        <xdr:cNvPr id="9" name="Straight Arrow Connector 8">
          <a:extLst>
            <a:ext uri="{FF2B5EF4-FFF2-40B4-BE49-F238E27FC236}">
              <a16:creationId xmlns:a16="http://schemas.microsoft.com/office/drawing/2014/main" id="{00000000-0008-0000-0200-000009000000}"/>
            </a:ext>
          </a:extLst>
        </xdr:cNvPr>
        <xdr:cNvCxnSpPr/>
      </xdr:nvCxnSpPr>
      <xdr:spPr>
        <a:xfrm flipH="1">
          <a:off x="16640175" y="5448301"/>
          <a:ext cx="1162051" cy="114299"/>
        </a:xfrm>
        <a:prstGeom prst="straightConnector1">
          <a:avLst/>
        </a:prstGeom>
        <a:ln w="317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428626</xdr:colOff>
      <xdr:row>2</xdr:row>
      <xdr:rowOff>38101</xdr:rowOff>
    </xdr:from>
    <xdr:to>
      <xdr:col>32</xdr:col>
      <xdr:colOff>552450</xdr:colOff>
      <xdr:row>2</xdr:row>
      <xdr:rowOff>180975</xdr:rowOff>
    </xdr:to>
    <xdr:cxnSp macro="">
      <xdr:nvCxnSpPr>
        <xdr:cNvPr id="12" name="Straight Arrow Connector 11">
          <a:extLst>
            <a:ext uri="{FF2B5EF4-FFF2-40B4-BE49-F238E27FC236}">
              <a16:creationId xmlns:a16="http://schemas.microsoft.com/office/drawing/2014/main" id="{00000000-0008-0000-0200-00000C000000}"/>
            </a:ext>
          </a:extLst>
        </xdr:cNvPr>
        <xdr:cNvCxnSpPr/>
      </xdr:nvCxnSpPr>
      <xdr:spPr>
        <a:xfrm flipH="1" flipV="1">
          <a:off x="19669126" y="428626"/>
          <a:ext cx="733424" cy="142874"/>
        </a:xfrm>
        <a:prstGeom prst="straightConnector1">
          <a:avLst/>
        </a:prstGeom>
        <a:ln w="317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514352</xdr:colOff>
      <xdr:row>0</xdr:row>
      <xdr:rowOff>104775</xdr:rowOff>
    </xdr:from>
    <xdr:to>
      <xdr:col>3</xdr:col>
      <xdr:colOff>142875</xdr:colOff>
      <xdr:row>1</xdr:row>
      <xdr:rowOff>66676</xdr:rowOff>
    </xdr:to>
    <xdr:cxnSp macro="">
      <xdr:nvCxnSpPr>
        <xdr:cNvPr id="15" name="Straight Arrow Connector 14">
          <a:extLst>
            <a:ext uri="{FF2B5EF4-FFF2-40B4-BE49-F238E27FC236}">
              <a16:creationId xmlns:a16="http://schemas.microsoft.com/office/drawing/2014/main" id="{00000000-0008-0000-0200-00000F000000}"/>
            </a:ext>
          </a:extLst>
        </xdr:cNvPr>
        <xdr:cNvCxnSpPr/>
      </xdr:nvCxnSpPr>
      <xdr:spPr>
        <a:xfrm flipH="1">
          <a:off x="1123952" y="104775"/>
          <a:ext cx="847723" cy="152401"/>
        </a:xfrm>
        <a:prstGeom prst="straightConnector1">
          <a:avLst/>
        </a:prstGeom>
        <a:ln w="317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161926</xdr:colOff>
      <xdr:row>3</xdr:row>
      <xdr:rowOff>152400</xdr:rowOff>
    </xdr:from>
    <xdr:to>
      <xdr:col>5</xdr:col>
      <xdr:colOff>466725</xdr:colOff>
      <xdr:row>6</xdr:row>
      <xdr:rowOff>19050</xdr:rowOff>
    </xdr:to>
    <xdr:cxnSp macro="">
      <xdr:nvCxnSpPr>
        <xdr:cNvPr id="17" name="Straight Arrow Connector 16">
          <a:extLst>
            <a:ext uri="{FF2B5EF4-FFF2-40B4-BE49-F238E27FC236}">
              <a16:creationId xmlns:a16="http://schemas.microsoft.com/office/drawing/2014/main" id="{00000000-0008-0000-0200-000011000000}"/>
            </a:ext>
          </a:extLst>
        </xdr:cNvPr>
        <xdr:cNvCxnSpPr/>
      </xdr:nvCxnSpPr>
      <xdr:spPr>
        <a:xfrm>
          <a:off x="3209926" y="838200"/>
          <a:ext cx="304799" cy="438150"/>
        </a:xfrm>
        <a:prstGeom prst="straightConnector1">
          <a:avLst/>
        </a:prstGeom>
        <a:ln w="317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285750</xdr:colOff>
      <xdr:row>1</xdr:row>
      <xdr:rowOff>19050</xdr:rowOff>
    </xdr:from>
    <xdr:to>
      <xdr:col>14</xdr:col>
      <xdr:colOff>552450</xdr:colOff>
      <xdr:row>2</xdr:row>
      <xdr:rowOff>171450</xdr:rowOff>
    </xdr:to>
    <xdr:cxnSp macro="">
      <xdr:nvCxnSpPr>
        <xdr:cNvPr id="19" name="Straight Arrow Connector 18">
          <a:extLst>
            <a:ext uri="{FF2B5EF4-FFF2-40B4-BE49-F238E27FC236}">
              <a16:creationId xmlns:a16="http://schemas.microsoft.com/office/drawing/2014/main" id="{00000000-0008-0000-0200-000013000000}"/>
            </a:ext>
          </a:extLst>
        </xdr:cNvPr>
        <xdr:cNvCxnSpPr/>
      </xdr:nvCxnSpPr>
      <xdr:spPr>
        <a:xfrm flipH="1">
          <a:off x="9163050" y="209550"/>
          <a:ext cx="266700" cy="352425"/>
        </a:xfrm>
        <a:prstGeom prst="straightConnector1">
          <a:avLst/>
        </a:prstGeom>
        <a:ln w="317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476250</xdr:colOff>
      <xdr:row>8</xdr:row>
      <xdr:rowOff>9525</xdr:rowOff>
    </xdr:from>
    <xdr:to>
      <xdr:col>25</xdr:col>
      <xdr:colOff>342900</xdr:colOff>
      <xdr:row>17</xdr:row>
      <xdr:rowOff>180975</xdr:rowOff>
    </xdr:to>
    <xdr:cxnSp macro="">
      <xdr:nvCxnSpPr>
        <xdr:cNvPr id="26" name="Straight Connector 25">
          <a:extLst>
            <a:ext uri="{FF2B5EF4-FFF2-40B4-BE49-F238E27FC236}">
              <a16:creationId xmlns:a16="http://schemas.microsoft.com/office/drawing/2014/main" id="{00000000-0008-0000-0200-00001A000000}"/>
            </a:ext>
          </a:extLst>
        </xdr:cNvPr>
        <xdr:cNvCxnSpPr/>
      </xdr:nvCxnSpPr>
      <xdr:spPr>
        <a:xfrm flipH="1">
          <a:off x="13954125" y="1657350"/>
          <a:ext cx="2914650" cy="1914525"/>
        </a:xfrm>
        <a:prstGeom prst="line">
          <a:avLst/>
        </a:prstGeom>
        <a:ln w="25400">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371474</xdr:colOff>
      <xdr:row>16</xdr:row>
      <xdr:rowOff>114300</xdr:rowOff>
    </xdr:from>
    <xdr:to>
      <xdr:col>24</xdr:col>
      <xdr:colOff>609599</xdr:colOff>
      <xdr:row>19</xdr:row>
      <xdr:rowOff>9525</xdr:rowOff>
    </xdr:to>
    <xdr:sp macro="" textlink="">
      <xdr:nvSpPr>
        <xdr:cNvPr id="31" name="TextBox 30">
          <a:extLst>
            <a:ext uri="{FF2B5EF4-FFF2-40B4-BE49-F238E27FC236}">
              <a16:creationId xmlns:a16="http://schemas.microsoft.com/office/drawing/2014/main" id="{00000000-0008-0000-0200-00001F000000}"/>
            </a:ext>
          </a:extLst>
        </xdr:cNvPr>
        <xdr:cNvSpPr txBox="1"/>
      </xdr:nvSpPr>
      <xdr:spPr>
        <a:xfrm>
          <a:off x="15068549" y="3314700"/>
          <a:ext cx="1457325" cy="476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Slope = 9.33</a:t>
          </a:r>
        </a:p>
        <a:p>
          <a:r>
            <a:rPr lang="en-US" sz="1100"/>
            <a:t>Intercept = -678.97</a:t>
          </a:r>
        </a:p>
      </xdr:txBody>
    </xdr:sp>
    <xdr:clientData/>
  </xdr:twoCellAnchor>
  <xdr:twoCellAnchor>
    <xdr:from>
      <xdr:col>21</xdr:col>
      <xdr:colOff>514350</xdr:colOff>
      <xdr:row>16</xdr:row>
      <xdr:rowOff>47625</xdr:rowOff>
    </xdr:from>
    <xdr:to>
      <xdr:col>22</xdr:col>
      <xdr:colOff>428626</xdr:colOff>
      <xdr:row>17</xdr:row>
      <xdr:rowOff>38100</xdr:rowOff>
    </xdr:to>
    <xdr:cxnSp macro="">
      <xdr:nvCxnSpPr>
        <xdr:cNvPr id="32" name="Straight Arrow Connector 31">
          <a:extLst>
            <a:ext uri="{FF2B5EF4-FFF2-40B4-BE49-F238E27FC236}">
              <a16:creationId xmlns:a16="http://schemas.microsoft.com/office/drawing/2014/main" id="{00000000-0008-0000-0200-000020000000}"/>
            </a:ext>
          </a:extLst>
        </xdr:cNvPr>
        <xdr:cNvCxnSpPr/>
      </xdr:nvCxnSpPr>
      <xdr:spPr>
        <a:xfrm flipH="1" flipV="1">
          <a:off x="14601825" y="3248025"/>
          <a:ext cx="523876" cy="180975"/>
        </a:xfrm>
        <a:prstGeom prst="straightConnector1">
          <a:avLst/>
        </a:prstGeom>
        <a:ln w="317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523875</xdr:colOff>
      <xdr:row>17</xdr:row>
      <xdr:rowOff>171451</xdr:rowOff>
    </xdr:from>
    <xdr:to>
      <xdr:col>22</xdr:col>
      <xdr:colOff>333375</xdr:colOff>
      <xdr:row>18</xdr:row>
      <xdr:rowOff>38100</xdr:rowOff>
    </xdr:to>
    <xdr:cxnSp macro="">
      <xdr:nvCxnSpPr>
        <xdr:cNvPr id="36" name="Straight Arrow Connector 35">
          <a:extLst>
            <a:ext uri="{FF2B5EF4-FFF2-40B4-BE49-F238E27FC236}">
              <a16:creationId xmlns:a16="http://schemas.microsoft.com/office/drawing/2014/main" id="{00000000-0008-0000-0200-000024000000}"/>
            </a:ext>
          </a:extLst>
        </xdr:cNvPr>
        <xdr:cNvCxnSpPr/>
      </xdr:nvCxnSpPr>
      <xdr:spPr>
        <a:xfrm flipH="1" flipV="1">
          <a:off x="14001750" y="3562351"/>
          <a:ext cx="1028700" cy="66674"/>
        </a:xfrm>
        <a:prstGeom prst="straightConnector1">
          <a:avLst/>
        </a:prstGeom>
        <a:ln w="317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22</xdr:row>
      <xdr:rowOff>4762</xdr:rowOff>
    </xdr:from>
    <xdr:to>
      <xdr:col>8</xdr:col>
      <xdr:colOff>476250</xdr:colOff>
      <xdr:row>34</xdr:row>
      <xdr:rowOff>28575</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542924</xdr:colOff>
      <xdr:row>22</xdr:row>
      <xdr:rowOff>9525</xdr:rowOff>
    </xdr:from>
    <xdr:to>
      <xdr:col>17</xdr:col>
      <xdr:colOff>504825</xdr:colOff>
      <xdr:row>33</xdr:row>
      <xdr:rowOff>180975</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57150</xdr:colOff>
      <xdr:row>22</xdr:row>
      <xdr:rowOff>42862</xdr:rowOff>
    </xdr:from>
    <xdr:to>
      <xdr:col>26</xdr:col>
      <xdr:colOff>285750</xdr:colOff>
      <xdr:row>34</xdr:row>
      <xdr:rowOff>9525</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352425</xdr:colOff>
      <xdr:row>0</xdr:row>
      <xdr:rowOff>47625</xdr:rowOff>
    </xdr:from>
    <xdr:to>
      <xdr:col>12</xdr:col>
      <xdr:colOff>47625</xdr:colOff>
      <xdr:row>14</xdr:row>
      <xdr:rowOff>123825</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142875</xdr:colOff>
      <xdr:row>17</xdr:row>
      <xdr:rowOff>71438</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123825</xdr:colOff>
      <xdr:row>17</xdr:row>
      <xdr:rowOff>23812</xdr:rowOff>
    </xdr:from>
    <xdr:to>
      <xdr:col>12</xdr:col>
      <xdr:colOff>219075</xdr:colOff>
      <xdr:row>31</xdr:row>
      <xdr:rowOff>100012</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aching/Spring%202014/318/Examples/Econ_318_Data_ExampleAD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1">
          <cell r="C1" t="str">
            <v>Y</v>
          </cell>
          <cell r="L1" t="str">
            <v>Y</v>
          </cell>
          <cell r="U1" t="str">
            <v>Y</v>
          </cell>
        </row>
        <row r="2">
          <cell r="B2">
            <v>560</v>
          </cell>
          <cell r="C2">
            <v>4999</v>
          </cell>
          <cell r="K2">
            <v>560</v>
          </cell>
          <cell r="L2">
            <v>4258</v>
          </cell>
          <cell r="T2">
            <v>560</v>
          </cell>
          <cell r="U2">
            <v>7237</v>
          </cell>
        </row>
        <row r="3">
          <cell r="B3">
            <v>361</v>
          </cell>
          <cell r="C3">
            <v>3960</v>
          </cell>
          <cell r="K3">
            <v>361</v>
          </cell>
          <cell r="L3">
            <v>2922</v>
          </cell>
          <cell r="T3">
            <v>361</v>
          </cell>
          <cell r="U3">
            <v>4638</v>
          </cell>
        </row>
        <row r="4">
          <cell r="B4">
            <v>783</v>
          </cell>
          <cell r="C4">
            <v>7434</v>
          </cell>
          <cell r="K4">
            <v>783</v>
          </cell>
          <cell r="L4">
            <v>9798</v>
          </cell>
          <cell r="T4">
            <v>783</v>
          </cell>
          <cell r="U4">
            <v>10654</v>
          </cell>
        </row>
        <row r="5">
          <cell r="B5">
            <v>563</v>
          </cell>
          <cell r="C5">
            <v>5787</v>
          </cell>
          <cell r="K5">
            <v>563</v>
          </cell>
          <cell r="L5">
            <v>6074</v>
          </cell>
          <cell r="T5">
            <v>563</v>
          </cell>
          <cell r="U5">
            <v>-143</v>
          </cell>
        </row>
        <row r="6">
          <cell r="B6">
            <v>514</v>
          </cell>
          <cell r="C6">
            <v>5114</v>
          </cell>
          <cell r="K6">
            <v>514</v>
          </cell>
          <cell r="L6">
            <v>5371</v>
          </cell>
          <cell r="T6">
            <v>514</v>
          </cell>
          <cell r="U6">
            <v>3335</v>
          </cell>
        </row>
        <row r="7">
          <cell r="B7">
            <v>944</v>
          </cell>
          <cell r="C7">
            <v>8698</v>
          </cell>
          <cell r="K7">
            <v>944</v>
          </cell>
          <cell r="L7">
            <v>10395</v>
          </cell>
          <cell r="T7">
            <v>944</v>
          </cell>
          <cell r="U7">
            <v>6979</v>
          </cell>
        </row>
        <row r="8">
          <cell r="B8">
            <v>789</v>
          </cell>
          <cell r="C8">
            <v>7350</v>
          </cell>
          <cell r="K8">
            <v>789</v>
          </cell>
          <cell r="L8">
            <v>8790</v>
          </cell>
          <cell r="T8">
            <v>789</v>
          </cell>
          <cell r="U8">
            <v>5439</v>
          </cell>
        </row>
        <row r="9">
          <cell r="B9">
            <v>747</v>
          </cell>
          <cell r="C9">
            <v>7594</v>
          </cell>
          <cell r="K9">
            <v>747</v>
          </cell>
          <cell r="L9">
            <v>6633</v>
          </cell>
          <cell r="T9">
            <v>747</v>
          </cell>
          <cell r="U9">
            <v>11481</v>
          </cell>
        </row>
        <row r="10">
          <cell r="B10">
            <v>760</v>
          </cell>
          <cell r="C10">
            <v>7107</v>
          </cell>
          <cell r="K10">
            <v>760</v>
          </cell>
          <cell r="L10">
            <v>5509</v>
          </cell>
          <cell r="T10">
            <v>760</v>
          </cell>
          <cell r="U10">
            <v>5866</v>
          </cell>
        </row>
        <row r="11">
          <cell r="B11">
            <v>135</v>
          </cell>
          <cell r="C11">
            <v>1174</v>
          </cell>
          <cell r="K11">
            <v>135</v>
          </cell>
          <cell r="L11">
            <v>2363</v>
          </cell>
          <cell r="T11">
            <v>135</v>
          </cell>
          <cell r="U11">
            <v>4923</v>
          </cell>
        </row>
        <row r="12">
          <cell r="B12">
            <v>366</v>
          </cell>
          <cell r="C12">
            <v>3505</v>
          </cell>
          <cell r="K12">
            <v>366</v>
          </cell>
          <cell r="L12">
            <v>1703</v>
          </cell>
          <cell r="T12">
            <v>366</v>
          </cell>
          <cell r="U12">
            <v>7852</v>
          </cell>
        </row>
        <row r="13">
          <cell r="B13">
            <v>387</v>
          </cell>
          <cell r="C13">
            <v>4260</v>
          </cell>
          <cell r="K13">
            <v>387</v>
          </cell>
          <cell r="L13">
            <v>5211</v>
          </cell>
          <cell r="T13">
            <v>387</v>
          </cell>
          <cell r="U13">
            <v>5267</v>
          </cell>
        </row>
        <row r="14">
          <cell r="B14">
            <v>835</v>
          </cell>
          <cell r="C14">
            <v>7501</v>
          </cell>
          <cell r="K14">
            <v>835</v>
          </cell>
          <cell r="L14">
            <v>6696</v>
          </cell>
          <cell r="T14">
            <v>835</v>
          </cell>
          <cell r="U14">
            <v>9270</v>
          </cell>
        </row>
        <row r="15">
          <cell r="B15">
            <v>106</v>
          </cell>
          <cell r="C15">
            <v>1554</v>
          </cell>
          <cell r="K15">
            <v>106</v>
          </cell>
          <cell r="L15">
            <v>2408</v>
          </cell>
          <cell r="T15">
            <v>106</v>
          </cell>
          <cell r="U15">
            <v>6556</v>
          </cell>
        </row>
        <row r="16">
          <cell r="B16">
            <v>913</v>
          </cell>
          <cell r="C16">
            <v>8722</v>
          </cell>
          <cell r="K16">
            <v>913</v>
          </cell>
          <cell r="L16">
            <v>10225</v>
          </cell>
          <cell r="T16">
            <v>913</v>
          </cell>
          <cell r="U16">
            <v>11001</v>
          </cell>
        </row>
        <row r="17">
          <cell r="B17">
            <v>980</v>
          </cell>
          <cell r="C17">
            <v>8931</v>
          </cell>
          <cell r="K17">
            <v>980</v>
          </cell>
          <cell r="L17">
            <v>8488</v>
          </cell>
          <cell r="T17">
            <v>980</v>
          </cell>
          <cell r="U17">
            <v>8342</v>
          </cell>
        </row>
        <row r="18">
          <cell r="B18">
            <v>117</v>
          </cell>
          <cell r="C18">
            <v>1473</v>
          </cell>
          <cell r="K18">
            <v>117</v>
          </cell>
          <cell r="L18">
            <v>1998</v>
          </cell>
          <cell r="T18">
            <v>117</v>
          </cell>
          <cell r="U18">
            <v>2756</v>
          </cell>
        </row>
        <row r="19">
          <cell r="B19">
            <v>417</v>
          </cell>
          <cell r="C19">
            <v>4228</v>
          </cell>
          <cell r="K19">
            <v>417</v>
          </cell>
          <cell r="L19">
            <v>2582</v>
          </cell>
          <cell r="T19">
            <v>417</v>
          </cell>
          <cell r="U19">
            <v>9908</v>
          </cell>
        </row>
        <row r="20">
          <cell r="B20">
            <v>134</v>
          </cell>
          <cell r="C20">
            <v>1311</v>
          </cell>
          <cell r="K20">
            <v>134</v>
          </cell>
          <cell r="L20">
            <v>-243</v>
          </cell>
          <cell r="T20">
            <v>134</v>
          </cell>
          <cell r="U20">
            <v>-3621</v>
          </cell>
        </row>
        <row r="21">
          <cell r="B21">
            <v>498</v>
          </cell>
          <cell r="C21">
            <v>4620</v>
          </cell>
          <cell r="K21">
            <v>498</v>
          </cell>
          <cell r="L21">
            <v>3403</v>
          </cell>
          <cell r="T21">
            <v>498</v>
          </cell>
          <cell r="U21">
            <v>4017</v>
          </cell>
        </row>
        <row r="22">
          <cell r="B22">
            <v>516</v>
          </cell>
          <cell r="C22">
            <v>4592</v>
          </cell>
          <cell r="K22">
            <v>516</v>
          </cell>
          <cell r="L22">
            <v>5808</v>
          </cell>
          <cell r="T22">
            <v>516</v>
          </cell>
          <cell r="U22">
            <v>634</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63"/>
  <sheetViews>
    <sheetView workbookViewId="0"/>
  </sheetViews>
  <sheetFormatPr defaultRowHeight="15" x14ac:dyDescent="0.25"/>
  <cols>
    <col min="14" max="14" width="9.140625" style="1"/>
    <col min="15" max="15" width="23.7109375" style="1" customWidth="1"/>
    <col min="16" max="16" width="9.140625" style="1"/>
    <col min="17" max="17" width="11.7109375" style="1" customWidth="1"/>
    <col min="18" max="18" width="9.140625" style="1"/>
  </cols>
  <sheetData>
    <row r="1" spans="1:20" x14ac:dyDescent="0.25">
      <c r="A1" s="7" t="s">
        <v>53</v>
      </c>
      <c r="B1" s="7"/>
      <c r="C1" s="9" t="s">
        <v>138</v>
      </c>
      <c r="N1" s="14" t="s">
        <v>139</v>
      </c>
    </row>
    <row r="2" spans="1:20" x14ac:dyDescent="0.25">
      <c r="A2" s="7" t="s">
        <v>0</v>
      </c>
      <c r="B2" s="7" t="s">
        <v>1</v>
      </c>
      <c r="C2" s="7" t="s">
        <v>52</v>
      </c>
      <c r="N2" s="19" t="s">
        <v>54</v>
      </c>
      <c r="O2" s="19" t="s">
        <v>55</v>
      </c>
      <c r="P2" s="19" t="s">
        <v>54</v>
      </c>
      <c r="T2" s="10" t="s">
        <v>135</v>
      </c>
    </row>
    <row r="3" spans="1:20" x14ac:dyDescent="0.25">
      <c r="A3" s="1">
        <v>1</v>
      </c>
      <c r="B3" s="1">
        <v>1</v>
      </c>
      <c r="C3" s="1">
        <f t="shared" ref="C3:C14" si="0">EXP(B3)</f>
        <v>2.7182818284590451</v>
      </c>
      <c r="N3" s="19" t="s">
        <v>56</v>
      </c>
      <c r="O3" s="19" t="s">
        <v>57</v>
      </c>
      <c r="P3" s="19" t="s">
        <v>56</v>
      </c>
    </row>
    <row r="4" spans="1:20" x14ac:dyDescent="0.25">
      <c r="A4" s="1">
        <v>2</v>
      </c>
      <c r="B4" s="1">
        <v>2</v>
      </c>
      <c r="C4" s="1">
        <f t="shared" si="0"/>
        <v>7.3890560989306504</v>
      </c>
      <c r="N4" s="19" t="s">
        <v>58</v>
      </c>
      <c r="O4" s="19" t="s">
        <v>59</v>
      </c>
      <c r="P4" s="19" t="s">
        <v>58</v>
      </c>
    </row>
    <row r="5" spans="1:20" x14ac:dyDescent="0.25">
      <c r="A5" s="1">
        <v>3</v>
      </c>
      <c r="B5" s="1">
        <v>3</v>
      </c>
      <c r="C5" s="1">
        <f t="shared" si="0"/>
        <v>20.085536923187668</v>
      </c>
      <c r="N5" s="19" t="s">
        <v>60</v>
      </c>
      <c r="O5" s="19" t="s">
        <v>61</v>
      </c>
      <c r="P5" s="19" t="s">
        <v>60</v>
      </c>
    </row>
    <row r="6" spans="1:20" x14ac:dyDescent="0.25">
      <c r="A6" s="1">
        <v>4</v>
      </c>
      <c r="B6" s="1">
        <v>4</v>
      </c>
      <c r="C6" s="1">
        <f t="shared" si="0"/>
        <v>54.598150033144236</v>
      </c>
      <c r="N6" s="19" t="s">
        <v>62</v>
      </c>
      <c r="O6" s="19" t="s">
        <v>63</v>
      </c>
      <c r="P6" s="19" t="s">
        <v>62</v>
      </c>
    </row>
    <row r="7" spans="1:20" x14ac:dyDescent="0.25">
      <c r="A7" s="1">
        <v>5</v>
      </c>
      <c r="B7" s="1">
        <v>5</v>
      </c>
      <c r="C7" s="1">
        <f t="shared" si="0"/>
        <v>148.4131591025766</v>
      </c>
      <c r="N7" s="19" t="s">
        <v>64</v>
      </c>
      <c r="O7" s="19" t="s">
        <v>65</v>
      </c>
      <c r="P7" s="19" t="s">
        <v>64</v>
      </c>
    </row>
    <row r="8" spans="1:20" x14ac:dyDescent="0.25">
      <c r="A8" s="1">
        <v>6</v>
      </c>
      <c r="B8" s="1">
        <v>6</v>
      </c>
      <c r="C8" s="1">
        <f t="shared" si="0"/>
        <v>403.42879349273511</v>
      </c>
      <c r="N8" s="19" t="s">
        <v>66</v>
      </c>
      <c r="O8" s="19" t="s">
        <v>67</v>
      </c>
      <c r="P8" s="19" t="s">
        <v>66</v>
      </c>
    </row>
    <row r="9" spans="1:20" x14ac:dyDescent="0.25">
      <c r="A9" s="1">
        <v>7</v>
      </c>
      <c r="B9" s="1">
        <v>7</v>
      </c>
      <c r="C9" s="1">
        <f t="shared" si="0"/>
        <v>1096.6331584284585</v>
      </c>
      <c r="O9" s="1" t="s">
        <v>68</v>
      </c>
    </row>
    <row r="10" spans="1:20" x14ac:dyDescent="0.25">
      <c r="A10" s="1">
        <v>8</v>
      </c>
      <c r="B10" s="1">
        <v>8</v>
      </c>
      <c r="C10" s="1">
        <f t="shared" si="0"/>
        <v>2980.9579870417283</v>
      </c>
      <c r="N10" s="1" t="s">
        <v>69</v>
      </c>
      <c r="O10" s="1" t="s">
        <v>70</v>
      </c>
      <c r="P10" s="7" t="s">
        <v>125</v>
      </c>
      <c r="Q10" s="7" t="s">
        <v>124</v>
      </c>
      <c r="R10" s="7" t="s">
        <v>5</v>
      </c>
    </row>
    <row r="11" spans="1:20" x14ac:dyDescent="0.25">
      <c r="A11" s="1">
        <v>9</v>
      </c>
      <c r="B11" s="1">
        <v>9</v>
      </c>
      <c r="C11" s="1">
        <f t="shared" si="0"/>
        <v>8103.0839275753842</v>
      </c>
      <c r="N11" s="1" t="s">
        <v>71</v>
      </c>
      <c r="O11" s="8">
        <v>2830.9250000000002</v>
      </c>
      <c r="P11" s="1" t="s">
        <v>71</v>
      </c>
      <c r="Q11" s="8">
        <f>O11/1000</f>
        <v>2.8309250000000001</v>
      </c>
      <c r="R11" s="1">
        <f>LN(O11)</f>
        <v>7.9483587923554593</v>
      </c>
    </row>
    <row r="12" spans="1:20" x14ac:dyDescent="0.25">
      <c r="A12" s="1">
        <v>10</v>
      </c>
      <c r="B12" s="1">
        <v>10</v>
      </c>
      <c r="C12" s="1">
        <f t="shared" si="0"/>
        <v>22026.465794806718</v>
      </c>
      <c r="N12" s="1" t="s">
        <v>72</v>
      </c>
      <c r="O12" s="8">
        <v>2896.875</v>
      </c>
      <c r="P12" s="1" t="s">
        <v>72</v>
      </c>
      <c r="Q12" s="8">
        <f t="shared" ref="Q12:Q63" si="1">O12/1000</f>
        <v>2.8968750000000001</v>
      </c>
      <c r="R12" s="1">
        <f t="shared" ref="R12:R63" si="2">LN(O12)</f>
        <v>7.9713878487542198</v>
      </c>
    </row>
    <row r="13" spans="1:20" x14ac:dyDescent="0.25">
      <c r="A13" s="1">
        <v>11</v>
      </c>
      <c r="B13" s="1">
        <v>11</v>
      </c>
      <c r="C13" s="1">
        <f t="shared" si="0"/>
        <v>59874.141715197817</v>
      </c>
      <c r="N13" s="1" t="s">
        <v>73</v>
      </c>
      <c r="O13" s="8">
        <v>3072.375</v>
      </c>
      <c r="P13" s="1" t="s">
        <v>73</v>
      </c>
      <c r="Q13" s="8">
        <f t="shared" si="1"/>
        <v>3.0723750000000001</v>
      </c>
      <c r="R13" s="1">
        <f t="shared" si="2"/>
        <v>8.0302061571300882</v>
      </c>
    </row>
    <row r="14" spans="1:20" x14ac:dyDescent="0.25">
      <c r="A14" s="1">
        <v>12</v>
      </c>
      <c r="B14" s="1">
        <v>12</v>
      </c>
      <c r="C14" s="1">
        <f t="shared" si="0"/>
        <v>162754.79141900392</v>
      </c>
      <c r="N14" s="1" t="s">
        <v>74</v>
      </c>
      <c r="O14" s="8">
        <v>3206.7</v>
      </c>
      <c r="P14" s="1" t="s">
        <v>74</v>
      </c>
      <c r="Q14" s="8">
        <f t="shared" si="1"/>
        <v>3.2066999999999997</v>
      </c>
      <c r="R14" s="1">
        <f t="shared" si="2"/>
        <v>8.0729976499480092</v>
      </c>
    </row>
    <row r="15" spans="1:20" x14ac:dyDescent="0.25">
      <c r="N15" s="1" t="s">
        <v>75</v>
      </c>
      <c r="O15" s="8">
        <v>3392.3249999999998</v>
      </c>
      <c r="P15" s="1" t="s">
        <v>75</v>
      </c>
      <c r="Q15" s="8">
        <f t="shared" si="1"/>
        <v>3.392325</v>
      </c>
      <c r="R15" s="1">
        <f t="shared" si="2"/>
        <v>8.1292708060012018</v>
      </c>
    </row>
    <row r="16" spans="1:20" x14ac:dyDescent="0.25">
      <c r="A16" s="10" t="s">
        <v>137</v>
      </c>
      <c r="N16" s="1" t="s">
        <v>76</v>
      </c>
      <c r="O16" s="8">
        <v>3610.15</v>
      </c>
      <c r="P16" s="1" t="s">
        <v>76</v>
      </c>
      <c r="Q16" s="8">
        <f t="shared" si="1"/>
        <v>3.61015</v>
      </c>
      <c r="R16" s="1">
        <f t="shared" si="2"/>
        <v>8.1915046017102355</v>
      </c>
    </row>
    <row r="17" spans="14:18" x14ac:dyDescent="0.25">
      <c r="N17" s="1" t="s">
        <v>77</v>
      </c>
      <c r="O17" s="8">
        <v>3845.3249999999998</v>
      </c>
      <c r="P17" s="1" t="s">
        <v>77</v>
      </c>
      <c r="Q17" s="8">
        <f t="shared" si="1"/>
        <v>3.8453249999999999</v>
      </c>
      <c r="R17" s="1">
        <f t="shared" si="2"/>
        <v>8.2546134037252852</v>
      </c>
    </row>
    <row r="18" spans="14:18" x14ac:dyDescent="0.25">
      <c r="N18" s="1" t="s">
        <v>78</v>
      </c>
      <c r="O18" s="8">
        <v>3942.5250000000001</v>
      </c>
      <c r="P18" s="1" t="s">
        <v>78</v>
      </c>
      <c r="Q18" s="8">
        <f t="shared" si="1"/>
        <v>3.9425250000000003</v>
      </c>
      <c r="R18" s="1">
        <f t="shared" si="2"/>
        <v>8.2795766599711786</v>
      </c>
    </row>
    <row r="19" spans="14:18" x14ac:dyDescent="0.25">
      <c r="N19" s="1" t="s">
        <v>79</v>
      </c>
      <c r="O19" s="8">
        <v>4133.3999999999996</v>
      </c>
      <c r="P19" s="1" t="s">
        <v>79</v>
      </c>
      <c r="Q19" s="8">
        <f t="shared" si="1"/>
        <v>4.1334</v>
      </c>
      <c r="R19" s="1">
        <f t="shared" si="2"/>
        <v>8.3268555918272043</v>
      </c>
    </row>
    <row r="20" spans="14:18" x14ac:dyDescent="0.25">
      <c r="N20" s="1" t="s">
        <v>80</v>
      </c>
      <c r="O20" s="8">
        <v>4261.8249999999998</v>
      </c>
      <c r="P20" s="1" t="s">
        <v>80</v>
      </c>
      <c r="Q20" s="8">
        <f t="shared" si="1"/>
        <v>4.261825</v>
      </c>
      <c r="R20" s="1">
        <f t="shared" si="2"/>
        <v>8.3574527512805954</v>
      </c>
    </row>
    <row r="21" spans="14:18" x14ac:dyDescent="0.25">
      <c r="N21" s="1" t="s">
        <v>81</v>
      </c>
      <c r="O21" s="8">
        <v>4269.95</v>
      </c>
      <c r="P21" s="1" t="s">
        <v>81</v>
      </c>
      <c r="Q21" s="8">
        <f t="shared" si="1"/>
        <v>4.2699499999999997</v>
      </c>
      <c r="R21" s="1">
        <f t="shared" si="2"/>
        <v>8.3593573965522392</v>
      </c>
    </row>
    <row r="22" spans="14:18" x14ac:dyDescent="0.25">
      <c r="N22" s="1" t="s">
        <v>82</v>
      </c>
      <c r="O22" s="8">
        <v>4413.25</v>
      </c>
      <c r="P22" s="1" t="s">
        <v>82</v>
      </c>
      <c r="Q22" s="8">
        <f t="shared" si="1"/>
        <v>4.4132499999999997</v>
      </c>
      <c r="R22" s="1">
        <f t="shared" si="2"/>
        <v>8.3923666584693919</v>
      </c>
    </row>
    <row r="23" spans="14:18" x14ac:dyDescent="0.25">
      <c r="N23" s="1" t="s">
        <v>83</v>
      </c>
      <c r="O23" s="8">
        <v>4647.7250000000004</v>
      </c>
      <c r="P23" s="1" t="s">
        <v>83</v>
      </c>
      <c r="Q23" s="8">
        <f t="shared" si="1"/>
        <v>4.6477250000000003</v>
      </c>
      <c r="R23" s="1">
        <f t="shared" si="2"/>
        <v>8.4441331315490586</v>
      </c>
    </row>
    <row r="24" spans="14:18" x14ac:dyDescent="0.25">
      <c r="N24" s="1" t="s">
        <v>84</v>
      </c>
      <c r="O24" s="8">
        <v>4917.05</v>
      </c>
      <c r="P24" s="1" t="s">
        <v>84</v>
      </c>
      <c r="Q24" s="8">
        <f t="shared" si="1"/>
        <v>4.9170500000000006</v>
      </c>
      <c r="R24" s="1">
        <f t="shared" si="2"/>
        <v>8.5004640361623522</v>
      </c>
    </row>
    <row r="25" spans="14:18" x14ac:dyDescent="0.25">
      <c r="N25" s="1" t="s">
        <v>85</v>
      </c>
      <c r="O25" s="8">
        <v>4889.8999999999996</v>
      </c>
      <c r="P25" s="1" t="s">
        <v>85</v>
      </c>
      <c r="Q25" s="8">
        <f t="shared" si="1"/>
        <v>4.8898999999999999</v>
      </c>
      <c r="R25" s="1">
        <f t="shared" si="2"/>
        <v>8.494927132362065</v>
      </c>
    </row>
    <row r="26" spans="14:18" x14ac:dyDescent="0.25">
      <c r="N26" s="1" t="s">
        <v>86</v>
      </c>
      <c r="O26" s="8">
        <v>4879.5</v>
      </c>
      <c r="P26" s="1" t="s">
        <v>86</v>
      </c>
      <c r="Q26" s="8">
        <f t="shared" si="1"/>
        <v>4.8795000000000002</v>
      </c>
      <c r="R26" s="1">
        <f t="shared" si="2"/>
        <v>8.4927980345815151</v>
      </c>
    </row>
    <row r="27" spans="14:18" x14ac:dyDescent="0.25">
      <c r="N27" s="1" t="s">
        <v>87</v>
      </c>
      <c r="O27" s="8">
        <v>5141.3</v>
      </c>
      <c r="P27" s="1" t="s">
        <v>87</v>
      </c>
      <c r="Q27" s="8">
        <f t="shared" si="1"/>
        <v>5.1413000000000002</v>
      </c>
      <c r="R27" s="1">
        <f t="shared" si="2"/>
        <v>8.5450612447587098</v>
      </c>
    </row>
    <row r="28" spans="14:18" x14ac:dyDescent="0.25">
      <c r="N28" s="1" t="s">
        <v>88</v>
      </c>
      <c r="O28" s="8">
        <v>5377.65</v>
      </c>
      <c r="P28" s="1" t="s">
        <v>88</v>
      </c>
      <c r="Q28" s="8">
        <f t="shared" si="1"/>
        <v>5.37765</v>
      </c>
      <c r="R28" s="1">
        <f t="shared" si="2"/>
        <v>8.5900067547556436</v>
      </c>
    </row>
    <row r="29" spans="14:18" x14ac:dyDescent="0.25">
      <c r="N29" s="1" t="s">
        <v>89</v>
      </c>
      <c r="O29" s="8">
        <v>5677.625</v>
      </c>
      <c r="P29" s="1" t="s">
        <v>89</v>
      </c>
      <c r="Q29" s="8">
        <f t="shared" si="1"/>
        <v>5.6776249999999999</v>
      </c>
      <c r="R29" s="1">
        <f t="shared" si="2"/>
        <v>8.6442882904700653</v>
      </c>
    </row>
    <row r="30" spans="14:18" x14ac:dyDescent="0.25">
      <c r="N30" s="1" t="s">
        <v>90</v>
      </c>
      <c r="O30" s="8">
        <v>5855.0249999999996</v>
      </c>
      <c r="P30" s="1" t="s">
        <v>90</v>
      </c>
      <c r="Q30" s="8">
        <f t="shared" si="1"/>
        <v>5.8550249999999995</v>
      </c>
      <c r="R30" s="1">
        <f t="shared" si="2"/>
        <v>8.6750555458775267</v>
      </c>
    </row>
    <row r="31" spans="14:18" x14ac:dyDescent="0.25">
      <c r="N31" s="1" t="s">
        <v>91</v>
      </c>
      <c r="O31" s="8">
        <v>5839</v>
      </c>
      <c r="P31" s="1" t="s">
        <v>91</v>
      </c>
      <c r="Q31" s="8">
        <f t="shared" si="1"/>
        <v>5.8390000000000004</v>
      </c>
      <c r="R31" s="1">
        <f t="shared" si="2"/>
        <v>8.6723148282835378</v>
      </c>
    </row>
    <row r="32" spans="14:18" x14ac:dyDescent="0.25">
      <c r="N32" s="1" t="s">
        <v>92</v>
      </c>
      <c r="O32" s="8">
        <v>5987.2</v>
      </c>
      <c r="P32" s="1" t="s">
        <v>92</v>
      </c>
      <c r="Q32" s="8">
        <f t="shared" si="1"/>
        <v>5.9871999999999996</v>
      </c>
      <c r="R32" s="1">
        <f t="shared" si="2"/>
        <v>8.6973791360797712</v>
      </c>
    </row>
    <row r="33" spans="14:18" x14ac:dyDescent="0.25">
      <c r="N33" s="1" t="s">
        <v>93</v>
      </c>
      <c r="O33" s="8">
        <v>5870.95</v>
      </c>
      <c r="P33" s="1" t="s">
        <v>93</v>
      </c>
      <c r="Q33" s="8">
        <f t="shared" si="1"/>
        <v>5.8709499999999997</v>
      </c>
      <c r="R33" s="1">
        <f t="shared" si="2"/>
        <v>8.6777717395911971</v>
      </c>
    </row>
    <row r="34" spans="14:18" x14ac:dyDescent="0.25">
      <c r="N34" s="1" t="s">
        <v>94</v>
      </c>
      <c r="O34" s="8">
        <v>6136.1750000000002</v>
      </c>
      <c r="P34" s="1" t="s">
        <v>94</v>
      </c>
      <c r="Q34" s="8">
        <f t="shared" si="1"/>
        <v>6.1361750000000006</v>
      </c>
      <c r="R34" s="1">
        <f t="shared" si="2"/>
        <v>8.7219568628490034</v>
      </c>
    </row>
    <row r="35" spans="14:18" x14ac:dyDescent="0.25">
      <c r="N35" s="1" t="s">
        <v>95</v>
      </c>
      <c r="O35" s="8">
        <v>6577.125</v>
      </c>
      <c r="P35" s="1" t="s">
        <v>95</v>
      </c>
      <c r="Q35" s="8">
        <f t="shared" si="1"/>
        <v>6.5771249999999997</v>
      </c>
      <c r="R35" s="1">
        <f t="shared" si="2"/>
        <v>8.7913529987464116</v>
      </c>
    </row>
    <row r="36" spans="14:18" x14ac:dyDescent="0.25">
      <c r="N36" s="1" t="s">
        <v>96</v>
      </c>
      <c r="O36" s="8">
        <v>6849.25</v>
      </c>
      <c r="P36" s="1" t="s">
        <v>96</v>
      </c>
      <c r="Q36" s="8">
        <f t="shared" si="1"/>
        <v>6.8492499999999996</v>
      </c>
      <c r="R36" s="1">
        <f t="shared" si="2"/>
        <v>8.8318944362108116</v>
      </c>
    </row>
    <row r="37" spans="14:18" x14ac:dyDescent="0.25">
      <c r="N37" s="1" t="s">
        <v>97</v>
      </c>
      <c r="O37" s="8">
        <v>7086.55</v>
      </c>
      <c r="P37" s="1" t="s">
        <v>97</v>
      </c>
      <c r="Q37" s="8">
        <f t="shared" si="1"/>
        <v>7.0865499999999999</v>
      </c>
      <c r="R37" s="1">
        <f t="shared" si="2"/>
        <v>8.8659539002512986</v>
      </c>
    </row>
    <row r="38" spans="14:18" x14ac:dyDescent="0.25">
      <c r="N38" s="1" t="s">
        <v>98</v>
      </c>
      <c r="O38" s="8">
        <v>7313.2749999999996</v>
      </c>
      <c r="P38" s="1" t="s">
        <v>98</v>
      </c>
      <c r="Q38" s="8">
        <f t="shared" si="1"/>
        <v>7.313275</v>
      </c>
      <c r="R38" s="1">
        <f t="shared" si="2"/>
        <v>8.897446468830303</v>
      </c>
    </row>
    <row r="39" spans="14:18" x14ac:dyDescent="0.25">
      <c r="N39" s="1" t="s">
        <v>99</v>
      </c>
      <c r="O39" s="8">
        <v>7613.9</v>
      </c>
      <c r="P39" s="1" t="s">
        <v>99</v>
      </c>
      <c r="Q39" s="8">
        <f t="shared" si="1"/>
        <v>7.6138999999999992</v>
      </c>
      <c r="R39" s="1">
        <f t="shared" si="2"/>
        <v>8.9377308031551177</v>
      </c>
    </row>
    <row r="40" spans="14:18" x14ac:dyDescent="0.25">
      <c r="N40" s="1" t="s">
        <v>100</v>
      </c>
      <c r="O40" s="8">
        <v>7885.9250000000002</v>
      </c>
      <c r="P40" s="1" t="s">
        <v>100</v>
      </c>
      <c r="Q40" s="8">
        <f t="shared" si="1"/>
        <v>7.8859250000000003</v>
      </c>
      <c r="R40" s="1">
        <f t="shared" si="2"/>
        <v>8.9728348038673662</v>
      </c>
    </row>
    <row r="41" spans="14:18" x14ac:dyDescent="0.25">
      <c r="N41" s="1" t="s">
        <v>101</v>
      </c>
      <c r="O41" s="8">
        <v>8033.9250000000002</v>
      </c>
      <c r="P41" s="1" t="s">
        <v>101</v>
      </c>
      <c r="Q41" s="8">
        <f t="shared" si="1"/>
        <v>8.033925</v>
      </c>
      <c r="R41" s="1">
        <f t="shared" si="2"/>
        <v>8.9914284795507839</v>
      </c>
    </row>
    <row r="42" spans="14:18" x14ac:dyDescent="0.25">
      <c r="N42" s="1" t="s">
        <v>102</v>
      </c>
      <c r="O42" s="8">
        <v>8010.0249999999996</v>
      </c>
      <c r="P42" s="1" t="s">
        <v>102</v>
      </c>
      <c r="Q42" s="8">
        <f t="shared" si="1"/>
        <v>8.0100249999999988</v>
      </c>
      <c r="R42" s="1">
        <f t="shared" si="2"/>
        <v>8.9884491611561614</v>
      </c>
    </row>
    <row r="43" spans="14:18" x14ac:dyDescent="0.25">
      <c r="N43" s="1" t="s">
        <v>103</v>
      </c>
      <c r="O43" s="8">
        <v>8280.0249999999996</v>
      </c>
      <c r="P43" s="1" t="s">
        <v>103</v>
      </c>
      <c r="Q43" s="8">
        <f t="shared" si="1"/>
        <v>8.2800250000000002</v>
      </c>
      <c r="R43" s="1">
        <f t="shared" si="2"/>
        <v>9.0216012666984184</v>
      </c>
    </row>
    <row r="44" spans="14:18" x14ac:dyDescent="0.25">
      <c r="N44" s="1" t="s">
        <v>104</v>
      </c>
      <c r="O44" s="8">
        <v>8516.1749999999993</v>
      </c>
      <c r="P44" s="1" t="s">
        <v>104</v>
      </c>
      <c r="Q44" s="8">
        <f t="shared" si="1"/>
        <v>8.5161749999999987</v>
      </c>
      <c r="R44" s="1">
        <f t="shared" si="2"/>
        <v>9.0497225753560127</v>
      </c>
    </row>
    <row r="45" spans="14:18" x14ac:dyDescent="0.25">
      <c r="N45" s="1" t="s">
        <v>105</v>
      </c>
      <c r="O45" s="8">
        <v>8863.125</v>
      </c>
      <c r="P45" s="1" t="s">
        <v>105</v>
      </c>
      <c r="Q45" s="8">
        <f t="shared" si="1"/>
        <v>8.8631250000000001</v>
      </c>
      <c r="R45" s="1">
        <f t="shared" si="2"/>
        <v>9.0896546902156103</v>
      </c>
    </row>
    <row r="46" spans="14:18" x14ac:dyDescent="0.25">
      <c r="N46" s="1" t="s">
        <v>106</v>
      </c>
      <c r="O46" s="8">
        <v>9085.9750000000004</v>
      </c>
      <c r="P46" s="1" t="s">
        <v>106</v>
      </c>
      <c r="Q46" s="8">
        <f t="shared" si="1"/>
        <v>9.0859750000000012</v>
      </c>
      <c r="R46" s="1">
        <f t="shared" si="2"/>
        <v>9.1144872948297611</v>
      </c>
    </row>
    <row r="47" spans="14:18" x14ac:dyDescent="0.25">
      <c r="N47" s="1" t="s">
        <v>107</v>
      </c>
      <c r="O47" s="8">
        <v>9425.85</v>
      </c>
      <c r="P47" s="1" t="s">
        <v>107</v>
      </c>
      <c r="Q47" s="8">
        <f t="shared" si="1"/>
        <v>9.4258500000000005</v>
      </c>
      <c r="R47" s="1">
        <f t="shared" si="2"/>
        <v>9.1512111939261214</v>
      </c>
    </row>
    <row r="48" spans="14:18" x14ac:dyDescent="0.25">
      <c r="N48" s="1" t="s">
        <v>108</v>
      </c>
      <c r="O48" s="8">
        <v>9845.9249999999993</v>
      </c>
      <c r="P48" s="1" t="s">
        <v>108</v>
      </c>
      <c r="Q48" s="8">
        <f t="shared" si="1"/>
        <v>9.8459249999999994</v>
      </c>
      <c r="R48" s="1">
        <f t="shared" si="2"/>
        <v>9.1948129429826135</v>
      </c>
    </row>
    <row r="49" spans="14:18" x14ac:dyDescent="0.25">
      <c r="N49" s="1" t="s">
        <v>109</v>
      </c>
      <c r="O49" s="8">
        <v>10274.75</v>
      </c>
      <c r="P49" s="1" t="s">
        <v>109</v>
      </c>
      <c r="Q49" s="8">
        <f t="shared" si="1"/>
        <v>10.274749999999999</v>
      </c>
      <c r="R49" s="1">
        <f t="shared" si="2"/>
        <v>9.2374447081681907</v>
      </c>
    </row>
    <row r="50" spans="14:18" x14ac:dyDescent="0.25">
      <c r="N50" s="1" t="s">
        <v>110</v>
      </c>
      <c r="O50" s="8">
        <v>10770.625</v>
      </c>
      <c r="P50" s="1" t="s">
        <v>110</v>
      </c>
      <c r="Q50" s="8">
        <f t="shared" si="1"/>
        <v>10.770625000000001</v>
      </c>
      <c r="R50" s="1">
        <f t="shared" si="2"/>
        <v>9.2845778000358408</v>
      </c>
    </row>
    <row r="51" spans="14:18" x14ac:dyDescent="0.25">
      <c r="N51" s="1" t="s">
        <v>111</v>
      </c>
      <c r="O51" s="8">
        <v>11216.424999999999</v>
      </c>
      <c r="P51" s="1" t="s">
        <v>111</v>
      </c>
      <c r="Q51" s="8">
        <f t="shared" si="1"/>
        <v>11.216424999999999</v>
      </c>
      <c r="R51" s="1">
        <f t="shared" si="2"/>
        <v>9.3251345008531956</v>
      </c>
    </row>
    <row r="52" spans="14:18" x14ac:dyDescent="0.25">
      <c r="N52" s="1" t="s">
        <v>112</v>
      </c>
      <c r="O52" s="8">
        <v>11337.475</v>
      </c>
      <c r="P52" s="1" t="s">
        <v>112</v>
      </c>
      <c r="Q52" s="8">
        <f t="shared" si="1"/>
        <v>11.337475</v>
      </c>
      <c r="R52" s="1">
        <f t="shared" si="2"/>
        <v>9.335868889349296</v>
      </c>
    </row>
    <row r="53" spans="14:18" x14ac:dyDescent="0.25">
      <c r="N53" s="1" t="s">
        <v>113</v>
      </c>
      <c r="O53" s="8">
        <v>11543.1</v>
      </c>
      <c r="P53" s="1" t="s">
        <v>113</v>
      </c>
      <c r="Q53" s="8">
        <f t="shared" si="1"/>
        <v>11.543100000000001</v>
      </c>
      <c r="R53" s="1">
        <f t="shared" si="2"/>
        <v>9.3538431348365041</v>
      </c>
    </row>
    <row r="54" spans="14:18" x14ac:dyDescent="0.25">
      <c r="N54" s="1" t="s">
        <v>114</v>
      </c>
      <c r="O54" s="8">
        <v>11836.424999999999</v>
      </c>
      <c r="P54" s="1" t="s">
        <v>114</v>
      </c>
      <c r="Q54" s="8">
        <f t="shared" si="1"/>
        <v>11.836424999999998</v>
      </c>
      <c r="R54" s="1">
        <f t="shared" si="2"/>
        <v>9.378936920276594</v>
      </c>
    </row>
    <row r="55" spans="14:18" x14ac:dyDescent="0.25">
      <c r="N55" s="1" t="s">
        <v>115</v>
      </c>
      <c r="O55" s="8">
        <v>12246.924999999999</v>
      </c>
      <c r="P55" s="1" t="s">
        <v>115</v>
      </c>
      <c r="Q55" s="8">
        <f t="shared" si="1"/>
        <v>12.246924999999999</v>
      </c>
      <c r="R55" s="1">
        <f t="shared" si="2"/>
        <v>9.4130301640538132</v>
      </c>
    </row>
    <row r="56" spans="14:18" x14ac:dyDescent="0.25">
      <c r="N56" s="1" t="s">
        <v>116</v>
      </c>
      <c r="O56" s="8">
        <v>12622.95</v>
      </c>
      <c r="P56" s="1" t="s">
        <v>116</v>
      </c>
      <c r="Q56" s="8">
        <f t="shared" si="1"/>
        <v>12.622950000000001</v>
      </c>
      <c r="R56" s="1">
        <f t="shared" si="2"/>
        <v>9.4432718647214884</v>
      </c>
    </row>
    <row r="57" spans="14:18" x14ac:dyDescent="0.25">
      <c r="N57" s="1" t="s">
        <v>117</v>
      </c>
      <c r="O57" s="8">
        <v>12958.475</v>
      </c>
      <c r="P57" s="1" t="s">
        <v>117</v>
      </c>
      <c r="Q57" s="8">
        <f t="shared" si="1"/>
        <v>12.958475</v>
      </c>
      <c r="R57" s="1">
        <f t="shared" si="2"/>
        <v>9.4695052932295507</v>
      </c>
    </row>
    <row r="58" spans="14:18" x14ac:dyDescent="0.25">
      <c r="N58" s="1" t="s">
        <v>118</v>
      </c>
      <c r="O58" s="8">
        <v>13206.375</v>
      </c>
      <c r="P58" s="1" t="s">
        <v>118</v>
      </c>
      <c r="Q58" s="8">
        <f t="shared" si="1"/>
        <v>13.206375</v>
      </c>
      <c r="R58" s="1">
        <f t="shared" si="2"/>
        <v>9.4884549465349064</v>
      </c>
    </row>
    <row r="59" spans="14:18" x14ac:dyDescent="0.25">
      <c r="N59" s="1" t="s">
        <v>119</v>
      </c>
      <c r="O59" s="8">
        <v>13161.924999999999</v>
      </c>
      <c r="P59" s="1" t="s">
        <v>119</v>
      </c>
      <c r="Q59" s="8">
        <f t="shared" si="1"/>
        <v>13.161925</v>
      </c>
      <c r="R59" s="1">
        <f t="shared" si="2"/>
        <v>9.4850834707776741</v>
      </c>
    </row>
    <row r="60" spans="14:18" x14ac:dyDescent="0.25">
      <c r="N60" s="1" t="s">
        <v>120</v>
      </c>
      <c r="O60" s="8">
        <v>12757.95</v>
      </c>
      <c r="P60" s="1" t="s">
        <v>120</v>
      </c>
      <c r="Q60" s="8">
        <f t="shared" si="1"/>
        <v>12.757950000000001</v>
      </c>
      <c r="R60" s="1">
        <f t="shared" si="2"/>
        <v>9.4539098856846433</v>
      </c>
    </row>
    <row r="61" spans="14:18" x14ac:dyDescent="0.25">
      <c r="N61" s="1" t="s">
        <v>121</v>
      </c>
      <c r="O61" s="8">
        <v>13062.975</v>
      </c>
      <c r="P61" s="1" t="s">
        <v>121</v>
      </c>
      <c r="Q61" s="8">
        <f t="shared" si="1"/>
        <v>13.062975</v>
      </c>
      <c r="R61" s="1">
        <f t="shared" si="2"/>
        <v>9.4775371716823891</v>
      </c>
    </row>
    <row r="62" spans="14:18" x14ac:dyDescent="0.25">
      <c r="N62" s="1" t="s">
        <v>122</v>
      </c>
      <c r="O62" s="8">
        <v>13299.1</v>
      </c>
      <c r="P62" s="1" t="s">
        <v>122</v>
      </c>
      <c r="Q62" s="8">
        <f t="shared" si="1"/>
        <v>13.299100000000001</v>
      </c>
      <c r="R62" s="1">
        <f t="shared" si="2"/>
        <v>9.4954516427472502</v>
      </c>
    </row>
    <row r="63" spans="14:18" x14ac:dyDescent="0.25">
      <c r="N63" s="1" t="s">
        <v>123</v>
      </c>
      <c r="O63" s="8">
        <v>13593.2</v>
      </c>
      <c r="P63" s="1" t="s">
        <v>123</v>
      </c>
      <c r="Q63" s="8">
        <f t="shared" si="1"/>
        <v>13.593200000000001</v>
      </c>
      <c r="R63" s="1">
        <f t="shared" si="2"/>
        <v>9.5173249466824608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7"/>
  <sheetViews>
    <sheetView workbookViewId="0">
      <selection activeCell="A9" sqref="A9"/>
    </sheetView>
  </sheetViews>
  <sheetFormatPr defaultRowHeight="15" x14ac:dyDescent="0.25"/>
  <sheetData>
    <row r="1" spans="1:6" s="10" customFormat="1" x14ac:dyDescent="0.25">
      <c r="A1" s="10" t="s">
        <v>146</v>
      </c>
    </row>
    <row r="2" spans="1:6" s="10" customFormat="1" x14ac:dyDescent="0.25">
      <c r="A2" s="10" t="s">
        <v>51</v>
      </c>
    </row>
    <row r="3" spans="1:6" s="10" customFormat="1" x14ac:dyDescent="0.25">
      <c r="A3" s="10" t="s">
        <v>126</v>
      </c>
    </row>
    <row r="4" spans="1:6" x14ac:dyDescent="0.25">
      <c r="A4" s="7" t="s">
        <v>1</v>
      </c>
      <c r="B4" s="7" t="s">
        <v>2</v>
      </c>
      <c r="C4" s="7" t="s">
        <v>3</v>
      </c>
      <c r="D4" s="7" t="s">
        <v>9</v>
      </c>
    </row>
    <row r="5" spans="1:6" x14ac:dyDescent="0.25">
      <c r="A5" s="1">
        <v>2</v>
      </c>
      <c r="B5" s="1">
        <v>4</v>
      </c>
      <c r="C5" s="1">
        <f>A5*B5</f>
        <v>8</v>
      </c>
      <c r="D5" s="1">
        <f>A5/B5</f>
        <v>0.5</v>
      </c>
      <c r="E5" s="7" t="s">
        <v>49</v>
      </c>
      <c r="F5" s="7" t="s">
        <v>50</v>
      </c>
    </row>
    <row r="6" spans="1:6" x14ac:dyDescent="0.25">
      <c r="A6" s="7" t="s">
        <v>4</v>
      </c>
      <c r="B6" s="7" t="s">
        <v>5</v>
      </c>
      <c r="C6" s="7" t="s">
        <v>6</v>
      </c>
      <c r="D6" s="7" t="s">
        <v>7</v>
      </c>
      <c r="E6">
        <f>LN(D5)</f>
        <v>-0.69314718055994529</v>
      </c>
      <c r="F6">
        <f>A7-B7</f>
        <v>-0.69314718055994529</v>
      </c>
    </row>
    <row r="7" spans="1:6" x14ac:dyDescent="0.25">
      <c r="A7" s="1">
        <f>LN(A5)</f>
        <v>0.69314718055994529</v>
      </c>
      <c r="B7" s="1">
        <f>LN(B5)</f>
        <v>1.3862943611198906</v>
      </c>
      <c r="C7" s="1">
        <f>LN(C5)</f>
        <v>2.0794415416798357</v>
      </c>
      <c r="D7" s="1">
        <f>A7+B7</f>
        <v>2.0794415416798357</v>
      </c>
    </row>
    <row r="8" spans="1:6" x14ac:dyDescent="0.25">
      <c r="A8" s="7" t="s">
        <v>8</v>
      </c>
      <c r="B8" s="7" t="s">
        <v>12</v>
      </c>
      <c r="C8" s="7" t="s">
        <v>11</v>
      </c>
      <c r="D8" s="7" t="s">
        <v>10</v>
      </c>
    </row>
    <row r="9" spans="1:6" x14ac:dyDescent="0.25">
      <c r="A9" s="1">
        <f>EXP(A5)</f>
        <v>7.3890560989306504</v>
      </c>
      <c r="B9" s="1">
        <f>EXP(B5)</f>
        <v>54.598150033144236</v>
      </c>
      <c r="C9" s="1">
        <f>EXP(C5)</f>
        <v>2980.9579870417283</v>
      </c>
      <c r="D9" s="1">
        <f>EXP(D5)</f>
        <v>1.6487212707001282</v>
      </c>
    </row>
    <row r="10" spans="1:6" x14ac:dyDescent="0.25">
      <c r="A10" s="7" t="s">
        <v>45</v>
      </c>
      <c r="B10" s="7" t="s">
        <v>46</v>
      </c>
      <c r="C10" s="7" t="s">
        <v>47</v>
      </c>
      <c r="D10" s="7" t="s">
        <v>48</v>
      </c>
    </row>
    <row r="11" spans="1:6" x14ac:dyDescent="0.25">
      <c r="A11" s="1">
        <f>LN(A9)</f>
        <v>2</v>
      </c>
      <c r="B11" s="1">
        <f t="shared" ref="B11:D11" si="0">LN(B9)</f>
        <v>4</v>
      </c>
      <c r="C11" s="1">
        <f t="shared" si="0"/>
        <v>8</v>
      </c>
      <c r="D11" s="1">
        <f t="shared" si="0"/>
        <v>0.5</v>
      </c>
    </row>
    <row r="12" spans="1:6" x14ac:dyDescent="0.25">
      <c r="A12" s="1"/>
      <c r="B12" s="1"/>
      <c r="C12" s="1"/>
      <c r="D12" s="1"/>
    </row>
    <row r="13" spans="1:6" x14ac:dyDescent="0.25">
      <c r="A13" s="1"/>
      <c r="B13" s="1"/>
      <c r="C13" s="1"/>
      <c r="D13" s="1"/>
    </row>
    <row r="14" spans="1:6" x14ac:dyDescent="0.25">
      <c r="A14" s="1"/>
      <c r="B14" s="1"/>
      <c r="C14" s="1"/>
      <c r="D14" s="1"/>
    </row>
    <row r="15" spans="1:6" x14ac:dyDescent="0.25">
      <c r="A15" s="1"/>
      <c r="B15" s="1"/>
      <c r="C15" s="1"/>
      <c r="D15" s="1"/>
    </row>
    <row r="16" spans="1:6" x14ac:dyDescent="0.25">
      <c r="A16" s="1"/>
      <c r="B16" s="1"/>
      <c r="C16" s="1"/>
      <c r="D16" s="1"/>
    </row>
    <row r="17" spans="1:4" x14ac:dyDescent="0.25">
      <c r="A17" s="1"/>
      <c r="B17" s="1"/>
      <c r="C17" s="1"/>
      <c r="D17"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71"/>
  <sheetViews>
    <sheetView tabSelected="1" workbookViewId="0">
      <selection activeCell="D1" sqref="D1"/>
    </sheetView>
  </sheetViews>
  <sheetFormatPr defaultRowHeight="15" x14ac:dyDescent="0.25"/>
  <cols>
    <col min="1" max="3" width="9.140625" style="1"/>
    <col min="13" max="13" width="23.28515625" customWidth="1"/>
    <col min="14" max="14" width="14.28515625" style="20" customWidth="1"/>
    <col min="15" max="15" width="9.140625" style="20"/>
    <col min="20" max="20" width="9.140625" style="20"/>
    <col min="28" max="32" width="9.140625" style="1"/>
  </cols>
  <sheetData>
    <row r="1" spans="1:42" x14ac:dyDescent="0.25">
      <c r="A1" s="7" t="s">
        <v>0</v>
      </c>
      <c r="B1" s="7" t="s">
        <v>1</v>
      </c>
      <c r="C1" s="7" t="s">
        <v>2</v>
      </c>
      <c r="D1" s="10" t="s">
        <v>195</v>
      </c>
      <c r="N1" s="20" t="s">
        <v>13</v>
      </c>
      <c r="P1" s="12" t="s">
        <v>127</v>
      </c>
      <c r="Q1" s="13"/>
      <c r="R1" s="13"/>
      <c r="U1" t="s">
        <v>144</v>
      </c>
      <c r="AB1" s="9" t="s">
        <v>0</v>
      </c>
      <c r="AC1" s="9" t="s">
        <v>1</v>
      </c>
      <c r="AD1" s="9" t="s">
        <v>2</v>
      </c>
      <c r="AE1" s="25" t="s">
        <v>44</v>
      </c>
      <c r="AF1" s="26" t="s">
        <v>132</v>
      </c>
      <c r="AH1" s="14" t="s">
        <v>133</v>
      </c>
    </row>
    <row r="2" spans="1:42" ht="19.5" thickBot="1" x14ac:dyDescent="0.35">
      <c r="A2" s="1">
        <v>1</v>
      </c>
      <c r="B2" s="1">
        <v>560</v>
      </c>
      <c r="C2" s="1">
        <v>4769</v>
      </c>
      <c r="P2" s="11" t="s">
        <v>128</v>
      </c>
      <c r="Q2" s="5"/>
      <c r="R2" s="5"/>
      <c r="U2" s="27" t="s">
        <v>131</v>
      </c>
      <c r="AB2" s="1">
        <v>1</v>
      </c>
      <c r="AC2" s="1">
        <v>560</v>
      </c>
      <c r="AD2" s="1">
        <v>4769</v>
      </c>
      <c r="AE2" s="15">
        <f>$O$17+$O$18*B2</f>
        <v>4545.8358943571338</v>
      </c>
      <c r="AF2" s="16">
        <f>C2-AE2</f>
        <v>223.16410564286616</v>
      </c>
      <c r="AH2" s="10" t="s">
        <v>145</v>
      </c>
    </row>
    <row r="3" spans="1:42" ht="23.25" x14ac:dyDescent="0.35">
      <c r="A3" s="1">
        <v>2</v>
      </c>
      <c r="B3" s="1">
        <v>361</v>
      </c>
      <c r="C3" s="1">
        <v>3443</v>
      </c>
      <c r="F3" s="10" t="s">
        <v>140</v>
      </c>
      <c r="N3" s="21" t="s">
        <v>14</v>
      </c>
      <c r="O3" s="21"/>
      <c r="P3" s="11" t="s">
        <v>147</v>
      </c>
      <c r="Q3" s="5"/>
      <c r="R3" s="5"/>
      <c r="U3" s="6" t="s">
        <v>142</v>
      </c>
      <c r="V3" s="6"/>
      <c r="AB3" s="1">
        <v>2</v>
      </c>
      <c r="AC3" s="1">
        <v>361</v>
      </c>
      <c r="AD3" s="1">
        <v>3443</v>
      </c>
      <c r="AE3" s="15">
        <f t="shared" ref="AE3:AE22" si="0">$O$17+$O$18*B3</f>
        <v>2689.1636480333618</v>
      </c>
      <c r="AF3" s="16">
        <f t="shared" ref="AF3:AF22" si="1">C3-AE3</f>
        <v>753.83635196663818</v>
      </c>
      <c r="AH3" s="10" t="s">
        <v>154</v>
      </c>
    </row>
    <row r="4" spans="1:42" x14ac:dyDescent="0.25">
      <c r="A4" s="1">
        <v>3</v>
      </c>
      <c r="B4" s="1">
        <v>783</v>
      </c>
      <c r="C4" s="1">
        <v>6833</v>
      </c>
      <c r="F4" s="10" t="s">
        <v>141</v>
      </c>
      <c r="N4" s="22" t="s">
        <v>15</v>
      </c>
      <c r="O4" s="22">
        <v>0.92266495082366196</v>
      </c>
      <c r="P4" s="11" t="s">
        <v>129</v>
      </c>
      <c r="AB4" s="1">
        <v>3</v>
      </c>
      <c r="AC4" s="1">
        <v>783</v>
      </c>
      <c r="AD4" s="1">
        <v>6833</v>
      </c>
      <c r="AE4" s="15">
        <f t="shared" si="0"/>
        <v>6626.4284115943256</v>
      </c>
      <c r="AF4" s="16">
        <f t="shared" si="1"/>
        <v>206.57158840567445</v>
      </c>
      <c r="AH4" s="10" t="s">
        <v>134</v>
      </c>
    </row>
    <row r="5" spans="1:42" x14ac:dyDescent="0.25">
      <c r="A5" s="1">
        <v>4</v>
      </c>
      <c r="B5" s="1">
        <v>563</v>
      </c>
      <c r="C5" s="1">
        <v>4224</v>
      </c>
      <c r="N5" s="22" t="s">
        <v>16</v>
      </c>
      <c r="O5" s="22">
        <v>0.85131061147843046</v>
      </c>
      <c r="P5" s="11" t="s">
        <v>130</v>
      </c>
      <c r="AB5" s="1">
        <v>4</v>
      </c>
      <c r="AC5" s="1">
        <v>563</v>
      </c>
      <c r="AD5" s="1">
        <v>4224</v>
      </c>
      <c r="AE5" s="15">
        <f t="shared" si="0"/>
        <v>4573.8259282213112</v>
      </c>
      <c r="AF5" s="16">
        <f t="shared" si="1"/>
        <v>-349.82592822131119</v>
      </c>
    </row>
    <row r="6" spans="1:42" x14ac:dyDescent="0.25">
      <c r="A6" s="1">
        <v>5</v>
      </c>
      <c r="B6" s="1">
        <v>514</v>
      </c>
      <c r="C6" s="1">
        <v>3152</v>
      </c>
      <c r="N6" s="22" t="s">
        <v>17</v>
      </c>
      <c r="O6" s="22">
        <v>0.8434848541878216</v>
      </c>
      <c r="AB6" s="1">
        <v>5</v>
      </c>
      <c r="AC6" s="1">
        <v>514</v>
      </c>
      <c r="AD6" s="1">
        <v>3152</v>
      </c>
      <c r="AE6" s="15">
        <f t="shared" si="0"/>
        <v>4116.655375106413</v>
      </c>
      <c r="AF6" s="16">
        <f t="shared" si="1"/>
        <v>-964.65537510641298</v>
      </c>
      <c r="AH6" s="11" t="s">
        <v>148</v>
      </c>
    </row>
    <row r="7" spans="1:42" x14ac:dyDescent="0.25">
      <c r="A7" s="1">
        <v>6</v>
      </c>
      <c r="B7" s="1">
        <v>944</v>
      </c>
      <c r="C7" s="1">
        <v>8265</v>
      </c>
      <c r="N7" s="22" t="s">
        <v>18</v>
      </c>
      <c r="O7" s="22">
        <v>1130.0566568588949</v>
      </c>
      <c r="AB7" s="1">
        <v>6</v>
      </c>
      <c r="AC7" s="1">
        <v>944</v>
      </c>
      <c r="AD7" s="1">
        <v>8265</v>
      </c>
      <c r="AE7" s="15">
        <f t="shared" si="0"/>
        <v>8128.5602289718499</v>
      </c>
      <c r="AF7" s="16">
        <f t="shared" si="1"/>
        <v>136.43977102815006</v>
      </c>
      <c r="AH7" s="11" t="s">
        <v>143</v>
      </c>
    </row>
    <row r="8" spans="1:42" ht="15.75" thickBot="1" x14ac:dyDescent="0.3">
      <c r="A8" s="1">
        <v>7</v>
      </c>
      <c r="B8" s="1">
        <v>789</v>
      </c>
      <c r="C8" s="1">
        <v>7403</v>
      </c>
      <c r="N8" s="23" t="s">
        <v>19</v>
      </c>
      <c r="O8" s="23">
        <v>21</v>
      </c>
      <c r="AB8" s="1">
        <v>7</v>
      </c>
      <c r="AC8" s="1">
        <v>789</v>
      </c>
      <c r="AD8" s="1">
        <v>7403</v>
      </c>
      <c r="AE8" s="15">
        <f t="shared" si="0"/>
        <v>6682.4084793226803</v>
      </c>
      <c r="AF8" s="16">
        <f t="shared" si="1"/>
        <v>720.59152067731975</v>
      </c>
      <c r="AH8" s="11" t="s">
        <v>149</v>
      </c>
    </row>
    <row r="9" spans="1:42" x14ac:dyDescent="0.25">
      <c r="A9" s="1">
        <v>8</v>
      </c>
      <c r="B9" s="1">
        <v>747</v>
      </c>
      <c r="C9" s="1">
        <v>5654</v>
      </c>
      <c r="AB9" s="1">
        <v>8</v>
      </c>
      <c r="AC9" s="1">
        <v>747</v>
      </c>
      <c r="AD9" s="1">
        <v>5654</v>
      </c>
      <c r="AE9" s="15">
        <f t="shared" si="0"/>
        <v>6290.5480052241965</v>
      </c>
      <c r="AF9" s="16">
        <f t="shared" si="1"/>
        <v>-636.54800522419646</v>
      </c>
      <c r="AP9" s="5" t="s">
        <v>150</v>
      </c>
    </row>
    <row r="10" spans="1:42" ht="15.75" thickBot="1" x14ac:dyDescent="0.3">
      <c r="A10" s="1">
        <v>9</v>
      </c>
      <c r="B10" s="1">
        <v>760</v>
      </c>
      <c r="C10" s="1">
        <v>7704</v>
      </c>
      <c r="N10" s="20" t="s">
        <v>20</v>
      </c>
      <c r="AB10" s="1">
        <v>9</v>
      </c>
      <c r="AC10" s="1">
        <v>760</v>
      </c>
      <c r="AD10" s="1">
        <v>7704</v>
      </c>
      <c r="AE10" s="15">
        <f t="shared" si="0"/>
        <v>6411.8381519689647</v>
      </c>
      <c r="AF10" s="16">
        <f t="shared" si="1"/>
        <v>1292.1618480310353</v>
      </c>
      <c r="AJ10">
        <v>3868.5</v>
      </c>
    </row>
    <row r="11" spans="1:42" x14ac:dyDescent="0.25">
      <c r="A11" s="1">
        <v>10</v>
      </c>
      <c r="B11" s="1">
        <v>135</v>
      </c>
      <c r="C11" s="1">
        <v>2031</v>
      </c>
      <c r="N11" s="24"/>
      <c r="O11" s="24" t="s">
        <v>25</v>
      </c>
      <c r="P11" s="24" t="s">
        <v>26</v>
      </c>
      <c r="Q11" s="24" t="s">
        <v>27</v>
      </c>
      <c r="R11" s="24" t="s">
        <v>28</v>
      </c>
      <c r="S11" s="24" t="s">
        <v>29</v>
      </c>
      <c r="AB11" s="1">
        <v>10</v>
      </c>
      <c r="AC11" s="1">
        <v>135</v>
      </c>
      <c r="AD11" s="1">
        <v>2031</v>
      </c>
      <c r="AE11" s="15">
        <f t="shared" si="0"/>
        <v>580.58109693199276</v>
      </c>
      <c r="AF11" s="16">
        <f t="shared" si="1"/>
        <v>1450.4189030680072</v>
      </c>
    </row>
    <row r="12" spans="1:42" x14ac:dyDescent="0.25">
      <c r="A12" s="1">
        <v>11</v>
      </c>
      <c r="B12" s="1">
        <v>366</v>
      </c>
      <c r="C12" s="1">
        <v>2125</v>
      </c>
      <c r="N12" s="22" t="s">
        <v>21</v>
      </c>
      <c r="O12" s="22">
        <v>1</v>
      </c>
      <c r="P12" s="22">
        <v>138919147.09348905</v>
      </c>
      <c r="Q12" s="22">
        <v>138919147.09348905</v>
      </c>
      <c r="R12" s="22">
        <v>108.78316051278793</v>
      </c>
      <c r="S12" s="22">
        <v>2.6602365072662345E-9</v>
      </c>
      <c r="AB12" s="1">
        <v>11</v>
      </c>
      <c r="AC12" s="1">
        <v>366</v>
      </c>
      <c r="AD12" s="1">
        <v>2125</v>
      </c>
      <c r="AE12" s="15">
        <f t="shared" si="0"/>
        <v>2735.8137044736577</v>
      </c>
      <c r="AF12" s="16">
        <f t="shared" si="1"/>
        <v>-610.81370447365771</v>
      </c>
    </row>
    <row r="13" spans="1:42" x14ac:dyDescent="0.25">
      <c r="A13" s="1">
        <v>12</v>
      </c>
      <c r="B13" s="1">
        <v>387</v>
      </c>
      <c r="C13" s="1">
        <v>5062</v>
      </c>
      <c r="N13" s="22" t="s">
        <v>22</v>
      </c>
      <c r="O13" s="22">
        <v>19</v>
      </c>
      <c r="P13" s="22">
        <v>24263532.906510942</v>
      </c>
      <c r="Q13" s="22">
        <v>1277028.0477111023</v>
      </c>
      <c r="R13" s="22"/>
      <c r="S13" s="22"/>
      <c r="AB13" s="1">
        <v>12</v>
      </c>
      <c r="AC13" s="1">
        <v>387</v>
      </c>
      <c r="AD13" s="1">
        <v>5062</v>
      </c>
      <c r="AE13" s="15">
        <f t="shared" si="0"/>
        <v>2931.7439415229001</v>
      </c>
      <c r="AF13" s="16">
        <f>C13-AE13</f>
        <v>2130.2560584770999</v>
      </c>
    </row>
    <row r="14" spans="1:42" ht="15.75" thickBot="1" x14ac:dyDescent="0.3">
      <c r="A14" s="1">
        <v>13</v>
      </c>
      <c r="B14" s="1">
        <v>835</v>
      </c>
      <c r="C14" s="1">
        <v>7245</v>
      </c>
      <c r="N14" s="23" t="s">
        <v>23</v>
      </c>
      <c r="O14" s="23">
        <v>20</v>
      </c>
      <c r="P14" s="23">
        <v>163182680</v>
      </c>
      <c r="Q14" s="23"/>
      <c r="R14" s="23"/>
      <c r="S14" s="23"/>
      <c r="AB14" s="1">
        <v>13</v>
      </c>
      <c r="AC14" s="1">
        <v>835</v>
      </c>
      <c r="AD14" s="1">
        <v>7245</v>
      </c>
      <c r="AE14" s="15">
        <f t="shared" si="0"/>
        <v>7111.588998573402</v>
      </c>
      <c r="AF14" s="16">
        <f t="shared" si="1"/>
        <v>133.41100142659798</v>
      </c>
    </row>
    <row r="15" spans="1:42" ht="15.75" thickBot="1" x14ac:dyDescent="0.3">
      <c r="A15" s="1">
        <v>14</v>
      </c>
      <c r="B15" s="1">
        <v>106</v>
      </c>
      <c r="C15" s="1">
        <v>1416</v>
      </c>
      <c r="P15" s="20"/>
      <c r="Q15" s="20"/>
      <c r="R15" s="20"/>
      <c r="S15" s="20"/>
      <c r="AB15" s="1">
        <v>14</v>
      </c>
      <c r="AC15" s="1">
        <v>106</v>
      </c>
      <c r="AD15" s="1">
        <v>1416</v>
      </c>
      <c r="AE15" s="15">
        <f t="shared" si="0"/>
        <v>310.01076957827718</v>
      </c>
      <c r="AF15" s="16">
        <f t="shared" si="1"/>
        <v>1105.9892304217228</v>
      </c>
    </row>
    <row r="16" spans="1:42" x14ac:dyDescent="0.25">
      <c r="A16" s="1">
        <v>15</v>
      </c>
      <c r="B16" s="1">
        <v>913</v>
      </c>
      <c r="C16" s="1">
        <v>6234</v>
      </c>
      <c r="N16" s="24"/>
      <c r="O16" s="28" t="s">
        <v>30</v>
      </c>
      <c r="P16" s="24" t="s">
        <v>18</v>
      </c>
      <c r="Q16" s="24" t="s">
        <v>31</v>
      </c>
      <c r="R16" s="24" t="s">
        <v>32</v>
      </c>
      <c r="S16" s="24" t="s">
        <v>33</v>
      </c>
      <c r="T16" s="24" t="s">
        <v>34</v>
      </c>
      <c r="U16" s="4" t="s">
        <v>35</v>
      </c>
      <c r="V16" s="4" t="s">
        <v>36</v>
      </c>
      <c r="AB16" s="1">
        <v>15</v>
      </c>
      <c r="AC16" s="1">
        <v>913</v>
      </c>
      <c r="AD16" s="1">
        <v>6234</v>
      </c>
      <c r="AE16" s="15">
        <f t="shared" si="0"/>
        <v>7839.3298790420158</v>
      </c>
      <c r="AF16" s="16">
        <f t="shared" si="1"/>
        <v>-1605.3298790420158</v>
      </c>
    </row>
    <row r="17" spans="1:32" x14ac:dyDescent="0.25">
      <c r="A17" s="1">
        <v>16</v>
      </c>
      <c r="B17" s="1">
        <v>980</v>
      </c>
      <c r="C17" s="1">
        <v>9510</v>
      </c>
      <c r="N17" s="22" t="s">
        <v>24</v>
      </c>
      <c r="O17" s="29">
        <v>-678.97042695599339</v>
      </c>
      <c r="P17" s="22">
        <v>545.58459725693842</v>
      </c>
      <c r="Q17" s="22">
        <v>-1.2444823962584084</v>
      </c>
      <c r="R17" s="22">
        <v>0.22845531284188725</v>
      </c>
      <c r="S17" s="22">
        <v>-1820.8921127294354</v>
      </c>
      <c r="T17" s="22">
        <v>462.95125881744866</v>
      </c>
      <c r="U17" s="2">
        <v>-1820.8921127294354</v>
      </c>
      <c r="V17" s="2">
        <v>462.95125881744866</v>
      </c>
      <c r="AB17" s="1">
        <v>16</v>
      </c>
      <c r="AC17" s="36">
        <v>980</v>
      </c>
      <c r="AD17" s="36">
        <v>9510</v>
      </c>
      <c r="AE17" s="37">
        <f t="shared" si="0"/>
        <v>8464.4406353419799</v>
      </c>
      <c r="AF17" s="38">
        <f t="shared" si="1"/>
        <v>1045.5593646580201</v>
      </c>
    </row>
    <row r="18" spans="1:32" ht="15.75" thickBot="1" x14ac:dyDescent="0.3">
      <c r="A18" s="1">
        <v>17</v>
      </c>
      <c r="B18" s="1">
        <v>117</v>
      </c>
      <c r="C18" s="1">
        <v>-52</v>
      </c>
      <c r="N18" s="23" t="s">
        <v>37</v>
      </c>
      <c r="O18" s="30">
        <v>9.3300112880591559</v>
      </c>
      <c r="P18" s="23">
        <v>0.89454322944472353</v>
      </c>
      <c r="Q18" s="23">
        <v>10.429916611017942</v>
      </c>
      <c r="R18" s="23">
        <v>2.660236507266225E-9</v>
      </c>
      <c r="S18" s="23">
        <v>7.4577107911232581</v>
      </c>
      <c r="T18" s="23">
        <v>11.202311784995054</v>
      </c>
      <c r="U18" s="3">
        <v>7.4577107911232581</v>
      </c>
      <c r="V18" s="3">
        <v>11.202311784995054</v>
      </c>
      <c r="AB18" s="1">
        <v>17</v>
      </c>
      <c r="AC18" s="1">
        <v>117</v>
      </c>
      <c r="AD18" s="1">
        <v>-52</v>
      </c>
      <c r="AE18" s="15">
        <f t="shared" si="0"/>
        <v>412.64089374692776</v>
      </c>
      <c r="AF18" s="16">
        <f t="shared" si="1"/>
        <v>-464.64089374692776</v>
      </c>
    </row>
    <row r="19" spans="1:32" x14ac:dyDescent="0.25">
      <c r="A19" s="1">
        <v>18</v>
      </c>
      <c r="B19" s="1">
        <v>417</v>
      </c>
      <c r="C19" s="1">
        <v>1548</v>
      </c>
      <c r="P19" s="20"/>
      <c r="Q19" s="20"/>
      <c r="R19" s="20"/>
      <c r="S19" s="20"/>
      <c r="AB19" s="1">
        <v>18</v>
      </c>
      <c r="AC19" s="1">
        <v>417</v>
      </c>
      <c r="AD19" s="1">
        <v>1548</v>
      </c>
      <c r="AE19" s="15">
        <f t="shared" si="0"/>
        <v>3211.6442801646745</v>
      </c>
      <c r="AF19" s="16">
        <f t="shared" si="1"/>
        <v>-1663.6442801646745</v>
      </c>
    </row>
    <row r="20" spans="1:32" x14ac:dyDescent="0.25">
      <c r="A20" s="1">
        <v>19</v>
      </c>
      <c r="B20" s="1">
        <v>134</v>
      </c>
      <c r="C20" s="1">
        <v>-899</v>
      </c>
      <c r="P20" s="20"/>
      <c r="Q20" s="20"/>
      <c r="R20" s="20"/>
      <c r="S20" s="20"/>
      <c r="AB20" s="1">
        <v>19</v>
      </c>
      <c r="AC20" s="1">
        <v>134</v>
      </c>
      <c r="AD20" s="1">
        <v>-899</v>
      </c>
      <c r="AE20" s="15">
        <f t="shared" si="0"/>
        <v>571.25108564393349</v>
      </c>
      <c r="AF20" s="16">
        <f t="shared" si="1"/>
        <v>-1470.2510856439335</v>
      </c>
    </row>
    <row r="21" spans="1:32" x14ac:dyDescent="0.25">
      <c r="A21" s="1">
        <v>20</v>
      </c>
      <c r="B21" s="1">
        <v>498</v>
      </c>
      <c r="C21" s="1">
        <v>2292</v>
      </c>
      <c r="P21" s="20"/>
      <c r="Q21" s="20"/>
      <c r="R21" s="20"/>
      <c r="S21" s="20"/>
      <c r="AB21" s="1">
        <v>20</v>
      </c>
      <c r="AC21" s="1">
        <v>498</v>
      </c>
      <c r="AD21" s="1">
        <v>2292</v>
      </c>
      <c r="AE21" s="15">
        <f t="shared" si="0"/>
        <v>3967.3751944974665</v>
      </c>
      <c r="AF21" s="16">
        <f t="shared" si="1"/>
        <v>-1675.3751944974665</v>
      </c>
    </row>
    <row r="22" spans="1:32" x14ac:dyDescent="0.25">
      <c r="A22" s="1">
        <v>21</v>
      </c>
      <c r="B22" s="1">
        <v>516</v>
      </c>
      <c r="C22" s="1">
        <v>4378</v>
      </c>
      <c r="N22" s="20" t="s">
        <v>38</v>
      </c>
      <c r="P22" s="20"/>
      <c r="Q22" s="20"/>
      <c r="R22" s="20" t="s">
        <v>42</v>
      </c>
      <c r="S22" s="20"/>
      <c r="AB22" s="1">
        <v>21</v>
      </c>
      <c r="AC22" s="1">
        <v>516</v>
      </c>
      <c r="AD22" s="1">
        <v>4378</v>
      </c>
      <c r="AE22" s="17">
        <f t="shared" si="0"/>
        <v>4135.3153976825315</v>
      </c>
      <c r="AF22" s="18">
        <f t="shared" si="1"/>
        <v>242.68460231746849</v>
      </c>
    </row>
    <row r="23" spans="1:32" ht="15.75" thickBot="1" x14ac:dyDescent="0.3">
      <c r="P23" s="20"/>
      <c r="Q23" s="20"/>
      <c r="R23" s="20"/>
      <c r="S23" s="20"/>
    </row>
    <row r="24" spans="1:32" x14ac:dyDescent="0.25">
      <c r="N24" s="24" t="s">
        <v>39</v>
      </c>
      <c r="O24" s="24" t="s">
        <v>40</v>
      </c>
      <c r="P24" s="24" t="s">
        <v>41</v>
      </c>
      <c r="Q24" s="20"/>
      <c r="R24" s="24" t="s">
        <v>43</v>
      </c>
      <c r="S24" s="24" t="s">
        <v>2</v>
      </c>
    </row>
    <row r="25" spans="1:32" x14ac:dyDescent="0.25">
      <c r="N25" s="22">
        <v>1</v>
      </c>
      <c r="O25" s="22">
        <v>4545.8358943571338</v>
      </c>
      <c r="P25" s="22">
        <v>223.16410564286616</v>
      </c>
      <c r="Q25" s="20"/>
      <c r="R25" s="22">
        <v>2.3809523809523809</v>
      </c>
      <c r="S25" s="22">
        <v>-899</v>
      </c>
    </row>
    <row r="26" spans="1:32" x14ac:dyDescent="0.25">
      <c r="N26" s="22">
        <v>2</v>
      </c>
      <c r="O26" s="22">
        <v>2689.1636480333618</v>
      </c>
      <c r="P26" s="22">
        <v>753.83635196663818</v>
      </c>
      <c r="Q26" s="20"/>
      <c r="R26" s="22">
        <v>7.1428571428571423</v>
      </c>
      <c r="S26" s="22">
        <v>-52</v>
      </c>
    </row>
    <row r="27" spans="1:32" x14ac:dyDescent="0.25">
      <c r="N27" s="22">
        <v>3</v>
      </c>
      <c r="O27" s="22">
        <v>6626.4284115943256</v>
      </c>
      <c r="P27" s="22">
        <v>206.57158840567445</v>
      </c>
      <c r="Q27" s="20"/>
      <c r="R27" s="22">
        <v>11.904761904761905</v>
      </c>
      <c r="S27" s="22">
        <v>1416</v>
      </c>
    </row>
    <row r="28" spans="1:32" x14ac:dyDescent="0.25">
      <c r="N28" s="22">
        <v>4</v>
      </c>
      <c r="O28" s="22">
        <v>4573.8259282213112</v>
      </c>
      <c r="P28" s="22">
        <v>-349.82592822131119</v>
      </c>
      <c r="Q28" s="20"/>
      <c r="R28" s="22">
        <v>16.666666666666664</v>
      </c>
      <c r="S28" s="22">
        <v>1548</v>
      </c>
      <c r="AB28" s="9" t="s">
        <v>136</v>
      </c>
    </row>
    <row r="29" spans="1:32" x14ac:dyDescent="0.25">
      <c r="N29" s="22">
        <v>5</v>
      </c>
      <c r="O29" s="22">
        <v>4116.655375106413</v>
      </c>
      <c r="P29" s="22">
        <v>-964.65537510641298</v>
      </c>
      <c r="Q29" s="20"/>
      <c r="R29" s="22">
        <v>21.428571428571427</v>
      </c>
      <c r="S29" s="22">
        <v>2031</v>
      </c>
    </row>
    <row r="30" spans="1:32" x14ac:dyDescent="0.25">
      <c r="N30" s="22">
        <v>6</v>
      </c>
      <c r="O30" s="22">
        <v>8128.5602289718499</v>
      </c>
      <c r="P30" s="22">
        <v>136.43977102815006</v>
      </c>
      <c r="Q30" s="20"/>
      <c r="R30" s="22">
        <v>26.19047619047619</v>
      </c>
      <c r="S30" s="22">
        <v>2125</v>
      </c>
    </row>
    <row r="31" spans="1:32" x14ac:dyDescent="0.25">
      <c r="N31" s="22">
        <v>7</v>
      </c>
      <c r="O31" s="22">
        <v>6682.4084793226803</v>
      </c>
      <c r="P31" s="22">
        <v>720.59152067731975</v>
      </c>
      <c r="Q31" s="20"/>
      <c r="R31" s="22">
        <v>30.952380952380949</v>
      </c>
      <c r="S31" s="22">
        <v>2292</v>
      </c>
    </row>
    <row r="32" spans="1:32" x14ac:dyDescent="0.25">
      <c r="N32" s="22">
        <v>8</v>
      </c>
      <c r="O32" s="22">
        <v>6290.5480052241965</v>
      </c>
      <c r="P32" s="22">
        <v>-636.54800522419646</v>
      </c>
      <c r="Q32" s="20"/>
      <c r="R32" s="22">
        <v>35.714285714285715</v>
      </c>
      <c r="S32" s="22">
        <v>3152</v>
      </c>
    </row>
    <row r="33" spans="14:19" x14ac:dyDescent="0.25">
      <c r="N33" s="22">
        <v>9</v>
      </c>
      <c r="O33" s="22">
        <v>6411.8381519689647</v>
      </c>
      <c r="P33" s="22">
        <v>1292.1618480310353</v>
      </c>
      <c r="Q33" s="20"/>
      <c r="R33" s="22">
        <v>40.476190476190474</v>
      </c>
      <c r="S33" s="22">
        <v>3443</v>
      </c>
    </row>
    <row r="34" spans="14:19" x14ac:dyDescent="0.25">
      <c r="N34" s="22">
        <v>10</v>
      </c>
      <c r="O34" s="22">
        <v>580.58109693199276</v>
      </c>
      <c r="P34" s="22">
        <v>1450.4189030680072</v>
      </c>
      <c r="Q34" s="20"/>
      <c r="R34" s="22">
        <v>45.238095238095234</v>
      </c>
      <c r="S34" s="22">
        <v>4224</v>
      </c>
    </row>
    <row r="35" spans="14:19" x14ac:dyDescent="0.25">
      <c r="N35" s="22">
        <v>11</v>
      </c>
      <c r="O35" s="22">
        <v>2735.8137044736577</v>
      </c>
      <c r="P35" s="22">
        <v>-610.81370447365771</v>
      </c>
      <c r="Q35" s="20"/>
      <c r="R35" s="22">
        <v>50</v>
      </c>
      <c r="S35" s="22">
        <v>4378</v>
      </c>
    </row>
    <row r="36" spans="14:19" x14ac:dyDescent="0.25">
      <c r="N36" s="22">
        <v>12</v>
      </c>
      <c r="O36" s="22">
        <v>2931.7439415229001</v>
      </c>
      <c r="P36" s="22">
        <v>2130.2560584770999</v>
      </c>
      <c r="Q36" s="20"/>
      <c r="R36" s="22">
        <v>54.761904761904759</v>
      </c>
      <c r="S36" s="22">
        <v>4769</v>
      </c>
    </row>
    <row r="37" spans="14:19" x14ac:dyDescent="0.25">
      <c r="N37" s="22">
        <v>13</v>
      </c>
      <c r="O37" s="22">
        <v>7111.588998573402</v>
      </c>
      <c r="P37" s="22">
        <v>133.41100142659798</v>
      </c>
      <c r="Q37" s="20"/>
      <c r="R37" s="22">
        <v>59.523809523809518</v>
      </c>
      <c r="S37" s="22">
        <v>5062</v>
      </c>
    </row>
    <row r="38" spans="14:19" x14ac:dyDescent="0.25">
      <c r="N38" s="22">
        <v>14</v>
      </c>
      <c r="O38" s="22">
        <v>310.01076957827718</v>
      </c>
      <c r="P38" s="22">
        <v>1105.9892304217228</v>
      </c>
      <c r="Q38" s="20"/>
      <c r="R38" s="22">
        <v>64.285714285714292</v>
      </c>
      <c r="S38" s="22">
        <v>5654</v>
      </c>
    </row>
    <row r="39" spans="14:19" x14ac:dyDescent="0.25">
      <c r="N39" s="22">
        <v>15</v>
      </c>
      <c r="O39" s="22">
        <v>7839.3298790420158</v>
      </c>
      <c r="P39" s="22">
        <v>-1605.3298790420158</v>
      </c>
      <c r="Q39" s="20"/>
      <c r="R39" s="22">
        <v>69.047619047619051</v>
      </c>
      <c r="S39" s="22">
        <v>6234</v>
      </c>
    </row>
    <row r="40" spans="14:19" x14ac:dyDescent="0.25">
      <c r="N40" s="22">
        <v>16</v>
      </c>
      <c r="O40" s="22">
        <v>8464.4406353419799</v>
      </c>
      <c r="P40" s="22">
        <v>1045.5593646580201</v>
      </c>
      <c r="Q40" s="20"/>
      <c r="R40" s="22">
        <v>73.80952380952381</v>
      </c>
      <c r="S40" s="22">
        <v>6833</v>
      </c>
    </row>
    <row r="41" spans="14:19" x14ac:dyDescent="0.25">
      <c r="N41" s="22">
        <v>17</v>
      </c>
      <c r="O41" s="22">
        <v>412.64089374692776</v>
      </c>
      <c r="P41" s="22">
        <v>-464.64089374692776</v>
      </c>
      <c r="Q41" s="20"/>
      <c r="R41" s="22">
        <v>78.571428571428569</v>
      </c>
      <c r="S41" s="22">
        <v>7245</v>
      </c>
    </row>
    <row r="42" spans="14:19" x14ac:dyDescent="0.25">
      <c r="N42" s="22">
        <v>18</v>
      </c>
      <c r="O42" s="22">
        <v>3211.6442801646745</v>
      </c>
      <c r="P42" s="22">
        <v>-1663.6442801646745</v>
      </c>
      <c r="Q42" s="20"/>
      <c r="R42" s="22">
        <v>83.333333333333329</v>
      </c>
      <c r="S42" s="22">
        <v>7403</v>
      </c>
    </row>
    <row r="43" spans="14:19" x14ac:dyDescent="0.25">
      <c r="N43" s="22">
        <v>19</v>
      </c>
      <c r="O43" s="22">
        <v>571.25108564393349</v>
      </c>
      <c r="P43" s="22">
        <v>-1470.2510856439335</v>
      </c>
      <c r="Q43" s="20"/>
      <c r="R43" s="22">
        <v>88.095238095238088</v>
      </c>
      <c r="S43" s="22">
        <v>7704</v>
      </c>
    </row>
    <row r="44" spans="14:19" x14ac:dyDescent="0.25">
      <c r="N44" s="22">
        <v>20</v>
      </c>
      <c r="O44" s="22">
        <v>3967.3751944974665</v>
      </c>
      <c r="P44" s="22">
        <v>-1675.3751944974665</v>
      </c>
      <c r="Q44" s="20"/>
      <c r="R44" s="22">
        <v>92.857142857142861</v>
      </c>
      <c r="S44" s="22">
        <v>8265</v>
      </c>
    </row>
    <row r="45" spans="14:19" ht="15.75" thickBot="1" x14ac:dyDescent="0.3">
      <c r="N45" s="23">
        <v>21</v>
      </c>
      <c r="O45" s="23">
        <v>4135.3153976825315</v>
      </c>
      <c r="P45" s="23">
        <v>242.68460231746849</v>
      </c>
      <c r="Q45" s="20"/>
      <c r="R45" s="23">
        <v>97.61904761904762</v>
      </c>
      <c r="S45" s="23">
        <v>9510</v>
      </c>
    </row>
    <row r="46" spans="14:19" x14ac:dyDescent="0.25">
      <c r="P46" s="20"/>
      <c r="Q46" s="20"/>
      <c r="R46" s="20"/>
      <c r="S46" s="20"/>
    </row>
    <row r="47" spans="14:19" x14ac:dyDescent="0.25">
      <c r="P47" s="20"/>
      <c r="Q47" s="20"/>
      <c r="R47" s="20"/>
      <c r="S47" s="20"/>
    </row>
    <row r="48" spans="14:19" x14ac:dyDescent="0.25">
      <c r="P48" s="20"/>
      <c r="Q48" s="20"/>
      <c r="R48" s="20"/>
      <c r="S48" s="20"/>
    </row>
    <row r="49" spans="16:19" x14ac:dyDescent="0.25">
      <c r="P49" s="20"/>
      <c r="Q49" s="20"/>
      <c r="R49" s="20"/>
      <c r="S49" s="20"/>
    </row>
    <row r="50" spans="16:19" x14ac:dyDescent="0.25">
      <c r="P50" s="20"/>
      <c r="Q50" s="20"/>
      <c r="R50" s="20"/>
      <c r="S50" s="20"/>
    </row>
    <row r="51" spans="16:19" x14ac:dyDescent="0.25">
      <c r="P51" s="20"/>
      <c r="Q51" s="20"/>
      <c r="R51" s="20"/>
      <c r="S51" s="20"/>
    </row>
    <row r="52" spans="16:19" x14ac:dyDescent="0.25">
      <c r="P52" s="20"/>
      <c r="Q52" s="20"/>
      <c r="R52" s="20"/>
      <c r="S52" s="20"/>
    </row>
    <row r="53" spans="16:19" x14ac:dyDescent="0.25">
      <c r="P53" s="20"/>
      <c r="Q53" s="20"/>
      <c r="R53" s="20"/>
      <c r="S53" s="20"/>
    </row>
    <row r="54" spans="16:19" x14ac:dyDescent="0.25">
      <c r="P54" s="20"/>
      <c r="Q54" s="20"/>
      <c r="R54" s="20"/>
      <c r="S54" s="20"/>
    </row>
    <row r="55" spans="16:19" x14ac:dyDescent="0.25">
      <c r="P55" s="20"/>
      <c r="Q55" s="20"/>
      <c r="R55" s="20"/>
      <c r="S55" s="20"/>
    </row>
    <row r="56" spans="16:19" x14ac:dyDescent="0.25">
      <c r="P56" s="20"/>
      <c r="Q56" s="20"/>
      <c r="R56" s="20"/>
      <c r="S56" s="20"/>
    </row>
    <row r="57" spans="16:19" x14ac:dyDescent="0.25">
      <c r="P57" s="20"/>
      <c r="Q57" s="20"/>
      <c r="R57" s="20"/>
      <c r="S57" s="20"/>
    </row>
    <row r="58" spans="16:19" x14ac:dyDescent="0.25">
      <c r="P58" s="20"/>
      <c r="Q58" s="20"/>
      <c r="R58" s="20"/>
      <c r="S58" s="20"/>
    </row>
    <row r="59" spans="16:19" x14ac:dyDescent="0.25">
      <c r="P59" s="20"/>
      <c r="Q59" s="20"/>
      <c r="R59" s="20"/>
      <c r="S59" s="20"/>
    </row>
    <row r="60" spans="16:19" x14ac:dyDescent="0.25">
      <c r="P60" s="20"/>
      <c r="Q60" s="20"/>
      <c r="R60" s="20"/>
      <c r="S60" s="20"/>
    </row>
    <row r="61" spans="16:19" x14ac:dyDescent="0.25">
      <c r="P61" s="20"/>
      <c r="Q61" s="20"/>
      <c r="R61" s="20"/>
      <c r="S61" s="20"/>
    </row>
    <row r="62" spans="16:19" x14ac:dyDescent="0.25">
      <c r="P62" s="20"/>
      <c r="Q62" s="20"/>
      <c r="R62" s="20"/>
      <c r="S62" s="20"/>
    </row>
    <row r="63" spans="16:19" x14ac:dyDescent="0.25">
      <c r="P63" s="20"/>
      <c r="Q63" s="20"/>
      <c r="R63" s="20"/>
      <c r="S63" s="20"/>
    </row>
    <row r="64" spans="16:19" x14ac:dyDescent="0.25">
      <c r="P64" s="20"/>
      <c r="Q64" s="20"/>
      <c r="R64" s="20"/>
      <c r="S64" s="20"/>
    </row>
    <row r="65" spans="16:19" x14ac:dyDescent="0.25">
      <c r="P65" s="20"/>
      <c r="Q65" s="20"/>
      <c r="R65" s="20"/>
      <c r="S65" s="20"/>
    </row>
    <row r="66" spans="16:19" x14ac:dyDescent="0.25">
      <c r="P66" s="20"/>
      <c r="Q66" s="20"/>
      <c r="R66" s="20"/>
      <c r="S66" s="20"/>
    </row>
    <row r="67" spans="16:19" x14ac:dyDescent="0.25">
      <c r="P67" s="20"/>
      <c r="Q67" s="20"/>
      <c r="R67" s="20"/>
      <c r="S67" s="20"/>
    </row>
    <row r="68" spans="16:19" x14ac:dyDescent="0.25">
      <c r="P68" s="20"/>
      <c r="Q68" s="20"/>
      <c r="R68" s="20"/>
      <c r="S68" s="20"/>
    </row>
    <row r="69" spans="16:19" x14ac:dyDescent="0.25">
      <c r="P69" s="20"/>
      <c r="Q69" s="20"/>
      <c r="R69" s="20"/>
      <c r="S69" s="20"/>
    </row>
    <row r="70" spans="16:19" x14ac:dyDescent="0.25">
      <c r="P70" s="20"/>
      <c r="Q70" s="20"/>
      <c r="R70" s="20"/>
      <c r="S70" s="20"/>
    </row>
    <row r="71" spans="16:19" x14ac:dyDescent="0.25">
      <c r="P71" s="20"/>
      <c r="Q71" s="20"/>
      <c r="R71" s="20"/>
      <c r="S71" s="20"/>
    </row>
  </sheetData>
  <sortState xmlns:xlrd2="http://schemas.microsoft.com/office/spreadsheetml/2017/richdata2" ref="S25:S45">
    <sortCondition ref="S25"/>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80"/>
  <sheetViews>
    <sheetView workbookViewId="0">
      <selection activeCell="A12" sqref="A12"/>
    </sheetView>
  </sheetViews>
  <sheetFormatPr defaultRowHeight="15" x14ac:dyDescent="0.25"/>
  <sheetData>
    <row r="1" spans="1:22" s="5" customFormat="1" x14ac:dyDescent="0.25">
      <c r="A1" s="7" t="s">
        <v>0</v>
      </c>
      <c r="B1" s="7" t="s">
        <v>1</v>
      </c>
      <c r="C1" s="7" t="s">
        <v>2</v>
      </c>
      <c r="J1" s="7" t="s">
        <v>0</v>
      </c>
      <c r="K1" s="7" t="s">
        <v>1</v>
      </c>
      <c r="L1" s="7" t="s">
        <v>2</v>
      </c>
      <c r="M1" s="7"/>
      <c r="N1" s="7"/>
      <c r="O1" s="7"/>
      <c r="P1" s="7"/>
      <c r="Q1" s="7"/>
      <c r="R1" s="7"/>
      <c r="S1" s="7" t="s">
        <v>0</v>
      </c>
      <c r="T1" s="7" t="s">
        <v>1</v>
      </c>
      <c r="U1" s="7" t="s">
        <v>2</v>
      </c>
    </row>
    <row r="2" spans="1:22" x14ac:dyDescent="0.25">
      <c r="A2" s="1">
        <v>1</v>
      </c>
      <c r="B2" s="1">
        <v>560</v>
      </c>
      <c r="C2" s="1">
        <v>4999</v>
      </c>
      <c r="J2" s="1">
        <v>1</v>
      </c>
      <c r="K2" s="1">
        <v>560</v>
      </c>
      <c r="L2" s="1">
        <v>4258</v>
      </c>
      <c r="M2" s="1"/>
      <c r="N2" s="1"/>
      <c r="O2" s="1"/>
      <c r="P2" s="1"/>
      <c r="Q2" s="1"/>
      <c r="R2" s="1"/>
      <c r="S2" s="1">
        <v>1</v>
      </c>
      <c r="T2" s="1">
        <v>560</v>
      </c>
      <c r="U2" s="1">
        <v>7237</v>
      </c>
    </row>
    <row r="3" spans="1:22" x14ac:dyDescent="0.25">
      <c r="A3" s="1">
        <v>2</v>
      </c>
      <c r="B3" s="1">
        <v>361</v>
      </c>
      <c r="C3" s="1">
        <v>3960</v>
      </c>
      <c r="J3" s="1">
        <v>2</v>
      </c>
      <c r="K3" s="1">
        <v>361</v>
      </c>
      <c r="L3" s="1">
        <v>2922</v>
      </c>
      <c r="M3" s="1"/>
      <c r="N3" s="1"/>
      <c r="O3" s="1"/>
      <c r="P3" s="1"/>
      <c r="Q3" s="1"/>
      <c r="R3" s="1"/>
      <c r="S3" s="1">
        <v>2</v>
      </c>
      <c r="T3" s="1">
        <v>361</v>
      </c>
      <c r="U3" s="1">
        <v>4638</v>
      </c>
    </row>
    <row r="4" spans="1:22" x14ac:dyDescent="0.25">
      <c r="A4" s="1">
        <v>3</v>
      </c>
      <c r="B4" s="1">
        <v>783</v>
      </c>
      <c r="C4" s="1">
        <v>7434</v>
      </c>
      <c r="J4" s="1">
        <v>3</v>
      </c>
      <c r="K4" s="1">
        <v>783</v>
      </c>
      <c r="L4" s="1">
        <v>9798</v>
      </c>
      <c r="M4" s="1"/>
      <c r="N4" s="1"/>
      <c r="O4" s="1"/>
      <c r="P4" s="1"/>
      <c r="Q4" s="1"/>
      <c r="R4" s="1"/>
      <c r="S4" s="1">
        <v>3</v>
      </c>
      <c r="T4" s="1">
        <v>783</v>
      </c>
      <c r="U4" s="1">
        <v>10654</v>
      </c>
    </row>
    <row r="5" spans="1:22" x14ac:dyDescent="0.25">
      <c r="A5" s="1">
        <v>4</v>
      </c>
      <c r="B5" s="1">
        <v>563</v>
      </c>
      <c r="C5" s="1">
        <v>5787</v>
      </c>
      <c r="J5" s="1">
        <v>4</v>
      </c>
      <c r="K5" s="1">
        <v>563</v>
      </c>
      <c r="L5" s="1">
        <v>6074</v>
      </c>
      <c r="M5" s="1"/>
      <c r="N5" s="1"/>
      <c r="O5" s="1"/>
      <c r="P5" s="1"/>
      <c r="Q5" s="1"/>
      <c r="R5" s="1"/>
      <c r="S5" s="1">
        <v>4</v>
      </c>
      <c r="T5" s="1">
        <v>563</v>
      </c>
      <c r="U5" s="1">
        <v>-143</v>
      </c>
    </row>
    <row r="6" spans="1:22" x14ac:dyDescent="0.25">
      <c r="A6" s="1">
        <v>5</v>
      </c>
      <c r="B6" s="1">
        <v>514</v>
      </c>
      <c r="C6" s="1">
        <v>5114</v>
      </c>
      <c r="J6" s="1">
        <v>5</v>
      </c>
      <c r="K6" s="1">
        <v>514</v>
      </c>
      <c r="L6" s="1">
        <v>5371</v>
      </c>
      <c r="M6" s="1"/>
      <c r="N6" s="1"/>
      <c r="O6" s="1"/>
      <c r="P6" s="1"/>
      <c r="Q6" s="1"/>
      <c r="R6" s="1"/>
      <c r="S6" s="1">
        <v>5</v>
      </c>
      <c r="T6" s="1">
        <v>514</v>
      </c>
      <c r="U6" s="1">
        <v>3335</v>
      </c>
      <c r="V6" t="s">
        <v>151</v>
      </c>
    </row>
    <row r="7" spans="1:22" x14ac:dyDescent="0.25">
      <c r="A7" s="1">
        <v>6</v>
      </c>
      <c r="B7" s="1">
        <v>944</v>
      </c>
      <c r="C7" s="1">
        <v>8698</v>
      </c>
      <c r="J7" s="1">
        <v>6</v>
      </c>
      <c r="K7" s="1">
        <v>944</v>
      </c>
      <c r="L7" s="1">
        <v>10395</v>
      </c>
      <c r="M7" s="1"/>
      <c r="N7" s="1"/>
      <c r="O7" s="1"/>
      <c r="P7" s="1"/>
      <c r="Q7" s="1"/>
      <c r="R7" s="1"/>
      <c r="S7" s="1">
        <v>6</v>
      </c>
      <c r="T7" s="1">
        <v>944</v>
      </c>
      <c r="U7" s="1">
        <v>6979</v>
      </c>
    </row>
    <row r="8" spans="1:22" x14ac:dyDescent="0.25">
      <c r="A8" s="1">
        <v>7</v>
      </c>
      <c r="B8" s="1">
        <v>789</v>
      </c>
      <c r="C8" s="1">
        <v>7350</v>
      </c>
      <c r="J8" s="1">
        <v>7</v>
      </c>
      <c r="K8" s="1">
        <v>789</v>
      </c>
      <c r="L8" s="1">
        <v>8790</v>
      </c>
      <c r="M8" s="1"/>
      <c r="N8" s="1"/>
      <c r="O8" s="1"/>
      <c r="P8" s="1"/>
      <c r="Q8" s="1"/>
      <c r="R8" s="1"/>
      <c r="S8" s="1">
        <v>7</v>
      </c>
      <c r="T8" s="1">
        <v>789</v>
      </c>
      <c r="U8" s="1">
        <v>5439</v>
      </c>
    </row>
    <row r="9" spans="1:22" x14ac:dyDescent="0.25">
      <c r="A9" s="1">
        <v>8</v>
      </c>
      <c r="B9" s="1">
        <v>747</v>
      </c>
      <c r="C9" s="1">
        <v>7594</v>
      </c>
      <c r="J9" s="1">
        <v>8</v>
      </c>
      <c r="K9" s="1">
        <v>747</v>
      </c>
      <c r="L9" s="1">
        <v>6633</v>
      </c>
      <c r="M9" s="1"/>
      <c r="N9" s="1"/>
      <c r="O9" s="1"/>
      <c r="P9" s="1"/>
      <c r="Q9" s="1"/>
      <c r="R9" s="1"/>
      <c r="S9" s="1">
        <v>8</v>
      </c>
      <c r="T9" s="1">
        <v>747</v>
      </c>
      <c r="U9" s="1">
        <v>11481</v>
      </c>
    </row>
    <row r="10" spans="1:22" x14ac:dyDescent="0.25">
      <c r="A10" s="1">
        <v>9</v>
      </c>
      <c r="B10" s="1">
        <v>760</v>
      </c>
      <c r="C10" s="1">
        <v>7107</v>
      </c>
      <c r="J10" s="1">
        <v>9</v>
      </c>
      <c r="K10" s="1">
        <v>760</v>
      </c>
      <c r="L10" s="1">
        <v>5509</v>
      </c>
      <c r="M10" s="1"/>
      <c r="N10" s="1"/>
      <c r="O10" s="1"/>
      <c r="P10" s="1"/>
      <c r="Q10" s="1"/>
      <c r="R10" s="1"/>
      <c r="S10" s="1">
        <v>9</v>
      </c>
      <c r="T10" s="1">
        <v>760</v>
      </c>
      <c r="U10" s="1">
        <v>5866</v>
      </c>
    </row>
    <row r="11" spans="1:22" x14ac:dyDescent="0.25">
      <c r="A11" s="1">
        <v>10</v>
      </c>
      <c r="B11" s="1">
        <v>135</v>
      </c>
      <c r="C11" s="1">
        <v>1174</v>
      </c>
      <c r="J11" s="1">
        <v>10</v>
      </c>
      <c r="K11" s="1">
        <v>135</v>
      </c>
      <c r="L11" s="1">
        <v>2363</v>
      </c>
      <c r="M11" s="1"/>
      <c r="N11" s="1"/>
      <c r="O11" s="1"/>
      <c r="P11" s="1"/>
      <c r="Q11" s="1"/>
      <c r="R11" s="1"/>
      <c r="S11" s="1">
        <v>10</v>
      </c>
      <c r="T11" s="1">
        <v>135</v>
      </c>
      <c r="U11" s="1">
        <v>4923</v>
      </c>
    </row>
    <row r="12" spans="1:22" x14ac:dyDescent="0.25">
      <c r="A12" s="1">
        <v>11</v>
      </c>
      <c r="B12" s="1">
        <v>366</v>
      </c>
      <c r="C12" s="1">
        <v>3505</v>
      </c>
      <c r="J12" s="1">
        <v>11</v>
      </c>
      <c r="K12" s="1">
        <v>366</v>
      </c>
      <c r="L12" s="1">
        <v>1703</v>
      </c>
      <c r="M12" s="1"/>
      <c r="N12" s="1"/>
      <c r="O12" s="1"/>
      <c r="P12" s="1"/>
      <c r="Q12" s="1"/>
      <c r="R12" s="1"/>
      <c r="S12" s="1">
        <v>11</v>
      </c>
      <c r="T12" s="1">
        <v>366</v>
      </c>
      <c r="U12" s="1">
        <v>7852</v>
      </c>
    </row>
    <row r="13" spans="1:22" x14ac:dyDescent="0.25">
      <c r="A13" s="1">
        <v>12</v>
      </c>
      <c r="B13" s="1">
        <v>387</v>
      </c>
      <c r="C13" s="1">
        <v>4260</v>
      </c>
      <c r="J13" s="1">
        <v>12</v>
      </c>
      <c r="K13" s="1">
        <v>387</v>
      </c>
      <c r="L13" s="1">
        <v>5211</v>
      </c>
      <c r="M13" s="1"/>
      <c r="N13" s="1"/>
      <c r="O13" s="1"/>
      <c r="P13" s="1"/>
      <c r="Q13" s="1"/>
      <c r="R13" s="1"/>
      <c r="S13" s="1">
        <v>12</v>
      </c>
      <c r="T13" s="1">
        <v>387</v>
      </c>
      <c r="U13" s="1">
        <v>5267</v>
      </c>
    </row>
    <row r="14" spans="1:22" x14ac:dyDescent="0.25">
      <c r="A14" s="1">
        <v>13</v>
      </c>
      <c r="B14" s="1">
        <v>835</v>
      </c>
      <c r="C14" s="1">
        <v>7501</v>
      </c>
      <c r="J14" s="1">
        <v>13</v>
      </c>
      <c r="K14" s="1">
        <v>835</v>
      </c>
      <c r="L14" s="1">
        <v>6696</v>
      </c>
      <c r="M14" s="1"/>
      <c r="N14" s="1"/>
      <c r="O14" s="1"/>
      <c r="P14" s="1"/>
      <c r="Q14" s="1"/>
      <c r="R14" s="1"/>
      <c r="S14" s="1">
        <v>13</v>
      </c>
      <c r="T14" s="1">
        <v>835</v>
      </c>
      <c r="U14" s="1">
        <v>9270</v>
      </c>
    </row>
    <row r="15" spans="1:22" x14ac:dyDescent="0.25">
      <c r="A15" s="1">
        <v>14</v>
      </c>
      <c r="B15" s="1">
        <v>106</v>
      </c>
      <c r="C15" s="1">
        <v>1554</v>
      </c>
      <c r="J15" s="1">
        <v>14</v>
      </c>
      <c r="K15" s="1">
        <v>106</v>
      </c>
      <c r="L15" s="1">
        <v>2408</v>
      </c>
      <c r="M15" s="1"/>
      <c r="N15" s="1"/>
      <c r="O15" s="1"/>
      <c r="P15" s="1"/>
      <c r="Q15" s="1"/>
      <c r="R15" s="1"/>
      <c r="S15" s="1">
        <v>14</v>
      </c>
      <c r="T15" s="1">
        <v>106</v>
      </c>
      <c r="U15" s="1">
        <v>6556</v>
      </c>
    </row>
    <row r="16" spans="1:22" x14ac:dyDescent="0.25">
      <c r="A16" s="1">
        <v>15</v>
      </c>
      <c r="B16" s="1">
        <v>913</v>
      </c>
      <c r="C16" s="1">
        <v>8722</v>
      </c>
      <c r="J16" s="1">
        <v>15</v>
      </c>
      <c r="K16" s="1">
        <v>913</v>
      </c>
      <c r="L16" s="1">
        <v>10225</v>
      </c>
      <c r="M16" s="1"/>
      <c r="N16" s="1"/>
      <c r="O16" s="1"/>
      <c r="P16" s="1"/>
      <c r="Q16" s="1"/>
      <c r="R16" s="1"/>
      <c r="S16" s="1">
        <v>15</v>
      </c>
      <c r="T16" s="1">
        <v>913</v>
      </c>
      <c r="U16" s="1">
        <v>11001</v>
      </c>
    </row>
    <row r="17" spans="1:22" x14ac:dyDescent="0.25">
      <c r="A17" s="1">
        <v>16</v>
      </c>
      <c r="B17" s="1">
        <v>980</v>
      </c>
      <c r="C17" s="1">
        <v>8931</v>
      </c>
      <c r="J17" s="1">
        <v>16</v>
      </c>
      <c r="K17" s="1">
        <v>980</v>
      </c>
      <c r="L17" s="1">
        <v>8488</v>
      </c>
      <c r="M17" s="1"/>
      <c r="N17" s="1"/>
      <c r="O17" s="1"/>
      <c r="P17" s="1"/>
      <c r="Q17" s="1"/>
      <c r="R17" s="1"/>
      <c r="S17" s="1">
        <v>16</v>
      </c>
      <c r="T17" s="1">
        <v>980</v>
      </c>
      <c r="U17" s="1">
        <v>8342</v>
      </c>
    </row>
    <row r="18" spans="1:22" x14ac:dyDescent="0.25">
      <c r="A18" s="1">
        <v>17</v>
      </c>
      <c r="B18" s="1">
        <v>117</v>
      </c>
      <c r="C18" s="1">
        <v>1473</v>
      </c>
      <c r="J18" s="1">
        <v>17</v>
      </c>
      <c r="K18" s="1">
        <v>117</v>
      </c>
      <c r="L18" s="1">
        <v>1998</v>
      </c>
      <c r="M18" s="1"/>
      <c r="N18" s="1"/>
      <c r="O18" s="1"/>
      <c r="P18" s="1"/>
      <c r="Q18" s="1"/>
      <c r="R18" s="1"/>
      <c r="S18" s="1">
        <v>17</v>
      </c>
      <c r="T18" s="1">
        <v>117</v>
      </c>
      <c r="U18" s="1">
        <v>2756</v>
      </c>
    </row>
    <row r="19" spans="1:22" x14ac:dyDescent="0.25">
      <c r="A19" s="1">
        <v>18</v>
      </c>
      <c r="B19" s="1">
        <v>417</v>
      </c>
      <c r="C19" s="1">
        <v>4228</v>
      </c>
      <c r="J19" s="1">
        <v>18</v>
      </c>
      <c r="K19" s="1">
        <v>417</v>
      </c>
      <c r="L19" s="1">
        <v>2582</v>
      </c>
      <c r="M19" s="1"/>
      <c r="N19" s="1"/>
      <c r="O19" s="1"/>
      <c r="P19" s="1"/>
      <c r="Q19" s="1"/>
      <c r="R19" s="1"/>
      <c r="S19" s="1">
        <v>18</v>
      </c>
      <c r="T19" s="1">
        <v>417</v>
      </c>
      <c r="U19" s="1">
        <v>9908</v>
      </c>
    </row>
    <row r="20" spans="1:22" x14ac:dyDescent="0.25">
      <c r="A20" s="1">
        <v>19</v>
      </c>
      <c r="B20" s="1">
        <v>134</v>
      </c>
      <c r="C20" s="1">
        <v>1311</v>
      </c>
      <c r="J20" s="1">
        <v>19</v>
      </c>
      <c r="K20" s="1">
        <v>134</v>
      </c>
      <c r="L20" s="1">
        <v>-243</v>
      </c>
      <c r="M20" s="1"/>
      <c r="N20" s="1"/>
      <c r="O20" s="1"/>
      <c r="P20" s="1"/>
      <c r="Q20" s="1"/>
      <c r="R20" s="1"/>
      <c r="S20" s="1">
        <v>19</v>
      </c>
      <c r="T20" s="1">
        <v>134</v>
      </c>
      <c r="U20" s="1">
        <v>-3621</v>
      </c>
      <c r="V20" t="s">
        <v>151</v>
      </c>
    </row>
    <row r="21" spans="1:22" x14ac:dyDescent="0.25">
      <c r="A21" s="1">
        <v>20</v>
      </c>
      <c r="B21" s="1">
        <v>498</v>
      </c>
      <c r="C21" s="1">
        <v>4620</v>
      </c>
      <c r="J21" s="1">
        <v>20</v>
      </c>
      <c r="K21" s="1">
        <v>498</v>
      </c>
      <c r="L21" s="1">
        <v>3403</v>
      </c>
      <c r="M21" s="1"/>
      <c r="N21" s="1"/>
      <c r="O21" s="1"/>
      <c r="P21" s="1"/>
      <c r="Q21" s="1"/>
      <c r="R21" s="1"/>
      <c r="S21" s="1">
        <v>20</v>
      </c>
      <c r="T21" s="1">
        <v>498</v>
      </c>
      <c r="U21" s="1">
        <v>4017</v>
      </c>
    </row>
    <row r="22" spans="1:22" x14ac:dyDescent="0.25">
      <c r="A22" s="1">
        <v>21</v>
      </c>
      <c r="B22" s="1">
        <v>516</v>
      </c>
      <c r="C22" s="1">
        <v>4592</v>
      </c>
      <c r="J22" s="1">
        <v>21</v>
      </c>
      <c r="K22" s="1">
        <v>516</v>
      </c>
      <c r="L22" s="1">
        <v>5808</v>
      </c>
      <c r="M22" s="1"/>
      <c r="N22" s="1"/>
      <c r="O22" s="1"/>
      <c r="P22" s="1"/>
      <c r="Q22" s="1"/>
      <c r="R22" s="1"/>
      <c r="S22" s="1">
        <v>21</v>
      </c>
      <c r="T22" s="1">
        <v>516</v>
      </c>
      <c r="U22" s="1">
        <v>634</v>
      </c>
    </row>
    <row r="23" spans="1:22" x14ac:dyDescent="0.25">
      <c r="A23" s="1"/>
      <c r="B23" s="1"/>
      <c r="C23" s="1"/>
      <c r="J23" s="31"/>
      <c r="K23" s="31"/>
      <c r="L23" s="31"/>
      <c r="M23" s="31"/>
      <c r="N23" s="31"/>
      <c r="O23" s="31"/>
      <c r="P23" s="31"/>
      <c r="Q23" s="31"/>
      <c r="R23" s="31"/>
    </row>
    <row r="24" spans="1:22" x14ac:dyDescent="0.25">
      <c r="A24" s="1"/>
      <c r="B24" s="1"/>
      <c r="C24" s="1"/>
      <c r="J24" s="31"/>
      <c r="K24" s="31"/>
      <c r="L24" s="31"/>
      <c r="M24" s="31"/>
      <c r="N24" s="31"/>
      <c r="O24" s="31"/>
      <c r="P24" s="31"/>
      <c r="Q24" s="31"/>
      <c r="R24" s="31"/>
    </row>
    <row r="25" spans="1:22" x14ac:dyDescent="0.25">
      <c r="A25" s="1"/>
      <c r="B25" s="1"/>
      <c r="C25" s="1"/>
      <c r="J25" s="32"/>
      <c r="K25" s="32"/>
      <c r="L25" s="31"/>
      <c r="M25" s="31"/>
      <c r="N25" s="31"/>
      <c r="O25" s="31"/>
      <c r="P25" s="31"/>
      <c r="Q25" s="31"/>
      <c r="R25" s="31"/>
    </row>
    <row r="26" spans="1:22" x14ac:dyDescent="0.25">
      <c r="A26" s="1"/>
      <c r="B26" s="1"/>
      <c r="C26" s="1"/>
      <c r="J26" s="2"/>
      <c r="K26" s="2"/>
      <c r="L26" s="31"/>
      <c r="M26" s="31"/>
      <c r="N26" s="31"/>
      <c r="O26" s="31"/>
      <c r="P26" s="31"/>
      <c r="Q26" s="31"/>
      <c r="R26" s="31"/>
    </row>
    <row r="27" spans="1:22" x14ac:dyDescent="0.25">
      <c r="A27" s="1"/>
      <c r="B27" s="1"/>
      <c r="C27" s="1"/>
      <c r="J27" s="2"/>
      <c r="K27" s="2"/>
      <c r="L27" s="31"/>
      <c r="M27" s="31"/>
      <c r="N27" s="31"/>
      <c r="O27" s="31"/>
      <c r="P27" s="31"/>
      <c r="Q27" s="31"/>
      <c r="R27" s="31"/>
    </row>
    <row r="28" spans="1:22" x14ac:dyDescent="0.25">
      <c r="A28" s="1"/>
      <c r="B28" s="1"/>
      <c r="C28" s="1"/>
      <c r="J28" s="2"/>
      <c r="K28" s="2"/>
      <c r="L28" s="31"/>
      <c r="M28" s="31"/>
      <c r="N28" s="31"/>
      <c r="O28" s="31"/>
      <c r="P28" s="31"/>
      <c r="Q28" s="31"/>
      <c r="R28" s="31"/>
    </row>
    <row r="29" spans="1:22" x14ac:dyDescent="0.25">
      <c r="A29" s="1"/>
      <c r="B29" s="1"/>
      <c r="C29" s="1"/>
      <c r="J29" s="2"/>
      <c r="K29" s="2"/>
      <c r="L29" s="31"/>
      <c r="M29" s="31"/>
      <c r="N29" s="31"/>
      <c r="O29" s="31"/>
      <c r="P29" s="31"/>
      <c r="Q29" s="31"/>
      <c r="R29" s="31"/>
    </row>
    <row r="30" spans="1:22" x14ac:dyDescent="0.25">
      <c r="A30" s="1"/>
      <c r="B30" s="1"/>
      <c r="C30" s="1"/>
      <c r="J30" s="2"/>
      <c r="K30" s="2"/>
      <c r="L30" s="31"/>
      <c r="M30" s="31"/>
      <c r="N30" s="31"/>
      <c r="O30" s="31"/>
      <c r="P30" s="31"/>
      <c r="Q30" s="31"/>
      <c r="R30" s="31"/>
    </row>
    <row r="31" spans="1:22" x14ac:dyDescent="0.25">
      <c r="A31" s="1"/>
      <c r="B31" s="1"/>
      <c r="C31" s="1"/>
      <c r="J31" s="31"/>
      <c r="K31" s="31"/>
      <c r="L31" s="31"/>
      <c r="M31" s="31"/>
      <c r="N31" s="31"/>
      <c r="O31" s="31"/>
      <c r="P31" s="31"/>
      <c r="Q31" s="31"/>
      <c r="R31" s="31"/>
    </row>
    <row r="32" spans="1:22" x14ac:dyDescent="0.25">
      <c r="A32" s="1"/>
      <c r="B32" s="1"/>
      <c r="C32" s="1"/>
      <c r="J32" s="31"/>
      <c r="K32" s="31"/>
      <c r="L32" s="31"/>
      <c r="M32" s="31"/>
      <c r="N32" s="31"/>
      <c r="O32" s="31"/>
      <c r="P32" s="31"/>
      <c r="Q32" s="31"/>
      <c r="R32" s="31"/>
    </row>
    <row r="33" spans="1:24" x14ac:dyDescent="0.25">
      <c r="A33" s="1"/>
      <c r="B33" s="1"/>
      <c r="C33" s="1"/>
      <c r="J33" s="33"/>
      <c r="K33" s="33"/>
      <c r="L33" s="33"/>
      <c r="M33" s="33"/>
      <c r="N33" s="33"/>
      <c r="O33" s="33"/>
      <c r="P33" s="31"/>
      <c r="Q33" s="31"/>
      <c r="R33" s="31"/>
    </row>
    <row r="34" spans="1:24" x14ac:dyDescent="0.25">
      <c r="J34" s="2"/>
      <c r="K34" s="2"/>
      <c r="L34" s="2"/>
      <c r="M34" s="2"/>
      <c r="N34" s="2"/>
      <c r="O34" s="2"/>
      <c r="P34" s="31"/>
      <c r="Q34" s="31"/>
      <c r="R34" s="31"/>
    </row>
    <row r="35" spans="1:24" x14ac:dyDescent="0.25">
      <c r="A35" t="s">
        <v>13</v>
      </c>
      <c r="J35" s="2"/>
      <c r="K35" t="s">
        <v>13</v>
      </c>
      <c r="S35" t="s">
        <v>13</v>
      </c>
    </row>
    <row r="36" spans="1:24" ht="15.75" thickBot="1" x14ac:dyDescent="0.3">
      <c r="J36" s="2"/>
    </row>
    <row r="37" spans="1:24" x14ac:dyDescent="0.25">
      <c r="A37" s="34" t="s">
        <v>14</v>
      </c>
      <c r="B37" s="34"/>
      <c r="J37" s="31"/>
      <c r="K37" s="34" t="s">
        <v>14</v>
      </c>
      <c r="L37" s="34"/>
      <c r="S37" s="34" t="s">
        <v>14</v>
      </c>
      <c r="T37" s="34"/>
    </row>
    <row r="38" spans="1:24" x14ac:dyDescent="0.25">
      <c r="A38" s="2" t="s">
        <v>15</v>
      </c>
      <c r="B38" s="2">
        <v>0.99354564270323109</v>
      </c>
      <c r="J38" s="33"/>
      <c r="K38" s="2" t="s">
        <v>15</v>
      </c>
      <c r="L38" s="2">
        <v>0.90101240534871896</v>
      </c>
      <c r="S38" s="2" t="s">
        <v>15</v>
      </c>
      <c r="T38" s="2">
        <v>0.52972760803858698</v>
      </c>
    </row>
    <row r="39" spans="1:24" x14ac:dyDescent="0.25">
      <c r="A39" s="2" t="s">
        <v>16</v>
      </c>
      <c r="B39" s="2">
        <v>0.98713294413457664</v>
      </c>
      <c r="J39" s="2"/>
      <c r="K39" s="2" t="s">
        <v>16</v>
      </c>
      <c r="L39" s="2">
        <v>0.81182335459228427</v>
      </c>
      <c r="S39" s="2" t="s">
        <v>16</v>
      </c>
      <c r="T39" s="2">
        <v>0.28061133871828287</v>
      </c>
    </row>
    <row r="40" spans="1:24" x14ac:dyDescent="0.25">
      <c r="A40" s="2" t="s">
        <v>17</v>
      </c>
      <c r="B40" s="2">
        <v>0.98645573066797543</v>
      </c>
      <c r="J40" s="2"/>
      <c r="K40" s="2" t="s">
        <v>17</v>
      </c>
      <c r="L40" s="2">
        <v>0.80191932062345717</v>
      </c>
      <c r="S40" s="2" t="s">
        <v>17</v>
      </c>
      <c r="T40" s="2">
        <v>0.24274877759819249</v>
      </c>
    </row>
    <row r="41" spans="1:24" x14ac:dyDescent="0.25">
      <c r="A41" s="2" t="s">
        <v>18</v>
      </c>
      <c r="B41" s="2">
        <v>295.18596090081962</v>
      </c>
      <c r="J41" s="31"/>
      <c r="K41" s="2" t="s">
        <v>18</v>
      </c>
      <c r="L41" s="2">
        <v>1359.7123709782331</v>
      </c>
      <c r="S41" s="2" t="s">
        <v>18</v>
      </c>
      <c r="T41" s="2">
        <v>3360.7475065291278</v>
      </c>
    </row>
    <row r="42" spans="1:24" ht="15.75" thickBot="1" x14ac:dyDescent="0.3">
      <c r="A42" s="3" t="s">
        <v>19</v>
      </c>
      <c r="B42" s="3">
        <v>21</v>
      </c>
      <c r="K42" s="3" t="s">
        <v>19</v>
      </c>
      <c r="L42" s="3">
        <v>21</v>
      </c>
      <c r="S42" s="3" t="s">
        <v>19</v>
      </c>
      <c r="T42" s="3">
        <v>21</v>
      </c>
    </row>
    <row r="44" spans="1:24" ht="15.75" thickBot="1" x14ac:dyDescent="0.3">
      <c r="A44" t="s">
        <v>20</v>
      </c>
      <c r="K44" t="s">
        <v>20</v>
      </c>
      <c r="S44" t="s">
        <v>20</v>
      </c>
    </row>
    <row r="45" spans="1:24" x14ac:dyDescent="0.25">
      <c r="A45" s="4"/>
      <c r="B45" s="4" t="s">
        <v>25</v>
      </c>
      <c r="C45" s="4" t="s">
        <v>26</v>
      </c>
      <c r="D45" s="4" t="s">
        <v>27</v>
      </c>
      <c r="E45" s="4" t="s">
        <v>28</v>
      </c>
      <c r="F45" s="4"/>
      <c r="G45" s="4"/>
      <c r="H45" s="4"/>
      <c r="I45" s="4"/>
      <c r="K45" s="4"/>
      <c r="L45" s="4" t="s">
        <v>25</v>
      </c>
      <c r="M45" s="4" t="s">
        <v>26</v>
      </c>
      <c r="N45" s="4" t="s">
        <v>27</v>
      </c>
      <c r="O45" s="4" t="s">
        <v>28</v>
      </c>
      <c r="P45" s="4" t="s">
        <v>29</v>
      </c>
      <c r="S45" s="4"/>
      <c r="T45" s="4" t="s">
        <v>25</v>
      </c>
      <c r="U45" s="4" t="s">
        <v>26</v>
      </c>
      <c r="V45" s="4" t="s">
        <v>27</v>
      </c>
      <c r="W45" s="4" t="s">
        <v>28</v>
      </c>
      <c r="X45" s="4" t="s">
        <v>29</v>
      </c>
    </row>
    <row r="46" spans="1:24" x14ac:dyDescent="0.25">
      <c r="A46" s="2" t="s">
        <v>21</v>
      </c>
      <c r="B46" s="2">
        <v>1</v>
      </c>
      <c r="C46" s="2">
        <v>127011035.72125414</v>
      </c>
      <c r="D46" s="2">
        <v>127011035.72125414</v>
      </c>
      <c r="E46" s="2">
        <v>1457.6392715412974</v>
      </c>
      <c r="F46" s="2"/>
      <c r="G46" s="2"/>
      <c r="H46" s="2"/>
      <c r="I46" s="2"/>
      <c r="K46" s="2" t="s">
        <v>21</v>
      </c>
      <c r="L46" s="2">
        <v>1</v>
      </c>
      <c r="M46" s="2">
        <v>151545664.9054901</v>
      </c>
      <c r="N46" s="2">
        <v>151545664.9054901</v>
      </c>
      <c r="O46" s="2">
        <v>81.968959026947104</v>
      </c>
      <c r="P46" s="2">
        <v>2.5457447722420363E-8</v>
      </c>
      <c r="S46" s="2" t="s">
        <v>21</v>
      </c>
      <c r="T46" s="2">
        <v>1</v>
      </c>
      <c r="U46" s="2">
        <v>83708006.321235329</v>
      </c>
      <c r="V46" s="2">
        <v>83708006.321235329</v>
      </c>
      <c r="W46" s="2">
        <v>7.4113142486123778</v>
      </c>
      <c r="X46" s="2">
        <v>1.3519971049570364E-2</v>
      </c>
    </row>
    <row r="47" spans="1:24" x14ac:dyDescent="0.25">
      <c r="A47" s="2" t="s">
        <v>22</v>
      </c>
      <c r="B47" s="2">
        <v>19</v>
      </c>
      <c r="C47" s="48">
        <v>1655560.2787458641</v>
      </c>
      <c r="D47" s="2">
        <v>87134.751512940216</v>
      </c>
      <c r="E47" s="2"/>
      <c r="F47" s="2"/>
      <c r="G47" s="2"/>
      <c r="H47" s="2"/>
      <c r="I47" s="2"/>
      <c r="K47" s="2" t="s">
        <v>22</v>
      </c>
      <c r="L47" s="2">
        <v>19</v>
      </c>
      <c r="M47" s="2">
        <v>35127536.904033713</v>
      </c>
      <c r="N47" s="2">
        <v>1848817.7317912481</v>
      </c>
      <c r="O47" s="2"/>
      <c r="P47" s="2"/>
      <c r="S47" s="2" t="s">
        <v>22</v>
      </c>
      <c r="T47" s="2">
        <v>19</v>
      </c>
      <c r="U47" s="2">
        <v>214597852.25019327</v>
      </c>
      <c r="V47" s="2">
        <v>11294623.802641751</v>
      </c>
      <c r="W47" s="2"/>
      <c r="X47" s="2"/>
    </row>
    <row r="48" spans="1:24" ht="15.75" thickBot="1" x14ac:dyDescent="0.3">
      <c r="A48" s="3" t="s">
        <v>23</v>
      </c>
      <c r="B48" s="3">
        <v>20</v>
      </c>
      <c r="C48" s="3">
        <v>128666596</v>
      </c>
      <c r="D48" s="3"/>
      <c r="E48" s="3"/>
      <c r="F48" s="3"/>
      <c r="G48" s="3"/>
      <c r="H48" s="3"/>
      <c r="I48" s="3"/>
      <c r="K48" s="3" t="s">
        <v>23</v>
      </c>
      <c r="L48" s="3">
        <v>20</v>
      </c>
      <c r="M48" s="3">
        <v>186673201.80952382</v>
      </c>
      <c r="N48" s="3"/>
      <c r="O48" s="3"/>
      <c r="P48" s="3"/>
      <c r="S48" s="3" t="s">
        <v>23</v>
      </c>
      <c r="T48" s="3">
        <v>20</v>
      </c>
      <c r="U48" s="3">
        <v>298305858.5714286</v>
      </c>
      <c r="V48" s="3"/>
      <c r="W48" s="3"/>
      <c r="X48" s="3"/>
    </row>
    <row r="49" spans="1:27" ht="15.75" thickBot="1" x14ac:dyDescent="0.3"/>
    <row r="50" spans="1:27" x14ac:dyDescent="0.25">
      <c r="A50" s="4"/>
      <c r="B50" s="4" t="s">
        <v>30</v>
      </c>
      <c r="C50" s="4" t="s">
        <v>18</v>
      </c>
      <c r="D50" s="4" t="s">
        <v>31</v>
      </c>
      <c r="E50" s="4" t="s">
        <v>32</v>
      </c>
      <c r="F50" s="4"/>
      <c r="G50" s="4"/>
      <c r="H50" s="4"/>
      <c r="I50" s="4"/>
      <c r="K50" s="4"/>
      <c r="L50" s="4" t="s">
        <v>30</v>
      </c>
      <c r="M50" s="4" t="s">
        <v>18</v>
      </c>
      <c r="N50" s="4" t="s">
        <v>31</v>
      </c>
      <c r="O50" s="4" t="s">
        <v>32</v>
      </c>
      <c r="P50" s="4" t="s">
        <v>33</v>
      </c>
      <c r="Q50" s="4" t="s">
        <v>34</v>
      </c>
      <c r="R50" s="4" t="s">
        <v>35</v>
      </c>
      <c r="S50" s="4"/>
      <c r="T50" s="4" t="s">
        <v>30</v>
      </c>
      <c r="U50" s="4" t="s">
        <v>18</v>
      </c>
      <c r="V50" s="4" t="s">
        <v>31</v>
      </c>
      <c r="W50" s="4" t="s">
        <v>32</v>
      </c>
      <c r="X50" s="4" t="s">
        <v>33</v>
      </c>
      <c r="Y50" s="4" t="s">
        <v>34</v>
      </c>
      <c r="Z50" s="4" t="s">
        <v>35</v>
      </c>
      <c r="AA50" s="4" t="s">
        <v>36</v>
      </c>
    </row>
    <row r="51" spans="1:27" x14ac:dyDescent="0.25">
      <c r="A51" s="2" t="s">
        <v>24</v>
      </c>
      <c r="B51" s="2">
        <v>380.45838337566875</v>
      </c>
      <c r="C51" s="2">
        <v>142.51401698887167</v>
      </c>
      <c r="D51" s="2">
        <v>2.6696207953030835</v>
      </c>
      <c r="E51" s="2">
        <v>1.5148753658144663E-2</v>
      </c>
      <c r="F51" s="2"/>
      <c r="G51" s="2"/>
      <c r="H51" s="2"/>
      <c r="I51" s="2"/>
      <c r="K51" s="2" t="s">
        <v>24</v>
      </c>
      <c r="L51" s="2">
        <v>-44.87264515062634</v>
      </c>
      <c r="M51" s="2">
        <v>656.46100290887102</v>
      </c>
      <c r="N51" s="2">
        <v>-6.8355385851999337E-2</v>
      </c>
      <c r="O51" s="2">
        <v>0.94621698209194327</v>
      </c>
      <c r="P51" s="2">
        <v>-1418.8613150198967</v>
      </c>
      <c r="Q51" s="2">
        <v>1329.116024718644</v>
      </c>
      <c r="R51" s="2">
        <v>-1418.8613150198967</v>
      </c>
      <c r="S51" s="2" t="s">
        <v>24</v>
      </c>
      <c r="T51" s="2">
        <v>1887.9132656029883</v>
      </c>
      <c r="U51" s="2">
        <v>1622.5488020472803</v>
      </c>
      <c r="V51" s="2">
        <v>1.1635479088338543</v>
      </c>
      <c r="W51" s="2">
        <v>0.25901179956709114</v>
      </c>
      <c r="X51" s="2">
        <v>-1508.1204065333563</v>
      </c>
      <c r="Y51" s="2">
        <v>5283.9469377393325</v>
      </c>
      <c r="Z51" s="2">
        <v>-1508.1204065333563</v>
      </c>
      <c r="AA51" s="2">
        <v>5283.9469377393325</v>
      </c>
    </row>
    <row r="52" spans="1:27" ht="15.75" thickBot="1" x14ac:dyDescent="0.3">
      <c r="A52" s="3" t="s">
        <v>37</v>
      </c>
      <c r="B52" s="3">
        <v>8.9211705863554442</v>
      </c>
      <c r="C52" s="3">
        <v>0.23366669374342233</v>
      </c>
      <c r="D52" s="3">
        <v>38.179042307806753</v>
      </c>
      <c r="E52" s="3">
        <v>1.9927221319795593E-19</v>
      </c>
      <c r="F52" s="3"/>
      <c r="G52" s="3"/>
      <c r="H52" s="3"/>
      <c r="I52" s="3"/>
      <c r="K52" s="3" t="s">
        <v>37</v>
      </c>
      <c r="L52" s="3">
        <v>9.7447987350689846</v>
      </c>
      <c r="M52" s="3">
        <v>1.0763367376921591</v>
      </c>
      <c r="N52" s="3">
        <v>9.0536710248907948</v>
      </c>
      <c r="O52" s="3">
        <v>2.5457447722420317E-8</v>
      </c>
      <c r="P52" s="3">
        <v>7.4920000524359285</v>
      </c>
      <c r="Q52" s="3">
        <v>11.997597417702041</v>
      </c>
      <c r="R52" s="3">
        <v>7.4920000524359285</v>
      </c>
      <c r="S52" s="3" t="s">
        <v>37</v>
      </c>
      <c r="T52" s="3">
        <v>7.2424351354343317</v>
      </c>
      <c r="U52" s="3">
        <v>2.6603391162663237</v>
      </c>
      <c r="V52" s="3">
        <v>2.7223729077061392</v>
      </c>
      <c r="W52" s="3">
        <v>1.3519971049570367E-2</v>
      </c>
      <c r="X52" s="3">
        <v>1.6742813722055718</v>
      </c>
      <c r="Y52" s="3">
        <v>12.810588898663092</v>
      </c>
      <c r="Z52" s="3">
        <v>1.6742813722055718</v>
      </c>
      <c r="AA52" s="3">
        <v>12.810588898663092</v>
      </c>
    </row>
    <row r="56" spans="1:27" x14ac:dyDescent="0.25">
      <c r="A56" t="s">
        <v>38</v>
      </c>
      <c r="K56" t="s">
        <v>38</v>
      </c>
      <c r="S56" t="s">
        <v>38</v>
      </c>
    </row>
    <row r="57" spans="1:27" ht="15.75" thickBot="1" x14ac:dyDescent="0.3"/>
    <row r="58" spans="1:27" x14ac:dyDescent="0.25">
      <c r="A58" s="4" t="s">
        <v>39</v>
      </c>
      <c r="B58" s="4" t="s">
        <v>40</v>
      </c>
      <c r="C58" s="4" t="s">
        <v>41</v>
      </c>
      <c r="K58" s="4" t="s">
        <v>39</v>
      </c>
      <c r="L58" s="4" t="s">
        <v>40</v>
      </c>
      <c r="M58" s="4" t="s">
        <v>41</v>
      </c>
      <c r="S58" s="4" t="s">
        <v>39</v>
      </c>
      <c r="T58" s="4" t="s">
        <v>40</v>
      </c>
      <c r="U58" s="4" t="s">
        <v>41</v>
      </c>
    </row>
    <row r="59" spans="1:27" x14ac:dyDescent="0.25">
      <c r="A59" s="2">
        <v>1</v>
      </c>
      <c r="B59" s="2">
        <v>5376.3139117347173</v>
      </c>
      <c r="C59" s="2">
        <v>-377.31391173471729</v>
      </c>
      <c r="D59" s="46">
        <f>C59^2</f>
        <v>142365.78798855405</v>
      </c>
      <c r="K59" s="2">
        <v>1</v>
      </c>
      <c r="L59" s="2">
        <v>5412.2146464880052</v>
      </c>
      <c r="M59" s="2">
        <v>-1154.2146464880052</v>
      </c>
      <c r="S59" s="2">
        <v>1</v>
      </c>
      <c r="T59" s="2">
        <v>5943.6769414462142</v>
      </c>
      <c r="U59" s="2">
        <v>1293.3230585537858</v>
      </c>
    </row>
    <row r="60" spans="1:27" x14ac:dyDescent="0.25">
      <c r="A60" s="2">
        <v>2</v>
      </c>
      <c r="B60" s="2">
        <v>3601.0009650499842</v>
      </c>
      <c r="C60" s="2">
        <v>358.99903495001581</v>
      </c>
      <c r="D60" s="46">
        <f t="shared" ref="D60:D79" si="0">C60^2</f>
        <v>128880.30709504268</v>
      </c>
      <c r="K60" s="2">
        <v>2</v>
      </c>
      <c r="L60" s="2">
        <v>3472.9996982092771</v>
      </c>
      <c r="M60" s="2">
        <v>-550.99969820927708</v>
      </c>
      <c r="S60" s="2">
        <v>2</v>
      </c>
      <c r="T60" s="2">
        <v>4502.4323494947821</v>
      </c>
      <c r="U60" s="2">
        <v>135.5676505052179</v>
      </c>
    </row>
    <row r="61" spans="1:27" x14ac:dyDescent="0.25">
      <c r="A61" s="2">
        <v>3</v>
      </c>
      <c r="B61" s="2">
        <v>7365.7349524919819</v>
      </c>
      <c r="C61" s="2">
        <v>68.265047508018142</v>
      </c>
      <c r="D61" s="46">
        <f t="shared" si="0"/>
        <v>4660.1167112719741</v>
      </c>
      <c r="K61" s="2">
        <v>3</v>
      </c>
      <c r="L61" s="2">
        <v>7585.304764408389</v>
      </c>
      <c r="M61" s="2">
        <v>2212.695235591611</v>
      </c>
      <c r="S61" s="2">
        <v>3</v>
      </c>
      <c r="T61" s="2">
        <v>7558.7399766480703</v>
      </c>
      <c r="U61" s="2">
        <v>3095.2600233519297</v>
      </c>
    </row>
    <row r="62" spans="1:27" x14ac:dyDescent="0.25">
      <c r="A62" s="2">
        <v>4</v>
      </c>
      <c r="B62" s="2">
        <v>5403.0774234937835</v>
      </c>
      <c r="C62" s="2">
        <v>383.9225765062165</v>
      </c>
      <c r="D62" s="46">
        <f t="shared" si="0"/>
        <v>147396.54475117166</v>
      </c>
      <c r="K62" s="2">
        <v>4</v>
      </c>
      <c r="L62" s="2">
        <v>5441.4490426932116</v>
      </c>
      <c r="M62" s="2">
        <v>632.5509573067884</v>
      </c>
      <c r="S62" s="2">
        <v>4</v>
      </c>
      <c r="T62" s="2">
        <v>5965.4042468525167</v>
      </c>
      <c r="U62" s="2">
        <v>-6108.4042468525167</v>
      </c>
    </row>
    <row r="63" spans="1:27" x14ac:dyDescent="0.25">
      <c r="A63" s="2">
        <v>5</v>
      </c>
      <c r="B63" s="2">
        <v>4965.940064762367</v>
      </c>
      <c r="C63" s="2">
        <v>148.059935237633</v>
      </c>
      <c r="D63" s="46">
        <f t="shared" si="0"/>
        <v>21921.744422572079</v>
      </c>
      <c r="K63" s="2">
        <v>5</v>
      </c>
      <c r="L63" s="2">
        <v>4963.9539046748314</v>
      </c>
      <c r="M63" s="2">
        <v>407.04609532516861</v>
      </c>
      <c r="S63" s="2">
        <v>5</v>
      </c>
      <c r="T63" s="2">
        <v>5610.5249252162348</v>
      </c>
      <c r="U63" s="2">
        <v>-2275.5249252162348</v>
      </c>
    </row>
    <row r="64" spans="1:27" x14ac:dyDescent="0.25">
      <c r="A64" s="2">
        <v>6</v>
      </c>
      <c r="B64" s="2">
        <v>8802.0434168952088</v>
      </c>
      <c r="C64" s="2">
        <v>-104.04341689520879</v>
      </c>
      <c r="D64" s="46">
        <f t="shared" si="0"/>
        <v>10825.032599230219</v>
      </c>
      <c r="K64" s="2">
        <v>6</v>
      </c>
      <c r="L64" s="2">
        <v>9154.2173607544955</v>
      </c>
      <c r="M64" s="2">
        <v>1240.7826392455045</v>
      </c>
      <c r="S64" s="2">
        <v>6</v>
      </c>
      <c r="T64" s="2">
        <v>8724.7720334529968</v>
      </c>
      <c r="U64" s="2">
        <v>-1745.7720334529968</v>
      </c>
    </row>
    <row r="65" spans="1:21" x14ac:dyDescent="0.25">
      <c r="A65" s="2">
        <v>7</v>
      </c>
      <c r="B65" s="2">
        <v>7419.2619760101143</v>
      </c>
      <c r="C65" s="2">
        <v>-69.261976010114267</v>
      </c>
      <c r="D65" s="46">
        <f t="shared" si="0"/>
        <v>4797.2213208256444</v>
      </c>
      <c r="K65" s="2">
        <v>7</v>
      </c>
      <c r="L65" s="2">
        <v>7643.7735568188027</v>
      </c>
      <c r="M65" s="2">
        <v>1146.2264431811973</v>
      </c>
      <c r="S65" s="2">
        <v>7</v>
      </c>
      <c r="T65" s="2">
        <v>7602.1945874606754</v>
      </c>
      <c r="U65" s="2">
        <v>-2163.1945874606754</v>
      </c>
    </row>
    <row r="66" spans="1:21" x14ac:dyDescent="0.25">
      <c r="A66" s="2">
        <v>8</v>
      </c>
      <c r="B66" s="2">
        <v>7044.5728113831856</v>
      </c>
      <c r="C66" s="2">
        <v>549.42718861681442</v>
      </c>
      <c r="D66" s="46">
        <f t="shared" si="0"/>
        <v>301870.23559137655</v>
      </c>
      <c r="K66" s="2">
        <v>8</v>
      </c>
      <c r="L66" s="2">
        <v>7234.492009945905</v>
      </c>
      <c r="M66" s="2">
        <v>-601.49200994590501</v>
      </c>
      <c r="S66" s="2">
        <v>8</v>
      </c>
      <c r="T66" s="2">
        <v>7298.0123117724343</v>
      </c>
      <c r="U66" s="2">
        <v>4182.9876882275657</v>
      </c>
    </row>
    <row r="67" spans="1:21" x14ac:dyDescent="0.25">
      <c r="A67" s="2">
        <v>9</v>
      </c>
      <c r="B67" s="2">
        <v>7160.5480290058067</v>
      </c>
      <c r="C67" s="2">
        <v>-53.548029005806711</v>
      </c>
      <c r="D67" s="46">
        <f t="shared" si="0"/>
        <v>2867.3914104067167</v>
      </c>
      <c r="K67" s="2">
        <v>9</v>
      </c>
      <c r="L67" s="2">
        <v>7361.1743935018021</v>
      </c>
      <c r="M67" s="2">
        <v>-1852.1743935018021</v>
      </c>
      <c r="S67" s="2">
        <v>9</v>
      </c>
      <c r="T67" s="2">
        <v>7392.1639685330811</v>
      </c>
      <c r="U67" s="2">
        <v>-1526.1639685330811</v>
      </c>
    </row>
    <row r="68" spans="1:21" x14ac:dyDescent="0.25">
      <c r="A68" s="2">
        <v>10</v>
      </c>
      <c r="B68" s="2">
        <v>1584.8164125336536</v>
      </c>
      <c r="C68" s="2">
        <v>-410.81641253365365</v>
      </c>
      <c r="D68" s="46">
        <f t="shared" si="0"/>
        <v>168770.12480702109</v>
      </c>
      <c r="K68" s="2">
        <v>10</v>
      </c>
      <c r="L68" s="2">
        <v>1270.6751840836866</v>
      </c>
      <c r="M68" s="2">
        <v>1092.3248159163134</v>
      </c>
      <c r="S68" s="2">
        <v>10</v>
      </c>
      <c r="T68" s="2">
        <v>2865.642008886623</v>
      </c>
      <c r="U68" s="2">
        <v>2057.357991113377</v>
      </c>
    </row>
    <row r="69" spans="1:21" x14ac:dyDescent="0.25">
      <c r="A69" s="2">
        <v>11</v>
      </c>
      <c r="B69" s="2">
        <v>3645.6068179817612</v>
      </c>
      <c r="C69" s="2">
        <v>-140.6068179817612</v>
      </c>
      <c r="D69" s="46">
        <f t="shared" si="0"/>
        <v>19770.277262956122</v>
      </c>
      <c r="K69" s="2">
        <v>11</v>
      </c>
      <c r="L69" s="2">
        <v>3521.723691884622</v>
      </c>
      <c r="M69" s="2">
        <v>-1818.723691884622</v>
      </c>
      <c r="S69" s="2">
        <v>11</v>
      </c>
      <c r="T69" s="2">
        <v>4538.6445251719542</v>
      </c>
      <c r="U69" s="2">
        <v>3313.3554748280458</v>
      </c>
    </row>
    <row r="70" spans="1:21" x14ac:dyDescent="0.25">
      <c r="A70" s="2">
        <v>12</v>
      </c>
      <c r="B70" s="2">
        <v>3832.9514002952255</v>
      </c>
      <c r="C70" s="2">
        <v>427.04859970477446</v>
      </c>
      <c r="D70" s="46">
        <f t="shared" si="0"/>
        <v>182370.50650980871</v>
      </c>
      <c r="K70" s="2">
        <v>12</v>
      </c>
      <c r="L70" s="2">
        <v>3726.3644653210708</v>
      </c>
      <c r="M70" s="2">
        <v>1484.6355346789292</v>
      </c>
      <c r="S70" s="2">
        <v>12</v>
      </c>
      <c r="T70" s="2">
        <v>4690.7356630160748</v>
      </c>
      <c r="U70" s="2">
        <v>576.2643369839252</v>
      </c>
    </row>
    <row r="71" spans="1:21" x14ac:dyDescent="0.25">
      <c r="A71" s="2">
        <v>13</v>
      </c>
      <c r="B71" s="2">
        <v>7829.6358229824646</v>
      </c>
      <c r="C71" s="2">
        <v>-328.63582298246456</v>
      </c>
      <c r="D71" s="46">
        <f t="shared" si="0"/>
        <v>108001.50414736177</v>
      </c>
      <c r="K71" s="2">
        <v>13</v>
      </c>
      <c r="L71" s="2">
        <v>8092.0342986319756</v>
      </c>
      <c r="M71" s="2">
        <v>-1396.0342986319756</v>
      </c>
      <c r="S71" s="2">
        <v>13</v>
      </c>
      <c r="T71" s="2">
        <v>7935.3466036906557</v>
      </c>
      <c r="U71" s="2">
        <v>1334.6533963093443</v>
      </c>
    </row>
    <row r="72" spans="1:21" x14ac:dyDescent="0.25">
      <c r="A72" s="2">
        <v>14</v>
      </c>
      <c r="B72" s="2">
        <v>1326.1024655293459</v>
      </c>
      <c r="C72" s="2">
        <v>227.89753447065414</v>
      </c>
      <c r="D72" s="46">
        <f t="shared" si="0"/>
        <v>51937.28621780299</v>
      </c>
      <c r="K72" s="2">
        <v>14</v>
      </c>
      <c r="L72" s="2">
        <v>988.07602076668604</v>
      </c>
      <c r="M72" s="2">
        <v>1419.923979233314</v>
      </c>
      <c r="S72" s="2">
        <v>14</v>
      </c>
      <c r="T72" s="2">
        <v>2655.6113899590273</v>
      </c>
      <c r="U72" s="2">
        <v>3900.3886100409727</v>
      </c>
    </row>
    <row r="73" spans="1:21" x14ac:dyDescent="0.25">
      <c r="A73" s="2">
        <v>15</v>
      </c>
      <c r="B73" s="2">
        <v>8525.4871287181886</v>
      </c>
      <c r="C73" s="2">
        <v>196.51287128181139</v>
      </c>
      <c r="D73" s="46">
        <f t="shared" si="0"/>
        <v>38617.30857942177</v>
      </c>
      <c r="K73" s="2">
        <v>15</v>
      </c>
      <c r="L73" s="2">
        <v>8852.1285999673564</v>
      </c>
      <c r="M73" s="2">
        <v>1372.8714000326436</v>
      </c>
      <c r="S73" s="2">
        <v>15</v>
      </c>
      <c r="T73" s="2">
        <v>8500.2565442545329</v>
      </c>
      <c r="U73" s="2">
        <v>2500.7434557454671</v>
      </c>
    </row>
    <row r="74" spans="1:21" x14ac:dyDescent="0.25">
      <c r="A74" s="2">
        <v>16</v>
      </c>
      <c r="B74" s="2">
        <v>9123.2055580040033</v>
      </c>
      <c r="C74" s="2">
        <v>-192.20555800400325</v>
      </c>
      <c r="D74" s="46">
        <f t="shared" si="0"/>
        <v>36942.976527630257</v>
      </c>
      <c r="K74" s="2">
        <v>16</v>
      </c>
      <c r="L74" s="2">
        <v>9505.0301152169777</v>
      </c>
      <c r="M74" s="2">
        <v>-1017.0301152169777</v>
      </c>
      <c r="S74" s="2">
        <v>16</v>
      </c>
      <c r="T74" s="2">
        <v>8985.4996983286328</v>
      </c>
      <c r="U74" s="2">
        <v>-643.4996983286328</v>
      </c>
    </row>
    <row r="75" spans="1:21" x14ac:dyDescent="0.25">
      <c r="A75" s="2">
        <v>17</v>
      </c>
      <c r="B75" s="2">
        <v>1424.2353419792557</v>
      </c>
      <c r="C75" s="2">
        <v>48.764658020744264</v>
      </c>
      <c r="D75" s="46">
        <f t="shared" si="0"/>
        <v>2377.9918718801378</v>
      </c>
      <c r="K75" s="2">
        <v>17</v>
      </c>
      <c r="L75" s="2">
        <v>1095.2688068524449</v>
      </c>
      <c r="M75" s="2">
        <v>902.73119314755513</v>
      </c>
      <c r="S75" s="2">
        <v>17</v>
      </c>
      <c r="T75" s="2">
        <v>2735.278176448805</v>
      </c>
      <c r="U75" s="2">
        <v>20.72182355119503</v>
      </c>
    </row>
    <row r="76" spans="1:21" x14ac:dyDescent="0.25">
      <c r="A76" s="2">
        <v>18</v>
      </c>
      <c r="B76" s="2">
        <v>4100.5865178858894</v>
      </c>
      <c r="C76" s="2">
        <v>127.41348211411059</v>
      </c>
      <c r="D76" s="46">
        <f t="shared" si="0"/>
        <v>16234.19542444278</v>
      </c>
      <c r="K76" s="2">
        <v>18</v>
      </c>
      <c r="L76" s="2">
        <v>4018.7084273731402</v>
      </c>
      <c r="M76" s="2">
        <v>-1436.7084273731402</v>
      </c>
      <c r="S76" s="2">
        <v>18</v>
      </c>
      <c r="T76" s="2">
        <v>4908.0087170791048</v>
      </c>
      <c r="U76" s="2">
        <v>4999.9912829208952</v>
      </c>
    </row>
    <row r="77" spans="1:21" x14ac:dyDescent="0.25">
      <c r="A77" s="2">
        <v>19</v>
      </c>
      <c r="B77" s="2">
        <v>1575.8952419472982</v>
      </c>
      <c r="C77" s="2">
        <v>-264.89524194729825</v>
      </c>
      <c r="D77" s="46">
        <f t="shared" si="0"/>
        <v>70169.489206317681</v>
      </c>
      <c r="K77" s="2">
        <v>19</v>
      </c>
      <c r="L77" s="2">
        <v>1260.9303853486176</v>
      </c>
      <c r="M77" s="2">
        <v>-1503.9303853486176</v>
      </c>
      <c r="S77" s="2">
        <v>19</v>
      </c>
      <c r="T77" s="2">
        <v>2858.3995737511887</v>
      </c>
      <c r="U77" s="2">
        <v>-6479.3995737511887</v>
      </c>
    </row>
    <row r="78" spans="1:21" x14ac:dyDescent="0.25">
      <c r="A78" s="2">
        <v>20</v>
      </c>
      <c r="B78" s="2">
        <v>4823.2013353806797</v>
      </c>
      <c r="C78" s="2">
        <v>-203.20133538067967</v>
      </c>
      <c r="D78" s="46">
        <f t="shared" si="0"/>
        <v>41290.782700491458</v>
      </c>
      <c r="K78" s="2">
        <v>20</v>
      </c>
      <c r="L78" s="2">
        <v>4808.0371249137279</v>
      </c>
      <c r="M78" s="2">
        <v>-1405.0371249137279</v>
      </c>
      <c r="S78" s="2">
        <v>20</v>
      </c>
      <c r="T78" s="2">
        <v>5494.6459630492855</v>
      </c>
      <c r="U78" s="2">
        <v>-1477.6459630492855</v>
      </c>
    </row>
    <row r="79" spans="1:21" ht="15.75" thickBot="1" x14ac:dyDescent="0.3">
      <c r="A79" s="3">
        <v>21</v>
      </c>
      <c r="B79" s="3">
        <v>4983.7824059350778</v>
      </c>
      <c r="C79" s="3">
        <v>-391.7824059350778</v>
      </c>
      <c r="D79" s="46">
        <f t="shared" si="0"/>
        <v>153493.4536002781</v>
      </c>
      <c r="K79" s="3">
        <v>21</v>
      </c>
      <c r="L79" s="3">
        <v>4983.4435021449699</v>
      </c>
      <c r="M79" s="3">
        <v>824.5564978550301</v>
      </c>
      <c r="S79" s="3">
        <v>21</v>
      </c>
      <c r="T79" s="3">
        <v>5625.0097954871035</v>
      </c>
      <c r="U79" s="3">
        <v>-4991.0097954871035</v>
      </c>
    </row>
    <row r="80" spans="1:21" x14ac:dyDescent="0.25">
      <c r="D80" s="47">
        <f>SUM(D59:D79)</f>
        <v>1655560.2787458643</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4"/>
  <sheetViews>
    <sheetView workbookViewId="0">
      <selection activeCell="C1" sqref="C1:D54"/>
    </sheetView>
  </sheetViews>
  <sheetFormatPr defaultRowHeight="15" x14ac:dyDescent="0.25"/>
  <sheetData>
    <row r="1" spans="1:4" x14ac:dyDescent="0.25">
      <c r="A1" s="5" t="s">
        <v>124</v>
      </c>
      <c r="B1" s="5" t="s">
        <v>5</v>
      </c>
      <c r="C1" s="5" t="s">
        <v>152</v>
      </c>
      <c r="D1" s="5" t="s">
        <v>153</v>
      </c>
    </row>
    <row r="2" spans="1:4" x14ac:dyDescent="0.25">
      <c r="A2" s="35">
        <v>2.8309250000000001</v>
      </c>
      <c r="B2">
        <v>7.9483587923554593</v>
      </c>
    </row>
    <row r="3" spans="1:4" x14ac:dyDescent="0.25">
      <c r="A3" s="35">
        <v>2.8968750000000001</v>
      </c>
      <c r="B3">
        <v>7.9713878487542198</v>
      </c>
      <c r="C3">
        <f>100*(A3/A2-1)</f>
        <v>2.3296272419792041</v>
      </c>
      <c r="D3">
        <f>100*(B3-B2)</f>
        <v>2.3029056398760517</v>
      </c>
    </row>
    <row r="4" spans="1:4" x14ac:dyDescent="0.25">
      <c r="A4" s="35">
        <v>3.0723750000000001</v>
      </c>
      <c r="B4">
        <v>8.0302061571300882</v>
      </c>
      <c r="C4">
        <f t="shared" ref="C4:C54" si="0">100*(A4/A3-1)</f>
        <v>6.058252427184474</v>
      </c>
      <c r="D4">
        <f t="shared" ref="D4:D54" si="1">100*(B4-B3)</f>
        <v>5.8818308375868433</v>
      </c>
    </row>
    <row r="5" spans="1:4" x14ac:dyDescent="0.25">
      <c r="A5" s="35">
        <v>3.2066999999999997</v>
      </c>
      <c r="B5">
        <v>8.0729976499480092</v>
      </c>
      <c r="C5">
        <f t="shared" si="0"/>
        <v>4.372024899304261</v>
      </c>
      <c r="D5">
        <f t="shared" si="1"/>
        <v>4.279149281792094</v>
      </c>
    </row>
    <row r="6" spans="1:4" x14ac:dyDescent="0.25">
      <c r="A6" s="35">
        <v>3.392325</v>
      </c>
      <c r="B6">
        <v>8.1292708060012018</v>
      </c>
      <c r="C6">
        <f t="shared" si="0"/>
        <v>5.7886612405276594</v>
      </c>
      <c r="D6">
        <f t="shared" si="1"/>
        <v>5.6273156053192608</v>
      </c>
    </row>
    <row r="7" spans="1:4" x14ac:dyDescent="0.25">
      <c r="A7" s="35">
        <v>3.61015</v>
      </c>
      <c r="B7">
        <v>8.1915046017102355</v>
      </c>
      <c r="C7">
        <f t="shared" si="0"/>
        <v>6.4211123639391854</v>
      </c>
      <c r="D7">
        <f t="shared" si="1"/>
        <v>6.2233795709033757</v>
      </c>
    </row>
    <row r="8" spans="1:4" x14ac:dyDescent="0.25">
      <c r="A8" s="35">
        <v>3.8453249999999999</v>
      </c>
      <c r="B8">
        <v>8.2546134037252852</v>
      </c>
      <c r="C8">
        <f t="shared" si="0"/>
        <v>6.514272260155396</v>
      </c>
      <c r="D8">
        <f t="shared" si="1"/>
        <v>6.3108802015049648</v>
      </c>
    </row>
    <row r="9" spans="1:4" x14ac:dyDescent="0.25">
      <c r="A9" s="35">
        <v>3.9425250000000003</v>
      </c>
      <c r="B9">
        <v>8.2795766599711786</v>
      </c>
      <c r="C9">
        <f t="shared" si="0"/>
        <v>2.527744728989112</v>
      </c>
      <c r="D9">
        <f t="shared" si="1"/>
        <v>2.4963256245893461</v>
      </c>
    </row>
    <row r="10" spans="1:4" x14ac:dyDescent="0.25">
      <c r="A10" s="35">
        <v>4.1334</v>
      </c>
      <c r="B10">
        <v>8.3268555918272043</v>
      </c>
      <c r="C10">
        <f t="shared" si="0"/>
        <v>4.8414404474289796</v>
      </c>
      <c r="D10">
        <f t="shared" si="1"/>
        <v>4.7278931856025608</v>
      </c>
    </row>
    <row r="11" spans="1:4" x14ac:dyDescent="0.25">
      <c r="A11" s="35">
        <v>4.261825</v>
      </c>
      <c r="B11">
        <v>8.3574527512805954</v>
      </c>
      <c r="C11">
        <f t="shared" si="0"/>
        <v>3.107006338607432</v>
      </c>
      <c r="D11">
        <f t="shared" si="1"/>
        <v>3.0597159453391143</v>
      </c>
    </row>
    <row r="12" spans="1:4" x14ac:dyDescent="0.25">
      <c r="A12" s="35">
        <v>4.2699499999999997</v>
      </c>
      <c r="B12">
        <v>8.3593573965522392</v>
      </c>
      <c r="C12">
        <f t="shared" si="0"/>
        <v>0.1906460260568954</v>
      </c>
      <c r="D12">
        <f t="shared" si="1"/>
        <v>0.19046452716438012</v>
      </c>
    </row>
    <row r="13" spans="1:4" x14ac:dyDescent="0.25">
      <c r="A13" s="35">
        <v>4.4132499999999997</v>
      </c>
      <c r="B13">
        <v>8.3923666584693919</v>
      </c>
      <c r="C13">
        <f t="shared" si="0"/>
        <v>3.3560111945104776</v>
      </c>
      <c r="D13">
        <f t="shared" si="1"/>
        <v>3.3009261917152699</v>
      </c>
    </row>
    <row r="14" spans="1:4" x14ac:dyDescent="0.25">
      <c r="A14" s="35">
        <v>4.6477250000000003</v>
      </c>
      <c r="B14">
        <v>8.4441331315490586</v>
      </c>
      <c r="C14">
        <f t="shared" si="0"/>
        <v>5.3129779640854302</v>
      </c>
      <c r="D14">
        <f t="shared" si="1"/>
        <v>5.1766473079666753</v>
      </c>
    </row>
    <row r="15" spans="1:4" x14ac:dyDescent="0.25">
      <c r="A15" s="35">
        <v>4.9170500000000006</v>
      </c>
      <c r="B15">
        <v>8.5004640361623522</v>
      </c>
      <c r="C15">
        <f t="shared" si="0"/>
        <v>5.7947705597900079</v>
      </c>
      <c r="D15">
        <f t="shared" si="1"/>
        <v>5.6330904613293598</v>
      </c>
    </row>
    <row r="16" spans="1:4" x14ac:dyDescent="0.25">
      <c r="A16" s="35">
        <v>4.8898999999999999</v>
      </c>
      <c r="B16">
        <v>8.494927132362065</v>
      </c>
      <c r="C16">
        <f t="shared" si="0"/>
        <v>-0.55216034004129666</v>
      </c>
      <c r="D16">
        <f t="shared" si="1"/>
        <v>-0.55369038002872628</v>
      </c>
    </row>
    <row r="17" spans="1:4" x14ac:dyDescent="0.25">
      <c r="A17" s="35">
        <v>4.8795000000000002</v>
      </c>
      <c r="B17">
        <v>8.4927980345815151</v>
      </c>
      <c r="C17">
        <f t="shared" si="0"/>
        <v>-0.21268328595676067</v>
      </c>
      <c r="D17">
        <f t="shared" si="1"/>
        <v>-0.21290977805499267</v>
      </c>
    </row>
    <row r="18" spans="1:4" x14ac:dyDescent="0.25">
      <c r="A18" s="35">
        <v>5.1413000000000002</v>
      </c>
      <c r="B18">
        <v>8.5450612447587098</v>
      </c>
      <c r="C18">
        <f t="shared" si="0"/>
        <v>5.3653038221129323</v>
      </c>
      <c r="D18">
        <f t="shared" si="1"/>
        <v>5.2263210177194708</v>
      </c>
    </row>
    <row r="19" spans="1:4" x14ac:dyDescent="0.25">
      <c r="A19" s="35">
        <v>5.37765</v>
      </c>
      <c r="B19">
        <v>8.5900067547556436</v>
      </c>
      <c r="C19">
        <f t="shared" si="0"/>
        <v>4.5970863400307316</v>
      </c>
      <c r="D19">
        <f t="shared" si="1"/>
        <v>4.4945509996933808</v>
      </c>
    </row>
    <row r="20" spans="1:4" x14ac:dyDescent="0.25">
      <c r="A20" s="35">
        <v>5.6776249999999999</v>
      </c>
      <c r="B20">
        <v>8.6442882904700653</v>
      </c>
      <c r="C20">
        <f t="shared" si="0"/>
        <v>5.5781800600634091</v>
      </c>
      <c r="D20">
        <f t="shared" si="1"/>
        <v>5.4281535714421736</v>
      </c>
    </row>
    <row r="21" spans="1:4" x14ac:dyDescent="0.25">
      <c r="A21" s="35">
        <v>5.8550249999999995</v>
      </c>
      <c r="B21">
        <v>8.6750555458775267</v>
      </c>
      <c r="C21">
        <f t="shared" si="0"/>
        <v>3.1245459148851795</v>
      </c>
      <c r="D21">
        <f t="shared" si="1"/>
        <v>3.0767255407461391</v>
      </c>
    </row>
    <row r="22" spans="1:4" x14ac:dyDescent="0.25">
      <c r="A22" s="35">
        <v>5.8390000000000004</v>
      </c>
      <c r="B22">
        <v>8.6723148282835378</v>
      </c>
      <c r="C22">
        <f t="shared" si="0"/>
        <v>-0.27369652563394853</v>
      </c>
      <c r="D22">
        <f t="shared" si="1"/>
        <v>-0.27407175939888617</v>
      </c>
    </row>
    <row r="23" spans="1:4" x14ac:dyDescent="0.25">
      <c r="A23" s="35">
        <v>5.9871999999999996</v>
      </c>
      <c r="B23">
        <v>8.6973791360797712</v>
      </c>
      <c r="C23">
        <f t="shared" si="0"/>
        <v>2.5381058400410828</v>
      </c>
      <c r="D23">
        <f t="shared" si="1"/>
        <v>2.5064307796233365</v>
      </c>
    </row>
    <row r="24" spans="1:4" x14ac:dyDescent="0.25">
      <c r="A24" s="35">
        <v>5.8709499999999997</v>
      </c>
      <c r="B24">
        <v>8.6777717395911971</v>
      </c>
      <c r="C24">
        <f t="shared" si="0"/>
        <v>-1.9416421699625874</v>
      </c>
      <c r="D24">
        <f t="shared" si="1"/>
        <v>-1.9607396488574125</v>
      </c>
    </row>
    <row r="25" spans="1:4" x14ac:dyDescent="0.25">
      <c r="A25" s="35">
        <v>6.1361750000000006</v>
      </c>
      <c r="B25">
        <v>8.7219568628490034</v>
      </c>
      <c r="C25">
        <f t="shared" si="0"/>
        <v>4.5175823333532206</v>
      </c>
      <c r="D25">
        <f t="shared" si="1"/>
        <v>4.4185123257806325</v>
      </c>
    </row>
    <row r="26" spans="1:4" x14ac:dyDescent="0.25">
      <c r="A26" s="35">
        <v>6.5771249999999997</v>
      </c>
      <c r="B26">
        <v>8.7913529987464116</v>
      </c>
      <c r="C26">
        <f t="shared" si="0"/>
        <v>7.1860727570514094</v>
      </c>
      <c r="D26">
        <f t="shared" si="1"/>
        <v>6.9396135897408229</v>
      </c>
    </row>
    <row r="27" spans="1:4" x14ac:dyDescent="0.25">
      <c r="A27" s="35">
        <v>6.8492499999999996</v>
      </c>
      <c r="B27">
        <v>8.8318944362108116</v>
      </c>
      <c r="C27">
        <f t="shared" si="0"/>
        <v>4.137446072562101</v>
      </c>
      <c r="D27">
        <f t="shared" si="1"/>
        <v>4.0541437464399976</v>
      </c>
    </row>
    <row r="28" spans="1:4" x14ac:dyDescent="0.25">
      <c r="A28" s="35">
        <v>7.0865499999999999</v>
      </c>
      <c r="B28">
        <v>8.8659539002512986</v>
      </c>
      <c r="C28">
        <f t="shared" si="0"/>
        <v>3.4646129138226955</v>
      </c>
      <c r="D28">
        <f t="shared" si="1"/>
        <v>3.4059464040486986</v>
      </c>
    </row>
    <row r="29" spans="1:4" x14ac:dyDescent="0.25">
      <c r="A29" s="35">
        <v>7.313275</v>
      </c>
      <c r="B29">
        <v>8.897446468830303</v>
      </c>
      <c r="C29">
        <f t="shared" si="0"/>
        <v>3.1993706387452248</v>
      </c>
      <c r="D29">
        <f t="shared" si="1"/>
        <v>3.1492568579004399</v>
      </c>
    </row>
    <row r="30" spans="1:4" x14ac:dyDescent="0.25">
      <c r="A30" s="35">
        <v>7.6138999999999992</v>
      </c>
      <c r="B30">
        <v>8.9377308031551177</v>
      </c>
      <c r="C30">
        <f t="shared" si="0"/>
        <v>4.1106754497813869</v>
      </c>
      <c r="D30">
        <f t="shared" si="1"/>
        <v>4.0284334324814708</v>
      </c>
    </row>
    <row r="31" spans="1:4" x14ac:dyDescent="0.25">
      <c r="A31" s="35">
        <v>7.8859250000000003</v>
      </c>
      <c r="B31">
        <v>8.9728348038673662</v>
      </c>
      <c r="C31">
        <f t="shared" si="0"/>
        <v>3.5727419587859188</v>
      </c>
      <c r="D31">
        <f t="shared" si="1"/>
        <v>3.5104000712248506</v>
      </c>
    </row>
    <row r="32" spans="1:4" x14ac:dyDescent="0.25">
      <c r="A32" s="35">
        <v>8.033925</v>
      </c>
      <c r="B32">
        <v>8.9914284795507839</v>
      </c>
      <c r="C32">
        <f t="shared" si="0"/>
        <v>1.8767614452331216</v>
      </c>
      <c r="D32">
        <f t="shared" si="1"/>
        <v>1.8593675683417743</v>
      </c>
    </row>
    <row r="33" spans="1:4" x14ac:dyDescent="0.25">
      <c r="A33" s="35">
        <v>8.0100249999999988</v>
      </c>
      <c r="B33">
        <v>8.9884491611561614</v>
      </c>
      <c r="C33">
        <f t="shared" si="0"/>
        <v>-0.29748846298666143</v>
      </c>
      <c r="D33">
        <f t="shared" si="1"/>
        <v>-0.29793183946225099</v>
      </c>
    </row>
    <row r="34" spans="1:4" x14ac:dyDescent="0.25">
      <c r="A34" s="35">
        <v>8.2800250000000002</v>
      </c>
      <c r="B34">
        <v>9.0216012666984184</v>
      </c>
      <c r="C34">
        <f t="shared" si="0"/>
        <v>3.3707759963296224</v>
      </c>
      <c r="D34">
        <f t="shared" si="1"/>
        <v>3.3152105542257004</v>
      </c>
    </row>
    <row r="35" spans="1:4" x14ac:dyDescent="0.25">
      <c r="A35" s="35">
        <v>8.5161749999999987</v>
      </c>
      <c r="B35">
        <v>9.0497225753560127</v>
      </c>
      <c r="C35">
        <f t="shared" si="0"/>
        <v>2.8520445288510388</v>
      </c>
      <c r="D35">
        <f t="shared" si="1"/>
        <v>2.8121308657594213</v>
      </c>
    </row>
    <row r="36" spans="1:4" x14ac:dyDescent="0.25">
      <c r="A36" s="35">
        <v>8.8631250000000001</v>
      </c>
      <c r="B36">
        <v>9.0896546902156103</v>
      </c>
      <c r="C36">
        <f t="shared" si="0"/>
        <v>4.0740121005028884</v>
      </c>
      <c r="D36">
        <f t="shared" si="1"/>
        <v>3.9932114859597689</v>
      </c>
    </row>
    <row r="37" spans="1:4" x14ac:dyDescent="0.25">
      <c r="A37" s="35">
        <v>9.0859750000000012</v>
      </c>
      <c r="B37">
        <v>9.1144872948297611</v>
      </c>
      <c r="C37">
        <f t="shared" si="0"/>
        <v>2.5143501868697626</v>
      </c>
      <c r="D37">
        <f t="shared" si="1"/>
        <v>2.4832604614150711</v>
      </c>
    </row>
    <row r="38" spans="1:4" x14ac:dyDescent="0.25">
      <c r="A38" s="35">
        <v>9.4258500000000005</v>
      </c>
      <c r="B38">
        <v>9.1512111939261214</v>
      </c>
      <c r="C38">
        <f t="shared" si="0"/>
        <v>3.7406552406318516</v>
      </c>
      <c r="D38">
        <f t="shared" si="1"/>
        <v>3.6723899096360313</v>
      </c>
    </row>
    <row r="39" spans="1:4" x14ac:dyDescent="0.25">
      <c r="A39" s="35">
        <v>9.8459249999999994</v>
      </c>
      <c r="B39">
        <v>9.1948129429826135</v>
      </c>
      <c r="C39">
        <f t="shared" si="0"/>
        <v>4.4566272537755136</v>
      </c>
      <c r="D39">
        <f t="shared" si="1"/>
        <v>4.3601749056492167</v>
      </c>
    </row>
    <row r="40" spans="1:4" x14ac:dyDescent="0.25">
      <c r="A40" s="35">
        <v>10.274749999999999</v>
      </c>
      <c r="B40">
        <v>9.2374447081681907</v>
      </c>
      <c r="C40">
        <f t="shared" si="0"/>
        <v>4.3553551342306651</v>
      </c>
      <c r="D40">
        <f t="shared" si="1"/>
        <v>4.2631765185577208</v>
      </c>
    </row>
    <row r="41" spans="1:4" x14ac:dyDescent="0.25">
      <c r="A41" s="35">
        <v>10.770625000000001</v>
      </c>
      <c r="B41">
        <v>9.2845778000358408</v>
      </c>
      <c r="C41">
        <f t="shared" si="0"/>
        <v>4.8261514878707779</v>
      </c>
      <c r="D41">
        <f t="shared" si="1"/>
        <v>4.7133091867650023</v>
      </c>
    </row>
    <row r="42" spans="1:4" x14ac:dyDescent="0.25">
      <c r="A42" s="35">
        <v>11.216424999999999</v>
      </c>
      <c r="B42">
        <v>9.3251345008531956</v>
      </c>
      <c r="C42">
        <f t="shared" si="0"/>
        <v>4.1390355712876303</v>
      </c>
      <c r="D42">
        <f t="shared" si="1"/>
        <v>4.0556700817354852</v>
      </c>
    </row>
    <row r="43" spans="1:4" x14ac:dyDescent="0.25">
      <c r="A43" s="35">
        <v>11.337475</v>
      </c>
      <c r="B43">
        <v>9.335868889349296</v>
      </c>
      <c r="C43">
        <f t="shared" si="0"/>
        <v>1.0792208747439691</v>
      </c>
      <c r="D43">
        <f t="shared" si="1"/>
        <v>1.0734388496100422</v>
      </c>
    </row>
    <row r="44" spans="1:4" x14ac:dyDescent="0.25">
      <c r="A44" s="35">
        <v>11.543100000000001</v>
      </c>
      <c r="B44">
        <v>9.3538431348365041</v>
      </c>
      <c r="C44">
        <f t="shared" si="0"/>
        <v>1.8136754436062885</v>
      </c>
      <c r="D44">
        <f t="shared" si="1"/>
        <v>1.7974245487208051</v>
      </c>
    </row>
    <row r="45" spans="1:4" x14ac:dyDescent="0.25">
      <c r="A45" s="35">
        <v>11.836424999999998</v>
      </c>
      <c r="B45">
        <v>9.378936920276594</v>
      </c>
      <c r="C45">
        <f t="shared" si="0"/>
        <v>2.5411284663565015</v>
      </c>
      <c r="D45">
        <f t="shared" si="1"/>
        <v>2.5093785440089889</v>
      </c>
    </row>
    <row r="46" spans="1:4" x14ac:dyDescent="0.25">
      <c r="A46" s="35">
        <v>12.246924999999999</v>
      </c>
      <c r="B46">
        <v>9.4130301640538132</v>
      </c>
      <c r="C46">
        <f t="shared" si="0"/>
        <v>3.4681079802389769</v>
      </c>
      <c r="D46">
        <f t="shared" si="1"/>
        <v>3.4093243777219229</v>
      </c>
    </row>
    <row r="47" spans="1:4" x14ac:dyDescent="0.25">
      <c r="A47" s="35">
        <v>12.622950000000001</v>
      </c>
      <c r="B47">
        <v>9.4432718647214884</v>
      </c>
      <c r="C47">
        <f t="shared" si="0"/>
        <v>3.0703625603978324</v>
      </c>
      <c r="D47">
        <f t="shared" si="1"/>
        <v>3.0241700667675175</v>
      </c>
    </row>
    <row r="48" spans="1:4" x14ac:dyDescent="0.25">
      <c r="A48" s="35">
        <v>12.958475</v>
      </c>
      <c r="B48">
        <v>9.4695052932295507</v>
      </c>
      <c r="C48">
        <f t="shared" si="0"/>
        <v>2.6580553674061758</v>
      </c>
      <c r="D48">
        <f t="shared" si="1"/>
        <v>2.6233428508062318</v>
      </c>
    </row>
    <row r="49" spans="1:4" x14ac:dyDescent="0.25">
      <c r="A49" s="35">
        <v>13.206375</v>
      </c>
      <c r="B49">
        <v>9.4884549465349064</v>
      </c>
      <c r="C49">
        <f t="shared" si="0"/>
        <v>1.9130337481841009</v>
      </c>
      <c r="D49">
        <f t="shared" si="1"/>
        <v>1.8949653305355696</v>
      </c>
    </row>
    <row r="50" spans="1:4" x14ac:dyDescent="0.25">
      <c r="A50" s="35">
        <v>13.161925</v>
      </c>
      <c r="B50">
        <v>9.4850834707776741</v>
      </c>
      <c r="C50">
        <f t="shared" si="0"/>
        <v>-0.33657987146358259</v>
      </c>
      <c r="D50">
        <f t="shared" si="1"/>
        <v>-0.33714757572322895</v>
      </c>
    </row>
    <row r="51" spans="1:4" x14ac:dyDescent="0.25">
      <c r="A51" s="35">
        <v>12.757950000000001</v>
      </c>
      <c r="B51">
        <v>9.4539098856846433</v>
      </c>
      <c r="C51">
        <f t="shared" si="0"/>
        <v>-3.0692698826349396</v>
      </c>
      <c r="D51">
        <f t="shared" si="1"/>
        <v>-3.1173585093030809</v>
      </c>
    </row>
    <row r="52" spans="1:4" x14ac:dyDescent="0.25">
      <c r="A52" s="35">
        <v>13.062975</v>
      </c>
      <c r="B52">
        <v>9.4775371716823891</v>
      </c>
      <c r="C52">
        <f t="shared" si="0"/>
        <v>2.3908621682950493</v>
      </c>
      <c r="D52">
        <f t="shared" si="1"/>
        <v>2.3627285997745773</v>
      </c>
    </row>
    <row r="53" spans="1:4" x14ac:dyDescent="0.25">
      <c r="A53" s="35">
        <v>13.299100000000001</v>
      </c>
      <c r="B53">
        <v>9.4954516427472502</v>
      </c>
      <c r="C53">
        <f t="shared" si="0"/>
        <v>1.8075897718552003</v>
      </c>
      <c r="D53">
        <f t="shared" si="1"/>
        <v>1.7914471064861104</v>
      </c>
    </row>
    <row r="54" spans="1:4" x14ac:dyDescent="0.25">
      <c r="A54" s="35">
        <v>13.593200000000001</v>
      </c>
      <c r="B54">
        <v>9.5173249466824608</v>
      </c>
      <c r="C54">
        <f t="shared" si="0"/>
        <v>2.2114278409817167</v>
      </c>
      <c r="D54">
        <f t="shared" si="1"/>
        <v>2.1873303935210586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K1:S24"/>
  <sheetViews>
    <sheetView workbookViewId="0">
      <selection activeCell="A3" sqref="A3"/>
    </sheetView>
  </sheetViews>
  <sheetFormatPr defaultRowHeight="15" x14ac:dyDescent="0.25"/>
  <cols>
    <col min="16" max="16" width="10" bestFit="1" customWidth="1"/>
    <col min="17" max="17" width="11.85546875" customWidth="1"/>
  </cols>
  <sheetData>
    <row r="1" spans="11:19" x14ac:dyDescent="0.25">
      <c r="K1" t="s">
        <v>0</v>
      </c>
      <c r="L1" t="s">
        <v>1</v>
      </c>
      <c r="M1" t="s">
        <v>2</v>
      </c>
      <c r="N1" t="s">
        <v>44</v>
      </c>
      <c r="P1" t="s">
        <v>156</v>
      </c>
      <c r="Q1" t="s">
        <v>155</v>
      </c>
      <c r="R1" t="s">
        <v>157</v>
      </c>
      <c r="S1" s="29">
        <v>-678.97042695599339</v>
      </c>
    </row>
    <row r="2" spans="11:19" ht="15.75" thickBot="1" x14ac:dyDescent="0.3">
      <c r="K2">
        <v>1</v>
      </c>
      <c r="L2">
        <v>560</v>
      </c>
      <c r="M2">
        <v>4769</v>
      </c>
      <c r="N2">
        <v>4545.8358943571338</v>
      </c>
      <c r="O2">
        <f t="shared" ref="O2:O23" si="0">$S$1+$S$2*AVERAGE($L$2:$L$22)</f>
        <v>4397</v>
      </c>
      <c r="P2">
        <f>(N2-O2)^2</f>
        <v>22152.123449087903</v>
      </c>
      <c r="Q2">
        <f>(M2-O2)^2</f>
        <v>138384</v>
      </c>
      <c r="R2">
        <f>(M2-N2)^2</f>
        <v>49802.218047380331</v>
      </c>
      <c r="S2" s="30">
        <v>9.3300112880591559</v>
      </c>
    </row>
    <row r="3" spans="11:19" x14ac:dyDescent="0.25">
      <c r="K3">
        <v>2</v>
      </c>
      <c r="L3">
        <v>361</v>
      </c>
      <c r="M3">
        <v>3443</v>
      </c>
      <c r="N3">
        <v>2689.1636480333618</v>
      </c>
      <c r="O3">
        <f t="shared" si="0"/>
        <v>4397</v>
      </c>
      <c r="P3">
        <f t="shared" ref="P3:P22" si="1">(N3-O3)^2</f>
        <v>2916705.005098715</v>
      </c>
      <c r="Q3">
        <f t="shared" ref="Q3:Q22" si="2">(M3-O3)^2</f>
        <v>910116</v>
      </c>
      <c r="R3">
        <f t="shared" ref="R3:R23" si="3">(M3-N3)^2</f>
        <v>568269.24554636923</v>
      </c>
    </row>
    <row r="4" spans="11:19" x14ac:dyDescent="0.25">
      <c r="K4">
        <v>3</v>
      </c>
      <c r="L4">
        <v>783</v>
      </c>
      <c r="M4">
        <v>6833</v>
      </c>
      <c r="N4">
        <v>6626.4284115943256</v>
      </c>
      <c r="O4">
        <f t="shared" si="0"/>
        <v>4397</v>
      </c>
      <c r="P4">
        <f t="shared" si="1"/>
        <v>4970351.0424239971</v>
      </c>
      <c r="Q4">
        <f t="shared" si="2"/>
        <v>5934096</v>
      </c>
      <c r="R4">
        <f t="shared" si="3"/>
        <v>42671.821136443374</v>
      </c>
    </row>
    <row r="5" spans="11:19" x14ac:dyDescent="0.25">
      <c r="K5">
        <v>4</v>
      </c>
      <c r="L5">
        <v>563</v>
      </c>
      <c r="M5">
        <v>4224</v>
      </c>
      <c r="N5">
        <v>4573.8259282213112</v>
      </c>
      <c r="O5">
        <f t="shared" si="0"/>
        <v>4397</v>
      </c>
      <c r="P5">
        <f t="shared" si="1"/>
        <v>31267.408891328298</v>
      </c>
      <c r="Q5">
        <f t="shared" si="2"/>
        <v>29929</v>
      </c>
      <c r="R5">
        <f t="shared" si="3"/>
        <v>122378.18005590196</v>
      </c>
    </row>
    <row r="6" spans="11:19" x14ac:dyDescent="0.25">
      <c r="K6">
        <v>5</v>
      </c>
      <c r="L6">
        <v>514</v>
      </c>
      <c r="M6">
        <v>3152</v>
      </c>
      <c r="N6">
        <v>4116.655375106413</v>
      </c>
      <c r="O6">
        <f t="shared" si="0"/>
        <v>4397</v>
      </c>
      <c r="P6">
        <f t="shared" si="1"/>
        <v>78593.108706726009</v>
      </c>
      <c r="Q6">
        <f t="shared" si="2"/>
        <v>1550025</v>
      </c>
      <c r="R6">
        <f t="shared" si="3"/>
        <v>930559.99272169429</v>
      </c>
    </row>
    <row r="7" spans="11:19" x14ac:dyDescent="0.25">
      <c r="K7">
        <v>6</v>
      </c>
      <c r="L7">
        <v>944</v>
      </c>
      <c r="M7">
        <v>8265</v>
      </c>
      <c r="N7">
        <v>8128.5602289718499</v>
      </c>
      <c r="O7">
        <f t="shared" si="0"/>
        <v>4397</v>
      </c>
      <c r="P7">
        <f t="shared" si="1"/>
        <v>13924541.742444444</v>
      </c>
      <c r="Q7">
        <f t="shared" si="2"/>
        <v>14961424</v>
      </c>
      <c r="R7">
        <f t="shared" si="3"/>
        <v>18615.811118214016</v>
      </c>
    </row>
    <row r="8" spans="11:19" x14ac:dyDescent="0.25">
      <c r="K8">
        <v>7</v>
      </c>
      <c r="L8">
        <v>789</v>
      </c>
      <c r="M8">
        <v>7403</v>
      </c>
      <c r="N8">
        <v>6682.4084793226803</v>
      </c>
      <c r="O8">
        <f t="shared" si="0"/>
        <v>4397</v>
      </c>
      <c r="P8">
        <f t="shared" si="1"/>
        <v>5223091.9173600059</v>
      </c>
      <c r="Q8">
        <f t="shared" si="2"/>
        <v>9036036</v>
      </c>
      <c r="R8">
        <f t="shared" si="3"/>
        <v>519252.13967205212</v>
      </c>
    </row>
    <row r="9" spans="11:19" x14ac:dyDescent="0.25">
      <c r="K9">
        <v>8</v>
      </c>
      <c r="L9">
        <v>747</v>
      </c>
      <c r="M9">
        <v>5654</v>
      </c>
      <c r="N9">
        <v>6290.5480052241965</v>
      </c>
      <c r="O9">
        <f t="shared" si="0"/>
        <v>4397</v>
      </c>
      <c r="P9">
        <f t="shared" si="1"/>
        <v>3585524.0480885333</v>
      </c>
      <c r="Q9">
        <f t="shared" si="2"/>
        <v>1580049</v>
      </c>
      <c r="R9">
        <f t="shared" si="3"/>
        <v>405193.36295490363</v>
      </c>
    </row>
    <row r="10" spans="11:19" x14ac:dyDescent="0.25">
      <c r="K10">
        <v>9</v>
      </c>
      <c r="L10">
        <v>760</v>
      </c>
      <c r="M10">
        <v>7704</v>
      </c>
      <c r="N10">
        <v>6411.8381519689647</v>
      </c>
      <c r="O10">
        <f t="shared" si="0"/>
        <v>4397</v>
      </c>
      <c r="P10">
        <f t="shared" si="1"/>
        <v>4059572.7786297128</v>
      </c>
      <c r="Q10">
        <f t="shared" si="2"/>
        <v>10936249</v>
      </c>
      <c r="R10">
        <f t="shared" si="3"/>
        <v>1669682.2415069805</v>
      </c>
    </row>
    <row r="11" spans="11:19" x14ac:dyDescent="0.25">
      <c r="K11">
        <v>10</v>
      </c>
      <c r="L11">
        <v>135</v>
      </c>
      <c r="M11">
        <v>2031</v>
      </c>
      <c r="N11">
        <v>580.58109693199276</v>
      </c>
      <c r="O11">
        <f t="shared" si="0"/>
        <v>4397</v>
      </c>
      <c r="P11">
        <f t="shared" si="1"/>
        <v>14565053.243694812</v>
      </c>
      <c r="Q11">
        <f t="shared" si="2"/>
        <v>5597956</v>
      </c>
      <c r="R11">
        <f t="shared" si="3"/>
        <v>2103714.9943770012</v>
      </c>
    </row>
    <row r="12" spans="11:19" x14ac:dyDescent="0.25">
      <c r="K12">
        <v>11</v>
      </c>
      <c r="L12">
        <v>366</v>
      </c>
      <c r="M12">
        <v>2125</v>
      </c>
      <c r="N12">
        <v>2735.8137044736577</v>
      </c>
      <c r="O12">
        <f t="shared" si="0"/>
        <v>4397</v>
      </c>
      <c r="P12">
        <f t="shared" si="1"/>
        <v>2759539.9084445322</v>
      </c>
      <c r="Q12">
        <f t="shared" si="2"/>
        <v>5161984</v>
      </c>
      <c r="R12">
        <f t="shared" si="3"/>
        <v>373093.38157283288</v>
      </c>
    </row>
    <row r="13" spans="11:19" x14ac:dyDescent="0.25">
      <c r="K13">
        <v>12</v>
      </c>
      <c r="L13">
        <v>387</v>
      </c>
      <c r="M13">
        <v>5062</v>
      </c>
      <c r="N13">
        <v>2931.7439415229001</v>
      </c>
      <c r="O13">
        <f t="shared" si="0"/>
        <v>4397</v>
      </c>
      <c r="P13">
        <f t="shared" si="1"/>
        <v>2146975.3169038463</v>
      </c>
      <c r="Q13">
        <f t="shared" si="2"/>
        <v>442225</v>
      </c>
      <c r="R13">
        <f t="shared" si="3"/>
        <v>4537990.8746783892</v>
      </c>
    </row>
    <row r="14" spans="11:19" x14ac:dyDescent="0.25">
      <c r="K14">
        <v>13</v>
      </c>
      <c r="L14">
        <v>835</v>
      </c>
      <c r="M14">
        <v>7245</v>
      </c>
      <c r="N14">
        <v>7111.588998573402</v>
      </c>
      <c r="O14">
        <f t="shared" si="0"/>
        <v>4397</v>
      </c>
      <c r="P14">
        <f t="shared" si="1"/>
        <v>7368993.431175746</v>
      </c>
      <c r="Q14">
        <f t="shared" si="2"/>
        <v>8111104</v>
      </c>
      <c r="R14">
        <f t="shared" si="3"/>
        <v>17798.495301647727</v>
      </c>
    </row>
    <row r="15" spans="11:19" x14ac:dyDescent="0.25">
      <c r="K15">
        <v>14</v>
      </c>
      <c r="L15">
        <v>106</v>
      </c>
      <c r="M15">
        <v>1416</v>
      </c>
      <c r="N15">
        <v>310.01076957827718</v>
      </c>
      <c r="O15">
        <f t="shared" si="0"/>
        <v>4397</v>
      </c>
      <c r="P15">
        <f t="shared" si="1"/>
        <v>16703480.969583146</v>
      </c>
      <c r="Q15">
        <f t="shared" si="2"/>
        <v>8886361</v>
      </c>
      <c r="R15">
        <f t="shared" si="3"/>
        <v>1223212.1778088347</v>
      </c>
    </row>
    <row r="16" spans="11:19" x14ac:dyDescent="0.25">
      <c r="K16">
        <v>15</v>
      </c>
      <c r="L16">
        <v>913</v>
      </c>
      <c r="M16">
        <v>6234</v>
      </c>
      <c r="N16">
        <v>7839.3298790420158</v>
      </c>
      <c r="O16">
        <f t="shared" si="0"/>
        <v>4397</v>
      </c>
      <c r="P16">
        <f t="shared" si="1"/>
        <v>11849634.99614542</v>
      </c>
      <c r="Q16">
        <f t="shared" si="2"/>
        <v>3374569</v>
      </c>
      <c r="R16">
        <f t="shared" si="3"/>
        <v>2577084.0205450533</v>
      </c>
    </row>
    <row r="17" spans="11:19" x14ac:dyDescent="0.25">
      <c r="K17">
        <v>16</v>
      </c>
      <c r="L17">
        <v>980</v>
      </c>
      <c r="M17">
        <v>9510</v>
      </c>
      <c r="N17">
        <v>8464.4406353419799</v>
      </c>
      <c r="O17">
        <f t="shared" si="0"/>
        <v>4397</v>
      </c>
      <c r="P17">
        <f t="shared" si="1"/>
        <v>16544073.32203117</v>
      </c>
      <c r="Q17">
        <f t="shared" si="2"/>
        <v>26142769</v>
      </c>
      <c r="R17">
        <f t="shared" si="3"/>
        <v>1093194.3850240826</v>
      </c>
    </row>
    <row r="18" spans="11:19" x14ac:dyDescent="0.25">
      <c r="K18">
        <v>17</v>
      </c>
      <c r="L18">
        <v>117</v>
      </c>
      <c r="M18">
        <v>-52</v>
      </c>
      <c r="N18">
        <v>412.64089374692776</v>
      </c>
      <c r="O18">
        <f t="shared" si="0"/>
        <v>4397</v>
      </c>
      <c r="P18">
        <f t="shared" si="1"/>
        <v>15875117.48758178</v>
      </c>
      <c r="Q18">
        <f t="shared" si="2"/>
        <v>19793601</v>
      </c>
      <c r="R18">
        <f t="shared" si="3"/>
        <v>215891.16014194381</v>
      </c>
    </row>
    <row r="19" spans="11:19" x14ac:dyDescent="0.25">
      <c r="K19">
        <v>18</v>
      </c>
      <c r="L19">
        <v>417</v>
      </c>
      <c r="M19">
        <v>1548</v>
      </c>
      <c r="N19">
        <v>3211.6442801646745</v>
      </c>
      <c r="O19">
        <f t="shared" si="0"/>
        <v>4397</v>
      </c>
      <c r="P19">
        <f t="shared" si="1"/>
        <v>1405068.1825463227</v>
      </c>
      <c r="Q19">
        <f t="shared" si="2"/>
        <v>8116801</v>
      </c>
      <c r="R19">
        <f t="shared" si="3"/>
        <v>2767712.290924638</v>
      </c>
    </row>
    <row r="20" spans="11:19" x14ac:dyDescent="0.25">
      <c r="K20">
        <v>19</v>
      </c>
      <c r="L20">
        <v>134</v>
      </c>
      <c r="M20">
        <v>-899</v>
      </c>
      <c r="N20">
        <v>571.25108564393349</v>
      </c>
      <c r="O20">
        <f t="shared" si="0"/>
        <v>4397</v>
      </c>
      <c r="P20">
        <f t="shared" si="1"/>
        <v>14636354.755696621</v>
      </c>
      <c r="Q20">
        <f t="shared" si="2"/>
        <v>28047616</v>
      </c>
      <c r="R20">
        <f t="shared" si="3"/>
        <v>2161638.2548371651</v>
      </c>
    </row>
    <row r="21" spans="11:19" x14ac:dyDescent="0.25">
      <c r="K21">
        <v>20</v>
      </c>
      <c r="L21">
        <v>498</v>
      </c>
      <c r="M21">
        <v>2292</v>
      </c>
      <c r="N21">
        <v>3967.3751944974665</v>
      </c>
      <c r="O21">
        <f t="shared" si="0"/>
        <v>4397</v>
      </c>
      <c r="P21">
        <f t="shared" si="1"/>
        <v>184577.47350308974</v>
      </c>
      <c r="Q21">
        <f t="shared" si="2"/>
        <v>4431025</v>
      </c>
      <c r="R21">
        <f t="shared" si="3"/>
        <v>2806882.0423374237</v>
      </c>
    </row>
    <row r="22" spans="11:19" x14ac:dyDescent="0.25">
      <c r="K22">
        <v>21</v>
      </c>
      <c r="L22">
        <v>516</v>
      </c>
      <c r="M22">
        <v>4378</v>
      </c>
      <c r="N22">
        <v>4135.3153976825315</v>
      </c>
      <c r="O22">
        <f t="shared" si="0"/>
        <v>4397</v>
      </c>
      <c r="P22">
        <f t="shared" si="1"/>
        <v>68478.831090051637</v>
      </c>
      <c r="Q22">
        <f t="shared" si="2"/>
        <v>361</v>
      </c>
      <c r="R22">
        <f t="shared" si="3"/>
        <v>58895.816201987829</v>
      </c>
    </row>
    <row r="23" spans="11:19" x14ac:dyDescent="0.25">
      <c r="L23">
        <v>0</v>
      </c>
      <c r="O23">
        <f t="shared" si="0"/>
        <v>4397</v>
      </c>
      <c r="R23">
        <f t="shared" si="3"/>
        <v>0</v>
      </c>
      <c r="S23" s="5" t="s">
        <v>158</v>
      </c>
    </row>
    <row r="24" spans="11:19" x14ac:dyDescent="0.25">
      <c r="P24" s="5">
        <f>SUM(P2:P22)</f>
        <v>138919147.09348908</v>
      </c>
      <c r="Q24" s="5">
        <f t="shared" ref="Q24:R24" si="4">SUM(Q2:Q22)</f>
        <v>163182680</v>
      </c>
      <c r="R24" s="5">
        <f t="shared" si="4"/>
        <v>24263532.906510942</v>
      </c>
      <c r="S24" s="5">
        <f>P24/Q24</f>
        <v>0.85131061147843068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48"/>
  <sheetViews>
    <sheetView workbookViewId="0">
      <selection activeCell="A2" sqref="A2"/>
    </sheetView>
  </sheetViews>
  <sheetFormatPr defaultRowHeight="15" x14ac:dyDescent="0.25"/>
  <cols>
    <col min="3" max="4" width="16.140625" bestFit="1" customWidth="1"/>
    <col min="5" max="6" width="9.42578125" bestFit="1" customWidth="1"/>
    <col min="7" max="7" width="12" bestFit="1" customWidth="1"/>
    <col min="14" max="14" width="18.28515625" customWidth="1"/>
    <col min="20" max="20" width="13.85546875" customWidth="1"/>
  </cols>
  <sheetData>
    <row r="1" spans="1:30" x14ac:dyDescent="0.25">
      <c r="A1" s="39" t="s">
        <v>168</v>
      </c>
      <c r="B1" s="40" t="s">
        <v>54</v>
      </c>
      <c r="C1" s="40" t="s">
        <v>55</v>
      </c>
      <c r="D1" s="40" t="s">
        <v>55</v>
      </c>
      <c r="E1" s="40" t="s">
        <v>55</v>
      </c>
      <c r="F1" s="40" t="s">
        <v>55</v>
      </c>
    </row>
    <row r="2" spans="1:30" x14ac:dyDescent="0.25">
      <c r="A2" s="40"/>
      <c r="B2" s="40" t="s">
        <v>56</v>
      </c>
      <c r="C2" s="40" t="s">
        <v>159</v>
      </c>
      <c r="D2" s="40" t="s">
        <v>160</v>
      </c>
      <c r="E2" s="40" t="s">
        <v>161</v>
      </c>
      <c r="F2" s="40" t="s">
        <v>162</v>
      </c>
      <c r="N2" s="40" t="s">
        <v>171</v>
      </c>
      <c r="O2" s="40"/>
      <c r="P2" s="40"/>
      <c r="Q2" s="40"/>
      <c r="R2" s="40"/>
      <c r="S2" s="40"/>
      <c r="T2" s="40" t="s">
        <v>13</v>
      </c>
      <c r="U2" s="40"/>
      <c r="V2" s="40"/>
      <c r="W2" s="40"/>
      <c r="X2" s="40"/>
      <c r="Y2" s="40"/>
      <c r="Z2" s="40"/>
      <c r="AA2" s="40"/>
      <c r="AB2" s="40"/>
      <c r="AC2" s="40"/>
      <c r="AD2" s="40"/>
    </row>
    <row r="3" spans="1:30" ht="15.75" thickBot="1" x14ac:dyDescent="0.3">
      <c r="A3" s="40"/>
      <c r="B3" s="40" t="s">
        <v>58</v>
      </c>
      <c r="C3" s="40" t="s">
        <v>59</v>
      </c>
      <c r="D3" s="40" t="s">
        <v>59</v>
      </c>
      <c r="E3" s="40" t="s">
        <v>59</v>
      </c>
      <c r="F3" s="40" t="s">
        <v>59</v>
      </c>
      <c r="N3" s="40" t="s">
        <v>172</v>
      </c>
      <c r="O3" s="40"/>
      <c r="P3" s="40"/>
      <c r="Q3" s="40"/>
      <c r="R3" s="40"/>
      <c r="S3" s="40"/>
      <c r="T3" s="40"/>
      <c r="U3" s="40"/>
      <c r="V3" s="40"/>
      <c r="W3" s="40"/>
      <c r="X3" s="40"/>
      <c r="Y3" s="40"/>
      <c r="Z3" s="40"/>
      <c r="AA3" s="40"/>
      <c r="AB3" s="40"/>
      <c r="AC3" s="40"/>
      <c r="AD3" s="40"/>
    </row>
    <row r="4" spans="1:30" x14ac:dyDescent="0.25">
      <c r="A4" s="40"/>
      <c r="B4" s="40" t="s">
        <v>60</v>
      </c>
      <c r="C4" s="40" t="s">
        <v>61</v>
      </c>
      <c r="D4" s="40" t="s">
        <v>61</v>
      </c>
      <c r="E4" s="40" t="s">
        <v>61</v>
      </c>
      <c r="F4" s="40" t="s">
        <v>61</v>
      </c>
      <c r="N4" s="40" t="s">
        <v>173</v>
      </c>
      <c r="O4" s="40"/>
      <c r="P4" s="40"/>
      <c r="Q4" s="40"/>
      <c r="R4" s="40"/>
      <c r="S4" s="40"/>
      <c r="T4" s="42" t="s">
        <v>14</v>
      </c>
      <c r="U4" s="42"/>
      <c r="V4" s="40"/>
      <c r="W4" s="40"/>
      <c r="X4" s="40"/>
      <c r="Y4" s="40"/>
      <c r="Z4" s="40"/>
      <c r="AA4" s="40"/>
      <c r="AB4" s="40"/>
      <c r="AC4" s="40"/>
      <c r="AD4" s="40"/>
    </row>
    <row r="5" spans="1:30" x14ac:dyDescent="0.25">
      <c r="A5" s="40"/>
      <c r="B5" s="40" t="s">
        <v>62</v>
      </c>
      <c r="C5" s="40" t="s">
        <v>63</v>
      </c>
      <c r="D5" s="40" t="s">
        <v>63</v>
      </c>
      <c r="E5" s="40" t="s">
        <v>63</v>
      </c>
      <c r="F5" s="40" t="s">
        <v>63</v>
      </c>
      <c r="N5" s="40" t="s">
        <v>174</v>
      </c>
      <c r="O5" s="40"/>
      <c r="P5" s="40"/>
      <c r="Q5" s="40"/>
      <c r="R5" s="40"/>
      <c r="S5" s="40"/>
      <c r="T5" s="43" t="s">
        <v>15</v>
      </c>
      <c r="U5" s="43">
        <v>0.99912108539310807</v>
      </c>
      <c r="V5" s="40"/>
      <c r="W5" s="40"/>
      <c r="X5" s="40"/>
      <c r="Y5" s="40"/>
      <c r="Z5" s="40"/>
      <c r="AA5" s="40"/>
      <c r="AB5" s="40"/>
      <c r="AC5" s="40"/>
      <c r="AD5" s="40"/>
    </row>
    <row r="6" spans="1:30" x14ac:dyDescent="0.25">
      <c r="A6" s="40"/>
      <c r="B6" s="40" t="s">
        <v>64</v>
      </c>
      <c r="C6" s="40" t="s">
        <v>163</v>
      </c>
      <c r="D6" s="40" t="s">
        <v>163</v>
      </c>
      <c r="E6" s="40" t="s">
        <v>164</v>
      </c>
      <c r="F6" s="40" t="s">
        <v>165</v>
      </c>
      <c r="N6" s="40" t="s">
        <v>175</v>
      </c>
      <c r="O6" s="40"/>
      <c r="P6" s="40"/>
      <c r="Q6" s="40"/>
      <c r="R6" s="40"/>
      <c r="S6" s="40"/>
      <c r="T6" s="43" t="s">
        <v>16</v>
      </c>
      <c r="U6" s="43">
        <v>0.99824294327710228</v>
      </c>
      <c r="V6" s="40"/>
      <c r="W6" s="40"/>
      <c r="X6" s="40"/>
      <c r="Y6" s="40"/>
      <c r="Z6" s="40"/>
      <c r="AA6" s="40"/>
      <c r="AB6" s="40"/>
      <c r="AC6" s="40"/>
      <c r="AD6" s="40"/>
    </row>
    <row r="7" spans="1:30" x14ac:dyDescent="0.25">
      <c r="A7" s="40"/>
      <c r="B7" s="40" t="s">
        <v>66</v>
      </c>
      <c r="C7" s="40" t="s">
        <v>67</v>
      </c>
      <c r="D7" s="40" t="s">
        <v>67</v>
      </c>
      <c r="E7" s="40" t="s">
        <v>67</v>
      </c>
      <c r="F7" s="40" t="s">
        <v>67</v>
      </c>
      <c r="N7" s="40"/>
      <c r="O7" s="40"/>
      <c r="P7" s="40"/>
      <c r="Q7" s="40"/>
      <c r="R7" s="40"/>
      <c r="S7" s="40"/>
      <c r="T7" s="43" t="s">
        <v>17</v>
      </c>
      <c r="U7" s="43">
        <v>0.99815927390934522</v>
      </c>
      <c r="V7" s="40"/>
      <c r="W7" s="40"/>
      <c r="X7" s="40"/>
      <c r="Y7" s="40"/>
      <c r="Z7" s="40"/>
      <c r="AA7" s="40"/>
      <c r="AB7" s="40"/>
      <c r="AC7" s="40"/>
      <c r="AD7" s="40"/>
    </row>
    <row r="8" spans="1:30" x14ac:dyDescent="0.25">
      <c r="A8" s="40"/>
      <c r="B8" s="40"/>
      <c r="C8" s="40"/>
      <c r="D8" s="40"/>
      <c r="E8" s="40"/>
      <c r="F8" s="40"/>
      <c r="N8" s="40" t="s">
        <v>176</v>
      </c>
      <c r="O8" s="40" t="s">
        <v>177</v>
      </c>
      <c r="P8" s="40" t="s">
        <v>178</v>
      </c>
      <c r="Q8" s="40" t="s">
        <v>179</v>
      </c>
      <c r="R8" s="40" t="s">
        <v>180</v>
      </c>
      <c r="S8" s="40"/>
      <c r="T8" s="43" t="s">
        <v>18</v>
      </c>
      <c r="U8" s="43">
        <v>0.56389146074163221</v>
      </c>
      <c r="V8" s="40"/>
      <c r="W8" s="40"/>
      <c r="X8" s="40"/>
      <c r="Y8" s="40"/>
      <c r="Z8" s="40"/>
      <c r="AA8" s="40"/>
      <c r="AB8" s="40"/>
      <c r="AC8" s="40"/>
      <c r="AD8" s="40"/>
    </row>
    <row r="9" spans="1:30" ht="15.75" thickBot="1" x14ac:dyDescent="0.3">
      <c r="A9" s="40"/>
      <c r="B9" s="40" t="s">
        <v>69</v>
      </c>
      <c r="C9" s="40" t="s">
        <v>166</v>
      </c>
      <c r="D9" s="40" t="s">
        <v>166</v>
      </c>
      <c r="E9" s="40" t="s">
        <v>166</v>
      </c>
      <c r="F9" s="40" t="s">
        <v>166</v>
      </c>
      <c r="G9" s="40" t="s">
        <v>169</v>
      </c>
      <c r="H9" s="40" t="s">
        <v>170</v>
      </c>
      <c r="N9" s="40"/>
      <c r="O9" s="40"/>
      <c r="P9" s="40"/>
      <c r="Q9" s="40"/>
      <c r="R9" s="40"/>
      <c r="S9" s="40"/>
      <c r="T9" s="44" t="s">
        <v>19</v>
      </c>
      <c r="U9" s="44">
        <v>23</v>
      </c>
      <c r="V9" s="40"/>
      <c r="W9" s="40"/>
      <c r="X9" s="40"/>
      <c r="Y9" s="40"/>
      <c r="Z9" s="40"/>
      <c r="AA9" s="40"/>
      <c r="AB9" s="40"/>
      <c r="AC9" s="40"/>
      <c r="AD9" s="40"/>
    </row>
    <row r="10" spans="1:30" x14ac:dyDescent="0.25">
      <c r="A10" s="40"/>
      <c r="B10" s="40" t="s">
        <v>101</v>
      </c>
      <c r="C10" s="41">
        <v>5800525000000</v>
      </c>
      <c r="D10" s="41">
        <v>3835425000000</v>
      </c>
      <c r="E10" s="41">
        <v>70.330864105864507</v>
      </c>
      <c r="F10" s="41">
        <v>66.904203114998793</v>
      </c>
      <c r="G10">
        <f>C10/E10/1000000000</f>
        <v>82.474814915807727</v>
      </c>
      <c r="H10">
        <f>D10/F10/1000000000</f>
        <v>57.327115807768472</v>
      </c>
      <c r="N10" s="40" t="s">
        <v>181</v>
      </c>
      <c r="O10" s="40">
        <v>3.7924030000000002</v>
      </c>
      <c r="P10" s="40">
        <v>0.68026299999999995</v>
      </c>
      <c r="Q10" s="40">
        <v>5.57491</v>
      </c>
      <c r="R10" s="40">
        <v>0</v>
      </c>
      <c r="S10" s="40"/>
      <c r="T10" s="40"/>
      <c r="U10" s="40"/>
      <c r="V10" s="40"/>
      <c r="W10" s="40"/>
      <c r="X10" s="40"/>
      <c r="Y10" s="40"/>
      <c r="Z10" s="40"/>
      <c r="AA10" s="40"/>
      <c r="AB10" s="40"/>
      <c r="AC10" s="40"/>
      <c r="AD10" s="40"/>
    </row>
    <row r="11" spans="1:30" ht="15.75" thickBot="1" x14ac:dyDescent="0.3">
      <c r="A11" s="40"/>
      <c r="B11" s="40" t="s">
        <v>102</v>
      </c>
      <c r="C11" s="41">
        <v>6130375000000</v>
      </c>
      <c r="D11" s="41">
        <v>3965025000000</v>
      </c>
      <c r="E11" s="41">
        <v>74.5520505861206</v>
      </c>
      <c r="F11" s="41">
        <v>69.737572007680996</v>
      </c>
      <c r="G11">
        <f t="shared" ref="G11:G33" si="0">C11/E11/1000000000</f>
        <v>82.229461856563546</v>
      </c>
      <c r="H11">
        <f t="shared" ref="H11:H33" si="1">D11/F11/1000000000</f>
        <v>56.856367175549018</v>
      </c>
      <c r="N11" s="40" t="s">
        <v>169</v>
      </c>
      <c r="O11" s="40">
        <v>0.64120500000000002</v>
      </c>
      <c r="P11" s="40">
        <v>5.8700000000000002E-3</v>
      </c>
      <c r="Q11" s="40">
        <v>109.2282</v>
      </c>
      <c r="R11" s="40">
        <v>0</v>
      </c>
      <c r="S11" s="40"/>
      <c r="T11" s="40" t="s">
        <v>20</v>
      </c>
      <c r="U11" s="40"/>
      <c r="V11" s="40"/>
      <c r="W11" s="40"/>
      <c r="X11" s="40"/>
      <c r="Y11" s="40"/>
      <c r="Z11" s="40"/>
      <c r="AA11" s="40"/>
      <c r="AB11" s="40"/>
      <c r="AC11" s="40"/>
      <c r="AD11" s="40"/>
    </row>
    <row r="12" spans="1:30" x14ac:dyDescent="0.25">
      <c r="A12" s="40"/>
      <c r="B12" s="40" t="s">
        <v>103</v>
      </c>
      <c r="C12" s="41">
        <v>6539275000000</v>
      </c>
      <c r="D12" s="41">
        <v>4215675000000</v>
      </c>
      <c r="E12" s="41">
        <v>76.794479563232699</v>
      </c>
      <c r="F12" s="41">
        <v>71.849797311713402</v>
      </c>
      <c r="G12">
        <f t="shared" si="0"/>
        <v>85.152930747001818</v>
      </c>
      <c r="H12">
        <f t="shared" si="1"/>
        <v>58.673443179118536</v>
      </c>
      <c r="N12" s="40"/>
      <c r="O12" s="40"/>
      <c r="P12" s="40"/>
      <c r="Q12" s="40"/>
      <c r="R12" s="40"/>
      <c r="S12" s="40"/>
      <c r="T12" s="45"/>
      <c r="U12" s="45" t="s">
        <v>25</v>
      </c>
      <c r="V12" s="45" t="s">
        <v>26</v>
      </c>
      <c r="W12" s="45" t="s">
        <v>27</v>
      </c>
      <c r="X12" s="45" t="s">
        <v>28</v>
      </c>
      <c r="Y12" s="45" t="s">
        <v>29</v>
      </c>
      <c r="Z12" s="40"/>
      <c r="AA12" s="40"/>
      <c r="AB12" s="40"/>
      <c r="AC12" s="40"/>
      <c r="AD12" s="40"/>
    </row>
    <row r="13" spans="1:30" x14ac:dyDescent="0.25">
      <c r="A13" s="40"/>
      <c r="B13" s="40" t="s">
        <v>104</v>
      </c>
      <c r="C13" s="41">
        <v>6878700000000</v>
      </c>
      <c r="D13" s="41">
        <v>4471000000000</v>
      </c>
      <c r="E13" s="41">
        <v>78.622324115257399</v>
      </c>
      <c r="F13" s="41">
        <v>73.970556859398201</v>
      </c>
      <c r="G13">
        <f t="shared" si="0"/>
        <v>87.490417987594498</v>
      </c>
      <c r="H13">
        <f t="shared" si="1"/>
        <v>60.442967983847815</v>
      </c>
      <c r="N13" s="40" t="s">
        <v>182</v>
      </c>
      <c r="O13" s="40">
        <v>0.99824299999999999</v>
      </c>
      <c r="P13" s="40" t="s">
        <v>183</v>
      </c>
      <c r="Q13" s="40"/>
      <c r="R13" s="40">
        <v>76.977950000000007</v>
      </c>
      <c r="S13" s="40"/>
      <c r="T13" s="43" t="s">
        <v>21</v>
      </c>
      <c r="U13" s="43">
        <v>1</v>
      </c>
      <c r="V13" s="43">
        <v>3793.6808941059066</v>
      </c>
      <c r="W13" s="43">
        <v>3793.6808941059066</v>
      </c>
      <c r="X13" s="43">
        <v>11930.805383589237</v>
      </c>
      <c r="Y13" s="43">
        <v>2.0242378772573109E-30</v>
      </c>
      <c r="Z13" s="40"/>
      <c r="AA13" s="40"/>
      <c r="AB13" s="40"/>
      <c r="AC13" s="40"/>
      <c r="AD13" s="40"/>
    </row>
    <row r="14" spans="1:30" x14ac:dyDescent="0.25">
      <c r="A14" s="40"/>
      <c r="B14" s="40" t="s">
        <v>105</v>
      </c>
      <c r="C14" s="41">
        <v>7308700000000</v>
      </c>
      <c r="D14" s="41">
        <v>4741025000000</v>
      </c>
      <c r="E14" s="41">
        <v>80.295816871989203</v>
      </c>
      <c r="F14" s="41">
        <v>75.899295924898695</v>
      </c>
      <c r="G14">
        <f t="shared" si="0"/>
        <v>91.022176306541866</v>
      </c>
      <c r="H14">
        <f t="shared" si="1"/>
        <v>62.464676941024315</v>
      </c>
      <c r="N14" s="40" t="s">
        <v>184</v>
      </c>
      <c r="O14" s="40">
        <v>0.99815900000000002</v>
      </c>
      <c r="P14" s="40" t="s">
        <v>185</v>
      </c>
      <c r="Q14" s="40"/>
      <c r="R14" s="40">
        <v>13.143190000000001</v>
      </c>
      <c r="S14" s="40"/>
      <c r="T14" s="43" t="s">
        <v>22</v>
      </c>
      <c r="U14" s="43">
        <v>21</v>
      </c>
      <c r="V14" s="43">
        <v>6.6774451694439678</v>
      </c>
      <c r="W14" s="43">
        <v>0.31797357949733179</v>
      </c>
      <c r="X14" s="43"/>
      <c r="Y14" s="43"/>
      <c r="Z14" s="40"/>
      <c r="AA14" s="40"/>
      <c r="AB14" s="40"/>
      <c r="AC14" s="40"/>
      <c r="AD14" s="40"/>
    </row>
    <row r="15" spans="1:30" ht="15.75" thickBot="1" x14ac:dyDescent="0.3">
      <c r="A15" s="40"/>
      <c r="B15" s="40" t="s">
        <v>106</v>
      </c>
      <c r="C15" s="41">
        <v>7664050000000</v>
      </c>
      <c r="D15" s="41">
        <v>4984175000000</v>
      </c>
      <c r="E15" s="41">
        <v>81.971316091152701</v>
      </c>
      <c r="F15" s="41">
        <v>78.028589716236198</v>
      </c>
      <c r="G15">
        <f t="shared" si="0"/>
        <v>93.496729898511333</v>
      </c>
      <c r="H15">
        <f t="shared" si="1"/>
        <v>63.876266611068743</v>
      </c>
      <c r="N15" s="40" t="s">
        <v>186</v>
      </c>
      <c r="O15" s="40">
        <v>0.56389100000000003</v>
      </c>
      <c r="P15" s="40" t="s">
        <v>187</v>
      </c>
      <c r="Q15" s="40"/>
      <c r="R15" s="40">
        <v>1.775031</v>
      </c>
      <c r="S15" s="40"/>
      <c r="T15" s="44" t="s">
        <v>23</v>
      </c>
      <c r="U15" s="44">
        <v>22</v>
      </c>
      <c r="V15" s="44">
        <v>3800.3583392753508</v>
      </c>
      <c r="W15" s="44"/>
      <c r="X15" s="44"/>
      <c r="Y15" s="44"/>
      <c r="Z15" s="40"/>
      <c r="AA15" s="40"/>
      <c r="AB15" s="40"/>
      <c r="AC15" s="40"/>
      <c r="AD15" s="40"/>
    </row>
    <row r="16" spans="1:30" ht="15.75" thickBot="1" x14ac:dyDescent="0.3">
      <c r="A16" s="40"/>
      <c r="B16" s="40" t="s">
        <v>107</v>
      </c>
      <c r="C16" s="41">
        <v>8100150000000</v>
      </c>
      <c r="D16" s="41">
        <v>5268075000000</v>
      </c>
      <c r="E16" s="41">
        <v>83.467543116943304</v>
      </c>
      <c r="F16" s="41">
        <v>80.315767015148296</v>
      </c>
      <c r="G16">
        <f t="shared" si="0"/>
        <v>97.045506522831005</v>
      </c>
      <c r="H16">
        <f t="shared" si="1"/>
        <v>65.592039966528517</v>
      </c>
      <c r="N16" s="40" t="s">
        <v>188</v>
      </c>
      <c r="O16" s="40">
        <v>6.6774449999999996</v>
      </c>
      <c r="P16" s="40" t="s">
        <v>189</v>
      </c>
      <c r="Q16" s="40"/>
      <c r="R16" s="40">
        <v>1.8737699999999999</v>
      </c>
      <c r="S16" s="40"/>
      <c r="T16" s="40"/>
      <c r="U16" s="40"/>
      <c r="V16" s="40"/>
      <c r="W16" s="40"/>
      <c r="X16" s="40"/>
      <c r="Y16" s="40"/>
      <c r="Z16" s="40"/>
      <c r="AA16" s="40"/>
      <c r="AB16" s="40"/>
      <c r="AC16" s="40"/>
      <c r="AD16" s="40"/>
    </row>
    <row r="17" spans="1:30" x14ac:dyDescent="0.25">
      <c r="A17" s="40"/>
      <c r="B17" s="40" t="s">
        <v>108</v>
      </c>
      <c r="C17" s="41">
        <v>8608475000000</v>
      </c>
      <c r="D17" s="41">
        <v>5560725000000</v>
      </c>
      <c r="E17" s="41">
        <v>84.895907710241801</v>
      </c>
      <c r="F17" s="41">
        <v>82.193300618732806</v>
      </c>
      <c r="G17">
        <f t="shared" si="0"/>
        <v>101.40035288133774</v>
      </c>
      <c r="H17">
        <f t="shared" si="1"/>
        <v>67.654236514899694</v>
      </c>
      <c r="N17" s="40" t="s">
        <v>190</v>
      </c>
      <c r="O17" s="40">
        <v>-18.412859999999998</v>
      </c>
      <c r="P17" s="40" t="s">
        <v>191</v>
      </c>
      <c r="Q17" s="40"/>
      <c r="R17" s="40">
        <v>1.7998639999999999</v>
      </c>
      <c r="S17" s="40"/>
      <c r="T17" s="45"/>
      <c r="U17" s="45" t="s">
        <v>30</v>
      </c>
      <c r="V17" s="45" t="s">
        <v>18</v>
      </c>
      <c r="W17" s="45" t="s">
        <v>31</v>
      </c>
      <c r="X17" s="45" t="s">
        <v>32</v>
      </c>
      <c r="Y17" s="45" t="s">
        <v>33</v>
      </c>
      <c r="Z17" s="45" t="s">
        <v>34</v>
      </c>
      <c r="AA17" s="45" t="s">
        <v>35</v>
      </c>
      <c r="AB17" s="45" t="s">
        <v>36</v>
      </c>
      <c r="AC17" s="40"/>
      <c r="AD17" s="40"/>
    </row>
    <row r="18" spans="1:30" x14ac:dyDescent="0.25">
      <c r="A18" s="40"/>
      <c r="B18" s="40" t="s">
        <v>109</v>
      </c>
      <c r="C18" s="41">
        <v>9089125000000</v>
      </c>
      <c r="D18" s="41">
        <v>5903000000000</v>
      </c>
      <c r="E18" s="41">
        <v>85.816926437049403</v>
      </c>
      <c r="F18" s="41">
        <v>83.469170044804599</v>
      </c>
      <c r="G18">
        <f t="shared" si="0"/>
        <v>105.91296353018753</v>
      </c>
      <c r="H18">
        <f t="shared" si="1"/>
        <v>70.720722355707935</v>
      </c>
      <c r="N18" s="40" t="s">
        <v>192</v>
      </c>
      <c r="O18" s="40">
        <v>11930.81</v>
      </c>
      <c r="P18" s="40" t="s">
        <v>193</v>
      </c>
      <c r="Q18" s="40"/>
      <c r="R18" s="40">
        <v>0.68520199999999998</v>
      </c>
      <c r="S18" s="40"/>
      <c r="T18" s="43" t="s">
        <v>24</v>
      </c>
      <c r="U18" s="43">
        <v>3.7924029410924618</v>
      </c>
      <c r="V18" s="43">
        <v>0.68026261642753538</v>
      </c>
      <c r="W18" s="43">
        <v>5.5749101148739157</v>
      </c>
      <c r="X18" s="43">
        <v>1.5633225646304424E-5</v>
      </c>
      <c r="Y18" s="43">
        <v>2.3777193859190842</v>
      </c>
      <c r="Z18" s="43">
        <v>5.2070864962658394</v>
      </c>
      <c r="AA18" s="43">
        <v>2.3777193859190842</v>
      </c>
      <c r="AB18" s="43">
        <v>5.2070864962658394</v>
      </c>
      <c r="AC18" s="40"/>
      <c r="AD18" s="40"/>
    </row>
    <row r="19" spans="1:30" ht="15.75" thickBot="1" x14ac:dyDescent="0.3">
      <c r="A19" s="40"/>
      <c r="B19" s="40" t="s">
        <v>110</v>
      </c>
      <c r="C19" s="41">
        <v>9665700000000</v>
      </c>
      <c r="D19" s="41">
        <v>6316925000000</v>
      </c>
      <c r="E19" s="41">
        <v>87.042806522079502</v>
      </c>
      <c r="F19" s="41">
        <v>85.295498186473196</v>
      </c>
      <c r="G19">
        <f t="shared" si="0"/>
        <v>111.04536246252783</v>
      </c>
      <c r="H19">
        <f t="shared" si="1"/>
        <v>74.059301303216799</v>
      </c>
      <c r="N19" s="40" t="s">
        <v>194</v>
      </c>
      <c r="O19" s="40">
        <v>0</v>
      </c>
      <c r="P19" s="40"/>
      <c r="Q19" s="40"/>
      <c r="R19" s="40"/>
      <c r="S19" s="40"/>
      <c r="T19" s="44" t="s">
        <v>37</v>
      </c>
      <c r="U19" s="44">
        <v>0.64120476955934413</v>
      </c>
      <c r="V19" s="44">
        <v>5.8703211823103001E-3</v>
      </c>
      <c r="W19" s="44">
        <v>109.22822613037914</v>
      </c>
      <c r="X19" s="44">
        <v>2.0242378772573109E-30</v>
      </c>
      <c r="Y19" s="44">
        <v>0.62899676835561347</v>
      </c>
      <c r="Z19" s="44">
        <v>0.6534127707630748</v>
      </c>
      <c r="AA19" s="44">
        <v>0.62899676835561347</v>
      </c>
      <c r="AB19" s="44">
        <v>0.6534127707630748</v>
      </c>
      <c r="AC19" s="40"/>
      <c r="AD19" s="40"/>
    </row>
    <row r="20" spans="1:30" x14ac:dyDescent="0.25">
      <c r="A20" s="40"/>
      <c r="B20" s="40" t="s">
        <v>111</v>
      </c>
      <c r="C20" s="41">
        <v>10289725000000</v>
      </c>
      <c r="D20" s="41">
        <v>6801650000000</v>
      </c>
      <c r="E20" s="41">
        <v>89.020625739851795</v>
      </c>
      <c r="F20" s="41">
        <v>88.175805419244696</v>
      </c>
      <c r="G20">
        <f t="shared" si="0"/>
        <v>115.58810011142853</v>
      </c>
      <c r="H20">
        <f t="shared" si="1"/>
        <v>77.137373088463036</v>
      </c>
      <c r="N20" s="40"/>
      <c r="O20" s="40"/>
      <c r="P20" s="40"/>
      <c r="Q20" s="40"/>
      <c r="R20" s="40"/>
      <c r="S20" s="40"/>
      <c r="T20" s="40"/>
      <c r="U20" s="40"/>
      <c r="V20" s="40"/>
      <c r="W20" s="40"/>
      <c r="X20" s="40"/>
      <c r="Y20" s="40"/>
      <c r="Z20" s="40"/>
      <c r="AA20" s="40"/>
      <c r="AB20" s="40"/>
      <c r="AC20" s="40"/>
      <c r="AD20" s="40"/>
    </row>
    <row r="21" spans="1:30" x14ac:dyDescent="0.25">
      <c r="A21" s="40"/>
      <c r="B21" s="40" t="s">
        <v>112</v>
      </c>
      <c r="C21" s="41">
        <v>10625275000000</v>
      </c>
      <c r="D21" s="41">
        <v>7106875000000</v>
      </c>
      <c r="E21" s="41">
        <v>91.059225978546095</v>
      </c>
      <c r="F21" s="41">
        <v>90.667804565820504</v>
      </c>
      <c r="G21">
        <f t="shared" si="0"/>
        <v>116.68532085374146</v>
      </c>
      <c r="H21">
        <f t="shared" si="1"/>
        <v>78.383666992187372</v>
      </c>
      <c r="N21" s="40"/>
      <c r="O21" s="40"/>
      <c r="P21" s="40"/>
      <c r="Q21" s="40"/>
      <c r="R21" s="40"/>
      <c r="S21" s="40"/>
      <c r="T21" s="40"/>
      <c r="U21" s="40"/>
      <c r="V21" s="40"/>
      <c r="W21" s="40"/>
      <c r="X21" s="40"/>
      <c r="Y21" s="40"/>
      <c r="Z21" s="40"/>
      <c r="AA21" s="40"/>
      <c r="AB21" s="40"/>
      <c r="AC21" s="40"/>
      <c r="AD21" s="40"/>
    </row>
    <row r="22" spans="1:30" x14ac:dyDescent="0.25">
      <c r="A22" s="40"/>
      <c r="B22" s="40" t="s">
        <v>113</v>
      </c>
      <c r="C22" s="41">
        <v>10980200000000</v>
      </c>
      <c r="D22" s="41">
        <v>7385300000000</v>
      </c>
      <c r="E22" s="41">
        <v>92.458890089739299</v>
      </c>
      <c r="F22" s="41">
        <v>92.105824621292896</v>
      </c>
      <c r="G22">
        <f t="shared" si="0"/>
        <v>118.75764449846599</v>
      </c>
      <c r="H22">
        <f t="shared" si="1"/>
        <v>80.182768357655817</v>
      </c>
      <c r="N22" s="40"/>
      <c r="O22" s="40"/>
      <c r="P22" s="40"/>
      <c r="Q22" s="40"/>
      <c r="R22" s="40"/>
      <c r="S22" s="40"/>
      <c r="T22" s="40"/>
      <c r="U22" s="40"/>
      <c r="V22" s="40"/>
      <c r="W22" s="40"/>
      <c r="X22" s="40"/>
      <c r="Y22" s="40"/>
      <c r="Z22" s="40"/>
      <c r="AA22" s="40"/>
      <c r="AB22" s="40"/>
      <c r="AC22" s="40"/>
      <c r="AD22" s="40"/>
    </row>
    <row r="23" spans="1:30" x14ac:dyDescent="0.25">
      <c r="A23" s="40"/>
      <c r="B23" s="40" t="s">
        <v>114</v>
      </c>
      <c r="C23" s="41">
        <v>11512275000000</v>
      </c>
      <c r="D23" s="41">
        <v>7764350000000</v>
      </c>
      <c r="E23" s="41">
        <v>94.307195573510796</v>
      </c>
      <c r="F23" s="41">
        <v>94.196714316193706</v>
      </c>
      <c r="G23">
        <f t="shared" si="0"/>
        <v>122.07207445826744</v>
      </c>
      <c r="H23">
        <f t="shared" si="1"/>
        <v>82.426972706681781</v>
      </c>
      <c r="N23" s="40"/>
      <c r="O23" s="40"/>
      <c r="P23" s="40"/>
      <c r="Q23" s="40"/>
      <c r="R23" s="40"/>
      <c r="S23" s="40"/>
      <c r="T23" s="40" t="s">
        <v>38</v>
      </c>
      <c r="U23" s="40"/>
      <c r="V23" s="40"/>
      <c r="W23" s="40"/>
      <c r="X23" s="40"/>
      <c r="Y23" s="40"/>
      <c r="Z23" s="40"/>
      <c r="AA23" s="40"/>
      <c r="AB23" s="40"/>
      <c r="AC23" s="40"/>
      <c r="AD23" s="40"/>
    </row>
    <row r="24" spans="1:30" ht="15.75" thickBot="1" x14ac:dyDescent="0.3">
      <c r="A24" s="40"/>
      <c r="B24" s="40" t="s">
        <v>115</v>
      </c>
      <c r="C24" s="41">
        <v>12277025000000</v>
      </c>
      <c r="D24" s="41">
        <v>8257775000000</v>
      </c>
      <c r="E24" s="41">
        <v>96.892124310919201</v>
      </c>
      <c r="F24" s="41">
        <v>96.718583315553701</v>
      </c>
      <c r="G24">
        <f t="shared" si="0"/>
        <v>126.70818280961612</v>
      </c>
      <c r="H24">
        <f t="shared" si="1"/>
        <v>85.37940400820608</v>
      </c>
      <c r="N24" s="40"/>
      <c r="O24" s="40"/>
      <c r="P24" s="40"/>
      <c r="Q24" s="40"/>
      <c r="R24" s="40"/>
      <c r="S24" s="40"/>
      <c r="T24" s="40"/>
      <c r="U24" s="40"/>
      <c r="V24" s="40"/>
      <c r="W24" s="40"/>
      <c r="X24" s="40"/>
      <c r="Y24" s="40"/>
      <c r="Z24" s="40"/>
      <c r="AA24" s="40"/>
      <c r="AB24" s="40"/>
      <c r="AC24" s="40"/>
      <c r="AD24" s="40"/>
    </row>
    <row r="25" spans="1:30" x14ac:dyDescent="0.25">
      <c r="A25" s="40"/>
      <c r="B25" s="40" t="s">
        <v>116</v>
      </c>
      <c r="C25" s="41">
        <v>13095425000000</v>
      </c>
      <c r="D25" s="41">
        <v>8790350000000</v>
      </c>
      <c r="E25" s="41">
        <v>100</v>
      </c>
      <c r="F25" s="41">
        <v>100</v>
      </c>
      <c r="G25">
        <f t="shared" si="0"/>
        <v>130.95425</v>
      </c>
      <c r="H25">
        <f t="shared" si="1"/>
        <v>87.903499999999994</v>
      </c>
      <c r="N25" s="40"/>
      <c r="O25" s="40"/>
      <c r="P25" s="40"/>
      <c r="Q25" s="40"/>
      <c r="R25" s="40"/>
      <c r="S25" s="40"/>
      <c r="T25" s="45" t="s">
        <v>39</v>
      </c>
      <c r="U25" s="45" t="s">
        <v>40</v>
      </c>
      <c r="V25" s="45" t="s">
        <v>41</v>
      </c>
      <c r="W25" s="40"/>
      <c r="X25" s="40"/>
      <c r="Y25" s="40"/>
      <c r="Z25" s="40"/>
      <c r="AA25" s="40"/>
      <c r="AB25" s="40"/>
      <c r="AC25" s="40"/>
      <c r="AD25" s="40"/>
    </row>
    <row r="26" spans="1:30" x14ac:dyDescent="0.25">
      <c r="A26" s="40"/>
      <c r="B26" s="40" t="s">
        <v>117</v>
      </c>
      <c r="C26" s="41">
        <v>13857900000000</v>
      </c>
      <c r="D26" s="41">
        <v>9297450000000</v>
      </c>
      <c r="E26" s="41">
        <v>103.07374993745699</v>
      </c>
      <c r="F26" s="41">
        <v>103.225944100704</v>
      </c>
      <c r="G26">
        <f t="shared" si="0"/>
        <v>134.44645225781235</v>
      </c>
      <c r="H26">
        <f t="shared" si="1"/>
        <v>90.068926770286538</v>
      </c>
      <c r="N26" s="40"/>
      <c r="O26" s="40"/>
      <c r="P26" s="40"/>
      <c r="Q26" s="40"/>
      <c r="R26" s="40"/>
      <c r="S26" s="40"/>
      <c r="T26" s="43">
        <v>1</v>
      </c>
      <c r="U26" s="43">
        <v>56.675647633632515</v>
      </c>
      <c r="V26" s="43">
        <v>0.6514681741359567</v>
      </c>
      <c r="W26" s="40"/>
      <c r="X26" s="40"/>
      <c r="Y26" s="40"/>
      <c r="Z26" s="40"/>
      <c r="AA26" s="40"/>
      <c r="AB26" s="40"/>
      <c r="AC26" s="40"/>
      <c r="AD26" s="40"/>
    </row>
    <row r="27" spans="1:30" x14ac:dyDescent="0.25">
      <c r="A27" s="40"/>
      <c r="B27" s="40" t="s">
        <v>118</v>
      </c>
      <c r="C27" s="41">
        <v>14480350000000</v>
      </c>
      <c r="D27" s="41">
        <v>9744475000000</v>
      </c>
      <c r="E27" s="41">
        <v>105.809570331461</v>
      </c>
      <c r="F27" s="41">
        <v>106.17064220183499</v>
      </c>
      <c r="G27">
        <f t="shared" si="0"/>
        <v>136.85293262829239</v>
      </c>
      <c r="H27">
        <f t="shared" si="1"/>
        <v>91.781257020894074</v>
      </c>
      <c r="N27" s="40"/>
      <c r="O27" s="40"/>
      <c r="P27" s="40"/>
      <c r="Q27" s="40"/>
      <c r="R27" s="40"/>
      <c r="S27" s="40"/>
      <c r="T27" s="43">
        <v>2</v>
      </c>
      <c r="U27" s="43">
        <v>56.518326081819168</v>
      </c>
      <c r="V27" s="43">
        <v>0.33804109372984925</v>
      </c>
      <c r="W27" s="40"/>
      <c r="X27" s="40"/>
      <c r="Y27" s="40"/>
      <c r="Z27" s="40"/>
      <c r="AA27" s="40"/>
      <c r="AB27" s="40"/>
      <c r="AC27" s="40"/>
      <c r="AD27" s="40"/>
    </row>
    <row r="28" spans="1:30" x14ac:dyDescent="0.25">
      <c r="A28" s="40"/>
      <c r="B28" s="40" t="s">
        <v>119</v>
      </c>
      <c r="C28" s="41">
        <v>14720250000000</v>
      </c>
      <c r="D28" s="41">
        <v>10005500000000</v>
      </c>
      <c r="E28" s="41">
        <v>107.875984004926</v>
      </c>
      <c r="F28" s="41">
        <v>110.246639641562</v>
      </c>
      <c r="G28">
        <f t="shared" si="0"/>
        <v>136.45530222303995</v>
      </c>
      <c r="H28">
        <f t="shared" si="1"/>
        <v>90.755600647151297</v>
      </c>
      <c r="N28" s="40"/>
      <c r="O28" s="40"/>
      <c r="P28" s="40"/>
      <c r="Q28" s="40"/>
      <c r="R28" s="40"/>
      <c r="S28" s="40"/>
      <c r="T28" s="43">
        <v>3</v>
      </c>
      <c r="U28" s="43">
        <v>58.392868278026555</v>
      </c>
      <c r="V28" s="43">
        <v>0.28057490109198113</v>
      </c>
      <c r="W28" s="40"/>
      <c r="X28" s="40"/>
      <c r="Y28" s="40"/>
      <c r="Z28" s="40"/>
      <c r="AA28" s="40"/>
      <c r="AB28" s="40"/>
      <c r="AC28" s="40"/>
      <c r="AD28" s="40"/>
    </row>
    <row r="29" spans="1:30" x14ac:dyDescent="0.25">
      <c r="A29" s="40"/>
      <c r="B29" s="40" t="s">
        <v>120</v>
      </c>
      <c r="C29" s="41">
        <v>14417950000000</v>
      </c>
      <c r="D29" s="41">
        <v>9842950000000</v>
      </c>
      <c r="E29" s="41">
        <v>108.70666422673401</v>
      </c>
      <c r="F29" s="41">
        <v>109.85466183059501</v>
      </c>
      <c r="G29">
        <f t="shared" si="0"/>
        <v>132.63170296466723</v>
      </c>
      <c r="H29">
        <f t="shared" si="1"/>
        <v>89.599747848467686</v>
      </c>
      <c r="N29" s="40"/>
      <c r="O29" s="40"/>
      <c r="P29" s="40"/>
      <c r="Q29" s="40"/>
      <c r="R29" s="40"/>
      <c r="S29" s="40"/>
      <c r="T29" s="43">
        <v>4</v>
      </c>
      <c r="U29" s="43">
        <v>59.891676245478692</v>
      </c>
      <c r="V29" s="43">
        <v>0.55129173836912315</v>
      </c>
      <c r="W29" s="40"/>
      <c r="X29" s="40"/>
      <c r="Y29" s="40"/>
      <c r="Z29" s="40"/>
      <c r="AA29" s="40"/>
      <c r="AB29" s="40"/>
      <c r="AC29" s="40"/>
      <c r="AD29" s="40"/>
    </row>
    <row r="30" spans="1:30" x14ac:dyDescent="0.25">
      <c r="A30" s="40"/>
      <c r="B30" s="40" t="s">
        <v>121</v>
      </c>
      <c r="C30" s="41">
        <v>14958300000000</v>
      </c>
      <c r="D30" s="41">
        <v>10201900000000</v>
      </c>
      <c r="E30" s="41">
        <v>110.022705733645</v>
      </c>
      <c r="F30" s="41">
        <v>111.656326008108</v>
      </c>
      <c r="G30">
        <f t="shared" si="0"/>
        <v>135.95648189395277</v>
      </c>
      <c r="H30">
        <f t="shared" si="1"/>
        <v>91.368759520702682</v>
      </c>
      <c r="N30" s="40"/>
      <c r="O30" s="40"/>
      <c r="P30" s="40"/>
      <c r="Q30" s="40"/>
      <c r="R30" s="40"/>
      <c r="S30" s="40"/>
      <c r="T30" s="43">
        <v>5</v>
      </c>
      <c r="U30" s="43">
        <v>62.156256524518632</v>
      </c>
      <c r="V30" s="43">
        <v>0.30842041650568319</v>
      </c>
      <c r="W30" s="40"/>
      <c r="X30" s="40"/>
      <c r="Y30" s="40"/>
      <c r="Z30" s="40"/>
      <c r="AA30" s="40"/>
      <c r="AB30" s="40"/>
      <c r="AC30" s="40"/>
      <c r="AD30" s="40"/>
    </row>
    <row r="31" spans="1:30" x14ac:dyDescent="0.25">
      <c r="A31" s="40"/>
      <c r="B31" s="40" t="s">
        <v>122</v>
      </c>
      <c r="C31" s="41">
        <v>15533825000000</v>
      </c>
      <c r="D31" s="41">
        <v>10711800000000</v>
      </c>
      <c r="E31" s="41">
        <v>112.183450813034</v>
      </c>
      <c r="F31" s="41">
        <v>115.18113932152799</v>
      </c>
      <c r="G31">
        <f t="shared" si="0"/>
        <v>138.46806179896194</v>
      </c>
      <c r="H31">
        <f t="shared" si="1"/>
        <v>92.99960100323392</v>
      </c>
      <c r="N31" s="40"/>
      <c r="O31" s="40"/>
      <c r="P31" s="40"/>
      <c r="Q31" s="40"/>
      <c r="R31" s="40"/>
      <c r="S31" s="40"/>
      <c r="T31" s="43">
        <v>6</v>
      </c>
      <c r="U31" s="43">
        <v>63.74295209021966</v>
      </c>
      <c r="V31" s="43">
        <v>0.13331452084908335</v>
      </c>
      <c r="W31" s="40"/>
      <c r="X31" s="40"/>
      <c r="Y31" s="40"/>
      <c r="Z31" s="40"/>
      <c r="AA31" s="40"/>
      <c r="AB31" s="40"/>
      <c r="AC31" s="40"/>
      <c r="AD31" s="40"/>
    </row>
    <row r="32" spans="1:30" x14ac:dyDescent="0.25">
      <c r="A32" s="40"/>
      <c r="B32" s="40" t="s">
        <v>123</v>
      </c>
      <c r="C32" s="41">
        <v>16244575000000</v>
      </c>
      <c r="D32" s="41">
        <v>11149600000000</v>
      </c>
      <c r="E32" s="41">
        <v>114.144004114894</v>
      </c>
      <c r="F32" s="41">
        <v>117.56462556005999</v>
      </c>
      <c r="G32">
        <f t="shared" si="0"/>
        <v>142.31649858409284</v>
      </c>
      <c r="H32">
        <f t="shared" si="1"/>
        <v>94.838051385652804</v>
      </c>
      <c r="N32" s="40"/>
      <c r="O32" s="40"/>
      <c r="P32" s="40"/>
      <c r="Q32" s="40"/>
      <c r="R32" s="40"/>
      <c r="S32" s="40"/>
      <c r="T32" s="43">
        <v>7</v>
      </c>
      <c r="U32" s="43">
        <v>66.018444587834153</v>
      </c>
      <c r="V32" s="43">
        <v>-0.42640462130563606</v>
      </c>
      <c r="W32" s="40"/>
      <c r="X32" s="40"/>
      <c r="Y32" s="40"/>
      <c r="Z32" s="40"/>
      <c r="AA32" s="40"/>
      <c r="AB32" s="40"/>
      <c r="AC32" s="40"/>
      <c r="AD32" s="40"/>
    </row>
    <row r="33" spans="1:30" x14ac:dyDescent="0.25">
      <c r="A33" s="40"/>
      <c r="B33" s="40" t="s">
        <v>167</v>
      </c>
      <c r="C33" s="41"/>
      <c r="D33" s="41"/>
      <c r="E33" s="41"/>
      <c r="F33" s="41">
        <v>119.286750586729</v>
      </c>
      <c r="G33" t="e">
        <f t="shared" si="0"/>
        <v>#DIV/0!</v>
      </c>
      <c r="H33">
        <f t="shared" si="1"/>
        <v>0</v>
      </c>
      <c r="N33" s="40"/>
      <c r="O33" s="40"/>
      <c r="P33" s="40"/>
      <c r="Q33" s="40"/>
      <c r="R33" s="40"/>
      <c r="S33" s="40"/>
      <c r="T33" s="43">
        <v>8</v>
      </c>
      <c r="U33" s="43">
        <v>68.810792843606805</v>
      </c>
      <c r="V33" s="43">
        <v>-1.1565563287071114</v>
      </c>
      <c r="W33" s="40"/>
      <c r="X33" s="40"/>
      <c r="Y33" s="40"/>
      <c r="Z33" s="40"/>
      <c r="AA33" s="40"/>
      <c r="AB33" s="40"/>
      <c r="AC33" s="40"/>
      <c r="AD33" s="40"/>
    </row>
    <row r="34" spans="1:30" x14ac:dyDescent="0.25">
      <c r="N34" s="40"/>
      <c r="O34" s="40"/>
      <c r="P34" s="40"/>
      <c r="Q34" s="40"/>
      <c r="R34" s="40"/>
      <c r="S34" s="40"/>
      <c r="T34" s="43">
        <v>9</v>
      </c>
      <c r="U34" s="43">
        <v>71.70430031481358</v>
      </c>
      <c r="V34" s="43">
        <v>-0.98357795910564505</v>
      </c>
      <c r="W34" s="40"/>
      <c r="X34" s="40"/>
      <c r="Y34" s="40"/>
      <c r="Z34" s="40"/>
      <c r="AA34" s="40"/>
      <c r="AB34" s="40"/>
      <c r="AC34" s="40"/>
      <c r="AD34" s="40"/>
    </row>
    <row r="35" spans="1:30" x14ac:dyDescent="0.25">
      <c r="N35" s="40"/>
      <c r="O35" s="40"/>
      <c r="P35" s="40"/>
      <c r="Q35" s="40"/>
      <c r="R35" s="40"/>
      <c r="S35" s="40"/>
      <c r="T35" s="43">
        <v>10</v>
      </c>
      <c r="U35" s="43">
        <v>74.995218989511471</v>
      </c>
      <c r="V35" s="43">
        <v>-0.93591768629467254</v>
      </c>
      <c r="W35" s="40"/>
      <c r="X35" s="40"/>
      <c r="Y35" s="40"/>
      <c r="Z35" s="40"/>
      <c r="AA35" s="40"/>
      <c r="AB35" s="40"/>
      <c r="AC35" s="40"/>
      <c r="AD35" s="40"/>
    </row>
    <row r="36" spans="1:30" x14ac:dyDescent="0.25">
      <c r="N36" s="40"/>
      <c r="O36" s="40"/>
      <c r="P36" s="40"/>
      <c r="Q36" s="40"/>
      <c r="R36" s="40"/>
      <c r="S36" s="40"/>
      <c r="T36" s="43">
        <v>11</v>
      </c>
      <c r="U36" s="43">
        <v>77.908044036843393</v>
      </c>
      <c r="V36" s="43">
        <v>-0.77067094838035644</v>
      </c>
      <c r="W36" s="40"/>
      <c r="X36" s="40"/>
      <c r="Y36" s="40"/>
      <c r="Z36" s="40"/>
      <c r="AA36" s="40"/>
      <c r="AB36" s="40"/>
      <c r="AC36" s="40"/>
      <c r="AD36" s="40"/>
    </row>
    <row r="37" spans="1:30" x14ac:dyDescent="0.25">
      <c r="N37" s="40"/>
      <c r="O37" s="40"/>
      <c r="P37" s="40"/>
      <c r="Q37" s="40"/>
      <c r="R37" s="40"/>
      <c r="S37" s="40"/>
      <c r="T37" s="43">
        <v>12</v>
      </c>
      <c r="U37" s="43">
        <v>78.611587210073893</v>
      </c>
      <c r="V37" s="43">
        <v>-0.2279202178865205</v>
      </c>
      <c r="W37" s="40"/>
      <c r="X37" s="40"/>
      <c r="Y37" s="40"/>
      <c r="Z37" s="40"/>
      <c r="AA37" s="40"/>
      <c r="AB37" s="40"/>
      <c r="AC37" s="40"/>
      <c r="AD37" s="40"/>
    </row>
    <row r="38" spans="1:30" x14ac:dyDescent="0.25">
      <c r="N38" s="40"/>
      <c r="O38" s="40"/>
      <c r="P38" s="40"/>
      <c r="Q38" s="40"/>
      <c r="R38" s="40"/>
      <c r="S38" s="40"/>
      <c r="T38" s="43">
        <v>13</v>
      </c>
      <c r="U38" s="43">
        <v>79.940371015141864</v>
      </c>
      <c r="V38" s="43">
        <v>0.24239734251395362</v>
      </c>
      <c r="W38" s="40"/>
      <c r="X38" s="40"/>
      <c r="Y38" s="40"/>
      <c r="Z38" s="40"/>
      <c r="AA38" s="40"/>
      <c r="AB38" s="40"/>
      <c r="AC38" s="40"/>
      <c r="AD38" s="40"/>
    </row>
    <row r="39" spans="1:30" x14ac:dyDescent="0.25">
      <c r="N39" s="40"/>
      <c r="O39" s="40"/>
      <c r="P39" s="40"/>
      <c r="Q39" s="40"/>
      <c r="R39" s="40"/>
      <c r="S39" s="40"/>
      <c r="T39" s="43">
        <v>14</v>
      </c>
      <c r="U39" s="43">
        <v>82.065599313736939</v>
      </c>
      <c r="V39" s="43">
        <v>0.3613733929448415</v>
      </c>
      <c r="W39" s="40"/>
      <c r="X39" s="40"/>
      <c r="Y39" s="40"/>
      <c r="Z39" s="40"/>
      <c r="AA39" s="40"/>
      <c r="AB39" s="40"/>
      <c r="AC39" s="40"/>
      <c r="AD39" s="40"/>
    </row>
    <row r="40" spans="1:30" x14ac:dyDescent="0.25">
      <c r="N40" s="40"/>
      <c r="O40" s="40"/>
      <c r="P40" s="40"/>
      <c r="Q40" s="40"/>
      <c r="R40" s="40"/>
      <c r="S40" s="40"/>
      <c r="T40" s="43">
        <v>15</v>
      </c>
      <c r="U40" s="43">
        <v>85.038294100815619</v>
      </c>
      <c r="V40" s="43">
        <v>0.34110990739046088</v>
      </c>
      <c r="W40" s="40"/>
      <c r="X40" s="40"/>
      <c r="Y40" s="40"/>
      <c r="Z40" s="40"/>
      <c r="AA40" s="40"/>
      <c r="AB40" s="40"/>
      <c r="AC40" s="40"/>
      <c r="AD40" s="40"/>
    </row>
    <row r="41" spans="1:30" x14ac:dyDescent="0.25">
      <c r="N41" s="40"/>
      <c r="O41" s="40"/>
      <c r="P41" s="40"/>
      <c r="Q41" s="40"/>
      <c r="R41" s="40"/>
      <c r="S41" s="40"/>
      <c r="T41" s="43">
        <v>16</v>
      </c>
      <c r="U41" s="43">
        <v>87.760892635159209</v>
      </c>
      <c r="V41" s="43">
        <v>0.14260736484078507</v>
      </c>
      <c r="W41" s="40"/>
      <c r="X41" s="40"/>
      <c r="Y41" s="40"/>
      <c r="Z41" s="40"/>
      <c r="AA41" s="40"/>
      <c r="AB41" s="40"/>
      <c r="AC41" s="40"/>
      <c r="AD41" s="40"/>
    </row>
    <row r="42" spans="1:30" x14ac:dyDescent="0.25">
      <c r="N42" s="40"/>
      <c r="O42" s="40"/>
      <c r="P42" s="40"/>
      <c r="Q42" s="40"/>
      <c r="R42" s="40"/>
      <c r="S42" s="40"/>
      <c r="T42" s="43">
        <v>17</v>
      </c>
      <c r="U42" s="43">
        <v>90.0001093791344</v>
      </c>
      <c r="V42" s="43">
        <v>6.8817391152137475E-2</v>
      </c>
      <c r="W42" s="40"/>
      <c r="X42" s="40"/>
      <c r="Y42" s="40"/>
      <c r="Z42" s="40"/>
      <c r="AA42" s="40"/>
      <c r="AB42" s="40"/>
      <c r="AC42" s="40"/>
      <c r="AD42" s="40"/>
    </row>
    <row r="43" spans="1:30" x14ac:dyDescent="0.25">
      <c r="N43" s="40"/>
      <c r="O43" s="40"/>
      <c r="P43" s="40"/>
      <c r="Q43" s="40"/>
      <c r="R43" s="40"/>
      <c r="S43" s="40"/>
      <c r="T43" s="43">
        <v>18</v>
      </c>
      <c r="U43" s="43">
        <v>91.543156070537137</v>
      </c>
      <c r="V43" s="43">
        <v>0.23810095035693735</v>
      </c>
      <c r="W43" s="40"/>
      <c r="X43" s="40"/>
      <c r="Y43" s="40"/>
      <c r="Z43" s="40"/>
      <c r="AA43" s="40"/>
      <c r="AB43" s="40"/>
      <c r="AC43" s="40"/>
      <c r="AD43" s="40"/>
    </row>
    <row r="44" spans="1:30" x14ac:dyDescent="0.25">
      <c r="N44" s="40"/>
      <c r="O44" s="40"/>
      <c r="P44" s="40"/>
      <c r="Q44" s="40"/>
      <c r="R44" s="40"/>
      <c r="S44" s="40"/>
      <c r="T44" s="43">
        <v>19</v>
      </c>
      <c r="U44" s="43">
        <v>91.28819355816745</v>
      </c>
      <c r="V44" s="43">
        <v>-0.53259291101615247</v>
      </c>
      <c r="W44" s="40"/>
      <c r="X44" s="40"/>
      <c r="Y44" s="40"/>
      <c r="Z44" s="40"/>
      <c r="AA44" s="40"/>
      <c r="AB44" s="40"/>
      <c r="AC44" s="40"/>
      <c r="AD44" s="40"/>
    </row>
    <row r="45" spans="1:30" x14ac:dyDescent="0.25">
      <c r="N45" s="40"/>
      <c r="O45" s="40"/>
      <c r="P45" s="40"/>
      <c r="Q45" s="40"/>
      <c r="R45" s="40"/>
      <c r="S45" s="40"/>
      <c r="T45" s="43">
        <v>20</v>
      </c>
      <c r="U45" s="43">
        <v>88.836483476815289</v>
      </c>
      <c r="V45" s="43">
        <v>0.76326437165239724</v>
      </c>
      <c r="W45" s="40"/>
      <c r="X45" s="40"/>
      <c r="Y45" s="40"/>
      <c r="Z45" s="40"/>
      <c r="AA45" s="40"/>
      <c r="AB45" s="40"/>
      <c r="AC45" s="40"/>
      <c r="AD45" s="40"/>
    </row>
    <row r="46" spans="1:30" x14ac:dyDescent="0.25">
      <c r="N46" s="40"/>
      <c r="O46" s="40"/>
      <c r="P46" s="40"/>
      <c r="Q46" s="40"/>
      <c r="R46" s="40"/>
      <c r="S46" s="40"/>
      <c r="T46" s="43">
        <v>21</v>
      </c>
      <c r="U46" s="43">
        <v>90.968347584003595</v>
      </c>
      <c r="V46" s="43">
        <v>0.40041193669908637</v>
      </c>
      <c r="W46" s="40"/>
      <c r="X46" s="40"/>
      <c r="Y46" s="40"/>
      <c r="Z46" s="40"/>
      <c r="AA46" s="40"/>
      <c r="AB46" s="40"/>
      <c r="AC46" s="40"/>
      <c r="AD46" s="40"/>
    </row>
    <row r="47" spans="1:30" x14ac:dyDescent="0.25">
      <c r="N47" s="40"/>
      <c r="O47" s="40"/>
      <c r="P47" s="40"/>
      <c r="Q47" s="40"/>
      <c r="R47" s="40"/>
      <c r="S47" s="40"/>
      <c r="T47" s="43">
        <v>22</v>
      </c>
      <c r="U47" s="43">
        <v>92.578784598224871</v>
      </c>
      <c r="V47" s="43">
        <v>0.42081640500904882</v>
      </c>
      <c r="W47" s="40"/>
      <c r="X47" s="40"/>
      <c r="Y47" s="40"/>
      <c r="Z47" s="40"/>
      <c r="AA47" s="40"/>
      <c r="AB47" s="40"/>
      <c r="AC47" s="40"/>
      <c r="AD47" s="40"/>
    </row>
    <row r="48" spans="1:30" ht="15.75" thickBot="1" x14ac:dyDescent="0.3">
      <c r="N48" s="40"/>
      <c r="O48" s="40"/>
      <c r="P48" s="40"/>
      <c r="Q48" s="40"/>
      <c r="R48" s="40"/>
      <c r="S48" s="40"/>
      <c r="T48" s="44">
        <v>23</v>
      </c>
      <c r="U48" s="44">
        <v>95.046420620198433</v>
      </c>
      <c r="V48" s="44">
        <v>-0.2083692345456285</v>
      </c>
      <c r="W48" s="40"/>
      <c r="X48" s="40"/>
      <c r="Y48" s="40"/>
      <c r="Z48" s="40"/>
      <c r="AA48" s="40"/>
      <c r="AB48" s="40"/>
      <c r="AC48" s="40"/>
      <c r="AD48" s="40"/>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Exponents and Logs</vt:lpstr>
      <vt:lpstr>Excel Formulas</vt:lpstr>
      <vt:lpstr>Plotting and Regression</vt:lpstr>
      <vt:lpstr>Y=400+9X+e</vt:lpstr>
      <vt:lpstr>dlnY</vt:lpstr>
      <vt:lpstr>ESS TSS RSS</vt:lpstr>
      <vt:lpstr>MPC</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dc:creator>
  <cp:lastModifiedBy>Scott W. Hegerty</cp:lastModifiedBy>
  <dcterms:created xsi:type="dcterms:W3CDTF">2014-01-27T13:27:55Z</dcterms:created>
  <dcterms:modified xsi:type="dcterms:W3CDTF">2021-05-04T23:22:46Z</dcterms:modified>
</cp:coreProperties>
</file>