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9D5920A0-6E47-7D44-9F9E-35275FB1A038}" xr6:coauthVersionLast="47" xr6:coauthVersionMax="47" xr10:uidLastSave="{00000000-0000-0000-0000-000000000000}"/>
  <bookViews>
    <workbookView xWindow="0" yWindow="720" windowWidth="29400" windowHeight="18400" activeTab="1" xr2:uid="{32F1C8C2-6F53-FF4F-A914-0CDC015A3657}"/>
  </bookViews>
  <sheets>
    <sheet name="Vstupní proměnné" sheetId="1" r:id="rId1"/>
    <sheet name="KP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7" i="2"/>
  <c r="C13" i="2"/>
  <c r="C6" i="2"/>
  <c r="C12" i="2"/>
  <c r="C5" i="2"/>
  <c r="C11" i="2"/>
  <c r="C10" i="2"/>
  <c r="C9" i="2"/>
  <c r="C8" i="2"/>
  <c r="B15" i="1"/>
  <c r="B9" i="1"/>
  <c r="B5" i="1"/>
  <c r="H21" i="2"/>
  <c r="I21" i="2"/>
  <c r="H20" i="2"/>
  <c r="I20" i="2"/>
  <c r="H19" i="2"/>
  <c r="I19" i="2"/>
  <c r="H18" i="2"/>
  <c r="I18" i="2"/>
  <c r="H17" i="2"/>
  <c r="I17" i="2"/>
  <c r="G17" i="2"/>
  <c r="G18" i="2"/>
  <c r="G19" i="2"/>
  <c r="G20" i="2"/>
  <c r="G21" i="2"/>
  <c r="H16" i="2"/>
  <c r="I16" i="2"/>
  <c r="G16" i="2"/>
  <c r="H15" i="2"/>
  <c r="I15" i="2"/>
  <c r="G15" i="2"/>
  <c r="H12" i="2"/>
  <c r="I12" i="2"/>
  <c r="G12" i="2"/>
  <c r="H11" i="2"/>
  <c r="I11" i="2"/>
  <c r="G11" i="2"/>
  <c r="H10" i="2"/>
  <c r="I10" i="2"/>
  <c r="G10" i="2"/>
  <c r="H9" i="2"/>
  <c r="I9" i="2"/>
  <c r="G9" i="2"/>
  <c r="H8" i="2"/>
  <c r="I8" i="2"/>
  <c r="G8" i="2"/>
  <c r="H7" i="2"/>
  <c r="I7" i="2"/>
  <c r="G7" i="2"/>
  <c r="H6" i="2"/>
  <c r="I6" i="2"/>
  <c r="G6" i="2"/>
  <c r="H5" i="2"/>
  <c r="I5" i="2"/>
  <c r="G5" i="2"/>
  <c r="H4" i="2"/>
  <c r="I4" i="2"/>
  <c r="G4" i="2"/>
  <c r="H3" i="2"/>
  <c r="I3" i="2"/>
  <c r="G3" i="2"/>
  <c r="H2" i="2"/>
  <c r="I2" i="2"/>
  <c r="G2" i="2"/>
  <c r="H13" i="2"/>
  <c r="I13" i="2"/>
  <c r="G13" i="2"/>
  <c r="H14" i="2"/>
  <c r="I14" i="2"/>
  <c r="G14" i="2"/>
  <c r="C4" i="2" l="1"/>
  <c r="C2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tc={F8F28E57-E67D-9048-9A57-AFEB8EFB89F7}</author>
    <author>tc={5F09F513-878D-E249-A6FC-147C935347CB}</author>
    <author>tc={1E58446A-5826-964F-9A0C-64D2E1E1B50B}</author>
    <author>tc={1C4C146C-BB78-CB42-BCCF-57ECA8C9CB40}</author>
  </authors>
  <commentList>
    <comment ref="A2" authorId="0" shapeId="0" xr:uid="{F8F28E57-E67D-9048-9A57-AFEB8EFB89F7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jak efektivně jsou všechny lázně využíváné v průběhu času</t>
      </text>
    </comment>
    <comment ref="A8" authorId="1" shapeId="0" xr:uid="{5F09F513-878D-E249-A6FC-147C935347CB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čas, který manipulátor potřebuje na přesun z jedné lázně do druhé včetně zvednutí, přejezdu a spuštění rámu</t>
      </text>
    </comment>
    <comment ref="A9" authorId="2" shapeId="0" xr:uid="{1E58446A-5826-964F-9A0C-64D2E1E1B50B}">
      <text>
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kolik % času je manipulátor aktivně zapojený do práce </t>
      </text>
    </comment>
    <comment ref="A12" authorId="3" shapeId="0" xr:uid="{1C4C146C-BB78-CB42-BCCF-57ECA8C9CB40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Kolik milimetrů manipulátor urazí horizontálně</t>
      </text>
    </comment>
  </commentList>
</comments>
</file>

<file path=xl/sharedStrings.xml><?xml version="1.0" encoding="utf-8"?>
<sst xmlns="http://schemas.openxmlformats.org/spreadsheetml/2006/main" count="233" uniqueCount="90">
  <si>
    <t>Přejezd (rampa zpomalení)</t>
  </si>
  <si>
    <t>s</t>
  </si>
  <si>
    <t>Ponoření / zdvih dráha celkem</t>
  </si>
  <si>
    <t>mm</t>
  </si>
  <si>
    <t>Ponoření rychlost</t>
  </si>
  <si>
    <t>Zdvih rychlost</t>
  </si>
  <si>
    <t>Ponoření (zpomalení před založením)</t>
  </si>
  <si>
    <t>Rychlost před založením</t>
  </si>
  <si>
    <t>Výška zastavení mezipozice okapu</t>
  </si>
  <si>
    <t xml:space="preserve">Název proměnné </t>
  </si>
  <si>
    <t>mm/s</t>
  </si>
  <si>
    <t>Okap</t>
  </si>
  <si>
    <t>Požadovaný takt linky</t>
  </si>
  <si>
    <t>Celkový počet operací</t>
  </si>
  <si>
    <t xml:space="preserve">Technologie 1 </t>
  </si>
  <si>
    <t>Technologie 2</t>
  </si>
  <si>
    <t>Technologie 3</t>
  </si>
  <si>
    <t>vstup</t>
  </si>
  <si>
    <t>oplach 1</t>
  </si>
  <si>
    <t>oplach 2</t>
  </si>
  <si>
    <t>oplach společný</t>
  </si>
  <si>
    <t>aktivace</t>
  </si>
  <si>
    <t>fosfát</t>
  </si>
  <si>
    <t>oplach</t>
  </si>
  <si>
    <t>pasivace</t>
  </si>
  <si>
    <t>demi oplach</t>
  </si>
  <si>
    <t>KTL</t>
  </si>
  <si>
    <t>UF1</t>
  </si>
  <si>
    <t>UF2</t>
  </si>
  <si>
    <t>teplý opl</t>
  </si>
  <si>
    <t>postřik</t>
  </si>
  <si>
    <t>ponor odm železo</t>
  </si>
  <si>
    <t>ponor odm pozink</t>
  </si>
  <si>
    <t>moření železo</t>
  </si>
  <si>
    <t>moření pozink</t>
  </si>
  <si>
    <t>oplach moř žel</t>
  </si>
  <si>
    <t>oplach moř pozink</t>
  </si>
  <si>
    <t>výstup</t>
  </si>
  <si>
    <t>demi</t>
  </si>
  <si>
    <t>x</t>
  </si>
  <si>
    <t>Výsledek</t>
  </si>
  <si>
    <t>tech</t>
  </si>
  <si>
    <t>id_vany</t>
  </si>
  <si>
    <t>poradi_operace</t>
  </si>
  <si>
    <t>cas_min</t>
  </si>
  <si>
    <t>cas_max</t>
  </si>
  <si>
    <t>cas_opt</t>
  </si>
  <si>
    <t>okap</t>
  </si>
  <si>
    <t>okap_cas</t>
  </si>
  <si>
    <t>tech1</t>
  </si>
  <si>
    <t>tech2</t>
  </si>
  <si>
    <t>tech3</t>
  </si>
  <si>
    <t xml:space="preserve">Celkový simulační čas </t>
  </si>
  <si>
    <t>Min. vytíženost vany (Bath Utilization)</t>
  </si>
  <si>
    <t>Max. vytíženost vany (Bath Utilization)</t>
  </si>
  <si>
    <t>Opt. vytíženost vany (Bath Utilization)</t>
  </si>
  <si>
    <t>Max. vytíženost vany</t>
  </si>
  <si>
    <t>Min. vytíženost vany</t>
  </si>
  <si>
    <t>Opt. vytíženost vany</t>
  </si>
  <si>
    <t>min. čas, kdy jsou vany využité/celokvý simulační čas x 100%</t>
  </si>
  <si>
    <t>opt. čas, kdy jsou vany využité/celokvý simulační čas x 100%</t>
  </si>
  <si>
    <t>opt. čas, kdy jsou vany využitaé/celokvý simulační čas x 100%</t>
  </si>
  <si>
    <t>Potřebný počet manipulátorů</t>
  </si>
  <si>
    <t>Koridor man 2</t>
  </si>
  <si>
    <t>Koridor man 3</t>
  </si>
  <si>
    <t>Koridor man 4</t>
  </si>
  <si>
    <t>Koridor man 5</t>
  </si>
  <si>
    <t>Koridor man 6</t>
  </si>
  <si>
    <t>Manipulátor 1</t>
  </si>
  <si>
    <t>operací</t>
  </si>
  <si>
    <t>průměrná vzdalenost manipulátorů pro tech1</t>
  </si>
  <si>
    <t>průměrná vzdalenost manipulátorů pro tech2</t>
  </si>
  <si>
    <t>průměrná vzdalenost manipulátorů pro tech3</t>
  </si>
  <si>
    <t xml:space="preserve">Metriky </t>
  </si>
  <si>
    <t>Ponoření čas</t>
  </si>
  <si>
    <t>čas zdvihu</t>
  </si>
  <si>
    <t xml:space="preserve">celkový čas ponoření </t>
  </si>
  <si>
    <t>součet času ponoření, zdvihu, přejezdu</t>
  </si>
  <si>
    <t>(počet operací*pohybový čas)+(počet okapů*čas okapů)</t>
  </si>
  <si>
    <t>Vytíženost manipulátorů pro tech1</t>
  </si>
  <si>
    <t>Vytíženost manipulátorů pro tech2</t>
  </si>
  <si>
    <t>Vytíženost manipulátorů pro tech3</t>
  </si>
  <si>
    <t>Zpomalení před založením čas</t>
  </si>
  <si>
    <t>Výpočet</t>
  </si>
  <si>
    <t>Průměrná vzdálenost pohybu manipulátoru mezi lázněmi</t>
  </si>
  <si>
    <t>Manipulační čas mezi dvěma lazněmi</t>
  </si>
  <si>
    <t>Délka cesty manipulátorů pro tech1</t>
  </si>
  <si>
    <t>Délka cesty manipulátorů pro tech2</t>
  </si>
  <si>
    <t>Délka cesty manipulátorů pro tech3</t>
  </si>
  <si>
    <t>součet "Přejezd z předcházející pozice"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</si>
</sst>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8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charset val="238"/>
      <scheme val="minor"/>
    </font>
    <font>
      <sz val="10"/>
      <color rgb="FF000000"/>
      <name val="Tahoma"/>
      <family val="2"/>
      <charset val="238"/>
    </font>
    <font>
      <i/>
      <sz val="12"/>
      <color rgb="FF000000"/>
      <name val="Aptos Narrow"/>
      <scheme val="minor"/>
    </font>
    <font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0" fontId="0" fillId="0" borderId="0" xfId="1" applyNumberFormat="1" applyFont="1"/>
    <xf numFmtId="10" fontId="4" fillId="0" borderId="0" xfId="1" applyNumberFormat="1" applyFont="1"/>
    <xf numFmtId="10" fontId="0" fillId="0" borderId="0" xfId="0" applyNumberFormat="1"/>
    <xf numFmtId="0" fontId="4" fillId="2" borderId="0" xfId="0" applyFont="1" applyFill="1"/>
    <xf numFmtId="0" fontId="0" fillId="0" borderId="0" xfId="0" applyFill="1" applyBorder="1" applyAlignment="1">
      <alignment horizontal="center"/>
    </xf>
    <xf numFmtId="0" fontId="6" fillId="0" borderId="1" xfId="0" applyFont="1" applyBorder="1"/>
    <xf numFmtId="10" fontId="0" fillId="0" borderId="1" xfId="1" applyNumberFormat="1" applyFont="1" applyBorder="1"/>
    <xf numFmtId="2" fontId="0" fillId="0" borderId="1" xfId="0" applyNumberFormat="1" applyBorder="1"/>
    <xf numFmtId="0" fontId="4" fillId="0" borderId="2" xfId="0" applyFont="1" applyBorder="1"/>
    <xf numFmtId="0" fontId="6" fillId="0" borderId="2" xfId="0" applyFont="1" applyBorder="1"/>
    <xf numFmtId="10" fontId="0" fillId="0" borderId="2" xfId="1" applyNumberFormat="1" applyFont="1" applyBorder="1"/>
    <xf numFmtId="0" fontId="0" fillId="0" borderId="4" xfId="0" applyBorder="1"/>
    <xf numFmtId="0" fontId="6" fillId="0" borderId="4" xfId="0" applyFont="1" applyBorder="1"/>
    <xf numFmtId="2" fontId="0" fillId="0" borderId="4" xfId="0" applyNumberFormat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172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172" fontId="0" fillId="3" borderId="1" xfId="0" applyNumberFormat="1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0" fontId="6" fillId="0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0" fontId="0" fillId="0" borderId="6" xfId="0" applyBorder="1"/>
    <xf numFmtId="0" fontId="6" fillId="0" borderId="6" xfId="0" applyFont="1" applyFill="1" applyBorder="1"/>
    <xf numFmtId="0" fontId="0" fillId="0" borderId="7" xfId="0" applyBorder="1"/>
    <xf numFmtId="0" fontId="6" fillId="0" borderId="7" xfId="0" applyFont="1" applyBorder="1"/>
    <xf numFmtId="2" fontId="0" fillId="0" borderId="7" xfId="0" applyNumberFormat="1" applyBorder="1"/>
    <xf numFmtId="0" fontId="0" fillId="0" borderId="6" xfId="0" applyFill="1" applyBorder="1"/>
    <xf numFmtId="9" fontId="0" fillId="0" borderId="6" xfId="1" applyFont="1" applyBorder="1"/>
    <xf numFmtId="0" fontId="0" fillId="0" borderId="5" xfId="0" applyBorder="1"/>
    <xf numFmtId="0" fontId="6" fillId="0" borderId="5" xfId="0" applyFont="1" applyFill="1" applyBorder="1"/>
    <xf numFmtId="172" fontId="0" fillId="0" borderId="5" xfId="0" applyNumberFormat="1" applyBorder="1"/>
    <xf numFmtId="0" fontId="0" fillId="0" borderId="2" xfId="0" applyFill="1" applyBorder="1"/>
    <xf numFmtId="0" fontId="6" fillId="0" borderId="2" xfId="0" applyFont="1" applyFill="1" applyBorder="1"/>
    <xf numFmtId="9" fontId="0" fillId="0" borderId="2" xfId="1" applyFont="1" applyBorder="1"/>
    <xf numFmtId="0" fontId="7" fillId="0" borderId="4" xfId="0" applyFont="1" applyBorder="1"/>
    <xf numFmtId="0" fontId="7" fillId="0" borderId="1" xfId="0" applyFont="1" applyBorder="1"/>
    <xf numFmtId="0" fontId="7" fillId="0" borderId="7" xfId="0" applyFont="1" applyBorder="1"/>
    <xf numFmtId="0" fontId="0" fillId="0" borderId="0" xfId="0" applyBorder="1"/>
    <xf numFmtId="2" fontId="0" fillId="0" borderId="0" xfId="0" applyNumberFormat="1" applyBorder="1"/>
    <xf numFmtId="0" fontId="2" fillId="0" borderId="0" xfId="0" applyFont="1" applyFill="1" applyBorder="1" applyAlignment="1">
      <alignment horizontal="center"/>
    </xf>
    <xf numFmtId="1" fontId="0" fillId="0" borderId="4" xfId="0" applyNumberFormat="1" applyBorder="1"/>
    <xf numFmtId="1" fontId="0" fillId="0" borderId="7" xfId="0" applyNumberFormat="1" applyBorder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ga Asafova" id="{9632C1DA-56F1-DB4E-B688-034FFEECE011}" userId="S::asao00@vse.cz::3cca3bc1-0c73-408e-b7eb-211cb2d18751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3-23T10:17:14.01" personId="{9632C1DA-56F1-DB4E-B688-034FFEECE011}" id="{F8F28E57-E67D-9048-9A57-AFEB8EFB89F7}">
    <text>jak efektivně jsou všechny lázně využíváné v průběhu času</text>
  </threadedComment>
  <threadedComment ref="A8" dT="2025-03-23T12:21:22.82" personId="{9632C1DA-56F1-DB4E-B688-034FFEECE011}" id="{5F09F513-878D-E249-A6FC-147C935347CB}">
    <text>čas, který manipulátor potřebuje na přesun z jedné lázně do druhé včetně zvednutí, přejezdu a spuštění rámu</text>
  </threadedComment>
  <threadedComment ref="A9" dT="2025-03-23T12:48:28.88" personId="{9632C1DA-56F1-DB4E-B688-034FFEECE011}" id="{1E58446A-5826-964F-9A0C-64D2E1E1B50B}">
    <text xml:space="preserve">kolik % času je manipulátor aktivně zapojený do práce </text>
  </threadedComment>
  <threadedComment ref="A12" dT="2025-03-23T13:24:11.81" personId="{9632C1DA-56F1-DB4E-B688-034FFEECE011}" id="{1C4C146C-BB78-CB42-BCCF-57ECA8C9CB40}">
    <text>Kolik milimetrů manipulátor urazí horizontálně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FEF0-112F-B348-8EB2-3B41234A187F}">
  <dimension ref="A1:AD75"/>
  <sheetViews>
    <sheetView zoomScale="139" workbookViewId="0">
      <selection activeCell="AD5" sqref="AD5"/>
    </sheetView>
  </sheetViews>
  <sheetFormatPr baseColWidth="10" defaultRowHeight="16" x14ac:dyDescent="0.2"/>
  <cols>
    <col min="1" max="1" width="32.33203125" bestFit="1" customWidth="1"/>
    <col min="2" max="2" width="7.83203125" customWidth="1"/>
    <col min="3" max="3" width="7.1640625" bestFit="1" customWidth="1"/>
    <col min="6" max="6" width="13.1640625" customWidth="1"/>
    <col min="7" max="7" width="5.5" bestFit="1" customWidth="1"/>
    <col min="8" max="8" width="8" bestFit="1" customWidth="1"/>
    <col min="9" max="29" width="5.83203125" customWidth="1"/>
    <col min="30" max="30" width="19.83203125" customWidth="1"/>
    <col min="31" max="31" width="5.83203125" customWidth="1"/>
  </cols>
  <sheetData>
    <row r="1" spans="1:30" x14ac:dyDescent="0.2">
      <c r="A1" s="4" t="s">
        <v>9</v>
      </c>
      <c r="B1" s="4"/>
      <c r="C1" s="4"/>
      <c r="F1" s="4"/>
      <c r="G1" s="4" t="s">
        <v>17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18</v>
      </c>
      <c r="M1" s="4" t="s">
        <v>19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38</v>
      </c>
      <c r="AC1" s="4" t="s">
        <v>37</v>
      </c>
      <c r="AD1" s="5" t="s">
        <v>13</v>
      </c>
    </row>
    <row r="2" spans="1:30" x14ac:dyDescent="0.2">
      <c r="A2" s="1" t="s">
        <v>0</v>
      </c>
      <c r="B2" s="1">
        <v>3</v>
      </c>
      <c r="C2" s="1" t="s">
        <v>1</v>
      </c>
      <c r="F2" s="5" t="s">
        <v>14</v>
      </c>
      <c r="G2" s="6" t="s">
        <v>39</v>
      </c>
      <c r="H2" s="6" t="s">
        <v>39</v>
      </c>
      <c r="I2" s="6" t="s">
        <v>39</v>
      </c>
      <c r="J2" s="6" t="s">
        <v>39</v>
      </c>
      <c r="K2" s="6"/>
      <c r="L2" s="6" t="s">
        <v>39</v>
      </c>
      <c r="M2" s="6" t="s">
        <v>39</v>
      </c>
      <c r="N2" s="6" t="s">
        <v>39</v>
      </c>
      <c r="O2" s="6"/>
      <c r="P2" s="6" t="s">
        <v>39</v>
      </c>
      <c r="Q2" s="6"/>
      <c r="R2" s="6" t="s">
        <v>39</v>
      </c>
      <c r="S2" s="6" t="s">
        <v>39</v>
      </c>
      <c r="T2" s="6" t="s">
        <v>39</v>
      </c>
      <c r="U2" s="6" t="s">
        <v>39</v>
      </c>
      <c r="V2" s="6" t="s">
        <v>39</v>
      </c>
      <c r="W2" s="6" t="s">
        <v>39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  <c r="AC2" s="6" t="s">
        <v>39</v>
      </c>
      <c r="AD2" s="7">
        <v>20</v>
      </c>
    </row>
    <row r="3" spans="1:30" x14ac:dyDescent="0.2">
      <c r="A3" s="1" t="s">
        <v>2</v>
      </c>
      <c r="B3" s="1">
        <v>2750</v>
      </c>
      <c r="C3" s="1" t="s">
        <v>3</v>
      </c>
      <c r="F3" s="5" t="s">
        <v>15</v>
      </c>
      <c r="G3" s="6" t="s">
        <v>39</v>
      </c>
      <c r="H3" s="6" t="s">
        <v>39</v>
      </c>
      <c r="I3" s="6" t="s">
        <v>39</v>
      </c>
      <c r="J3" s="6" t="s">
        <v>39</v>
      </c>
      <c r="K3" s="6"/>
      <c r="L3" s="6" t="s">
        <v>39</v>
      </c>
      <c r="M3" s="6" t="s">
        <v>39</v>
      </c>
      <c r="N3" s="6"/>
      <c r="O3" s="6"/>
      <c r="P3" s="6"/>
      <c r="Q3" s="6"/>
      <c r="R3" s="6" t="s">
        <v>39</v>
      </c>
      <c r="S3" s="6" t="s">
        <v>39</v>
      </c>
      <c r="T3" s="6" t="s">
        <v>39</v>
      </c>
      <c r="U3" s="6" t="s">
        <v>39</v>
      </c>
      <c r="V3" s="6" t="s">
        <v>39</v>
      </c>
      <c r="W3" s="6" t="s">
        <v>39</v>
      </c>
      <c r="X3" s="6" t="s">
        <v>39</v>
      </c>
      <c r="Y3" s="6" t="s">
        <v>39</v>
      </c>
      <c r="Z3" s="6" t="s">
        <v>39</v>
      </c>
      <c r="AA3" s="6" t="s">
        <v>39</v>
      </c>
      <c r="AB3" s="6" t="s">
        <v>39</v>
      </c>
      <c r="AC3" s="6" t="s">
        <v>39</v>
      </c>
      <c r="AD3" s="7">
        <v>18</v>
      </c>
    </row>
    <row r="4" spans="1:30" x14ac:dyDescent="0.2">
      <c r="A4" s="1" t="s">
        <v>4</v>
      </c>
      <c r="B4" s="1">
        <v>200</v>
      </c>
      <c r="C4" s="1" t="s">
        <v>10</v>
      </c>
      <c r="F4" s="5" t="s">
        <v>16</v>
      </c>
      <c r="G4" s="6" t="s">
        <v>39</v>
      </c>
      <c r="H4" s="6" t="s">
        <v>39</v>
      </c>
      <c r="I4" s="6" t="s">
        <v>39</v>
      </c>
      <c r="J4" s="6"/>
      <c r="K4" s="6" t="s">
        <v>39</v>
      </c>
      <c r="L4" s="6" t="s">
        <v>39</v>
      </c>
      <c r="M4" s="6" t="s">
        <v>39</v>
      </c>
      <c r="N4" s="6"/>
      <c r="O4" s="6" t="s">
        <v>39</v>
      </c>
      <c r="P4" s="6"/>
      <c r="Q4" s="6" t="s">
        <v>39</v>
      </c>
      <c r="R4" s="6" t="s">
        <v>39</v>
      </c>
      <c r="S4" s="6" t="s">
        <v>39</v>
      </c>
      <c r="T4" s="6" t="s">
        <v>39</v>
      </c>
      <c r="U4" s="6" t="s">
        <v>39</v>
      </c>
      <c r="V4" s="6" t="s">
        <v>39</v>
      </c>
      <c r="W4" s="6" t="s">
        <v>39</v>
      </c>
      <c r="X4" s="6" t="s">
        <v>39</v>
      </c>
      <c r="Y4" s="6" t="s">
        <v>39</v>
      </c>
      <c r="Z4" s="6" t="s">
        <v>39</v>
      </c>
      <c r="AA4" s="6" t="s">
        <v>39</v>
      </c>
      <c r="AB4" s="6" t="s">
        <v>39</v>
      </c>
      <c r="AC4" s="6" t="s">
        <v>39</v>
      </c>
      <c r="AD4" s="7">
        <v>20</v>
      </c>
    </row>
    <row r="5" spans="1:30" x14ac:dyDescent="0.2">
      <c r="A5" s="31" t="s">
        <v>74</v>
      </c>
      <c r="B5" s="31">
        <f>B3/B4</f>
        <v>13.75</v>
      </c>
      <c r="C5" s="31" t="s">
        <v>1</v>
      </c>
      <c r="F5" s="28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56"/>
    </row>
    <row r="6" spans="1:30" x14ac:dyDescent="0.2">
      <c r="A6" s="1" t="s">
        <v>5</v>
      </c>
      <c r="B6" s="1">
        <v>250</v>
      </c>
      <c r="C6" s="1" t="s">
        <v>10</v>
      </c>
    </row>
    <row r="7" spans="1:30" x14ac:dyDescent="0.2">
      <c r="A7" s="1" t="s">
        <v>6</v>
      </c>
      <c r="B7" s="1">
        <v>500</v>
      </c>
      <c r="C7" s="1" t="s">
        <v>3</v>
      </c>
    </row>
    <row r="8" spans="1:30" x14ac:dyDescent="0.2">
      <c r="A8" s="1" t="s">
        <v>7</v>
      </c>
      <c r="B8" s="1">
        <v>133</v>
      </c>
      <c r="C8" s="1" t="s">
        <v>10</v>
      </c>
      <c r="F8" t="s">
        <v>62</v>
      </c>
      <c r="G8">
        <v>6</v>
      </c>
    </row>
    <row r="9" spans="1:30" x14ac:dyDescent="0.2">
      <c r="A9" s="31" t="s">
        <v>82</v>
      </c>
      <c r="B9" s="32">
        <f>B7/B8</f>
        <v>3.7593984962406015</v>
      </c>
      <c r="C9" s="31" t="s">
        <v>1</v>
      </c>
      <c r="F9" t="s">
        <v>68</v>
      </c>
      <c r="G9">
        <v>3</v>
      </c>
      <c r="H9" s="17" t="s">
        <v>69</v>
      </c>
    </row>
    <row r="10" spans="1:30" x14ac:dyDescent="0.2">
      <c r="A10" s="1" t="s">
        <v>8</v>
      </c>
      <c r="B10" s="1">
        <v>2000</v>
      </c>
      <c r="C10" s="1" t="s">
        <v>3</v>
      </c>
      <c r="F10" t="s">
        <v>63</v>
      </c>
      <c r="G10">
        <v>5</v>
      </c>
      <c r="H10" s="17" t="s">
        <v>69</v>
      </c>
    </row>
    <row r="11" spans="1:30" x14ac:dyDescent="0.2">
      <c r="A11" s="1" t="s">
        <v>11</v>
      </c>
      <c r="B11" s="1">
        <v>30</v>
      </c>
      <c r="C11" s="1" t="s">
        <v>1</v>
      </c>
      <c r="F11" t="s">
        <v>64</v>
      </c>
      <c r="G11">
        <v>5</v>
      </c>
      <c r="H11" s="17" t="s">
        <v>69</v>
      </c>
    </row>
    <row r="12" spans="1:30" x14ac:dyDescent="0.2">
      <c r="A12" s="1" t="s">
        <v>12</v>
      </c>
      <c r="B12" s="1">
        <v>300</v>
      </c>
      <c r="C12" s="1" t="s">
        <v>1</v>
      </c>
      <c r="F12" t="s">
        <v>65</v>
      </c>
      <c r="G12">
        <v>7</v>
      </c>
      <c r="H12" s="17" t="s">
        <v>69</v>
      </c>
    </row>
    <row r="13" spans="1:30" x14ac:dyDescent="0.2">
      <c r="A13" s="1" t="s">
        <v>52</v>
      </c>
      <c r="B13" s="1">
        <v>3600</v>
      </c>
      <c r="C13" s="1" t="s">
        <v>1</v>
      </c>
      <c r="F13" t="s">
        <v>66</v>
      </c>
      <c r="G13">
        <v>4</v>
      </c>
      <c r="H13" s="17" t="s">
        <v>69</v>
      </c>
    </row>
    <row r="14" spans="1:30" ht="17" x14ac:dyDescent="0.2">
      <c r="A14" s="34" t="s">
        <v>75</v>
      </c>
      <c r="B14" s="29">
        <v>16.399999999999999</v>
      </c>
      <c r="C14" s="1" t="s">
        <v>1</v>
      </c>
      <c r="F14" t="s">
        <v>67</v>
      </c>
      <c r="G14">
        <v>2</v>
      </c>
      <c r="H14" s="17" t="s">
        <v>69</v>
      </c>
    </row>
    <row r="15" spans="1:30" x14ac:dyDescent="0.2">
      <c r="A15" s="1" t="s">
        <v>76</v>
      </c>
      <c r="B15" s="29">
        <f>B5+B9</f>
        <v>17.5093984962406</v>
      </c>
      <c r="C15" s="1" t="s">
        <v>1</v>
      </c>
      <c r="I15" s="12"/>
    </row>
    <row r="17" spans="1:8" ht="48" x14ac:dyDescent="0.2">
      <c r="A17" s="8" t="s">
        <v>41</v>
      </c>
      <c r="B17" s="8" t="s">
        <v>42</v>
      </c>
      <c r="C17" s="8" t="s">
        <v>43</v>
      </c>
      <c r="D17" s="8" t="s">
        <v>44</v>
      </c>
      <c r="E17" s="8" t="s">
        <v>45</v>
      </c>
      <c r="F17" s="8" t="s">
        <v>46</v>
      </c>
      <c r="G17" s="8" t="s">
        <v>47</v>
      </c>
      <c r="H17" s="8" t="s">
        <v>48</v>
      </c>
    </row>
    <row r="18" spans="1:8" x14ac:dyDescent="0.2">
      <c r="A18" s="8" t="s">
        <v>49</v>
      </c>
      <c r="B18" s="9">
        <v>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</row>
    <row r="19" spans="1:8" x14ac:dyDescent="0.2">
      <c r="A19" s="8" t="s">
        <v>49</v>
      </c>
      <c r="B19" s="9">
        <v>1</v>
      </c>
      <c r="C19" s="9">
        <v>2</v>
      </c>
      <c r="D19" s="9">
        <v>90</v>
      </c>
      <c r="E19" s="9">
        <v>180</v>
      </c>
      <c r="F19" s="9">
        <v>120</v>
      </c>
      <c r="G19" s="9">
        <v>1</v>
      </c>
      <c r="H19" s="9">
        <v>20</v>
      </c>
    </row>
    <row r="20" spans="1:8" x14ac:dyDescent="0.2">
      <c r="A20" s="8" t="s">
        <v>49</v>
      </c>
      <c r="B20" s="9">
        <v>2</v>
      </c>
      <c r="C20" s="9">
        <v>3</v>
      </c>
      <c r="D20" s="9">
        <v>120</v>
      </c>
      <c r="E20" s="9">
        <v>180</v>
      </c>
      <c r="F20" s="9">
        <v>160</v>
      </c>
      <c r="G20" s="9">
        <v>0</v>
      </c>
      <c r="H20" s="9">
        <v>0</v>
      </c>
    </row>
    <row r="21" spans="1:8" x14ac:dyDescent="0.2">
      <c r="A21" s="8" t="s">
        <v>49</v>
      </c>
      <c r="B21" s="9">
        <v>3</v>
      </c>
      <c r="C21" s="9">
        <v>4</v>
      </c>
      <c r="D21" s="9">
        <v>180</v>
      </c>
      <c r="E21" s="9">
        <v>240</v>
      </c>
      <c r="F21" s="9">
        <v>220</v>
      </c>
      <c r="G21" s="9">
        <v>1</v>
      </c>
      <c r="H21" s="9">
        <v>20</v>
      </c>
    </row>
    <row r="22" spans="1:8" x14ac:dyDescent="0.2">
      <c r="A22" s="8" t="s">
        <v>49</v>
      </c>
      <c r="B22" s="9">
        <v>5</v>
      </c>
      <c r="C22" s="9">
        <v>5</v>
      </c>
      <c r="D22" s="9">
        <v>45</v>
      </c>
      <c r="E22" s="9">
        <v>120</v>
      </c>
      <c r="F22" s="9">
        <v>60</v>
      </c>
      <c r="G22" s="9">
        <v>1</v>
      </c>
      <c r="H22" s="9">
        <v>15</v>
      </c>
    </row>
    <row r="23" spans="1:8" x14ac:dyDescent="0.2">
      <c r="A23" s="8" t="s">
        <v>49</v>
      </c>
      <c r="B23" s="9">
        <v>6</v>
      </c>
      <c r="C23" s="9">
        <v>6</v>
      </c>
      <c r="D23" s="9">
        <v>45</v>
      </c>
      <c r="E23" s="9">
        <v>120</v>
      </c>
      <c r="F23" s="9">
        <v>60</v>
      </c>
      <c r="G23" s="9">
        <v>1</v>
      </c>
      <c r="H23" s="9">
        <v>15</v>
      </c>
    </row>
    <row r="24" spans="1:8" x14ac:dyDescent="0.2">
      <c r="A24" s="8" t="s">
        <v>49</v>
      </c>
      <c r="B24" s="9">
        <v>7</v>
      </c>
      <c r="C24" s="9">
        <v>7</v>
      </c>
      <c r="D24" s="9">
        <v>420</v>
      </c>
      <c r="E24" s="9">
        <v>500</v>
      </c>
      <c r="F24" s="9">
        <v>480</v>
      </c>
      <c r="G24" s="9">
        <v>1</v>
      </c>
      <c r="H24" s="9">
        <v>20</v>
      </c>
    </row>
    <row r="25" spans="1:8" x14ac:dyDescent="0.2">
      <c r="A25" s="8" t="s">
        <v>49</v>
      </c>
      <c r="B25" s="9">
        <v>9</v>
      </c>
      <c r="C25" s="9">
        <v>8</v>
      </c>
      <c r="D25" s="9">
        <v>45</v>
      </c>
      <c r="E25" s="9">
        <v>75</v>
      </c>
      <c r="F25" s="9">
        <v>60</v>
      </c>
      <c r="G25" s="9">
        <v>1</v>
      </c>
      <c r="H25" s="9">
        <v>15</v>
      </c>
    </row>
    <row r="26" spans="1:8" x14ac:dyDescent="0.2">
      <c r="A26" s="8" t="s">
        <v>49</v>
      </c>
      <c r="B26" s="9">
        <v>11</v>
      </c>
      <c r="C26" s="9">
        <v>9</v>
      </c>
      <c r="D26" s="9">
        <v>45</v>
      </c>
      <c r="E26" s="9">
        <v>75</v>
      </c>
      <c r="F26" s="9">
        <v>60</v>
      </c>
      <c r="G26" s="9">
        <v>1</v>
      </c>
      <c r="H26" s="9">
        <v>15</v>
      </c>
    </row>
    <row r="27" spans="1:8" x14ac:dyDescent="0.2">
      <c r="A27" s="8" t="s">
        <v>49</v>
      </c>
      <c r="B27" s="9">
        <v>12</v>
      </c>
      <c r="C27" s="9">
        <v>10</v>
      </c>
      <c r="D27" s="9">
        <v>60</v>
      </c>
      <c r="E27" s="9">
        <v>120</v>
      </c>
      <c r="F27" s="9">
        <v>90</v>
      </c>
      <c r="G27" s="9">
        <v>1</v>
      </c>
      <c r="H27" s="9">
        <v>20</v>
      </c>
    </row>
    <row r="28" spans="1:8" x14ac:dyDescent="0.2">
      <c r="A28" s="8" t="s">
        <v>49</v>
      </c>
      <c r="B28" s="9">
        <v>13</v>
      </c>
      <c r="C28" s="9">
        <v>11</v>
      </c>
      <c r="D28" s="9">
        <v>300</v>
      </c>
      <c r="E28" s="9">
        <v>360</v>
      </c>
      <c r="F28" s="9">
        <v>330</v>
      </c>
      <c r="G28" s="9">
        <v>1</v>
      </c>
      <c r="H28" s="9">
        <v>20</v>
      </c>
    </row>
    <row r="29" spans="1:8" x14ac:dyDescent="0.2">
      <c r="A29" s="8" t="s">
        <v>49</v>
      </c>
      <c r="B29" s="9">
        <v>14</v>
      </c>
      <c r="C29" s="9">
        <v>12</v>
      </c>
      <c r="D29" s="9">
        <v>60</v>
      </c>
      <c r="E29" s="9">
        <v>90</v>
      </c>
      <c r="F29" s="9">
        <v>75</v>
      </c>
      <c r="G29" s="9">
        <v>1</v>
      </c>
      <c r="H29" s="9">
        <v>15</v>
      </c>
    </row>
    <row r="30" spans="1:8" x14ac:dyDescent="0.2">
      <c r="A30" s="8" t="s">
        <v>49</v>
      </c>
      <c r="B30" s="9">
        <v>15</v>
      </c>
      <c r="C30" s="9">
        <v>13</v>
      </c>
      <c r="D30" s="9">
        <v>60</v>
      </c>
      <c r="E30" s="9">
        <v>90</v>
      </c>
      <c r="F30" s="9">
        <v>75</v>
      </c>
      <c r="G30" s="9">
        <v>1</v>
      </c>
      <c r="H30" s="9">
        <v>15</v>
      </c>
    </row>
    <row r="31" spans="1:8" x14ac:dyDescent="0.2">
      <c r="A31" s="8" t="s">
        <v>49</v>
      </c>
      <c r="B31" s="9">
        <v>16</v>
      </c>
      <c r="C31" s="9">
        <v>14</v>
      </c>
      <c r="D31" s="9">
        <v>60</v>
      </c>
      <c r="E31" s="9">
        <v>120</v>
      </c>
      <c r="F31" s="9">
        <v>90</v>
      </c>
      <c r="G31" s="9">
        <v>1</v>
      </c>
      <c r="H31" s="9">
        <v>20</v>
      </c>
    </row>
    <row r="32" spans="1:8" x14ac:dyDescent="0.2">
      <c r="A32" s="8" t="s">
        <v>49</v>
      </c>
      <c r="B32" s="9">
        <v>17</v>
      </c>
      <c r="C32" s="9">
        <v>15</v>
      </c>
      <c r="D32" s="9">
        <v>60</v>
      </c>
      <c r="E32" s="9">
        <v>90</v>
      </c>
      <c r="F32" s="9">
        <v>75</v>
      </c>
      <c r="G32" s="9">
        <v>1</v>
      </c>
      <c r="H32" s="9">
        <v>15</v>
      </c>
    </row>
    <row r="33" spans="1:8" x14ac:dyDescent="0.2">
      <c r="A33" s="8" t="s">
        <v>49</v>
      </c>
      <c r="B33" s="9">
        <v>18</v>
      </c>
      <c r="C33" s="9">
        <v>16</v>
      </c>
      <c r="D33" s="9">
        <v>180</v>
      </c>
      <c r="E33" s="9">
        <v>260</v>
      </c>
      <c r="F33" s="9">
        <v>220</v>
      </c>
      <c r="G33" s="9">
        <v>1</v>
      </c>
      <c r="H33" s="9">
        <v>20</v>
      </c>
    </row>
    <row r="34" spans="1:8" x14ac:dyDescent="0.2">
      <c r="A34" s="8" t="s">
        <v>49</v>
      </c>
      <c r="B34" s="9">
        <v>19</v>
      </c>
      <c r="C34" s="9">
        <v>17</v>
      </c>
      <c r="D34" s="9">
        <v>60</v>
      </c>
      <c r="E34" s="9">
        <v>120</v>
      </c>
      <c r="F34" s="9">
        <v>90</v>
      </c>
      <c r="G34" s="9">
        <v>1</v>
      </c>
      <c r="H34" s="9">
        <v>1</v>
      </c>
    </row>
    <row r="35" spans="1:8" x14ac:dyDescent="0.2">
      <c r="A35" s="8" t="s">
        <v>49</v>
      </c>
      <c r="B35" s="9">
        <v>20</v>
      </c>
      <c r="C35" s="9">
        <v>18</v>
      </c>
      <c r="D35" s="9">
        <v>60</v>
      </c>
      <c r="E35" s="9">
        <v>120</v>
      </c>
      <c r="F35" s="9">
        <v>90</v>
      </c>
      <c r="G35" s="9">
        <v>1</v>
      </c>
      <c r="H35" s="9">
        <v>1</v>
      </c>
    </row>
    <row r="36" spans="1:8" x14ac:dyDescent="0.2">
      <c r="A36" s="8" t="s">
        <v>49</v>
      </c>
      <c r="B36" s="9">
        <v>21</v>
      </c>
      <c r="C36" s="9">
        <v>19</v>
      </c>
      <c r="D36" s="9">
        <v>60</v>
      </c>
      <c r="E36" s="9">
        <v>120</v>
      </c>
      <c r="F36" s="9">
        <v>90</v>
      </c>
      <c r="G36" s="9">
        <v>1</v>
      </c>
      <c r="H36" s="9">
        <v>1</v>
      </c>
    </row>
    <row r="37" spans="1:8" x14ac:dyDescent="0.2">
      <c r="A37" s="8" t="s">
        <v>49</v>
      </c>
      <c r="B37" s="9">
        <v>0</v>
      </c>
      <c r="C37" s="9">
        <v>20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</row>
    <row r="38" spans="1:8" x14ac:dyDescent="0.2">
      <c r="A38" s="10" t="s">
        <v>50</v>
      </c>
      <c r="B38" s="11">
        <v>0</v>
      </c>
      <c r="C38" s="11">
        <v>1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</row>
    <row r="39" spans="1:8" x14ac:dyDescent="0.2">
      <c r="A39" s="8" t="s">
        <v>50</v>
      </c>
      <c r="B39" s="9">
        <v>1</v>
      </c>
      <c r="C39" s="9">
        <v>2</v>
      </c>
      <c r="D39" s="9">
        <v>90</v>
      </c>
      <c r="E39" s="9">
        <v>180</v>
      </c>
      <c r="F39" s="9">
        <v>120</v>
      </c>
      <c r="G39" s="9">
        <v>1</v>
      </c>
      <c r="H39" s="9">
        <v>20</v>
      </c>
    </row>
    <row r="40" spans="1:8" x14ac:dyDescent="0.2">
      <c r="A40" s="8" t="s">
        <v>50</v>
      </c>
      <c r="B40" s="9">
        <v>2</v>
      </c>
      <c r="C40" s="9">
        <v>3</v>
      </c>
      <c r="D40" s="9">
        <v>120</v>
      </c>
      <c r="E40" s="9">
        <v>180</v>
      </c>
      <c r="F40" s="9">
        <v>160</v>
      </c>
      <c r="G40" s="9">
        <v>0</v>
      </c>
      <c r="H40" s="9">
        <v>0</v>
      </c>
    </row>
    <row r="41" spans="1:8" x14ac:dyDescent="0.2">
      <c r="A41" s="8" t="s">
        <v>50</v>
      </c>
      <c r="B41" s="9">
        <v>3</v>
      </c>
      <c r="C41" s="9">
        <v>4</v>
      </c>
      <c r="D41" s="9">
        <v>180</v>
      </c>
      <c r="E41" s="9">
        <v>240</v>
      </c>
      <c r="F41" s="9">
        <v>220</v>
      </c>
      <c r="G41" s="9">
        <v>1</v>
      </c>
      <c r="H41" s="9">
        <v>20</v>
      </c>
    </row>
    <row r="42" spans="1:8" x14ac:dyDescent="0.2">
      <c r="A42" s="8" t="s">
        <v>50</v>
      </c>
      <c r="B42" s="9">
        <v>5</v>
      </c>
      <c r="C42" s="9">
        <v>5</v>
      </c>
      <c r="D42" s="9">
        <v>45</v>
      </c>
      <c r="E42" s="9">
        <v>120</v>
      </c>
      <c r="F42" s="9">
        <v>60</v>
      </c>
      <c r="G42" s="9">
        <v>1</v>
      </c>
      <c r="H42" s="9">
        <v>15</v>
      </c>
    </row>
    <row r="43" spans="1:8" x14ac:dyDescent="0.2">
      <c r="A43" s="8" t="s">
        <v>50</v>
      </c>
      <c r="B43" s="9">
        <v>6</v>
      </c>
      <c r="C43" s="9">
        <v>6</v>
      </c>
      <c r="D43" s="9">
        <v>45</v>
      </c>
      <c r="E43" s="9">
        <v>120</v>
      </c>
      <c r="F43" s="9">
        <v>60</v>
      </c>
      <c r="G43" s="9">
        <v>1</v>
      </c>
      <c r="H43" s="9">
        <v>15</v>
      </c>
    </row>
    <row r="44" spans="1:8" x14ac:dyDescent="0.2">
      <c r="A44" s="8" t="s">
        <v>50</v>
      </c>
      <c r="B44" s="9">
        <v>11</v>
      </c>
      <c r="C44" s="9">
        <v>7</v>
      </c>
      <c r="D44" s="9">
        <v>45</v>
      </c>
      <c r="E44" s="9">
        <v>75</v>
      </c>
      <c r="F44" s="9">
        <v>60</v>
      </c>
      <c r="G44" s="9">
        <v>1</v>
      </c>
      <c r="H44" s="9">
        <v>15</v>
      </c>
    </row>
    <row r="45" spans="1:8" x14ac:dyDescent="0.2">
      <c r="A45" s="8" t="s">
        <v>50</v>
      </c>
      <c r="B45" s="9">
        <v>12</v>
      </c>
      <c r="C45" s="9">
        <v>8</v>
      </c>
      <c r="D45" s="9">
        <v>120</v>
      </c>
      <c r="E45" s="9">
        <v>180</v>
      </c>
      <c r="F45" s="9">
        <v>160</v>
      </c>
      <c r="G45" s="9">
        <v>1</v>
      </c>
      <c r="H45" s="9">
        <v>20</v>
      </c>
    </row>
    <row r="46" spans="1:8" x14ac:dyDescent="0.2">
      <c r="A46" s="8" t="s">
        <v>50</v>
      </c>
      <c r="B46" s="9">
        <v>13</v>
      </c>
      <c r="C46" s="9">
        <v>9</v>
      </c>
      <c r="D46" s="9">
        <v>300</v>
      </c>
      <c r="E46" s="9">
        <v>360</v>
      </c>
      <c r="F46" s="9">
        <v>330</v>
      </c>
      <c r="G46" s="9">
        <v>1</v>
      </c>
      <c r="H46" s="9">
        <v>20</v>
      </c>
    </row>
    <row r="47" spans="1:8" x14ac:dyDescent="0.2">
      <c r="A47" s="8" t="s">
        <v>50</v>
      </c>
      <c r="B47" s="9">
        <v>14</v>
      </c>
      <c r="C47" s="9">
        <v>10</v>
      </c>
      <c r="D47" s="9">
        <v>60</v>
      </c>
      <c r="E47" s="9">
        <v>90</v>
      </c>
      <c r="F47" s="9">
        <v>75</v>
      </c>
      <c r="G47" s="9">
        <v>1</v>
      </c>
      <c r="H47" s="9">
        <v>15</v>
      </c>
    </row>
    <row r="48" spans="1:8" x14ac:dyDescent="0.2">
      <c r="A48" s="8" t="s">
        <v>50</v>
      </c>
      <c r="B48" s="9">
        <v>15</v>
      </c>
      <c r="C48" s="9">
        <v>11</v>
      </c>
      <c r="D48" s="9">
        <v>60</v>
      </c>
      <c r="E48" s="9">
        <v>90</v>
      </c>
      <c r="F48" s="9">
        <v>75</v>
      </c>
      <c r="G48" s="9">
        <v>1</v>
      </c>
      <c r="H48" s="9">
        <v>15</v>
      </c>
    </row>
    <row r="49" spans="1:8" x14ac:dyDescent="0.2">
      <c r="A49" s="8" t="s">
        <v>50</v>
      </c>
      <c r="B49" s="9">
        <v>16</v>
      </c>
      <c r="C49" s="9">
        <v>12</v>
      </c>
      <c r="D49" s="9">
        <v>60</v>
      </c>
      <c r="E49" s="9">
        <v>120</v>
      </c>
      <c r="F49" s="9">
        <v>90</v>
      </c>
      <c r="G49" s="9">
        <v>1</v>
      </c>
      <c r="H49" s="9">
        <v>20</v>
      </c>
    </row>
    <row r="50" spans="1:8" x14ac:dyDescent="0.2">
      <c r="A50" s="8" t="s">
        <v>50</v>
      </c>
      <c r="B50" s="9">
        <v>17</v>
      </c>
      <c r="C50" s="9">
        <v>13</v>
      </c>
      <c r="D50" s="9">
        <v>60</v>
      </c>
      <c r="E50" s="9">
        <v>90</v>
      </c>
      <c r="F50" s="9">
        <v>75</v>
      </c>
      <c r="G50" s="9">
        <v>1</v>
      </c>
      <c r="H50" s="9">
        <v>15</v>
      </c>
    </row>
    <row r="51" spans="1:8" x14ac:dyDescent="0.2">
      <c r="A51" s="8" t="s">
        <v>50</v>
      </c>
      <c r="B51" s="9">
        <v>18</v>
      </c>
      <c r="C51" s="9">
        <v>14</v>
      </c>
      <c r="D51" s="9">
        <v>180</v>
      </c>
      <c r="E51" s="9">
        <v>260</v>
      </c>
      <c r="F51" s="9">
        <v>220</v>
      </c>
      <c r="G51" s="9">
        <v>1</v>
      </c>
      <c r="H51" s="9">
        <v>20</v>
      </c>
    </row>
    <row r="52" spans="1:8" x14ac:dyDescent="0.2">
      <c r="A52" s="8" t="s">
        <v>50</v>
      </c>
      <c r="B52" s="9">
        <v>19</v>
      </c>
      <c r="C52" s="9">
        <v>15</v>
      </c>
      <c r="D52" s="9">
        <v>60</v>
      </c>
      <c r="E52" s="9">
        <v>120</v>
      </c>
      <c r="F52" s="9">
        <v>90</v>
      </c>
      <c r="G52" s="9">
        <v>1</v>
      </c>
      <c r="H52" s="9">
        <v>1</v>
      </c>
    </row>
    <row r="53" spans="1:8" x14ac:dyDescent="0.2">
      <c r="A53" s="8" t="s">
        <v>50</v>
      </c>
      <c r="B53" s="9">
        <v>20</v>
      </c>
      <c r="C53" s="9">
        <v>16</v>
      </c>
      <c r="D53" s="9">
        <v>60</v>
      </c>
      <c r="E53" s="9">
        <v>120</v>
      </c>
      <c r="F53" s="9">
        <v>90</v>
      </c>
      <c r="G53" s="9">
        <v>1</v>
      </c>
      <c r="H53" s="9">
        <v>1</v>
      </c>
    </row>
    <row r="54" spans="1:8" x14ac:dyDescent="0.2">
      <c r="A54" s="8" t="s">
        <v>50</v>
      </c>
      <c r="B54" s="9">
        <v>21</v>
      </c>
      <c r="C54" s="9">
        <v>17</v>
      </c>
      <c r="D54" s="9">
        <v>60</v>
      </c>
      <c r="E54" s="9">
        <v>120</v>
      </c>
      <c r="F54" s="9">
        <v>90</v>
      </c>
      <c r="G54" s="9">
        <v>1</v>
      </c>
      <c r="H54" s="9">
        <v>1</v>
      </c>
    </row>
    <row r="55" spans="1:8" x14ac:dyDescent="0.2">
      <c r="A55" s="8" t="s">
        <v>50</v>
      </c>
      <c r="B55" s="9">
        <v>0</v>
      </c>
      <c r="C55" s="9">
        <v>18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</row>
    <row r="56" spans="1:8" x14ac:dyDescent="0.2">
      <c r="A56" s="10" t="s">
        <v>51</v>
      </c>
      <c r="B56" s="11">
        <v>0</v>
      </c>
      <c r="C56" s="11">
        <v>1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</row>
    <row r="57" spans="1:8" x14ac:dyDescent="0.2">
      <c r="A57" s="8" t="s">
        <v>51</v>
      </c>
      <c r="B57" s="9">
        <v>1</v>
      </c>
      <c r="C57" s="9">
        <v>2</v>
      </c>
      <c r="D57" s="9">
        <v>90</v>
      </c>
      <c r="E57" s="9">
        <v>180</v>
      </c>
      <c r="F57" s="9">
        <v>120</v>
      </c>
      <c r="G57" s="9">
        <v>1</v>
      </c>
      <c r="H57" s="9">
        <v>20</v>
      </c>
    </row>
    <row r="58" spans="1:8" x14ac:dyDescent="0.2">
      <c r="A58" s="8" t="s">
        <v>51</v>
      </c>
      <c r="B58" s="9">
        <v>2</v>
      </c>
      <c r="C58" s="9">
        <v>3</v>
      </c>
      <c r="D58" s="9">
        <v>60</v>
      </c>
      <c r="E58" s="9">
        <v>120</v>
      </c>
      <c r="F58" s="9">
        <v>90</v>
      </c>
      <c r="G58" s="9">
        <v>0</v>
      </c>
      <c r="H58" s="9">
        <v>0</v>
      </c>
    </row>
    <row r="59" spans="1:8" x14ac:dyDescent="0.2">
      <c r="A59" s="8" t="s">
        <v>51</v>
      </c>
      <c r="B59" s="9">
        <v>4</v>
      </c>
      <c r="C59" s="9">
        <v>4</v>
      </c>
      <c r="D59" s="9">
        <v>60</v>
      </c>
      <c r="E59" s="9">
        <v>120</v>
      </c>
      <c r="F59" s="9">
        <v>90</v>
      </c>
      <c r="G59" s="9">
        <v>1</v>
      </c>
      <c r="H59" s="9">
        <v>20</v>
      </c>
    </row>
    <row r="60" spans="1:8" x14ac:dyDescent="0.2">
      <c r="A60" s="8" t="s">
        <v>51</v>
      </c>
      <c r="B60" s="9">
        <v>5</v>
      </c>
      <c r="C60" s="9">
        <v>5</v>
      </c>
      <c r="D60" s="9">
        <v>45</v>
      </c>
      <c r="E60" s="9">
        <v>120</v>
      </c>
      <c r="F60" s="9">
        <v>60</v>
      </c>
      <c r="G60" s="9">
        <v>1</v>
      </c>
      <c r="H60" s="9">
        <v>15</v>
      </c>
    </row>
    <row r="61" spans="1:8" x14ac:dyDescent="0.2">
      <c r="A61" s="8" t="s">
        <v>51</v>
      </c>
      <c r="B61" s="9">
        <v>6</v>
      </c>
      <c r="C61" s="9">
        <v>6</v>
      </c>
      <c r="D61" s="9">
        <v>45</v>
      </c>
      <c r="E61" s="9">
        <v>120</v>
      </c>
      <c r="F61" s="9">
        <v>60</v>
      </c>
      <c r="G61" s="9">
        <v>1</v>
      </c>
      <c r="H61" s="9">
        <v>15</v>
      </c>
    </row>
    <row r="62" spans="1:8" x14ac:dyDescent="0.2">
      <c r="A62" s="8" t="s">
        <v>51</v>
      </c>
      <c r="B62" s="9">
        <v>8</v>
      </c>
      <c r="C62" s="9">
        <v>7</v>
      </c>
      <c r="D62" s="9">
        <v>90</v>
      </c>
      <c r="E62" s="9">
        <v>150</v>
      </c>
      <c r="F62" s="9">
        <v>120</v>
      </c>
      <c r="G62" s="9">
        <v>1</v>
      </c>
      <c r="H62" s="9">
        <v>20</v>
      </c>
    </row>
    <row r="63" spans="1:8" x14ac:dyDescent="0.2">
      <c r="A63" s="8" t="s">
        <v>51</v>
      </c>
      <c r="B63" s="9">
        <v>10</v>
      </c>
      <c r="C63" s="9">
        <v>8</v>
      </c>
      <c r="D63" s="9">
        <v>45</v>
      </c>
      <c r="E63" s="9">
        <v>75</v>
      </c>
      <c r="F63" s="9">
        <v>60</v>
      </c>
      <c r="G63" s="9">
        <v>1</v>
      </c>
      <c r="H63" s="9">
        <v>15</v>
      </c>
    </row>
    <row r="64" spans="1:8" x14ac:dyDescent="0.2">
      <c r="A64" s="8" t="s">
        <v>51</v>
      </c>
      <c r="B64" s="1">
        <v>11</v>
      </c>
      <c r="C64" s="9">
        <v>9</v>
      </c>
      <c r="D64" s="9">
        <v>45</v>
      </c>
      <c r="E64" s="9">
        <v>75</v>
      </c>
      <c r="F64" s="9">
        <v>60</v>
      </c>
      <c r="G64" s="9">
        <v>1</v>
      </c>
      <c r="H64" s="9">
        <v>15</v>
      </c>
    </row>
    <row r="65" spans="1:8" x14ac:dyDescent="0.2">
      <c r="A65" s="8" t="s">
        <v>51</v>
      </c>
      <c r="B65" s="1">
        <v>12</v>
      </c>
      <c r="C65" s="9">
        <v>10</v>
      </c>
      <c r="D65" s="9">
        <v>120</v>
      </c>
      <c r="E65" s="9">
        <v>180</v>
      </c>
      <c r="F65" s="9">
        <v>160</v>
      </c>
      <c r="G65" s="9">
        <v>1</v>
      </c>
      <c r="H65" s="9">
        <v>20</v>
      </c>
    </row>
    <row r="66" spans="1:8" x14ac:dyDescent="0.2">
      <c r="A66" s="8" t="s">
        <v>51</v>
      </c>
      <c r="B66" s="1">
        <v>13</v>
      </c>
      <c r="C66" s="9">
        <v>11</v>
      </c>
      <c r="D66" s="9">
        <v>300</v>
      </c>
      <c r="E66" s="9">
        <v>360</v>
      </c>
      <c r="F66" s="9">
        <v>330</v>
      </c>
      <c r="G66" s="9">
        <v>1</v>
      </c>
      <c r="H66" s="9">
        <v>20</v>
      </c>
    </row>
    <row r="67" spans="1:8" x14ac:dyDescent="0.2">
      <c r="A67" s="8" t="s">
        <v>51</v>
      </c>
      <c r="B67" s="1">
        <v>14</v>
      </c>
      <c r="C67" s="9">
        <v>12</v>
      </c>
      <c r="D67" s="9">
        <v>60</v>
      </c>
      <c r="E67" s="9">
        <v>90</v>
      </c>
      <c r="F67" s="9">
        <v>75</v>
      </c>
      <c r="G67" s="9">
        <v>1</v>
      </c>
      <c r="H67" s="9">
        <v>15</v>
      </c>
    </row>
    <row r="68" spans="1:8" x14ac:dyDescent="0.2">
      <c r="A68" s="8" t="s">
        <v>51</v>
      </c>
      <c r="B68" s="9">
        <v>15</v>
      </c>
      <c r="C68" s="9">
        <v>13</v>
      </c>
      <c r="D68" s="9">
        <v>60</v>
      </c>
      <c r="E68" s="9">
        <v>90</v>
      </c>
      <c r="F68" s="9">
        <v>75</v>
      </c>
      <c r="G68" s="9">
        <v>1</v>
      </c>
      <c r="H68" s="9">
        <v>15</v>
      </c>
    </row>
    <row r="69" spans="1:8" x14ac:dyDescent="0.2">
      <c r="A69" s="8" t="s">
        <v>51</v>
      </c>
      <c r="B69" s="9">
        <v>16</v>
      </c>
      <c r="C69" s="9">
        <v>14</v>
      </c>
      <c r="D69" s="9">
        <v>60</v>
      </c>
      <c r="E69" s="9">
        <v>120</v>
      </c>
      <c r="F69" s="9">
        <v>90</v>
      </c>
      <c r="G69" s="9">
        <v>1</v>
      </c>
      <c r="H69" s="9">
        <v>20</v>
      </c>
    </row>
    <row r="70" spans="1:8" x14ac:dyDescent="0.2">
      <c r="A70" s="8" t="s">
        <v>51</v>
      </c>
      <c r="B70" s="9">
        <v>17</v>
      </c>
      <c r="C70" s="9">
        <v>15</v>
      </c>
      <c r="D70" s="9">
        <v>60</v>
      </c>
      <c r="E70" s="9">
        <v>90</v>
      </c>
      <c r="F70" s="9">
        <v>75</v>
      </c>
      <c r="G70" s="9">
        <v>1</v>
      </c>
      <c r="H70" s="9">
        <v>15</v>
      </c>
    </row>
    <row r="71" spans="1:8" x14ac:dyDescent="0.2">
      <c r="A71" s="8" t="s">
        <v>51</v>
      </c>
      <c r="B71" s="9">
        <v>18</v>
      </c>
      <c r="C71" s="9">
        <v>16</v>
      </c>
      <c r="D71" s="9">
        <v>180</v>
      </c>
      <c r="E71" s="9">
        <v>260</v>
      </c>
      <c r="F71" s="9">
        <v>220</v>
      </c>
      <c r="G71" s="9">
        <v>1</v>
      </c>
      <c r="H71" s="9">
        <v>20</v>
      </c>
    </row>
    <row r="72" spans="1:8" x14ac:dyDescent="0.2">
      <c r="A72" s="8" t="s">
        <v>51</v>
      </c>
      <c r="B72" s="9">
        <v>19</v>
      </c>
      <c r="C72" s="9">
        <v>17</v>
      </c>
      <c r="D72" s="9">
        <v>60</v>
      </c>
      <c r="E72" s="9">
        <v>120</v>
      </c>
      <c r="F72" s="9">
        <v>90</v>
      </c>
      <c r="G72" s="9">
        <v>1</v>
      </c>
      <c r="H72" s="9">
        <v>1</v>
      </c>
    </row>
    <row r="73" spans="1:8" x14ac:dyDescent="0.2">
      <c r="A73" s="8" t="s">
        <v>51</v>
      </c>
      <c r="B73" s="9">
        <v>20</v>
      </c>
      <c r="C73" s="9">
        <v>18</v>
      </c>
      <c r="D73" s="9">
        <v>60</v>
      </c>
      <c r="E73" s="9">
        <v>120</v>
      </c>
      <c r="F73" s="9">
        <v>90</v>
      </c>
      <c r="G73" s="9">
        <v>1</v>
      </c>
      <c r="H73" s="9">
        <v>1</v>
      </c>
    </row>
    <row r="74" spans="1:8" x14ac:dyDescent="0.2">
      <c r="A74" s="8" t="s">
        <v>51</v>
      </c>
      <c r="B74" s="9">
        <v>21</v>
      </c>
      <c r="C74" s="9">
        <v>19</v>
      </c>
      <c r="D74" s="9">
        <v>60</v>
      </c>
      <c r="E74" s="9">
        <v>120</v>
      </c>
      <c r="F74" s="9">
        <v>90</v>
      </c>
      <c r="G74" s="9">
        <v>1</v>
      </c>
      <c r="H74" s="9">
        <v>1</v>
      </c>
    </row>
    <row r="75" spans="1:8" x14ac:dyDescent="0.2">
      <c r="A75" s="8" t="s">
        <v>51</v>
      </c>
      <c r="B75" s="9">
        <v>0</v>
      </c>
      <c r="C75" s="9">
        <v>20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890D-AAE1-E244-BE47-6B2670D4BE66}">
  <dimension ref="A1:I22"/>
  <sheetViews>
    <sheetView tabSelected="1" zoomScale="125" workbookViewId="0">
      <selection activeCell="B18" sqref="B18"/>
    </sheetView>
  </sheetViews>
  <sheetFormatPr baseColWidth="10" defaultRowHeight="16" x14ac:dyDescent="0.2"/>
  <cols>
    <col min="1" max="1" width="33" bestFit="1" customWidth="1"/>
    <col min="2" max="2" width="59.83203125" bestFit="1" customWidth="1"/>
    <col min="3" max="3" width="13.5" bestFit="1" customWidth="1"/>
    <col min="6" max="6" width="7.1640625" bestFit="1" customWidth="1"/>
    <col min="7" max="7" width="17.1640625" bestFit="1" customWidth="1"/>
    <col min="8" max="8" width="17.5" bestFit="1" customWidth="1"/>
    <col min="9" max="9" width="17.1640625" bestFit="1" customWidth="1"/>
  </cols>
  <sheetData>
    <row r="1" spans="1:9" x14ac:dyDescent="0.2">
      <c r="A1" s="4" t="s">
        <v>73</v>
      </c>
      <c r="B1" s="4" t="s">
        <v>83</v>
      </c>
      <c r="C1" s="4" t="s">
        <v>40</v>
      </c>
      <c r="D1" s="1"/>
      <c r="F1" s="3" t="s">
        <v>42</v>
      </c>
      <c r="G1" s="3" t="s">
        <v>57</v>
      </c>
      <c r="H1" s="3" t="s">
        <v>56</v>
      </c>
      <c r="I1" s="16" t="s">
        <v>58</v>
      </c>
    </row>
    <row r="2" spans="1:9" x14ac:dyDescent="0.2">
      <c r="A2" s="1" t="s">
        <v>53</v>
      </c>
      <c r="B2" s="18" t="s">
        <v>59</v>
      </c>
      <c r="C2" s="19">
        <f>SUM(G2:G21)</f>
        <v>1.3374999999999999</v>
      </c>
      <c r="D2" s="1"/>
      <c r="F2" s="3">
        <v>1</v>
      </c>
      <c r="G2" s="13">
        <f>('Vstupní proměnné'!D19+'Vstupní proměnné'!D39+'Vstupní proměnné'!D57)/'Vstupní proměnné'!$B$13</f>
        <v>7.4999999999999997E-2</v>
      </c>
      <c r="H2" s="13">
        <f>('Vstupní proměnné'!E19+'Vstupní proměnné'!E39+'Vstupní proměnné'!E57)/'Vstupní proměnné'!$B$13</f>
        <v>0.15</v>
      </c>
      <c r="I2" s="13">
        <f>('Vstupní proměnné'!F19+'Vstupní proměnné'!F39+'Vstupní proměnné'!F57)/'Vstupní proměnné'!$B$13</f>
        <v>0.1</v>
      </c>
    </row>
    <row r="3" spans="1:9" x14ac:dyDescent="0.2">
      <c r="A3" s="1" t="s">
        <v>54</v>
      </c>
      <c r="B3" s="18" t="s">
        <v>60</v>
      </c>
      <c r="C3" s="19">
        <f>SUM(H2:H21)</f>
        <v>2.1097222222222225</v>
      </c>
      <c r="D3" s="1"/>
      <c r="F3" s="3">
        <v>2</v>
      </c>
      <c r="G3" s="13">
        <f>('Vstupní proměnné'!D20+'Vstupní proměnné'!D40+'Vstupní proměnné'!D58)/'Vstupní proměnné'!$B$13</f>
        <v>8.3333333333333329E-2</v>
      </c>
      <c r="H3" s="13">
        <f>('Vstupní proměnné'!E20+'Vstupní proměnné'!E40+'Vstupní proměnné'!E58)/'Vstupní proměnné'!$B$13</f>
        <v>0.13333333333333333</v>
      </c>
      <c r="I3" s="13">
        <f>('Vstupní proměnné'!F20+'Vstupní proměnné'!F40+'Vstupní proměnné'!F58)/'Vstupní proměnné'!$B$13</f>
        <v>0.11388888888888889</v>
      </c>
    </row>
    <row r="4" spans="1:9" ht="17" thickBot="1" x14ac:dyDescent="0.25">
      <c r="A4" s="21" t="s">
        <v>55</v>
      </c>
      <c r="B4" s="22" t="s">
        <v>61</v>
      </c>
      <c r="C4" s="23">
        <f>SUM(I2:I21)</f>
        <v>1.6958333333333333</v>
      </c>
      <c r="D4" s="2"/>
      <c r="F4" s="3">
        <v>3</v>
      </c>
      <c r="G4" s="14">
        <f>('Vstupní proměnné'!D21+'Vstupní proměnné'!D41)/'Vstupní proměnné'!$B$13</f>
        <v>0.1</v>
      </c>
      <c r="H4" s="14">
        <f>('Vstupní proměnné'!E21+'Vstupní proměnné'!E41)/'Vstupní proměnné'!$B$13</f>
        <v>0.13333333333333333</v>
      </c>
      <c r="I4" s="14">
        <f>('Vstupní proměnné'!F21+'Vstupní proměnné'!F41)/'Vstupní proměnné'!$B$13</f>
        <v>0.12222222222222222</v>
      </c>
    </row>
    <row r="5" spans="1:9" ht="17" thickTop="1" x14ac:dyDescent="0.2">
      <c r="A5" s="24" t="s">
        <v>84</v>
      </c>
      <c r="B5" s="25" t="s">
        <v>70</v>
      </c>
      <c r="C5" s="26">
        <f>AVERAGE(2300,1900,1900,1800,1800,1800,1800,1800,1800,1800,1800,1800,1800,1800,2300,2300,1800,1800,2300)</f>
        <v>1915.7894736842106</v>
      </c>
      <c r="D5" s="24" t="s">
        <v>3</v>
      </c>
      <c r="F5" s="3">
        <v>4</v>
      </c>
      <c r="G5" s="13">
        <f>'Vstupní proměnné'!D59/'Vstupní proměnné'!$B$13</f>
        <v>1.6666666666666666E-2</v>
      </c>
      <c r="H5" s="13">
        <f>'Vstupní proměnné'!E59/'Vstupní proměnné'!$B$13</f>
        <v>3.3333333333333333E-2</v>
      </c>
      <c r="I5" s="13">
        <f>'Vstupní proměnné'!F59/'Vstupní proměnné'!$B$13</f>
        <v>2.5000000000000001E-2</v>
      </c>
    </row>
    <row r="6" spans="1:9" x14ac:dyDescent="0.2">
      <c r="A6" s="1" t="s">
        <v>84</v>
      </c>
      <c r="B6" s="18" t="s">
        <v>71</v>
      </c>
      <c r="C6" s="20">
        <f>AVERAGE(2300,1900,1900,1800,1800,1800,1800,1800,1800,1800,1800,1800,2300,2300,1800,1800,2300)</f>
        <v>1929.4117647058824</v>
      </c>
      <c r="D6" s="1" t="s">
        <v>3</v>
      </c>
      <c r="F6" s="3">
        <v>5</v>
      </c>
      <c r="G6" s="13">
        <f>('Vstupní proměnné'!D22+'Vstupní proměnné'!D42+'Vstupní proměnné'!D60)/'Vstupní proměnné'!$B$13</f>
        <v>3.7499999999999999E-2</v>
      </c>
      <c r="H6" s="13">
        <f>('Vstupní proměnné'!E22+'Vstupní proměnné'!E42+'Vstupní proměnné'!E60)/'Vstupní proměnné'!$B$13</f>
        <v>0.1</v>
      </c>
      <c r="I6" s="13">
        <f>('Vstupní proměnné'!F22+'Vstupní proměnné'!F42+'Vstupní proměnné'!F60)/'Vstupní proměnné'!$B$13</f>
        <v>0.05</v>
      </c>
    </row>
    <row r="7" spans="1:9" ht="17" thickBot="1" x14ac:dyDescent="0.25">
      <c r="A7" s="2" t="s">
        <v>84</v>
      </c>
      <c r="B7" s="41" t="s">
        <v>72</v>
      </c>
      <c r="C7" s="42">
        <f>AVERAGE(2300,1900,1800,1800,1800,1800,1800,1800,1800,1800,1800,1800,1800,1800,2300,2300,1800,1800,2300)</f>
        <v>1910.5263157894738</v>
      </c>
      <c r="D7" s="40" t="s">
        <v>3</v>
      </c>
      <c r="F7" s="3">
        <v>6</v>
      </c>
      <c r="G7" s="13">
        <f>('Vstupní proměnné'!D23+'Vstupní proměnné'!D43+'Vstupní proměnné'!D61)/'Vstupní proměnné'!$B$13</f>
        <v>3.7499999999999999E-2</v>
      </c>
      <c r="H7" s="13">
        <f>('Vstupní proměnné'!E23+'Vstupní proměnné'!E43+'Vstupní proměnné'!E61)/'Vstupní proměnné'!$B$13</f>
        <v>0.1</v>
      </c>
      <c r="I7" s="13">
        <f>('Vstupní proměnné'!F23+'Vstupní proměnné'!F43+'Vstupní proměnné'!F61)/'Vstupní proměnné'!$B$13</f>
        <v>0.05</v>
      </c>
    </row>
    <row r="8" spans="1:9" ht="18" thickTop="1" thickBot="1" x14ac:dyDescent="0.25">
      <c r="A8" s="45" t="s">
        <v>85</v>
      </c>
      <c r="B8" s="46" t="s">
        <v>77</v>
      </c>
      <c r="C8" s="47">
        <f>'Vstupní proměnné'!B2+'Vstupní proměnné'!B14+'Vstupní proměnné'!B15</f>
        <v>36.909398496240598</v>
      </c>
      <c r="D8" s="45" t="s">
        <v>1</v>
      </c>
      <c r="F8" s="3">
        <v>7</v>
      </c>
      <c r="G8" s="13">
        <f>'Vstupní proměnné'!D24/'Vstupní proměnné'!$B$13</f>
        <v>0.11666666666666667</v>
      </c>
      <c r="H8" s="13">
        <f>'Vstupní proměnné'!E24/'Vstupní proměnné'!$B$13</f>
        <v>0.1388888888888889</v>
      </c>
      <c r="I8" s="13">
        <f>'Vstupní proměnné'!F24/'Vstupní proměnné'!$B$13</f>
        <v>0.13333333333333333</v>
      </c>
    </row>
    <row r="9" spans="1:9" ht="17" thickTop="1" x14ac:dyDescent="0.2">
      <c r="A9" s="43" t="s">
        <v>79</v>
      </c>
      <c r="B9" s="39" t="s">
        <v>78</v>
      </c>
      <c r="C9" s="44">
        <f>(('Vstupní proměnné'!AD2*KPIs!C8)+SUM('Vstupní proměnné'!H18:H37))/3600</f>
        <v>0.27394110275689221</v>
      </c>
      <c r="D9" s="38"/>
      <c r="F9" s="3">
        <v>8</v>
      </c>
      <c r="G9" s="13">
        <f>'Vstupní proměnné'!D62/'Vstupní proměnné'!$B$13</f>
        <v>2.5000000000000001E-2</v>
      </c>
      <c r="H9" s="13">
        <f>'Vstupní proměnné'!E62/'Vstupní proměnné'!$B$13</f>
        <v>4.1666666666666664E-2</v>
      </c>
      <c r="I9" s="13">
        <f>'Vstupní proměnné'!F62/'Vstupní proměnné'!$B$13</f>
        <v>3.3333333333333333E-2</v>
      </c>
    </row>
    <row r="10" spans="1:9" x14ac:dyDescent="0.2">
      <c r="A10" s="36" t="s">
        <v>80</v>
      </c>
      <c r="B10" s="35" t="s">
        <v>78</v>
      </c>
      <c r="C10" s="37">
        <f>(('Vstupní proměnné'!AD3*KPIs!C8)+SUM('Vstupní proměnné'!H38:H55))/3600</f>
        <v>0.24371365914786966</v>
      </c>
      <c r="D10" s="1"/>
      <c r="F10" s="3">
        <v>9</v>
      </c>
      <c r="G10" s="13">
        <f>'Vstupní proměnné'!D25/'Vstupní proměnné'!$B$13</f>
        <v>1.2500000000000001E-2</v>
      </c>
      <c r="H10" s="13">
        <f>'Vstupní proměnné'!E25/'Vstupní proměnné'!$B$13</f>
        <v>2.0833333333333332E-2</v>
      </c>
      <c r="I10" s="13">
        <f>'Vstupní proměnné'!F25/'Vstupní proměnné'!$B$13</f>
        <v>1.6666666666666666E-2</v>
      </c>
    </row>
    <row r="11" spans="1:9" ht="17" thickBot="1" x14ac:dyDescent="0.25">
      <c r="A11" s="48" t="s">
        <v>81</v>
      </c>
      <c r="B11" s="49" t="s">
        <v>78</v>
      </c>
      <c r="C11" s="50">
        <f>(('Vstupní proměnné'!AD4*KPIs!C8)+SUM('Vstupní proměnné'!H56:H75))/3600</f>
        <v>0.27394110275689221</v>
      </c>
      <c r="D11" s="2"/>
      <c r="F11" s="3">
        <v>10</v>
      </c>
      <c r="G11" s="13">
        <f>'Vstupní proměnné'!D63/'Vstupní proměnné'!$B$13</f>
        <v>1.2500000000000001E-2</v>
      </c>
      <c r="H11" s="13">
        <f>'Vstupní proměnné'!E63/'Vstupní proměnné'!$B$13</f>
        <v>2.0833333333333332E-2</v>
      </c>
      <c r="I11" s="13">
        <f>'Vstupní proměnné'!F63/'Vstupní proměnné'!$B$13</f>
        <v>1.6666666666666666E-2</v>
      </c>
    </row>
    <row r="12" spans="1:9" ht="17" thickTop="1" x14ac:dyDescent="0.2">
      <c r="A12" s="24" t="s">
        <v>86</v>
      </c>
      <c r="B12" s="51" t="s">
        <v>89</v>
      </c>
      <c r="C12" s="57">
        <f>2300+1900+1900+1800+1800+1800+1800+1800+1800+1800+1800+1800+1800+1800+2300+2300+1800+1800+2300</f>
        <v>36400</v>
      </c>
      <c r="D12" s="24" t="s">
        <v>3</v>
      </c>
      <c r="F12" s="3">
        <v>11</v>
      </c>
      <c r="G12" s="13">
        <f>('Vstupní proměnné'!D26+'Vstupní proměnné'!D44+'Vstupní proměnné'!D64)/'Vstupní proměnné'!$B$13</f>
        <v>3.7499999999999999E-2</v>
      </c>
      <c r="H12" s="13">
        <f>('Vstupní proměnné'!E26+'Vstupní proměnné'!E44+'Vstupní proměnné'!E64)/'Vstupní proměnné'!$B$13</f>
        <v>6.25E-2</v>
      </c>
      <c r="I12" s="13">
        <f>('Vstupní proměnné'!F26+'Vstupní proměnné'!F44+'Vstupní proměnné'!F64)/'Vstupní proměnné'!$B$13</f>
        <v>0.05</v>
      </c>
    </row>
    <row r="13" spans="1:9" x14ac:dyDescent="0.2">
      <c r="A13" s="1" t="s">
        <v>87</v>
      </c>
      <c r="B13" s="52" t="s">
        <v>89</v>
      </c>
      <c r="C13" s="30">
        <f>2300+1900+1900+1800+1800+1800+1800+1800+1800+1800+1800+1800+2300+2300+1800+1800+2300</f>
        <v>32800</v>
      </c>
      <c r="D13" s="1" t="s">
        <v>3</v>
      </c>
      <c r="F13" s="3">
        <v>12</v>
      </c>
      <c r="G13" s="13">
        <f>('Vstupní proměnné'!D27+'Vstupní proměnné'!D45+'Vstupní proměnné'!D65)/'Vstupní proměnné'!$B$13</f>
        <v>8.3333333333333329E-2</v>
      </c>
      <c r="H13" s="13">
        <f>('Vstupní proměnné'!E27+'Vstupní proměnné'!E45+'Vstupní proměnné'!E65)/'Vstupní proměnné'!$B$13</f>
        <v>0.13333333333333333</v>
      </c>
      <c r="I13" s="13">
        <f>('Vstupní proměnné'!F27+'Vstupní proměnné'!F45+'Vstupní proměnné'!F65)/'Vstupní proměnné'!$B$13</f>
        <v>0.11388888888888889</v>
      </c>
    </row>
    <row r="14" spans="1:9" ht="17" thickBot="1" x14ac:dyDescent="0.25">
      <c r="A14" s="40" t="s">
        <v>88</v>
      </c>
      <c r="B14" s="53" t="s">
        <v>89</v>
      </c>
      <c r="C14" s="58">
        <f>2300+1900+1800+1800+1800+1800+1800+1800+1800+1800+1800+1800+1800+1800+2300+2300+1800+1800+2300</f>
        <v>36300</v>
      </c>
      <c r="D14" s="40" t="s">
        <v>3</v>
      </c>
      <c r="F14" s="3">
        <v>13</v>
      </c>
      <c r="G14" s="13">
        <f>('Vstupní proměnné'!D28+'Vstupní proměnné'!D46+'Vstupní proměnné'!D66)/'Vstupní proměnné'!$B$13</f>
        <v>0.25</v>
      </c>
      <c r="H14" s="13">
        <f>('Vstupní proměnné'!E28+'Vstupní proměnné'!E46+'Vstupní proměnné'!E66)/'Vstupní proměnné'!$B$13</f>
        <v>0.3</v>
      </c>
      <c r="I14" s="13">
        <f>('Vstupní proměnné'!F28+'Vstupní proměnné'!F46+'Vstupní proměnné'!F66)/'Vstupní proměnné'!$B$13</f>
        <v>0.27500000000000002</v>
      </c>
    </row>
    <row r="15" spans="1:9" ht="17" thickTop="1" x14ac:dyDescent="0.2">
      <c r="A15" s="54"/>
      <c r="B15" s="54"/>
      <c r="C15" s="55"/>
      <c r="D15" s="33"/>
      <c r="F15" s="3">
        <v>14</v>
      </c>
      <c r="G15" s="13">
        <f>('Vstupní proměnné'!D29+'Vstupní proměnné'!D47+'Vstupní proměnné'!D67)/'Vstupní proměnné'!$B$13</f>
        <v>0.05</v>
      </c>
      <c r="H15" s="13">
        <f>('Vstupní proměnné'!E29+'Vstupní proměnné'!E47+'Vstupní proměnné'!E67)/'Vstupní proměnné'!$B$13</f>
        <v>7.4999999999999997E-2</v>
      </c>
      <c r="I15" s="13">
        <f>('Vstupní proměnné'!F29+'Vstupní proměnné'!F47+'Vstupní proměnné'!F67)/'Vstupní proměnné'!$B$13</f>
        <v>6.25E-2</v>
      </c>
    </row>
    <row r="16" spans="1:9" x14ac:dyDescent="0.2">
      <c r="F16" s="3">
        <v>15</v>
      </c>
      <c r="G16" s="13">
        <f>('Vstupní proměnné'!D30+'Vstupní proměnné'!D48+'Vstupní proměnné'!D68)/'Vstupní proměnné'!$B$13</f>
        <v>0.05</v>
      </c>
      <c r="H16" s="13">
        <f>('Vstupní proměnné'!E30+'Vstupní proměnné'!E48+'Vstupní proměnné'!E68)/'Vstupní proměnné'!$B$13</f>
        <v>7.4999999999999997E-2</v>
      </c>
      <c r="I16" s="13">
        <f>('Vstupní proměnné'!F30+'Vstupní proměnné'!F48+'Vstupní proměnné'!F68)/'Vstupní proměnné'!$B$13</f>
        <v>6.25E-2</v>
      </c>
    </row>
    <row r="17" spans="6:9" x14ac:dyDescent="0.2">
      <c r="F17" s="3">
        <v>16</v>
      </c>
      <c r="G17" s="13">
        <f>('Vstupní proměnné'!D31+'Vstupní proměnné'!D49+'Vstupní proměnné'!D69)/'Vstupní proměnné'!$B$13</f>
        <v>0.05</v>
      </c>
      <c r="H17" s="13">
        <f>('Vstupní proměnné'!E31+'Vstupní proměnné'!E49+'Vstupní proměnné'!E69)/'Vstupní proměnné'!$B$13</f>
        <v>0.1</v>
      </c>
      <c r="I17" s="13">
        <f>('Vstupní proměnné'!F31+'Vstupní proměnné'!F49+'Vstupní proměnné'!F69)/'Vstupní proměnné'!$B$13</f>
        <v>7.4999999999999997E-2</v>
      </c>
    </row>
    <row r="18" spans="6:9" x14ac:dyDescent="0.2">
      <c r="F18" s="3">
        <v>17</v>
      </c>
      <c r="G18" s="13">
        <f>('Vstupní proměnné'!D32+'Vstupní proměnné'!D50+'Vstupní proměnné'!D70)/'Vstupní proměnné'!$B$13</f>
        <v>0.05</v>
      </c>
      <c r="H18" s="13">
        <f>('Vstupní proměnné'!E32+'Vstupní proměnné'!E50+'Vstupní proměnné'!E70)/'Vstupní proměnné'!$B$13</f>
        <v>7.4999999999999997E-2</v>
      </c>
      <c r="I18" s="13">
        <f>('Vstupní proměnné'!F32+'Vstupní proměnné'!F50+'Vstupní proměnné'!F70)/'Vstupní proměnné'!$B$13</f>
        <v>6.25E-2</v>
      </c>
    </row>
    <row r="19" spans="6:9" x14ac:dyDescent="0.2">
      <c r="F19" s="3">
        <v>18</v>
      </c>
      <c r="G19" s="13">
        <f>('Vstupní proměnné'!D33+'Vstupní proměnné'!D51+'Vstupní proměnné'!D71)/'Vstupní proměnné'!$B$13</f>
        <v>0.15</v>
      </c>
      <c r="H19" s="13">
        <f>('Vstupní proměnné'!E33+'Vstupní proměnné'!E51+'Vstupní proměnné'!E71)/'Vstupní proměnné'!$B$13</f>
        <v>0.21666666666666667</v>
      </c>
      <c r="I19" s="13">
        <f>('Vstupní proměnné'!F33+'Vstupní proměnné'!F51+'Vstupní proměnné'!F71)/'Vstupní proměnné'!$B$13</f>
        <v>0.18333333333333332</v>
      </c>
    </row>
    <row r="20" spans="6:9" x14ac:dyDescent="0.2">
      <c r="F20" s="3">
        <v>20</v>
      </c>
      <c r="G20" s="13">
        <f>('Vstupní proměnné'!D34+'Vstupní proměnné'!D52+'Vstupní proměnné'!D72)/'Vstupní proměnné'!$B$13</f>
        <v>0.05</v>
      </c>
      <c r="H20" s="13">
        <f>('Vstupní proměnné'!E34+'Vstupní proměnné'!E52+'Vstupní proměnné'!E72)/'Vstupní proměnné'!$B$13</f>
        <v>0.1</v>
      </c>
      <c r="I20" s="13">
        <f>('Vstupní proměnné'!F34+'Vstupní proměnné'!F52+'Vstupní proměnné'!F72)/'Vstupní proměnné'!$B$13</f>
        <v>7.4999999999999997E-2</v>
      </c>
    </row>
    <row r="21" spans="6:9" x14ac:dyDescent="0.2">
      <c r="F21" s="3">
        <v>21</v>
      </c>
      <c r="G21" s="13">
        <f>('Vstupní proměnné'!D35+'Vstupní proměnné'!D53+'Vstupní proměnné'!D73)/'Vstupní proměnné'!$B$13</f>
        <v>0.05</v>
      </c>
      <c r="H21" s="13">
        <f>('Vstupní proměnné'!E35+'Vstupní proměnné'!E53+'Vstupní proměnné'!E73)/'Vstupní proměnné'!$B$13</f>
        <v>0.1</v>
      </c>
      <c r="I21" s="13">
        <f>('Vstupní proměnné'!F35+'Vstupní proměnné'!F53+'Vstupní proměnné'!F73)/'Vstupní proměnné'!$B$13</f>
        <v>7.4999999999999997E-2</v>
      </c>
    </row>
    <row r="22" spans="6:9" x14ac:dyDescent="0.2">
      <c r="G22" s="15"/>
      <c r="H22" s="15"/>
      <c r="I22" s="15"/>
    </row>
  </sheetData>
  <pageMargins left="0.7" right="0.7" top="0.78740157499999996" bottom="0.78740157499999996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Vstupní proměnné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Asafova</dc:creator>
  <cp:lastModifiedBy>Olga Asafova</cp:lastModifiedBy>
  <dcterms:created xsi:type="dcterms:W3CDTF">2025-03-23T09:37:12Z</dcterms:created>
  <dcterms:modified xsi:type="dcterms:W3CDTF">2025-03-23T13:31:36Z</dcterms:modified>
</cp:coreProperties>
</file>