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4490" windowHeight="9375"/>
  </bookViews>
  <sheets>
    <sheet name="Tabelle1" sheetId="1" r:id="rId1"/>
    <sheet name="Tabelle1 (2)" sheetId="4" r:id="rId2"/>
    <sheet name="Tabelle1 (3)" sheetId="5" r:id="rId3"/>
  </sheets>
  <definedNames>
    <definedName name="c_f" localSheetId="1">'Tabelle1 (2)'!$C$3</definedName>
    <definedName name="c_f" localSheetId="2">'Tabelle1 (3)'!$C$3</definedName>
    <definedName name="c_f">Tabelle1!$C$3</definedName>
    <definedName name="c_s" localSheetId="1">'Tabelle1 (2)'!$C$5</definedName>
    <definedName name="c_s" localSheetId="2">'Tabelle1 (3)'!$C$5</definedName>
    <definedName name="c_s">Tabelle1!#REF!</definedName>
    <definedName name="K_fs" localSheetId="1">'Tabelle1 (2)'!$C$7</definedName>
    <definedName name="K_fs" localSheetId="2">'Tabelle1 (3)'!$C$7</definedName>
    <definedName name="K_fs">Tabelle1!$C$4</definedName>
    <definedName name="L" localSheetId="1">'Tabelle1 (2)'!$J$4</definedName>
    <definedName name="L" localSheetId="2">'Tabelle1 (3)'!$J$4</definedName>
    <definedName name="L">Tabelle1!$J$3</definedName>
    <definedName name="n" localSheetId="1">'Tabelle1 (2)'!$C$6</definedName>
    <definedName name="n" localSheetId="2">'Tabelle1 (3)'!$C$6</definedName>
    <definedName name="n">Tabelle1!#REF!</definedName>
    <definedName name="q_z" localSheetId="1">'Tabelle1 (2)'!$H$6</definedName>
    <definedName name="q_z" localSheetId="2">'Tabelle1 (3)'!$H$6</definedName>
    <definedName name="q_z">Tabelle1!$H$6</definedName>
    <definedName name="q_zzzzz" localSheetId="1">'Tabelle1 (2)'!#REF!</definedName>
    <definedName name="q_zzzzz" localSheetId="2">'Tabelle1 (3)'!#REF!</definedName>
    <definedName name="q_zzzzz">Tabelle1!#REF!</definedName>
    <definedName name="rho_f" localSheetId="1">'Tabelle1 (2)'!$C$2</definedName>
    <definedName name="rho_f" localSheetId="2">'Tabelle1 (3)'!$C$2</definedName>
    <definedName name="rho_f">Tabelle1!$C$2</definedName>
    <definedName name="rho_s" localSheetId="1">'Tabelle1 (2)'!$C$4</definedName>
    <definedName name="rho_s" localSheetId="2">'Tabelle1 (3)'!$C$4</definedName>
    <definedName name="rho_s">Tabelle1!#REF!</definedName>
    <definedName name="rhoc" localSheetId="1">'Tabelle1 (2)'!$C$8</definedName>
    <definedName name="rhoc" localSheetId="2">'Tabelle1 (3)'!$C$8</definedName>
    <definedName name="rhoc">Tabelle1!$C$5</definedName>
    <definedName name="solver_adj" localSheetId="0" hidden="1">Tabelle1!$H$7</definedName>
    <definedName name="solver_adj" localSheetId="1" hidden="1">'Tabelle1 (2)'!$H$7</definedName>
    <definedName name="solver_adj" localSheetId="2" hidden="1">'Tabelle1 (3)'!$H$7</definedName>
    <definedName name="solver_cvg" localSheetId="0" hidden="1">0.00001</definedName>
    <definedName name="solver_cvg" localSheetId="1" hidden="1">0.00001</definedName>
    <definedName name="solver_cvg" localSheetId="2" hidden="1">0.00001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est" localSheetId="0" hidden="1">2</definedName>
    <definedName name="solver_est" localSheetId="1" hidden="1">2</definedName>
    <definedName name="solver_est" localSheetId="2" hidden="1">2</definedName>
    <definedName name="solver_itr" localSheetId="0" hidden="1">100</definedName>
    <definedName name="solver_itr" localSheetId="1" hidden="1">100</definedName>
    <definedName name="solver_itr" localSheetId="2" hidden="1">100</definedName>
    <definedName name="solver_lhs1" localSheetId="0" hidden="1">Tabelle1!$H$8</definedName>
    <definedName name="solver_lhs1" localSheetId="1" hidden="1">'Tabelle1 (2)'!$H$8</definedName>
    <definedName name="solver_lhs1" localSheetId="2" hidden="1">'Tabelle1 (3)'!$H$8</definedName>
    <definedName name="solver_lin" localSheetId="0" hidden="1">2</definedName>
    <definedName name="solver_lin" localSheetId="1" hidden="1">2</definedName>
    <definedName name="solver_lin" localSheetId="2" hidden="1">2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wt" localSheetId="0" hidden="1">2</definedName>
    <definedName name="solver_nwt" localSheetId="1" hidden="1">2</definedName>
    <definedName name="solver_nwt" localSheetId="2" hidden="1">2</definedName>
    <definedName name="solver_opt" localSheetId="0" hidden="1">Tabelle1!$D$21</definedName>
    <definedName name="solver_opt" localSheetId="1" hidden="1">'Tabelle1 (2)'!$D$24</definedName>
    <definedName name="solver_opt" localSheetId="2" hidden="1">'Tabelle1 (3)'!$D$24</definedName>
    <definedName name="solver_pre" localSheetId="0" hidden="1">0.0000001</definedName>
    <definedName name="solver_pre" localSheetId="1" hidden="1">0.0000001</definedName>
    <definedName name="solver_pre" localSheetId="2" hidden="1">0.0000001</definedName>
    <definedName name="solver_rel1" localSheetId="0" hidden="1">2</definedName>
    <definedName name="solver_rel1" localSheetId="1" hidden="1">2</definedName>
    <definedName name="solver_rel1" localSheetId="2" hidden="1">2</definedName>
    <definedName name="solver_rhs1" localSheetId="0" hidden="1">1</definedName>
    <definedName name="solver_rhs1" localSheetId="1" hidden="1">1</definedName>
    <definedName name="solver_rhs1" localSheetId="2" hidden="1">1</definedName>
    <definedName name="solver_scl" localSheetId="0" hidden="1">2</definedName>
    <definedName name="solver_scl" localSheetId="1" hidden="1">2</definedName>
    <definedName name="solver_scl" localSheetId="2" hidden="1">2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tim" localSheetId="0" hidden="1">100</definedName>
    <definedName name="solver_tim" localSheetId="1" hidden="1">100</definedName>
    <definedName name="solver_tim" localSheetId="2" hidden="1">100</definedName>
    <definedName name="solver_tol" localSheetId="0" hidden="1">0.05</definedName>
    <definedName name="solver_tol" localSheetId="1" hidden="1">0.05</definedName>
    <definedName name="solver_tol" localSheetId="2" hidden="1">0.05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T0" localSheetId="1">'Tabelle1 (2)'!$H$2</definedName>
    <definedName name="T0" localSheetId="2">'Tabelle1 (3)'!$H$2</definedName>
    <definedName name="T0">Tabelle1!$H$2</definedName>
    <definedName name="TL" localSheetId="1">'Tabelle1 (2)'!$H$4</definedName>
    <definedName name="TL" localSheetId="2">'Tabelle1 (3)'!$H$4</definedName>
    <definedName name="TL">Tabelle1!$H$3</definedName>
    <definedName name="Tz" localSheetId="1">'Tabelle1 (2)'!$H$3</definedName>
    <definedName name="Tz" localSheetId="2">'Tabelle1 (3)'!$H$3</definedName>
    <definedName name="Tz">Tabelle1!#REF!</definedName>
  </definedNames>
  <calcPr calcId="125725"/>
</workbook>
</file>

<file path=xl/calcChain.xml><?xml version="1.0" encoding="utf-8"?>
<calcChain xmlns="http://schemas.openxmlformats.org/spreadsheetml/2006/main">
  <c r="D21" i="1"/>
  <c r="H6"/>
  <c r="C10" s="1"/>
  <c r="H2"/>
  <c r="C30" i="5"/>
  <c r="D21"/>
  <c r="D20"/>
  <c r="D19"/>
  <c r="D18"/>
  <c r="D16"/>
  <c r="B12"/>
  <c r="C8"/>
  <c r="H6"/>
  <c r="C20" s="1"/>
  <c r="H6" i="4"/>
  <c r="C20" s="1"/>
  <c r="D21"/>
  <c r="D20"/>
  <c r="D19"/>
  <c r="D18"/>
  <c r="B12"/>
  <c r="C8"/>
  <c r="D15" i="1"/>
  <c r="D16"/>
  <c r="D17"/>
  <c r="D18"/>
  <c r="C11" l="1"/>
  <c r="D11" s="1"/>
  <c r="D10"/>
  <c r="C9"/>
  <c r="D9" s="1"/>
  <c r="C18"/>
  <c r="D19"/>
  <c r="C17"/>
  <c r="C12"/>
  <c r="D12" s="1"/>
  <c r="C13"/>
  <c r="D13" s="1"/>
  <c r="C14"/>
  <c r="C15"/>
  <c r="C16"/>
  <c r="C13" i="5"/>
  <c r="D13" s="1"/>
  <c r="C15"/>
  <c r="D15" s="1"/>
  <c r="C19"/>
  <c r="C21"/>
  <c r="L6"/>
  <c r="C14"/>
  <c r="D14" s="1"/>
  <c r="C18"/>
  <c r="C22"/>
  <c r="D22" s="1"/>
  <c r="C17"/>
  <c r="D17" s="1"/>
  <c r="C12"/>
  <c r="D12" s="1"/>
  <c r="C16"/>
  <c r="L6" i="4"/>
  <c r="C19"/>
  <c r="C15"/>
  <c r="D15" s="1"/>
  <c r="C14"/>
  <c r="D14" s="1"/>
  <c r="C18"/>
  <c r="D22"/>
  <c r="C13"/>
  <c r="D13" s="1"/>
  <c r="C17"/>
  <c r="C21"/>
  <c r="C12"/>
  <c r="D12" s="1"/>
  <c r="C16"/>
  <c r="D16" s="1"/>
  <c r="D14" i="1"/>
  <c r="D24" i="4" l="1"/>
  <c r="D24" i="5"/>
</calcChain>
</file>

<file path=xl/sharedStrings.xml><?xml version="1.0" encoding="utf-8"?>
<sst xmlns="http://schemas.openxmlformats.org/spreadsheetml/2006/main" count="110" uniqueCount="39">
  <si>
    <t>Feste Parameter</t>
  </si>
  <si>
    <t>vertikale Fließgeschwindigkeit</t>
  </si>
  <si>
    <t>m/s</t>
  </si>
  <si>
    <t>rho*c</t>
  </si>
  <si>
    <t>J/(m³K)</t>
  </si>
  <si>
    <t>rho_f</t>
  </si>
  <si>
    <t>c_f</t>
  </si>
  <si>
    <t>q_z</t>
  </si>
  <si>
    <t>Dichte Fluid</t>
  </si>
  <si>
    <t>Wärmekapazität Fluid</t>
  </si>
  <si>
    <t>Dichte Feststoff</t>
  </si>
  <si>
    <t>Wärmekapazität Feststoff</t>
  </si>
  <si>
    <t>rho_s</t>
  </si>
  <si>
    <t>c_s</t>
  </si>
  <si>
    <t>J/(kg K)</t>
  </si>
  <si>
    <t>kg/m³</t>
  </si>
  <si>
    <t>Porosität</t>
  </si>
  <si>
    <t>n</t>
  </si>
  <si>
    <t>-</t>
  </si>
  <si>
    <t>eff.Wärmekapazität</t>
  </si>
  <si>
    <t>J/(s m K)</t>
  </si>
  <si>
    <t>K_fs</t>
  </si>
  <si>
    <t>eff. Leitfähigkeit</t>
  </si>
  <si>
    <t>Gewässertemperatur</t>
  </si>
  <si>
    <t>T0</t>
  </si>
  <si>
    <t>Temperatur Übergangsbereich</t>
  </si>
  <si>
    <t>Tz</t>
  </si>
  <si>
    <t>Grundwassertemperatur</t>
  </si>
  <si>
    <t>TL</t>
  </si>
  <si>
    <t>°C</t>
  </si>
  <si>
    <t>Tiefe [m]</t>
  </si>
  <si>
    <t>Temp gemessen[°C]</t>
  </si>
  <si>
    <t>Temp modelliert[°C]</t>
  </si>
  <si>
    <t>Fehlerterm aus 3 Messungen</t>
  </si>
  <si>
    <t>Fehlersumme</t>
  </si>
  <si>
    <t>l/m²/d</t>
  </si>
  <si>
    <t>lambda_f</t>
  </si>
  <si>
    <t>lamdba_s</t>
  </si>
  <si>
    <t>lambda_fs</t>
  </si>
</sst>
</file>

<file path=xl/styles.xml><?xml version="1.0" encoding="utf-8"?>
<styleSheet xmlns="http://schemas.openxmlformats.org/spreadsheetml/2006/main">
  <numFmts count="1">
    <numFmt numFmtId="164" formatCode="0.00000000000E+00"/>
  </numFmts>
  <fonts count="2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/>
      <c:scatterChart>
        <c:scatterStyle val="lineMarker"/>
        <c:ser>
          <c:idx val="0"/>
          <c:order val="0"/>
          <c:tx>
            <c:v>modelliert</c:v>
          </c:tx>
          <c:spPr>
            <a:ln w="28575"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Tabelle1!$C$9:$C$19</c:f>
              <c:numCache>
                <c:formatCode>General</c:formatCode>
                <c:ptCount val="11"/>
                <c:pt idx="0">
                  <c:v>19.739999999999998</c:v>
                </c:pt>
                <c:pt idx="1">
                  <c:v>19.493524114234912</c:v>
                </c:pt>
                <c:pt idx="2">
                  <c:v>19.253511552333986</c:v>
                </c:pt>
                <c:pt idx="3">
                  <c:v>19.019792826903988</c:v>
                </c:pt>
                <c:pt idx="4">
                  <c:v>18.792202895010458</c:v>
                </c:pt>
                <c:pt idx="5">
                  <c:v>18.570581041630909</c:v>
                </c:pt>
                <c:pt idx="6">
                  <c:v>18.354770766164233</c:v>
                </c:pt>
                <c:pt idx="7">
                  <c:v>18.144619671916139</c:v>
                </c:pt>
                <c:pt idx="8">
                  <c:v>17.939979358482631</c:v>
                </c:pt>
                <c:pt idx="9">
                  <c:v>17.740705316955513</c:v>
                </c:pt>
                <c:pt idx="10">
                  <c:v>13</c:v>
                </c:pt>
              </c:numCache>
            </c:numRef>
          </c:xVal>
          <c:yVal>
            <c:numRef>
              <c:f>Tabelle1!$A$9:$A$19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10</c:v>
                </c:pt>
              </c:numCache>
            </c:numRef>
          </c:yVal>
        </c:ser>
        <c:ser>
          <c:idx val="1"/>
          <c:order val="1"/>
          <c:tx>
            <c:v>gemessen</c:v>
          </c:tx>
          <c:spPr>
            <a:ln>
              <a:noFill/>
            </a:ln>
          </c:spPr>
          <c:xVal>
            <c:numRef>
              <c:f>Tabelle1!$B$9:$B$19</c:f>
              <c:numCache>
                <c:formatCode>General</c:formatCode>
                <c:ptCount val="11"/>
                <c:pt idx="0">
                  <c:v>19.739999999999998</c:v>
                </c:pt>
                <c:pt idx="1">
                  <c:v>19.25</c:v>
                </c:pt>
                <c:pt idx="2">
                  <c:v>18.68</c:v>
                </c:pt>
                <c:pt idx="3">
                  <c:v>18.16</c:v>
                </c:pt>
                <c:pt idx="4">
                  <c:v>17.850000000000001</c:v>
                </c:pt>
                <c:pt idx="10">
                  <c:v>13</c:v>
                </c:pt>
              </c:numCache>
            </c:numRef>
          </c:xVal>
          <c:yVal>
            <c:numRef>
              <c:f>Tabelle1!$A$9:$A$19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10</c:v>
                </c:pt>
              </c:numCache>
            </c:numRef>
          </c:yVal>
        </c:ser>
        <c:axId val="111131264"/>
        <c:axId val="111154304"/>
      </c:scatterChart>
      <c:valAx>
        <c:axId val="111131264"/>
        <c:scaling>
          <c:orientation val="minMax"/>
          <c:max val="21"/>
          <c:min val="15"/>
        </c:scaling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Temperatur [°C]</a:t>
                </a:r>
              </a:p>
            </c:rich>
          </c:tx>
          <c:layout/>
        </c:title>
        <c:numFmt formatCode="General" sourceLinked="1"/>
        <c:tickLblPos val="nextTo"/>
        <c:crossAx val="111154304"/>
        <c:crosses val="autoZero"/>
        <c:crossBetween val="midCat"/>
      </c:valAx>
      <c:valAx>
        <c:axId val="111154304"/>
        <c:scaling>
          <c:orientation val="maxMin"/>
          <c:max val="1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Tiefe [m]</a:t>
                </a:r>
              </a:p>
            </c:rich>
          </c:tx>
          <c:layout/>
        </c:title>
        <c:numFmt formatCode="General" sourceLinked="1"/>
        <c:tickLblPos val="nextTo"/>
        <c:crossAx val="111131264"/>
        <c:crosses val="autoZero"/>
        <c:crossBetween val="midCat"/>
      </c:valAx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/>
      <c:scatterChart>
        <c:scatterStyle val="lineMarker"/>
        <c:ser>
          <c:idx val="0"/>
          <c:order val="0"/>
          <c:tx>
            <c:v>modelliert</c:v>
          </c:tx>
          <c:spPr>
            <a:ln w="28575"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'Tabelle1 (2)'!$C$12:$C$22</c:f>
              <c:numCache>
                <c:formatCode>General</c:formatCode>
                <c:ptCount val="11"/>
                <c:pt idx="0">
                  <c:v>18.2</c:v>
                </c:pt>
                <c:pt idx="1">
                  <c:v>17.15310570993001</c:v>
                </c:pt>
                <c:pt idx="2">
                  <c:v>16.258431904602517</c:v>
                </c:pt>
                <c:pt idx="3">
                  <c:v>15.493845426739822</c:v>
                </c:pt>
                <c:pt idx="4">
                  <c:v>14.840431323577953</c:v>
                </c:pt>
                <c:pt idx="5">
                  <c:v>14.282024913613295</c:v>
                </c:pt>
                <c:pt idx="6">
                  <c:v>13.804811891762782</c:v>
                </c:pt>
                <c:pt idx="7">
                  <c:v>13.39698658001876</c:v>
                </c:pt>
                <c:pt idx="8">
                  <c:v>13.048459869129445</c:v>
                </c:pt>
                <c:pt idx="9">
                  <c:v>12.75060962613235</c:v>
                </c:pt>
                <c:pt idx="10">
                  <c:v>13</c:v>
                </c:pt>
              </c:numCache>
            </c:numRef>
          </c:xVal>
          <c:yVal>
            <c:numRef>
              <c:f>'Tabelle1 (2)'!$A$12:$A$22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10</c:v>
                </c:pt>
              </c:numCache>
            </c:numRef>
          </c:yVal>
        </c:ser>
        <c:ser>
          <c:idx val="1"/>
          <c:order val="1"/>
          <c:tx>
            <c:v>gemessen</c:v>
          </c:tx>
          <c:spPr>
            <a:ln>
              <a:noFill/>
            </a:ln>
          </c:spPr>
          <c:xVal>
            <c:numRef>
              <c:f>'Tabelle1 (2)'!$B$12:$B$22</c:f>
              <c:numCache>
                <c:formatCode>General</c:formatCode>
                <c:ptCount val="11"/>
                <c:pt idx="0">
                  <c:v>18.2</c:v>
                </c:pt>
                <c:pt idx="1">
                  <c:v>17</c:v>
                </c:pt>
                <c:pt idx="2">
                  <c:v>16</c:v>
                </c:pt>
                <c:pt idx="3">
                  <c:v>15.5</c:v>
                </c:pt>
                <c:pt idx="4">
                  <c:v>14.5</c:v>
                </c:pt>
                <c:pt idx="10">
                  <c:v>13</c:v>
                </c:pt>
              </c:numCache>
            </c:numRef>
          </c:xVal>
          <c:yVal>
            <c:numRef>
              <c:f>'Tabelle1 (2)'!$A$12:$A$22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10</c:v>
                </c:pt>
              </c:numCache>
            </c:numRef>
          </c:yVal>
        </c:ser>
        <c:axId val="111207936"/>
        <c:axId val="111209856"/>
      </c:scatterChart>
      <c:valAx>
        <c:axId val="111207936"/>
        <c:scaling>
          <c:orientation val="minMax"/>
          <c:max val="19"/>
          <c:min val="10"/>
        </c:scaling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Temperatur [°C]</a:t>
                </a:r>
              </a:p>
            </c:rich>
          </c:tx>
          <c:layout/>
        </c:title>
        <c:numFmt formatCode="General" sourceLinked="1"/>
        <c:tickLblPos val="nextTo"/>
        <c:crossAx val="111209856"/>
        <c:crosses val="autoZero"/>
        <c:crossBetween val="midCat"/>
      </c:valAx>
      <c:valAx>
        <c:axId val="111209856"/>
        <c:scaling>
          <c:orientation val="maxMin"/>
          <c:max val="1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Tiefe [m]</a:t>
                </a:r>
              </a:p>
            </c:rich>
          </c:tx>
          <c:layout/>
        </c:title>
        <c:numFmt formatCode="General" sourceLinked="1"/>
        <c:tickLblPos val="nextTo"/>
        <c:crossAx val="111207936"/>
        <c:crosses val="autoZero"/>
        <c:crossBetween val="midCat"/>
      </c:valAx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/>
      <c:scatterChart>
        <c:scatterStyle val="lineMarker"/>
        <c:ser>
          <c:idx val="0"/>
          <c:order val="0"/>
          <c:tx>
            <c:v>modelliert</c:v>
          </c:tx>
          <c:spPr>
            <a:ln w="28575"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'Tabelle1 (3)'!$C$12:$C$22</c:f>
              <c:numCache>
                <c:formatCode>General</c:formatCode>
                <c:ptCount val="11"/>
                <c:pt idx="0">
                  <c:v>18.2</c:v>
                </c:pt>
                <c:pt idx="1">
                  <c:v>18.082156955800901</c:v>
                </c:pt>
                <c:pt idx="2">
                  <c:v>17.965597618765475</c:v>
                </c:pt>
                <c:pt idx="3">
                  <c:v>17.85030800500444</c:v>
                </c:pt>
                <c:pt idx="4">
                  <c:v>17.736274282960117</c:v>
                </c:pt>
                <c:pt idx="5">
                  <c:v>17.623482771747014</c:v>
                </c:pt>
                <c:pt idx="6">
                  <c:v>17.511919939510506</c:v>
                </c:pt>
                <c:pt idx="7">
                  <c:v>17.401572401803385</c:v>
                </c:pt>
                <c:pt idx="8">
                  <c:v>17.292426919980088</c:v>
                </c:pt>
                <c:pt idx="9">
                  <c:v>17.184470399608454</c:v>
                </c:pt>
                <c:pt idx="10">
                  <c:v>11</c:v>
                </c:pt>
              </c:numCache>
            </c:numRef>
          </c:xVal>
          <c:yVal>
            <c:numRef>
              <c:f>'Tabelle1 (3)'!$A$12:$A$22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10</c:v>
                </c:pt>
              </c:numCache>
            </c:numRef>
          </c:yVal>
        </c:ser>
        <c:ser>
          <c:idx val="1"/>
          <c:order val="1"/>
          <c:tx>
            <c:v>gemessen</c:v>
          </c:tx>
          <c:spPr>
            <a:ln>
              <a:noFill/>
            </a:ln>
          </c:spPr>
          <c:xVal>
            <c:numRef>
              <c:f>'Tabelle1 (3)'!$B$12:$B$22</c:f>
              <c:numCache>
                <c:formatCode>General</c:formatCode>
                <c:ptCount val="11"/>
                <c:pt idx="0">
                  <c:v>18.2</c:v>
                </c:pt>
                <c:pt idx="1">
                  <c:v>19.5</c:v>
                </c:pt>
                <c:pt idx="2">
                  <c:v>19</c:v>
                </c:pt>
                <c:pt idx="3">
                  <c:v>17.5</c:v>
                </c:pt>
                <c:pt idx="5">
                  <c:v>17.100000000000001</c:v>
                </c:pt>
                <c:pt idx="10">
                  <c:v>11</c:v>
                </c:pt>
              </c:numCache>
            </c:numRef>
          </c:xVal>
          <c:yVal>
            <c:numRef>
              <c:f>'Tabelle1 (3)'!$A$12:$A$22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10</c:v>
                </c:pt>
              </c:numCache>
            </c:numRef>
          </c:yVal>
        </c:ser>
        <c:axId val="119840768"/>
        <c:axId val="119842688"/>
      </c:scatterChart>
      <c:valAx>
        <c:axId val="119840768"/>
        <c:scaling>
          <c:orientation val="minMax"/>
          <c:max val="19"/>
          <c:min val="10"/>
        </c:scaling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Temperatur [°C]</a:t>
                </a:r>
              </a:p>
            </c:rich>
          </c:tx>
          <c:layout/>
        </c:title>
        <c:numFmt formatCode="General" sourceLinked="1"/>
        <c:tickLblPos val="nextTo"/>
        <c:crossAx val="119842688"/>
        <c:crosses val="autoZero"/>
        <c:crossBetween val="midCat"/>
      </c:valAx>
      <c:valAx>
        <c:axId val="119842688"/>
        <c:scaling>
          <c:orientation val="maxMin"/>
          <c:max val="1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Tiefe [m]</a:t>
                </a:r>
              </a:p>
            </c:rich>
          </c:tx>
          <c:layout/>
        </c:title>
        <c:numFmt formatCode="General" sourceLinked="1"/>
        <c:tickLblPos val="nextTo"/>
        <c:crossAx val="119840768"/>
        <c:crosses val="autoZero"/>
        <c:crossBetween val="midCat"/>
      </c:valAx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541020</xdr:colOff>
      <xdr:row>9</xdr:row>
      <xdr:rowOff>83820</xdr:rowOff>
    </xdr:from>
    <xdr:to>
      <xdr:col>8</xdr:col>
      <xdr:colOff>556260</xdr:colOff>
      <xdr:row>25</xdr:row>
      <xdr:rowOff>91440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502920</xdr:colOff>
      <xdr:row>12</xdr:row>
      <xdr:rowOff>15240</xdr:rowOff>
    </xdr:from>
    <xdr:to>
      <xdr:col>8</xdr:col>
      <xdr:colOff>518160</xdr:colOff>
      <xdr:row>28</xdr:row>
      <xdr:rowOff>22860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502920</xdr:colOff>
      <xdr:row>12</xdr:row>
      <xdr:rowOff>15240</xdr:rowOff>
    </xdr:from>
    <xdr:to>
      <xdr:col>8</xdr:col>
      <xdr:colOff>518160</xdr:colOff>
      <xdr:row>28</xdr:row>
      <xdr:rowOff>22860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>
      <selection activeCell="D21" sqref="D21"/>
    </sheetView>
  </sheetViews>
  <sheetFormatPr baseColWidth="10" defaultRowHeight="15"/>
  <cols>
    <col min="1" max="1" width="25.42578125" customWidth="1"/>
    <col min="3" max="3" width="13.140625" customWidth="1"/>
    <col min="5" max="5" width="12" bestFit="1" customWidth="1"/>
    <col min="6" max="6" width="25.140625" customWidth="1"/>
    <col min="8" max="8" width="18.140625" bestFit="1" customWidth="1"/>
    <col min="9" max="9" width="12.7109375" bestFit="1" customWidth="1"/>
  </cols>
  <sheetData>
    <row r="1" spans="1:10">
      <c r="A1" t="s">
        <v>0</v>
      </c>
      <c r="J1" t="s">
        <v>30</v>
      </c>
    </row>
    <row r="2" spans="1:10">
      <c r="A2" t="s">
        <v>8</v>
      </c>
      <c r="B2" t="s">
        <v>5</v>
      </c>
      <c r="C2">
        <v>1000</v>
      </c>
      <c r="D2" t="s">
        <v>15</v>
      </c>
      <c r="F2" t="s">
        <v>23</v>
      </c>
      <c r="G2" t="s">
        <v>24</v>
      </c>
      <c r="H2">
        <f>B9</f>
        <v>19.739999999999998</v>
      </c>
      <c r="I2" t="s">
        <v>29</v>
      </c>
      <c r="J2">
        <v>0</v>
      </c>
    </row>
    <row r="3" spans="1:10">
      <c r="A3" t="s">
        <v>9</v>
      </c>
      <c r="B3" t="s">
        <v>6</v>
      </c>
      <c r="C3" s="1">
        <v>4190</v>
      </c>
      <c r="D3" t="s">
        <v>14</v>
      </c>
      <c r="F3" s="2" t="s">
        <v>27</v>
      </c>
      <c r="G3" s="2" t="s">
        <v>28</v>
      </c>
      <c r="H3">
        <v>11</v>
      </c>
      <c r="I3" t="s">
        <v>29</v>
      </c>
      <c r="J3">
        <v>10</v>
      </c>
    </row>
    <row r="4" spans="1:10">
      <c r="A4" t="s">
        <v>22</v>
      </c>
      <c r="B4" t="s">
        <v>21</v>
      </c>
      <c r="C4">
        <v>2</v>
      </c>
      <c r="D4" t="s">
        <v>20</v>
      </c>
    </row>
    <row r="5" spans="1:10">
      <c r="A5" s="2"/>
      <c r="B5" s="2"/>
      <c r="C5" s="2"/>
      <c r="D5" s="2"/>
    </row>
    <row r="6" spans="1:10">
      <c r="F6" t="s">
        <v>1</v>
      </c>
      <c r="G6" t="s">
        <v>7</v>
      </c>
      <c r="H6" s="3">
        <f>H7/(1000*24*3600)</f>
        <v>-1.2683961317668635E-7</v>
      </c>
      <c r="I6" t="s">
        <v>2</v>
      </c>
    </row>
    <row r="7" spans="1:10">
      <c r="H7">
        <v>-10.958942578465701</v>
      </c>
      <c r="I7" t="s">
        <v>35</v>
      </c>
    </row>
    <row r="8" spans="1:10">
      <c r="A8" t="s">
        <v>30</v>
      </c>
      <c r="B8" t="s">
        <v>31</v>
      </c>
      <c r="C8" t="s">
        <v>32</v>
      </c>
    </row>
    <row r="9" spans="1:10">
      <c r="A9">
        <v>0</v>
      </c>
      <c r="B9">
        <v>19.739999999999998</v>
      </c>
      <c r="C9">
        <f t="shared" ref="C9:C19" si="0">(EXP(q_z*rho_f*c_f/K_fs*A9)-1)/(EXP(q_z*rho_f*c_f/K_fs*L)-1)*(TL-T0)+T0</f>
        <v>19.739999999999998</v>
      </c>
      <c r="D9">
        <f>IF(B9,(B9-C9)^2,0)</f>
        <v>0</v>
      </c>
    </row>
    <row r="10" spans="1:10">
      <c r="A10">
        <v>0.1</v>
      </c>
      <c r="B10">
        <v>19.25</v>
      </c>
      <c r="C10">
        <f>(EXP(q_z*rho_f*c_f/K_fs*A10)-1)/(EXP(q_z*rho_f*c_f/K_fs*L)-1)*(TL-T0)+T0</f>
        <v>19.493524114234912</v>
      </c>
      <c r="D10">
        <f t="shared" ref="D10:D19" si="1">IF(B10,(B10-C10)^2,0)</f>
        <v>5.9303994213898495E-2</v>
      </c>
    </row>
    <row r="11" spans="1:10">
      <c r="A11">
        <v>0.2</v>
      </c>
      <c r="B11">
        <v>18.68</v>
      </c>
      <c r="C11">
        <f>(EXP(q_z*rho_f*c_f/K_fs*A11)-1)/(EXP(q_z*rho_f*c_f/K_fs*L)-1)*(TL-T0)+T0</f>
        <v>19.253511552333986</v>
      </c>
      <c r="D11">
        <f t="shared" si="1"/>
        <v>0.32891550066053887</v>
      </c>
    </row>
    <row r="12" spans="1:10">
      <c r="A12">
        <v>0.3</v>
      </c>
      <c r="B12">
        <v>18.16</v>
      </c>
      <c r="C12">
        <f t="shared" si="0"/>
        <v>19.019792826903988</v>
      </c>
      <c r="D12">
        <f t="shared" si="1"/>
        <v>0.73924370519555038</v>
      </c>
    </row>
    <row r="13" spans="1:10">
      <c r="A13">
        <v>0.4</v>
      </c>
      <c r="B13">
        <v>17.850000000000001</v>
      </c>
      <c r="C13">
        <f t="shared" si="0"/>
        <v>18.792202895010458</v>
      </c>
      <c r="D13">
        <f t="shared" si="1"/>
        <v>0.88774629536608596</v>
      </c>
    </row>
    <row r="14" spans="1:10">
      <c r="A14">
        <v>0.5</v>
      </c>
      <c r="C14">
        <f t="shared" si="0"/>
        <v>18.570581041630909</v>
      </c>
      <c r="D14">
        <f t="shared" si="1"/>
        <v>0</v>
      </c>
    </row>
    <row r="15" spans="1:10">
      <c r="A15">
        <v>0.6</v>
      </c>
      <c r="C15">
        <f t="shared" si="0"/>
        <v>18.354770766164233</v>
      </c>
      <c r="D15">
        <f t="shared" si="1"/>
        <v>0</v>
      </c>
    </row>
    <row r="16" spans="1:10">
      <c r="A16">
        <v>0.7</v>
      </c>
      <c r="C16">
        <f t="shared" si="0"/>
        <v>18.144619671916139</v>
      </c>
      <c r="D16">
        <f t="shared" si="1"/>
        <v>0</v>
      </c>
    </row>
    <row r="17" spans="1:4">
      <c r="A17">
        <v>0.8</v>
      </c>
      <c r="C17">
        <f t="shared" si="0"/>
        <v>17.939979358482631</v>
      </c>
      <c r="D17">
        <f t="shared" si="1"/>
        <v>0</v>
      </c>
    </row>
    <row r="18" spans="1:4">
      <c r="A18">
        <v>0.9</v>
      </c>
      <c r="C18">
        <f t="shared" si="0"/>
        <v>17.740705316955513</v>
      </c>
      <c r="D18">
        <f t="shared" si="1"/>
        <v>0</v>
      </c>
    </row>
    <row r="19" spans="1:4">
      <c r="A19">
        <v>10</v>
      </c>
      <c r="B19">
        <v>13</v>
      </c>
      <c r="C19">
        <v>13</v>
      </c>
      <c r="D19">
        <f t="shared" si="1"/>
        <v>0</v>
      </c>
    </row>
    <row r="21" spans="1:4">
      <c r="C21" t="s">
        <v>34</v>
      </c>
      <c r="D21">
        <f>SUM(D9:D13)</f>
        <v>2.015209495436074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"/>
  <sheetViews>
    <sheetView workbookViewId="0">
      <selection activeCell="D24" sqref="D24"/>
    </sheetView>
  </sheetViews>
  <sheetFormatPr baseColWidth="10" defaultRowHeight="15"/>
  <cols>
    <col min="3" max="3" width="13.140625" customWidth="1"/>
    <col min="9" max="9" width="12.7109375" bestFit="1" customWidth="1"/>
  </cols>
  <sheetData>
    <row r="1" spans="1:12">
      <c r="A1" t="s">
        <v>0</v>
      </c>
      <c r="J1" t="s">
        <v>30</v>
      </c>
    </row>
    <row r="2" spans="1:12">
      <c r="A2" t="s">
        <v>8</v>
      </c>
      <c r="B2" t="s">
        <v>5</v>
      </c>
      <c r="C2">
        <v>1000</v>
      </c>
      <c r="D2" t="s">
        <v>15</v>
      </c>
      <c r="F2" t="s">
        <v>23</v>
      </c>
      <c r="G2" t="s">
        <v>24</v>
      </c>
      <c r="H2">
        <v>18.2</v>
      </c>
      <c r="I2" t="s">
        <v>29</v>
      </c>
      <c r="J2">
        <v>0</v>
      </c>
    </row>
    <row r="3" spans="1:12">
      <c r="A3" t="s">
        <v>9</v>
      </c>
      <c r="B3" t="s">
        <v>6</v>
      </c>
      <c r="C3" s="1">
        <v>4190</v>
      </c>
      <c r="D3" t="s">
        <v>14</v>
      </c>
      <c r="F3" t="s">
        <v>25</v>
      </c>
      <c r="G3" t="s">
        <v>26</v>
      </c>
      <c r="H3">
        <v>12</v>
      </c>
      <c r="I3" t="s">
        <v>29</v>
      </c>
      <c r="J3">
        <v>0.1</v>
      </c>
    </row>
    <row r="4" spans="1:12">
      <c r="A4" s="2" t="s">
        <v>10</v>
      </c>
      <c r="B4" s="2" t="s">
        <v>12</v>
      </c>
      <c r="C4" s="2">
        <v>0</v>
      </c>
      <c r="D4" s="2" t="s">
        <v>15</v>
      </c>
      <c r="F4" s="2" t="s">
        <v>27</v>
      </c>
      <c r="G4" s="2" t="s">
        <v>28</v>
      </c>
      <c r="H4">
        <v>11</v>
      </c>
      <c r="I4" t="s">
        <v>29</v>
      </c>
      <c r="J4">
        <v>10</v>
      </c>
    </row>
    <row r="5" spans="1:12">
      <c r="A5" s="2" t="s">
        <v>11</v>
      </c>
      <c r="B5" s="2" t="s">
        <v>13</v>
      </c>
      <c r="C5" s="2">
        <v>0</v>
      </c>
      <c r="D5" s="2" t="s">
        <v>14</v>
      </c>
    </row>
    <row r="6" spans="1:12">
      <c r="A6" s="2" t="s">
        <v>16</v>
      </c>
      <c r="B6" s="2" t="s">
        <v>17</v>
      </c>
      <c r="C6" s="2">
        <v>1</v>
      </c>
      <c r="D6" s="2" t="s">
        <v>18</v>
      </c>
      <c r="F6" t="s">
        <v>1</v>
      </c>
      <c r="G6" t="s">
        <v>7</v>
      </c>
      <c r="H6" s="1">
        <f>H7/(1000*24*3600)</f>
        <v>-7.4999547808333198E-7</v>
      </c>
      <c r="I6" t="s">
        <v>2</v>
      </c>
      <c r="K6" t="s">
        <v>33</v>
      </c>
      <c r="L6">
        <f>(EXP(q_z*rho_f*c_f/K_fs*J3)-1)/(EXP(q_z*rho_f*c_f/K_fs*L)-1)-(Tz-T0)/(TL-T0)</f>
        <v>-0.71570912637916817</v>
      </c>
    </row>
    <row r="7" spans="1:12">
      <c r="A7" t="s">
        <v>22</v>
      </c>
      <c r="B7" t="s">
        <v>21</v>
      </c>
      <c r="C7">
        <v>2</v>
      </c>
      <c r="D7" t="s">
        <v>20</v>
      </c>
      <c r="H7">
        <v>-64.799609306399887</v>
      </c>
      <c r="I7" t="s">
        <v>35</v>
      </c>
    </row>
    <row r="8" spans="1:12">
      <c r="A8" s="2" t="s">
        <v>19</v>
      </c>
      <c r="B8" s="2" t="s">
        <v>3</v>
      </c>
      <c r="C8" s="2">
        <f>n*C2*C3+(1-n)*C4*C5</f>
        <v>4190000</v>
      </c>
      <c r="D8" s="2" t="s">
        <v>4</v>
      </c>
    </row>
    <row r="11" spans="1:12">
      <c r="A11" t="s">
        <v>30</v>
      </c>
      <c r="B11" t="s">
        <v>31</v>
      </c>
      <c r="C11" t="s">
        <v>32</v>
      </c>
    </row>
    <row r="12" spans="1:12">
      <c r="A12">
        <v>0</v>
      </c>
      <c r="B12">
        <f>H2</f>
        <v>18.2</v>
      </c>
      <c r="C12">
        <f t="shared" ref="C12:C22" si="0">(EXP(q_z*rho_f*c_f/K_fs*A12)-1)/(EXP(q_z*rho_f*c_f/K_fs*L)-1)*(TL-T0)+T0</f>
        <v>18.2</v>
      </c>
      <c r="D12">
        <f>IF(B12,(B12-C12)^2,0)</f>
        <v>0</v>
      </c>
    </row>
    <row r="13" spans="1:12">
      <c r="A13">
        <v>0.1</v>
      </c>
      <c r="B13">
        <v>17</v>
      </c>
      <c r="C13">
        <f t="shared" si="0"/>
        <v>17.15310570993001</v>
      </c>
      <c r="D13">
        <f t="shared" ref="D13:D22" si="1">IF(B13,(B13-C13)^2,0)</f>
        <v>2.3441358413172343E-2</v>
      </c>
    </row>
    <row r="14" spans="1:12">
      <c r="A14">
        <v>0.2</v>
      </c>
      <c r="B14">
        <v>16</v>
      </c>
      <c r="C14">
        <f t="shared" si="0"/>
        <v>16.258431904602517</v>
      </c>
      <c r="D14">
        <f t="shared" si="1"/>
        <v>6.6787049316484548E-2</v>
      </c>
    </row>
    <row r="15" spans="1:12">
      <c r="A15">
        <v>0.3</v>
      </c>
      <c r="B15">
        <v>15.5</v>
      </c>
      <c r="C15">
        <f t="shared" si="0"/>
        <v>15.493845426739822</v>
      </c>
      <c r="D15">
        <f t="shared" si="1"/>
        <v>3.7878772014892429E-5</v>
      </c>
    </row>
    <row r="16" spans="1:12">
      <c r="A16">
        <v>0.4</v>
      </c>
      <c r="B16">
        <v>14.5</v>
      </c>
      <c r="C16">
        <f t="shared" si="0"/>
        <v>14.840431323577953</v>
      </c>
      <c r="D16">
        <f t="shared" si="1"/>
        <v>0.11589348607303665</v>
      </c>
    </row>
    <row r="17" spans="1:4">
      <c r="A17">
        <v>0.5</v>
      </c>
      <c r="C17">
        <f t="shared" si="0"/>
        <v>14.282024913613295</v>
      </c>
      <c r="D17">
        <v>0</v>
      </c>
    </row>
    <row r="18" spans="1:4">
      <c r="A18">
        <v>0.6</v>
      </c>
      <c r="C18">
        <f t="shared" si="0"/>
        <v>13.804811891762782</v>
      </c>
      <c r="D18">
        <f t="shared" si="1"/>
        <v>0</v>
      </c>
    </row>
    <row r="19" spans="1:4">
      <c r="A19">
        <v>0.7</v>
      </c>
      <c r="C19">
        <f t="shared" si="0"/>
        <v>13.39698658001876</v>
      </c>
      <c r="D19">
        <f t="shared" si="1"/>
        <v>0</v>
      </c>
    </row>
    <row r="20" spans="1:4">
      <c r="A20">
        <v>0.8</v>
      </c>
      <c r="C20">
        <f t="shared" si="0"/>
        <v>13.048459869129445</v>
      </c>
      <c r="D20">
        <f t="shared" si="1"/>
        <v>0</v>
      </c>
    </row>
    <row r="21" spans="1:4">
      <c r="A21">
        <v>0.9</v>
      </c>
      <c r="C21">
        <f t="shared" si="0"/>
        <v>12.75060962613235</v>
      </c>
      <c r="D21">
        <f t="shared" si="1"/>
        <v>0</v>
      </c>
    </row>
    <row r="22" spans="1:4">
      <c r="A22">
        <v>10</v>
      </c>
      <c r="B22">
        <v>13</v>
      </c>
      <c r="C22">
        <v>13</v>
      </c>
      <c r="D22">
        <f t="shared" si="1"/>
        <v>0</v>
      </c>
    </row>
    <row r="24" spans="1:4">
      <c r="C24" t="s">
        <v>34</v>
      </c>
      <c r="D24">
        <f>SUM(D12:D16)</f>
        <v>0.20615977257470841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0"/>
  <sheetViews>
    <sheetView workbookViewId="0">
      <selection activeCell="C7" sqref="C7"/>
    </sheetView>
  </sheetViews>
  <sheetFormatPr baseColWidth="10" defaultRowHeight="15"/>
  <cols>
    <col min="3" max="3" width="13.140625" customWidth="1"/>
    <col min="9" max="9" width="12.7109375" bestFit="1" customWidth="1"/>
  </cols>
  <sheetData>
    <row r="1" spans="1:12">
      <c r="A1" t="s">
        <v>0</v>
      </c>
      <c r="J1" t="s">
        <v>30</v>
      </c>
    </row>
    <row r="2" spans="1:12">
      <c r="A2" t="s">
        <v>8</v>
      </c>
      <c r="B2" t="s">
        <v>5</v>
      </c>
      <c r="C2">
        <v>1000</v>
      </c>
      <c r="D2" t="s">
        <v>15</v>
      </c>
      <c r="F2" t="s">
        <v>23</v>
      </c>
      <c r="G2" t="s">
        <v>24</v>
      </c>
      <c r="H2">
        <v>18.2</v>
      </c>
      <c r="I2" t="s">
        <v>29</v>
      </c>
      <c r="J2">
        <v>0</v>
      </c>
    </row>
    <row r="3" spans="1:12">
      <c r="A3" t="s">
        <v>9</v>
      </c>
      <c r="B3" t="s">
        <v>6</v>
      </c>
      <c r="C3" s="1">
        <v>4190</v>
      </c>
      <c r="D3" t="s">
        <v>14</v>
      </c>
      <c r="F3" t="s">
        <v>25</v>
      </c>
      <c r="G3" t="s">
        <v>26</v>
      </c>
      <c r="H3">
        <v>12</v>
      </c>
      <c r="I3" t="s">
        <v>29</v>
      </c>
      <c r="J3">
        <v>0.1</v>
      </c>
    </row>
    <row r="4" spans="1:12">
      <c r="A4" s="2" t="s">
        <v>10</v>
      </c>
      <c r="B4" s="2" t="s">
        <v>12</v>
      </c>
      <c r="C4" s="2">
        <v>0</v>
      </c>
      <c r="D4" s="2" t="s">
        <v>15</v>
      </c>
      <c r="F4" s="2" t="s">
        <v>27</v>
      </c>
      <c r="G4" s="2" t="s">
        <v>28</v>
      </c>
      <c r="H4">
        <v>11</v>
      </c>
      <c r="I4" t="s">
        <v>29</v>
      </c>
      <c r="J4">
        <v>10</v>
      </c>
    </row>
    <row r="5" spans="1:12">
      <c r="A5" s="2" t="s">
        <v>11</v>
      </c>
      <c r="B5" s="2" t="s">
        <v>13</v>
      </c>
      <c r="C5" s="2">
        <v>0</v>
      </c>
      <c r="D5" s="2" t="s">
        <v>14</v>
      </c>
    </row>
    <row r="6" spans="1:12">
      <c r="A6" s="2" t="s">
        <v>16</v>
      </c>
      <c r="B6" s="2" t="s">
        <v>17</v>
      </c>
      <c r="C6" s="2">
        <v>0.3</v>
      </c>
      <c r="D6" s="2" t="s">
        <v>18</v>
      </c>
      <c r="F6" t="s">
        <v>1</v>
      </c>
      <c r="G6" t="s">
        <v>7</v>
      </c>
      <c r="H6" s="1">
        <f>H7/(1000*24*3600)</f>
        <v>-5.2282248349901433E-8</v>
      </c>
      <c r="I6" t="s">
        <v>2</v>
      </c>
      <c r="K6" t="s">
        <v>33</v>
      </c>
      <c r="L6">
        <f>(EXP(q_z*rho_f*c_f/K_fs*J3)-1)/(EXP(q_z*rho_f*c_f/K_fs*L)-1)-(Tz-T0)/(TL-T0)</f>
        <v>-0.84474402163901419</v>
      </c>
    </row>
    <row r="7" spans="1:12">
      <c r="A7" t="s">
        <v>22</v>
      </c>
      <c r="B7" t="s">
        <v>21</v>
      </c>
      <c r="C7">
        <v>2</v>
      </c>
      <c r="D7" t="s">
        <v>20</v>
      </c>
      <c r="H7">
        <v>-4.5171862574314838</v>
      </c>
      <c r="I7" t="s">
        <v>35</v>
      </c>
    </row>
    <row r="8" spans="1:12">
      <c r="A8" s="2" t="s">
        <v>19</v>
      </c>
      <c r="B8" s="2" t="s">
        <v>3</v>
      </c>
      <c r="C8" s="2">
        <f>n*C2*C3+(1-n)*C4*C5</f>
        <v>1257000</v>
      </c>
      <c r="D8" s="2" t="s">
        <v>4</v>
      </c>
    </row>
    <row r="11" spans="1:12">
      <c r="A11" t="s">
        <v>30</v>
      </c>
      <c r="B11" t="s">
        <v>31</v>
      </c>
      <c r="C11" t="s">
        <v>32</v>
      </c>
    </row>
    <row r="12" spans="1:12">
      <c r="A12">
        <v>0</v>
      </c>
      <c r="B12">
        <f>H2</f>
        <v>18.2</v>
      </c>
      <c r="C12">
        <f t="shared" ref="C12:C22" si="0">(EXP(q_z*rho_f*c_f/K_fs*A12)-1)/(EXP(q_z*rho_f*c_f/K_fs*L)-1)*(TL-T0)+T0</f>
        <v>18.2</v>
      </c>
      <c r="D12">
        <f>IF(B12,(B12-C12)^2,0)</f>
        <v>0</v>
      </c>
    </row>
    <row r="13" spans="1:12">
      <c r="A13">
        <v>0.1</v>
      </c>
      <c r="B13">
        <v>19.5</v>
      </c>
      <c r="C13">
        <f t="shared" si="0"/>
        <v>18.082156955800901</v>
      </c>
      <c r="D13">
        <f t="shared" ref="D13:D22" si="1">IF(B13,(B13-C13)^2,0)</f>
        <v>2.0102788979837682</v>
      </c>
    </row>
    <row r="14" spans="1:12">
      <c r="A14">
        <v>0.2</v>
      </c>
      <c r="B14">
        <v>19</v>
      </c>
      <c r="C14">
        <f t="shared" si="0"/>
        <v>17.965597618765475</v>
      </c>
      <c r="D14">
        <f t="shared" si="1"/>
        <v>1.0699882863036554</v>
      </c>
    </row>
    <row r="15" spans="1:12">
      <c r="A15">
        <v>0.3</v>
      </c>
      <c r="B15">
        <v>17.5</v>
      </c>
      <c r="C15">
        <f t="shared" si="0"/>
        <v>17.85030800500444</v>
      </c>
      <c r="D15">
        <f t="shared" si="1"/>
        <v>0.12271569837019047</v>
      </c>
    </row>
    <row r="16" spans="1:12">
      <c r="A16">
        <v>0.4</v>
      </c>
      <c r="C16">
        <f t="shared" si="0"/>
        <v>17.736274282960117</v>
      </c>
      <c r="D16">
        <f t="shared" si="1"/>
        <v>0</v>
      </c>
    </row>
    <row r="17" spans="1:4">
      <c r="A17">
        <v>0.5</v>
      </c>
      <c r="B17">
        <v>17.100000000000001</v>
      </c>
      <c r="C17">
        <f t="shared" si="0"/>
        <v>17.623482771747014</v>
      </c>
      <c r="D17">
        <f t="shared" si="1"/>
        <v>0.27403421231593483</v>
      </c>
    </row>
    <row r="18" spans="1:4">
      <c r="A18">
        <v>0.6</v>
      </c>
      <c r="C18">
        <f t="shared" si="0"/>
        <v>17.511919939510506</v>
      </c>
      <c r="D18">
        <f t="shared" si="1"/>
        <v>0</v>
      </c>
    </row>
    <row r="19" spans="1:4">
      <c r="A19">
        <v>0.7</v>
      </c>
      <c r="C19">
        <f t="shared" si="0"/>
        <v>17.401572401803385</v>
      </c>
      <c r="D19">
        <f t="shared" si="1"/>
        <v>0</v>
      </c>
    </row>
    <row r="20" spans="1:4">
      <c r="A20">
        <v>0.8</v>
      </c>
      <c r="C20">
        <f t="shared" si="0"/>
        <v>17.292426919980088</v>
      </c>
      <c r="D20">
        <f t="shared" si="1"/>
        <v>0</v>
      </c>
    </row>
    <row r="21" spans="1:4">
      <c r="A21">
        <v>0.9</v>
      </c>
      <c r="C21">
        <f t="shared" si="0"/>
        <v>17.184470399608454</v>
      </c>
      <c r="D21">
        <f t="shared" si="1"/>
        <v>0</v>
      </c>
    </row>
    <row r="22" spans="1:4">
      <c r="A22">
        <v>10</v>
      </c>
      <c r="B22">
        <v>11</v>
      </c>
      <c r="C22">
        <f t="shared" si="0"/>
        <v>11</v>
      </c>
      <c r="D22">
        <f t="shared" si="1"/>
        <v>0</v>
      </c>
    </row>
    <row r="24" spans="1:4">
      <c r="C24" t="s">
        <v>34</v>
      </c>
      <c r="D24">
        <f>SUM(D12:D22)</f>
        <v>3.477017094973549</v>
      </c>
    </row>
    <row r="28" spans="1:4">
      <c r="B28" t="s">
        <v>36</v>
      </c>
      <c r="C28">
        <v>0.55620000000000003</v>
      </c>
    </row>
    <row r="29" spans="1:4">
      <c r="B29" t="s">
        <v>37</v>
      </c>
      <c r="C29">
        <v>2.8</v>
      </c>
    </row>
    <row r="30" spans="1:4">
      <c r="B30" t="s">
        <v>38</v>
      </c>
      <c r="C30" s="2">
        <f>n*C28+(1-n)*C29</f>
        <v>2.1268599999999998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32</vt:i4>
      </vt:variant>
    </vt:vector>
  </HeadingPairs>
  <TitlesOfParts>
    <vt:vector size="35" baseType="lpstr">
      <vt:lpstr>Tabelle1</vt:lpstr>
      <vt:lpstr>Tabelle1 (2)</vt:lpstr>
      <vt:lpstr>Tabelle1 (3)</vt:lpstr>
      <vt:lpstr>'Tabelle1 (2)'!c_f</vt:lpstr>
      <vt:lpstr>'Tabelle1 (3)'!c_f</vt:lpstr>
      <vt:lpstr>c_f</vt:lpstr>
      <vt:lpstr>'Tabelle1 (2)'!c_s</vt:lpstr>
      <vt:lpstr>'Tabelle1 (3)'!c_s</vt:lpstr>
      <vt:lpstr>'Tabelle1 (2)'!K_fs</vt:lpstr>
      <vt:lpstr>'Tabelle1 (3)'!K_fs</vt:lpstr>
      <vt:lpstr>K_fs</vt:lpstr>
      <vt:lpstr>'Tabelle1 (2)'!L</vt:lpstr>
      <vt:lpstr>'Tabelle1 (3)'!L</vt:lpstr>
      <vt:lpstr>L</vt:lpstr>
      <vt:lpstr>'Tabelle1 (2)'!n</vt:lpstr>
      <vt:lpstr>'Tabelle1 (3)'!n</vt:lpstr>
      <vt:lpstr>'Tabelle1 (2)'!q_z</vt:lpstr>
      <vt:lpstr>'Tabelle1 (3)'!q_z</vt:lpstr>
      <vt:lpstr>q_z</vt:lpstr>
      <vt:lpstr>'Tabelle1 (2)'!rho_f</vt:lpstr>
      <vt:lpstr>'Tabelle1 (3)'!rho_f</vt:lpstr>
      <vt:lpstr>rho_f</vt:lpstr>
      <vt:lpstr>'Tabelle1 (2)'!rho_s</vt:lpstr>
      <vt:lpstr>'Tabelle1 (3)'!rho_s</vt:lpstr>
      <vt:lpstr>'Tabelle1 (2)'!rhoc</vt:lpstr>
      <vt:lpstr>'Tabelle1 (3)'!rhoc</vt:lpstr>
      <vt:lpstr>rhoc</vt:lpstr>
      <vt:lpstr>'Tabelle1 (2)'!T0</vt:lpstr>
      <vt:lpstr>'Tabelle1 (3)'!T0</vt:lpstr>
      <vt:lpstr>T0</vt:lpstr>
      <vt:lpstr>'Tabelle1 (2)'!TL</vt:lpstr>
      <vt:lpstr>'Tabelle1 (3)'!TL</vt:lpstr>
      <vt:lpstr>TL</vt:lpstr>
      <vt:lpstr>'Tabelle1 (2)'!Tz</vt:lpstr>
      <vt:lpstr>'Tabelle1 (3)'!Tz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francke</dc:creator>
  <cp:lastModifiedBy>Maik Heistermann</cp:lastModifiedBy>
  <dcterms:created xsi:type="dcterms:W3CDTF">2011-11-09T08:41:02Z</dcterms:created>
  <dcterms:modified xsi:type="dcterms:W3CDTF">2018-08-21T11:10:13Z</dcterms:modified>
</cp:coreProperties>
</file>