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166925"/>
  <mc:AlternateContent xmlns:mc="http://schemas.openxmlformats.org/markup-compatibility/2006">
    <mc:Choice Requires="x15">
      <x15ac:absPath xmlns:x15ac="http://schemas.microsoft.com/office/spreadsheetml/2010/11/ac" url="C:\Users\Xiang\Downloads\_doc\Data\CDC\"/>
    </mc:Choice>
  </mc:AlternateContent>
  <xr:revisionPtr revIDLastSave="0" documentId="13_ncr:1_{E99BC5A3-08CF-4E86-B972-669186347577}" xr6:coauthVersionLast="47" xr6:coauthVersionMax="47" xr10:uidLastSave="{00000000-0000-0000-0000-000000000000}"/>
  <bookViews>
    <workbookView xWindow="-103" yWindow="-103" windowWidth="21214" windowHeight="12549" tabRatio="713" activeTab="1" xr2:uid="{421F7117-30BD-4ACF-B719-5CE64224A7C3}"/>
  </bookViews>
  <sheets>
    <sheet name="Readme" sheetId="1" r:id="rId1"/>
    <sheet name="Overview" sheetId="3" r:id="rId2"/>
    <sheet name="Overview table" sheetId="2" state="hidden" r:id="rId3"/>
    <sheet name="Topic breakdown" sheetId="5" r:id="rId4"/>
    <sheet name="Topic top-bot tables" sheetId="4" state="hidden" r:id="rId5"/>
    <sheet name="Topic dist table" sheetId="7" state="hidden" r:id="rId6"/>
    <sheet name="Subgroup breakdown" sheetId="9" r:id="rId7"/>
    <sheet name="Subgroup breakdown table" sheetId="8" state="hidden" r:id="rId8"/>
  </sheets>
  <definedNames>
    <definedName name="_xlchart.v1.0" hidden="1">'Topic dist table'!$B$8:$B$80</definedName>
    <definedName name="ExternalData_2" localSheetId="0" hidden="1">Readme!$A$3:$B$6</definedName>
    <definedName name="Slicer_CATEGORY">#N/A</definedName>
    <definedName name="Slicer_CATEGORY1">#N/A</definedName>
    <definedName name="Slicer_CLASSIFICATION">#N/A</definedName>
    <definedName name="Slicer_FN_TEXT">#N/A</definedName>
    <definedName name="Slicer_FN_TEXT1">#N/A</definedName>
    <definedName name="Slicer_GROUP">#N/A</definedName>
    <definedName name="Slicer_GROUP1">#N/A</definedName>
    <definedName name="Slicer_SUBGROUP">#N/A</definedName>
    <definedName name="Slicer_SUBGROUP1">#N/A</definedName>
    <definedName name="Slicer_TIME_PERIOD">#N/A</definedName>
    <definedName name="Slicer_TIME_PERIOD1">#N/A</definedName>
    <definedName name="Slicer_TIME_PERIOD2">#N/A</definedName>
    <definedName name="Slicer_TOPIC">#N/A</definedName>
    <definedName name="Slicer_TOPIC1">#N/A</definedName>
  </definedNames>
  <calcPr calcId="181029"/>
  <pivotCaches>
    <pivotCache cacheId="0" r:id="rId9"/>
    <pivotCache cacheId="1" r:id="rId10"/>
    <pivotCache cacheId="2" r:id="rId11"/>
    <pivotCache cacheId="3" r:id="rId12"/>
    <pivotCache cacheId="38" r:id="rId13"/>
    <pivotCache cacheId="80" r:id="rId14"/>
  </pivotCaches>
  <extLst>
    <ext xmlns:x14="http://schemas.microsoft.com/office/spreadsheetml/2009/9/main" uri="{876F7934-8845-4945-9796-88D515C7AA90}">
      <x14:pivotCaches>
        <pivotCache cacheId="6" r:id="rId15"/>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tes_a7e07ed2-ce79-4c96-9a5b-178a27748f8d" name="notes" connection="Query - notes"/>
          <x15:modelTable id="dim_flag_8020846e-1a90-4d1a-97f8-202dc9b3f149" name="dim_flag" connection="Query - dim_flag"/>
          <x15:modelTable id="dim_topic_99a3bac7-1c81-4943-8150-bfbd1b734993" name="dim_topic" connection="Query - dim_topic"/>
          <x15:modelTable id="dim_subgroup 1_f06f686a-d9cc-4457-baca-005f372bf004" name="dim_subgroup 1" connection="Query - dim_subgroup"/>
          <x15:modelTable id="fact_estimates_3cf25017-7301-47a8-8c55-109e4078bec9" name="fact_estimates" connection="Query - fact_estimates"/>
        </x15:modelTables>
        <x15:modelRelationships>
          <x15:modelRelationship fromTable="fact_estimates" fromColumn="TOPIC_ID" toTable="dim_topic" toColumn="TOPIC_ID"/>
          <x15:modelRelationship fromTable="fact_estimates" fromColumn="SUBGROUP_ID" toTable="dim_subgroup 1" toColumn="SUBGROUP_ID"/>
          <x15:modelRelationship fromTable="fact_estimates" fromColumn="FLAG" toTable="dim_flag" toColumn="FLAG"/>
        </x15:modelRelationships>
      </x15:dataModel>
    </ext>
  </extLst>
</workbook>
</file>

<file path=xl/calcChain.xml><?xml version="1.0" encoding="utf-8"?>
<calcChain xmlns="http://schemas.openxmlformats.org/spreadsheetml/2006/main">
  <c r="A1" i="8" l="1"/>
  <c r="A1" i="5"/>
  <c r="A1" i="2"/>
  <c r="A24" i="7"/>
  <c r="A23" i="7"/>
  <c r="A63" i="7"/>
  <c r="A14" i="7"/>
  <c r="A15" i="7"/>
  <c r="A76" i="7"/>
  <c r="A16" i="7"/>
  <c r="A55" i="7"/>
  <c r="A54" i="7"/>
  <c r="A32" i="7"/>
  <c r="A52" i="7"/>
  <c r="A77" i="7"/>
  <c r="A39" i="7"/>
  <c r="A53" i="7"/>
  <c r="A78" i="7"/>
  <c r="A12" i="7"/>
  <c r="A13" i="7"/>
  <c r="A49" i="7"/>
  <c r="A38" i="7"/>
  <c r="A17" i="7"/>
  <c r="A8" i="7"/>
  <c r="A27" i="7"/>
  <c r="A30" i="7"/>
  <c r="A44" i="7"/>
  <c r="A26" i="7"/>
  <c r="A75" i="7"/>
  <c r="A58" i="7"/>
  <c r="A60" i="7"/>
  <c r="A18" i="7"/>
  <c r="A21" i="7"/>
  <c r="A42" i="7"/>
  <c r="A28" i="7"/>
  <c r="A37" i="7"/>
  <c r="A69" i="7"/>
  <c r="A35" i="7"/>
  <c r="A61" i="7"/>
  <c r="A46" i="7"/>
  <c r="A62" i="7"/>
  <c r="A70" i="7"/>
  <c r="A36" i="7"/>
  <c r="A25" i="7"/>
  <c r="A72" i="7"/>
  <c r="A20" i="7"/>
  <c r="A47" i="7"/>
  <c r="A41" i="7"/>
  <c r="A68" i="7"/>
  <c r="A45" i="7"/>
  <c r="A64" i="7"/>
  <c r="A50" i="7"/>
  <c r="A10" i="7"/>
  <c r="A43" i="7"/>
  <c r="B7" i="7"/>
  <c r="A33" i="7"/>
  <c r="B33" i="7" s="1"/>
  <c r="A9" i="7"/>
  <c r="B9" i="7" s="1"/>
  <c r="B68" i="7"/>
  <c r="A56" i="7"/>
  <c r="A67" i="7"/>
  <c r="B67" i="7" s="1"/>
  <c r="B55" i="7"/>
  <c r="A57" i="7"/>
  <c r="A59" i="7"/>
  <c r="A29" i="7"/>
  <c r="A71" i="7"/>
  <c r="B71" i="7" s="1"/>
  <c r="A31" i="7"/>
  <c r="B31" i="7" s="1"/>
  <c r="A74" i="7"/>
  <c r="B74" i="7" s="1"/>
  <c r="A11" i="7"/>
  <c r="B11" i="7" s="1"/>
  <c r="A51" i="7"/>
  <c r="B51" i="7" s="1"/>
  <c r="B13" i="7"/>
  <c r="B62" i="7"/>
  <c r="B60" i="7"/>
  <c r="B15" i="7"/>
  <c r="B25" i="7"/>
  <c r="B12" i="7"/>
  <c r="A80" i="7"/>
  <c r="B80" i="7" s="1"/>
  <c r="A73" i="7"/>
  <c r="A79" i="7"/>
  <c r="A34" i="7"/>
  <c r="B34" i="7" s="1"/>
  <c r="A65" i="7"/>
  <c r="B65" i="7" s="1"/>
  <c r="B54" i="7"/>
  <c r="B73" i="7"/>
  <c r="B8" i="7"/>
  <c r="B76" i="7"/>
  <c r="B37" i="7"/>
  <c r="B50" i="7"/>
  <c r="B72" i="7"/>
  <c r="A48" i="7"/>
  <c r="B48" i="7" s="1"/>
  <c r="A22" i="7"/>
  <c r="B22" i="7" s="1"/>
  <c r="B79" i="7"/>
  <c r="B59" i="7"/>
  <c r="A19" i="7"/>
  <c r="B19" i="7" s="1"/>
  <c r="B29" i="7"/>
  <c r="B41" i="7"/>
  <c r="A40" i="7"/>
  <c r="B40" i="7" s="1"/>
  <c r="B57" i="7"/>
  <c r="A66" i="7"/>
  <c r="B66" i="7" s="1"/>
  <c r="B56" i="7"/>
  <c r="B43" i="7"/>
  <c r="B10" i="7"/>
  <c r="B36" i="7"/>
  <c r="B64" i="7"/>
  <c r="B16" i="7"/>
  <c r="B45" i="7"/>
  <c r="B18" i="7"/>
  <c r="B23" i="7"/>
  <c r="B58" i="7"/>
  <c r="B77" i="7"/>
  <c r="B47" i="7"/>
  <c r="B20" i="7"/>
  <c r="B32" i="7"/>
  <c r="B38" i="7"/>
  <c r="B30" i="7"/>
  <c r="B46" i="7"/>
  <c r="B70" i="7"/>
  <c r="B61" i="7"/>
  <c r="B39" i="7"/>
  <c r="B35" i="7"/>
  <c r="B69" i="7"/>
  <c r="B28" i="7"/>
  <c r="B14" i="7"/>
  <c r="B42" i="7"/>
  <c r="B21" i="7"/>
  <c r="B44" i="7"/>
  <c r="B52" i="7"/>
  <c r="B75" i="7"/>
  <c r="B26" i="7"/>
  <c r="B27" i="7"/>
  <c r="B17" i="7"/>
  <c r="B49" i="7"/>
  <c r="B63" i="7"/>
  <c r="B78" i="7"/>
  <c r="B53" i="7"/>
  <c r="B2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7CF2A0-628A-4A18-ADBE-DB34B50CD878}" keepAlive="1" name="ModelConnection_ExternalData_2" description="Data Model" type="5" refreshedVersion="8" minRefreshableVersion="5" saveData="1">
    <dbPr connection="Data Model Connection" command="notes" commandType="3"/>
    <extLst>
      <ext xmlns:x15="http://schemas.microsoft.com/office/spreadsheetml/2010/11/main" uri="{DE250136-89BD-433C-8126-D09CA5730AF9}">
        <x15:connection id="" model="1"/>
      </ext>
    </extLst>
  </connection>
  <connection id="2" xr16:uid="{D670EF1D-90D1-4E81-8136-D68E894DA617}" name="Query - dim_flag" description="Connection to the 'dim_flag' query in the workbook." type="100" refreshedVersion="8" minRefreshableVersion="5">
    <extLst>
      <ext xmlns:x15="http://schemas.microsoft.com/office/spreadsheetml/2010/11/main" uri="{DE250136-89BD-433C-8126-D09CA5730AF9}">
        <x15:connection id="dacec5f7-dcce-4458-904e-ec865e5f6198">
          <x15:oledbPr connection="Provider=Microsoft.Mashup.OleDb.1;Data Source=$Workbook$;Location=dim_flag;Extended Properties=&quot;&quot;">
            <x15:dbTables>
              <x15:dbTable name="dim_flag"/>
            </x15:dbTables>
          </x15:oledbPr>
        </x15:connection>
      </ext>
    </extLst>
  </connection>
  <connection id="3" xr16:uid="{C0BA5FB0-CB43-40C1-A526-5F5ACC0C4F2C}" name="Query - dim_subgroup" description="Connection to the 'dim_subgroup' query in the workbook." type="100" refreshedVersion="8" minRefreshableVersion="5">
    <extLst>
      <ext xmlns:x15="http://schemas.microsoft.com/office/spreadsheetml/2010/11/main" uri="{DE250136-89BD-433C-8126-D09CA5730AF9}">
        <x15:connection id="7a97b437-a335-4bde-a4ad-7c67306b159b">
          <x15:oledbPr connection="Provider=Microsoft.Mashup.OleDb.1;Data Source=$Workbook$;Location=dim_subgroup;Extended Properties=&quot;&quot;">
            <x15:dbTables>
              <x15:dbTable name="dim_subgroup"/>
            </x15:dbTables>
          </x15:oledbPr>
        </x15:connection>
      </ext>
    </extLst>
  </connection>
  <connection id="4" xr16:uid="{D71EBBDC-184B-4C99-954D-F983899ED852}" name="Query - dim_topic" description="Connection to the 'dim_topic' query in the workbook." type="100" refreshedVersion="8" minRefreshableVersion="5">
    <extLst>
      <ext xmlns:x15="http://schemas.microsoft.com/office/spreadsheetml/2010/11/main" uri="{DE250136-89BD-433C-8126-D09CA5730AF9}">
        <x15:connection id="9f94bf2b-6d41-45cd-82bb-9c9e01d4ed4d">
          <x15:oledbPr connection="Provider=Microsoft.Mashup.OleDb.1;Data Source=$Workbook$;Location=dim_topic;Extended Properties=&quot;&quot;">
            <x15:dbTables>
              <x15:dbTable name="dim_topic"/>
            </x15:dbTables>
          </x15:oledbPr>
        </x15:connection>
      </ext>
    </extLst>
  </connection>
  <connection id="5" xr16:uid="{C3067CA6-7621-46E3-9BC5-9B9EF1AE18C8}" keepAlive="1" name="Query - DQS_NHIS_Adult" description="Connection to the 'DQS_NHIS_Adult' query in the workbook." type="5" refreshedVersion="0" background="1">
    <dbPr connection="Provider=Microsoft.Mashup.OleDb.1;Data Source=$Workbook$;Location=DQS_NHIS_Adult;Extended Properties=&quot;&quot;" command="SELECT * FROM [DQS_NHIS_Adult]"/>
  </connection>
  <connection id="6" xr16:uid="{F3ED0299-DBB8-486B-8665-1A79E536C391}" keepAlive="1" name="Query - DQS_NHIS_Adult_Footnotes" description="Connection to the 'DQS_NHIS_Adult_Footnotes' query in the workbook." type="5" refreshedVersion="0" background="1">
    <dbPr connection="Provider=Microsoft.Mashup.OleDb.1;Data Source=$Workbook$;Location=DQS_NHIS_Adult_Footnotes;Extended Properties=&quot;&quot;" command="SELECT * FROM [DQS_NHIS_Adult_Footnotes]"/>
  </connection>
  <connection id="7" xr16:uid="{472ABA13-909A-4BCB-968B-ECC73BDD42B9}" name="Query - fact_estimates" description="Connection to the 'fact_estimates' query in the workbook." type="100" refreshedVersion="8" minRefreshableVersion="5">
    <extLst>
      <ext xmlns:x15="http://schemas.microsoft.com/office/spreadsheetml/2010/11/main" uri="{DE250136-89BD-433C-8126-D09CA5730AF9}">
        <x15:connection id="058c6f32-935f-4903-987d-838f4323c1d3"/>
      </ext>
    </extLst>
  </connection>
  <connection id="8" xr16:uid="{2FDA0F08-DAD4-4515-B912-7A45148C4516}" keepAlive="1" name="Query - footnotes_premerge" description="Connection to the 'footnotes_premerge' query in the workbook." type="5" refreshedVersion="0" background="1">
    <dbPr connection="Provider=Microsoft.Mashup.OleDb.1;Data Source=$Workbook$;Location=footnotes_premerge;Extended Properties=&quot;&quot;" command="SELECT * FROM [footnotes_premerge]"/>
  </connection>
  <connection id="9" xr16:uid="{823294D9-321A-4F0A-A6E2-4D8378251504}" keepAlive="1" name="Query - group_footnotes_premerge" description="Connection to the 'group_footnotes_premerge' query in the workbook." type="5" refreshedVersion="0" background="1">
    <dbPr connection="Provider=Microsoft.Mashup.OleDb.1;Data Source=$Workbook$;Location=group_footnotes_premerge;Extended Properties=&quot;&quot;" command="SELECT * FROM [group_footnotes_premerge]"/>
  </connection>
  <connection id="10" xr16:uid="{E523DEDD-C0D0-464A-A81A-407FB82D76F6}" name="Query - notes" description="Connection to the 'notes' query in the workbook." type="100" refreshedVersion="8" minRefreshableVersion="5">
    <extLst>
      <ext xmlns:x15="http://schemas.microsoft.com/office/spreadsheetml/2010/11/main" uri="{DE250136-89BD-433C-8126-D09CA5730AF9}">
        <x15:connection id="ecf62936-0627-44fc-a73d-606a2bb242bd">
          <x15:oledbPr connection="Provider=Microsoft.Mashup.OleDb.1;Data Source=$Workbook$;Location=notes;Extended Properties=&quot;&quot;">
            <x15:dbTables>
              <x15:dbTable name="notes"/>
            </x15:dbTables>
          </x15:oledbPr>
        </x15:connection>
      </ext>
    </extLst>
  </connection>
  <connection id="11" xr16:uid="{C49E4D15-4BEB-4EFC-90B0-696D03E98993}" keepAlive="1" name="Query - subgroup_premerge" description="Connection to the 'subgroup_premerge' query in the workbook." type="5" refreshedVersion="0" background="1">
    <dbPr connection="Provider=Microsoft.Mashup.OleDb.1;Data Source=$Workbook$;Location=subgroup_premerge;Extended Properties=&quot;&quot;" command="SELECT * FROM [subgroup_premerge]"/>
  </connection>
  <connection id="12" xr16:uid="{6DA32D5F-C5FB-44D2-ACF8-B95A8087C549}" keepAlive="1" name="Query - topic_footnotes_premerge" description="Connection to the 'topic_footnotes_premerge' query in the workbook." type="5" refreshedVersion="0" background="1">
    <dbPr connection="Provider=Microsoft.Mashup.OleDb.1;Data Source=$Workbook$;Location=topic_footnotes_premerge;Extended Properties=&quot;&quot;" command="SELECT * FROM [topic_footnotes_premerge]"/>
  </connection>
  <connection id="13" xr16:uid="{30F7F5CF-D4B2-4081-9800-460FA302CBD0}" keepAlive="1" name="Query - tree_topic_category" description="Connection to the 'tree_topic_category' query in the workbook." type="5" refreshedVersion="0" background="1">
    <dbPr connection="Provider=Microsoft.Mashup.OleDb.1;Data Source=$Workbook$;Location=tree_topic_category;Extended Properties=&quot;&quot;" command="SELECT * FROM [tree_topic_category]"/>
  </connection>
  <connection id="14" xr16:uid="{1DE33731-4832-4AAD-9200-75F97E298FCC}" keepAlive="1" name="Query - WIP_flags EDA" description="Connection to the 'WIP_flags EDA' query in the workbook." type="5" refreshedVersion="0" background="1">
    <dbPr connection="Provider=Microsoft.Mashup.OleDb.1;Data Source=$Workbook$;Location=&quot;WIP_flags EDA&quot;;Extended Properties=&quot;&quot;" command="SELECT * FROM [WIP_flags EDA]"/>
  </connection>
  <connection id="15" xr16:uid="{FF5BE7DE-6344-4D65-9C6E-F5E0B9E0055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4">
    <s v="ThisWorkbookDataModel"/>
    <s v="{[dim_subgroup 1].[CLASSIFICATION].[All]}"/>
    <s v="{[dim_topic].[CATEGORY].[All]}"/>
    <s v="{[fact_estimates].[TIME_PERIOD].[All]}"/>
    <s v="{[dim_subgroup 1].[GROUP].&amp;[Education]}"/>
    <s v="[dim_subgroup 1].[SUBGROUP].&amp;[Straight]"/>
    <s v="[dim_subgroup 1].[SUBGROUP].&amp;[Non-veteran]"/>
    <s v="[dim_subgroup 1].[SUBGROUP].&amp;[Medicaid or other public]"/>
    <s v="[dim_subgroup 1].[SUBGROUP].&amp;[Full-time]"/>
    <s v="[dim_subgroup 1].[SUBGROUP].&amp;[American Indian and Alaska Native and White]"/>
    <s v="[dim_subgroup 1].[SUBGROUP].&amp;[18 years and older]"/>
    <s v="[dim_subgroup 1].[SUBGROUP].&amp;[South]"/>
    <s v="[dim_subgroup 1].[SUBGROUP].&amp;[Married]"/>
    <s v="[dim_subgroup 1].[SUBGROUP].&amp;[All races, non-Hispanic]"/>
    <s v="[dim_subgroup 1].[SUBGROUP].&amp;[Nonmetropolitan]"/>
    <s v="[dim_subgroup 1].[SUBGROUP].&amp;[&gt;200% FPL]"/>
    <s v="[dim_subgroup 1].[SUBGROUP].&amp;[Private]"/>
    <s v="[dim_subgroup 1].[SUBGROUP].&amp;[Some college]"/>
    <s v="[dim_subgroup 1].[SUBGROUP].&amp;[Female]"/>
    <s v="[dim_subgroup 1].[SUBGROUP].&amp;[No high school diploma or GED]"/>
    <s v="[dim_subgroup 1].[SUBGROUP].&amp;[With disability]"/>
    <s v="[dim_subgroup 1].[SUBGROUP].&amp;[75 years and older]"/>
    <s v="[dim_subgroup 1].[SUBGROUP].&amp;[All races, Hispanic, Mexican]"/>
    <s v="[dim_subgroup 1].[SUBGROUP].&amp;[Employed]"/>
    <s v="[dim_subgroup 1].[SUBGROUP].&amp;[Divorced or separated]"/>
    <s v="[dim_subgroup 1].[SUBGROUP].&amp;[Without disability]"/>
    <s v="[dim_subgroup 1].[SUBGROUP].&amp;[All races, Hispanic]"/>
    <s v="[dim_subgroup 1].[SUBGROUP].&amp;[Never married]"/>
    <s v="[dim_subgroup 1].[SUBGROUP].&amp;[Widowed]"/>
    <s v="[dim_subgroup 1].[SUBGROUP].&amp;[Part-time]"/>
    <s v="[dim_subgroup 1].[SUBGROUP].&amp;[Native Hawaiian or Other Pacific Islander only]"/>
    <s v="[dim_subgroup 1].[SUBGROUP].&amp;[Little to no social vulnerability]"/>
    <s v="[dim_subgroup 1].[SUBGROUP].&amp;[College degree or higher]"/>
    <s v="[dim_subgroup 1].[SUBGROUP].&amp;[65-74 years]"/>
    <s v="[dim_subgroup 1].[SUBGROUP].&amp;[White only, non-Hispanic]"/>
    <s v="[dim_subgroup 1].[SUBGROUP].&amp;[Other races, non-Hispanic]"/>
    <s v="[dim_subgroup 1].[SUBGROUP].&amp;[Midwest]"/>
    <s v="[dim_subgroup 1].[SUBGROUP].&amp;[Large MSA]"/>
    <s v="[dim_subgroup 1].[SUBGROUP].&amp;[Black only, non-Hispanic]"/>
    <s v="[dim_subgroup 1].[SUBGROUP].&amp;[Other coverage]"/>
    <s v="[dim_subgroup 1].[SUBGROUP].&amp;[Black only]"/>
    <s v="[dim_subgroup 1].[SUBGROUP].&amp;[Living with a partner]"/>
    <s v="[dim_subgroup 1].[SUBGROUP].&amp;[65 years and older]"/>
    <s v="[dim_subgroup 1].[SUBGROUP].&amp;[Large fringe metro]"/>
    <s v="[dim_subgroup 1].[SUBGROUP].&amp;[&lt;100% FPL]"/>
    <s v="[dim_subgroup 1].[SUBGROUP].&amp;[White only]"/>
    <s v="[dim_subgroup 1].[SUBGROUP].&amp;[Medium social vulnerability]"/>
    <s v="[dim_subgroup 1].[SUBGROUP].&amp;[50-64 years]"/>
    <s v="[dim_subgroup 1].[SUBGROUP].&amp;[Low social vulnerability]"/>
    <s v="[Measures].[Average of ESTIMATE]"/>
    <s v="[dim_subgroup 1].[SUBGROUP].&amp;[West]"/>
    <s v="[dim_subgroup 1].[SUBGROUP].&amp;[Not employed but has worked previously]"/>
    <s v="[dim_subgroup 1].[SUBGROUP].&amp;[Medium and small metro]"/>
    <s v="[dim_subgroup 1].[SUBGROUP].&amp;[Large central metro]"/>
    <s v="[dim_subgroup 1].[SUBGROUP].&amp;[Black and White]"/>
    <s v="[dim_subgroup 1].[SUBGROUP].&amp;[45-64 years]"/>
    <s v="[dim_subgroup 1].[SUBGROUP].&amp;[Veteran]"/>
    <s v="[dim_subgroup 1].[SUBGROUP].&amp;[Not employed and has never worked]"/>
    <s v="[dim_subgroup 1].[SUBGROUP].&amp;[Medicare only (no Advantage)]"/>
    <s v="[dim_subgroup 1].[SUBGROUP].&amp;[High social vulnerability]"/>
    <s v="[dim_subgroup 1].[SUBGROUP].&amp;[Bisexual]"/>
    <s v="[dim_subgroup 1].[SUBGROUP].&amp;[35-49 years]"/>
    <s v="[dim_subgroup 1].[SUBGROUP].&amp;[Uninsured]"/>
    <s v="[dim_subgroup 1].[SUBGROUP].&amp;[Not employed]"/>
    <s v="[dim_subgroup 1].[SUBGROUP].&amp;[Medicare and Medicaid]"/>
    <s v="[dim_subgroup 1].[SUBGROUP].&amp;[High school diploma or GED]"/>
    <s v="[dim_subgroup 1].[SUBGROUP].&amp;[Asian only]"/>
    <s v="[dim_subgroup 1].[SUBGROUP].&amp;[18-44 years]"/>
    <s v="[dim_subgroup 1].[SUBGROUP].&amp;[U.S.-born]"/>
    <s v="[dim_subgroup 1].[SUBGROUP].&amp;[Northeast]"/>
    <s v="[dim_subgroup 1].[SUBGROUP].&amp;[Medicare Advantage]"/>
    <s v="[dim_subgroup 1].[SUBGROUP].&amp;[Gay/lesbian]"/>
    <s v="[dim_subgroup 1].[SUBGROUP].&amp;[American Indian and Alaska Native only]"/>
    <s v="[dim_subgroup 1].[SUBGROUP].&amp;[18-34 years]"/>
    <s v="[dim_subgroup 1].[SUBGROUP].&amp;[Non-MSA]"/>
    <s v="[dim_subgroup 1].[SUBGROUP].&amp;[Foreign-born]"/>
    <s v="[dim_subgroup 1].[SUBGROUP].&amp;[100% to &lt;200% FPL]"/>
    <s v="[dim_subgroup 1].[SUBGROUP].&amp;[Male]"/>
    <s v="[dim_subgroup 1].[SUBGROUP].&amp;[Small MSA]"/>
    <s v="{[dim_subgroup 1].[GROUP].[All]}"/>
    <s v="{[dim_topic].[CATEGORY].&amp;[Cancer],[dim_topic].[CATEGORY].&amp;[Health Status],[dim_topic].[CATEGORY].&amp;[Mental Health],[dim_topic].[CATEGORY].&amp;[Health Behaviors],[dim_topic].[CATEGORY].&amp;[Difficulties in Functioning],[dim_topic].[CATEGORY].&amp;[Selected Circulatory Conditions],[dim_topic].[CATEGORY].&amp;[Selected Respiratory Conditions],[dim_topic].[CATEGORY].&amp;[Selected Diseases and Conditions],[dim_topic].[CATEGORY].&amp;[Cost-Related Problems Accessing Care in the Past 12 Months]}"/>
    <s v="{[dim_subgroup 1].[SUBGROUP].&amp;[18 years and older]}"/>
    <s v="{[dim_topic].[TOPIC].&amp;[Any difficulty hearing]}"/>
    <s v="{[dim_topic].[TOPIC].&amp;[Any type of cancer]}"/>
  </metadataStrings>
  <mdxMetadata count="156">
    <mdx n="0" f="s">
      <ms ns="1" c="0"/>
    </mdx>
    <mdx n="0" f="s">
      <ms ns="2" c="0"/>
    </mdx>
    <mdx n="0" f="s">
      <ms ns="3" c="0"/>
    </mdx>
    <mdx n="0" f="s">
      <ms ns="4" c="0"/>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6"/>
      </t>
    </mdx>
    <mdx n="0" f="m">
      <t c="1">
        <n x="57"/>
      </t>
    </mdx>
    <mdx n="0" f="m">
      <t c="1">
        <n x="58"/>
      </t>
    </mdx>
    <mdx n="0" f="m">
      <t c="1">
        <n x="59"/>
      </t>
    </mdx>
    <mdx n="0" f="m">
      <t c="1">
        <n x="60"/>
      </t>
    </mdx>
    <mdx n="0" f="m">
      <t c="1">
        <n x="61"/>
      </t>
    </mdx>
    <mdx n="0" f="m">
      <t c="1">
        <n x="62"/>
      </t>
    </mdx>
    <mdx n="0" f="m">
      <t c="1">
        <n x="63"/>
      </t>
    </mdx>
    <mdx n="0" f="m">
      <t c="1">
        <n x="64"/>
      </t>
    </mdx>
    <mdx n="0" f="m">
      <t c="1">
        <n x="65"/>
      </t>
    </mdx>
    <mdx n="0" f="m">
      <t c="1">
        <n x="66"/>
      </t>
    </mdx>
    <mdx n="0" f="m">
      <t c="1">
        <n x="67"/>
      </t>
    </mdx>
    <mdx n="0" f="m">
      <t c="1">
        <n x="68"/>
      </t>
    </mdx>
    <mdx n="0" f="m">
      <t c="1">
        <n x="69"/>
      </t>
    </mdx>
    <mdx n="0" f="m">
      <t c="1">
        <n x="70"/>
      </t>
    </mdx>
    <mdx n="0" f="m">
      <t c="1">
        <n x="71"/>
      </t>
    </mdx>
    <mdx n="0" f="m">
      <t c="1">
        <n x="72"/>
      </t>
    </mdx>
    <mdx n="0" f="m">
      <t c="1">
        <n x="73"/>
      </t>
    </mdx>
    <mdx n="0" f="m">
      <t c="1">
        <n x="74"/>
      </t>
    </mdx>
    <mdx n="0" f="m">
      <t c="1">
        <n x="75"/>
      </t>
    </mdx>
    <mdx n="0" f="m">
      <t c="1">
        <n x="76"/>
      </t>
    </mdx>
    <mdx n="0" f="m">
      <t c="1">
        <n x="77"/>
      </t>
    </mdx>
    <mdx n="0" f="m">
      <t c="1">
        <n x="78"/>
      </t>
    </mdx>
    <mdx n="0" f="s">
      <ms ns="79" c="0"/>
    </mdx>
    <mdx n="0" f="s">
      <ms ns="80" c="0"/>
    </mdx>
    <mdx n="0" f="s">
      <ms ns="81" c="0"/>
    </mdx>
    <mdx n="0" f="s">
      <ms ns="82" c="0"/>
    </mdx>
    <mdx n="0" f="v">
      <t c="5">
        <n x="2" s="1"/>
        <n x="82" s="1"/>
        <n x="3" s="1"/>
        <n x="24"/>
        <n x="49"/>
      </t>
    </mdx>
    <mdx n="0" f="v">
      <t c="5">
        <n x="2" s="1"/>
        <n x="82" s="1"/>
        <n x="3" s="1"/>
        <n x="17"/>
        <n x="49"/>
      </t>
    </mdx>
    <mdx n="0" f="v">
      <t c="5">
        <n x="2" s="1"/>
        <n x="82" s="1"/>
        <n x="3" s="1"/>
        <n x="56"/>
        <n x="49"/>
      </t>
    </mdx>
    <mdx n="0" f="v">
      <t c="5">
        <n x="2" s="1"/>
        <n x="82" s="1"/>
        <n x="3" s="1"/>
        <n x="41"/>
        <n x="49"/>
      </t>
    </mdx>
    <mdx n="0" f="v">
      <t c="5">
        <n x="2" s="1"/>
        <n x="82" s="1"/>
        <n x="3" s="1"/>
        <n x="5"/>
        <n x="49"/>
      </t>
    </mdx>
    <mdx n="0" f="v">
      <t c="5">
        <n x="2" s="1"/>
        <n x="82" s="1"/>
        <n x="3" s="1"/>
        <n x="61"/>
        <n x="49"/>
      </t>
    </mdx>
    <mdx n="0" f="v">
      <t c="5">
        <n x="2" s="1"/>
        <n x="82" s="1"/>
        <n x="3" s="1"/>
        <n x="67"/>
        <n x="49"/>
      </t>
    </mdx>
    <mdx n="0" f="v">
      <t c="5">
        <n x="2" s="1"/>
        <n x="82" s="1"/>
        <n x="3" s="1"/>
        <n x="30"/>
        <n x="49"/>
      </t>
    </mdx>
    <mdx n="0" f="v">
      <t c="5">
        <n x="2" s="1"/>
        <n x="82" s="1"/>
        <n x="3" s="1"/>
        <n x="31"/>
        <n x="49"/>
      </t>
    </mdx>
    <mdx n="0" f="v">
      <t c="5">
        <n x="2" s="1"/>
        <n x="82" s="1"/>
        <n x="3" s="1"/>
        <n x="21"/>
        <n x="49"/>
      </t>
    </mdx>
    <mdx n="0" f="v">
      <t c="5">
        <n x="2" s="1"/>
        <n x="82" s="1"/>
        <n x="3" s="1"/>
        <n x="54"/>
        <n x="49"/>
      </t>
    </mdx>
    <mdx n="0" f="v">
      <t c="5">
        <n x="2" s="1"/>
        <n x="82" s="1"/>
        <n x="3" s="1"/>
        <n x="38"/>
        <n x="49"/>
      </t>
    </mdx>
    <mdx n="0" f="v">
      <t c="5">
        <n x="2" s="1"/>
        <n x="82" s="1"/>
        <n x="3" s="1"/>
        <n x="77"/>
        <n x="49"/>
      </t>
    </mdx>
    <mdx n="0" f="v">
      <t c="5">
        <n x="2" s="1"/>
        <n x="82" s="1"/>
        <n x="3" s="1"/>
        <n x="53"/>
        <n x="49"/>
      </t>
    </mdx>
    <mdx n="0" f="v">
      <t c="5">
        <n x="2" s="1"/>
        <n x="82" s="1"/>
        <n x="3" s="1"/>
        <n x="22"/>
        <n x="49"/>
      </t>
    </mdx>
    <mdx n="0" f="v">
      <t c="5">
        <n x="2" s="1"/>
        <n x="82" s="1"/>
        <n x="3" s="1"/>
        <n x="26"/>
        <n x="49"/>
      </t>
    </mdx>
    <mdx n="0" f="v">
      <t c="5">
        <n x="2" s="1"/>
        <n x="82" s="1"/>
        <n x="3" s="1"/>
        <n x="34"/>
        <n x="49"/>
      </t>
    </mdx>
    <mdx n="0" f="v">
      <t c="5">
        <n x="2" s="1"/>
        <n x="82" s="1"/>
        <n x="3" s="1"/>
        <n x="9"/>
        <n x="49"/>
      </t>
    </mdx>
    <mdx n="0" f="v">
      <t c="5">
        <n x="2" s="1"/>
        <n x="82" s="1"/>
        <n x="3" s="1"/>
        <n x="57"/>
        <n x="49"/>
      </t>
    </mdx>
    <mdx n="0" f="v">
      <t c="5">
        <n x="2" s="1"/>
        <n x="82" s="1"/>
        <n x="3" s="1"/>
        <n x="62"/>
        <n x="49"/>
      </t>
    </mdx>
    <mdx n="0" f="v">
      <t c="5">
        <n x="2" s="1"/>
        <n x="82" s="1"/>
        <n x="3" s="1"/>
        <n x="63"/>
        <n x="49"/>
      </t>
    </mdx>
    <mdx n="0" f="v">
      <t c="5">
        <n x="2" s="1"/>
        <n x="82" s="1"/>
        <n x="3" s="1"/>
        <n x="39"/>
        <n x="49"/>
      </t>
    </mdx>
    <mdx n="0" f="v">
      <t c="5">
        <n x="2" s="1"/>
        <n x="82" s="1"/>
        <n x="3" s="1"/>
        <n x="20"/>
        <n x="49"/>
      </t>
    </mdx>
    <mdx n="0" f="v">
      <t c="5">
        <n x="2" s="1"/>
        <n x="82" s="1"/>
        <n x="3" s="1"/>
        <n x="43"/>
        <n x="49"/>
      </t>
    </mdx>
    <mdx n="0" f="v">
      <t c="5">
        <n x="2" s="1"/>
        <n x="82" s="1"/>
        <n x="3" s="1"/>
        <n x="51"/>
        <n x="49"/>
      </t>
    </mdx>
    <mdx n="0" f="v">
      <t c="5">
        <n x="2" s="1"/>
        <n x="82" s="1"/>
        <n x="3" s="1"/>
        <n x="19"/>
        <n x="49"/>
      </t>
    </mdx>
    <mdx n="0" f="v">
      <t c="5">
        <n x="2" s="1"/>
        <n x="82" s="1"/>
        <n x="3" s="1"/>
        <n x="35"/>
        <n x="49"/>
      </t>
    </mdx>
    <mdx n="0" f="v">
      <t c="5">
        <n x="2" s="1"/>
        <n x="82" s="1"/>
        <n x="3" s="1"/>
        <n x="12"/>
        <n x="49"/>
      </t>
    </mdx>
    <mdx n="0" f="v">
      <t c="5">
        <n x="2" s="1"/>
        <n x="82" s="1"/>
        <n x="3" s="1"/>
        <n x="40"/>
        <n x="49"/>
      </t>
    </mdx>
    <mdx n="0" f="v">
      <t c="5">
        <n x="2" s="1"/>
        <n x="82" s="1"/>
        <n x="3" s="1"/>
        <n x="29"/>
        <n x="49"/>
      </t>
    </mdx>
    <mdx n="0" f="v">
      <t c="5">
        <n x="2" s="1"/>
        <n x="82" s="1"/>
        <n x="3" s="1"/>
        <n x="69"/>
        <n x="49"/>
      </t>
    </mdx>
    <mdx n="0" f="v">
      <t c="5">
        <n x="2" s="1"/>
        <n x="82" s="1"/>
        <n x="3" s="1"/>
        <n x="44"/>
        <n x="49"/>
      </t>
    </mdx>
    <mdx n="0" f="v">
      <t c="5">
        <n x="2" s="1"/>
        <n x="82" s="1"/>
        <n x="3" s="1"/>
        <n x="50"/>
        <n x="49"/>
      </t>
    </mdx>
    <mdx n="0" f="v">
      <t c="5">
        <n x="2" s="1"/>
        <n x="82" s="1"/>
        <n x="3" s="1"/>
        <n x="28"/>
        <n x="49"/>
      </t>
    </mdx>
    <mdx n="0" f="v">
      <t c="5">
        <n x="2" s="1"/>
        <n x="82" s="1"/>
        <n x="3" s="1"/>
        <n x="47"/>
        <n x="49"/>
      </t>
    </mdx>
    <mdx n="0" f="v">
      <t c="5">
        <n x="2" s="1"/>
        <n x="82" s="1"/>
        <n x="3" s="1"/>
        <n x="11"/>
        <n x="49"/>
      </t>
    </mdx>
    <mdx n="0" f="v">
      <t c="5">
        <n x="2" s="1"/>
        <n x="82" s="1"/>
        <n x="3" s="1"/>
        <n x="14"/>
        <n x="49"/>
      </t>
    </mdx>
    <mdx n="0" f="v">
      <t c="5">
        <n x="2" s="1"/>
        <n x="82" s="1"/>
        <n x="3" s="1"/>
        <n x="16"/>
        <n x="49"/>
      </t>
    </mdx>
    <mdx n="0" f="v">
      <t c="5">
        <n x="2" s="1"/>
        <n x="82" s="1"/>
        <n x="3" s="1"/>
        <n x="18"/>
        <n x="49"/>
      </t>
    </mdx>
    <mdx n="0" f="v">
      <t c="5">
        <n x="2" s="1"/>
        <n x="82" s="1"/>
        <n x="3" s="1"/>
        <n x="32"/>
        <n x="49"/>
      </t>
    </mdx>
    <mdx n="0" f="v">
      <t c="5">
        <n x="2" s="1"/>
        <n x="82" s="1"/>
        <n x="3" s="1"/>
        <n x="74"/>
        <n x="49"/>
      </t>
    </mdx>
    <mdx n="0" f="v">
      <t c="5">
        <n x="2" s="1"/>
        <n x="82" s="1"/>
        <n x="3" s="1"/>
        <n x="33"/>
        <n x="49"/>
      </t>
    </mdx>
    <mdx n="0" f="v">
      <t c="5">
        <n x="2" s="1"/>
        <n x="82" s="1"/>
        <n x="3" s="1"/>
        <n x="55"/>
        <n x="49"/>
      </t>
    </mdx>
    <mdx n="0" f="v">
      <t c="5">
        <n x="2" s="1"/>
        <n x="82" s="1"/>
        <n x="3" s="1"/>
        <n x="45"/>
        <n x="49"/>
      </t>
    </mdx>
    <mdx n="0" f="v">
      <t c="5">
        <n x="2" s="1"/>
        <n x="82" s="1"/>
        <n x="3" s="1"/>
        <n x="36"/>
        <n x="49"/>
      </t>
    </mdx>
    <mdx n="0" f="v">
      <t c="5">
        <n x="2" s="1"/>
        <n x="82" s="1"/>
        <n x="3" s="1"/>
        <n x="7"/>
        <n x="49"/>
      </t>
    </mdx>
    <mdx n="0" f="v">
      <t c="5">
        <n x="2" s="1"/>
        <n x="82" s="1"/>
        <n x="3" s="1"/>
        <n x="75"/>
        <n x="49"/>
      </t>
    </mdx>
    <mdx n="0" f="v">
      <t c="5">
        <n x="2" s="1"/>
        <n x="82" s="1"/>
        <n x="3" s="1"/>
        <n x="37"/>
        <n x="49"/>
      </t>
    </mdx>
    <mdx n="0" f="v">
      <t c="5">
        <n x="2" s="1"/>
        <n x="82" s="1"/>
        <n x="3" s="1"/>
        <n x="76"/>
        <n x="49"/>
      </t>
    </mdx>
    <mdx n="0" f="v">
      <t c="5">
        <n x="2" s="1"/>
        <n x="82" s="1"/>
        <n x="3" s="1"/>
        <n x="64"/>
        <n x="49"/>
      </t>
    </mdx>
    <mdx n="0" f="v">
      <t c="5">
        <n x="2" s="1"/>
        <n x="82" s="1"/>
        <n x="3" s="1"/>
        <n x="46"/>
        <n x="49"/>
      </t>
    </mdx>
    <mdx n="0" f="v">
      <t c="5">
        <n x="2" s="1"/>
        <n x="82" s="1"/>
        <n x="3" s="1"/>
        <n x="59"/>
        <n x="49"/>
      </t>
    </mdx>
    <mdx n="0" f="v">
      <t c="5">
        <n x="2" s="1"/>
        <n x="82" s="1"/>
        <n x="3" s="1"/>
        <n x="8"/>
        <n x="49"/>
      </t>
    </mdx>
    <mdx n="0" f="v">
      <t c="5">
        <n x="2" s="1"/>
        <n x="82" s="1"/>
        <n x="3" s="1"/>
        <n x="70"/>
        <n x="49"/>
      </t>
    </mdx>
    <mdx n="0" f="v">
      <t c="5">
        <n x="2" s="1"/>
        <n x="82" s="1"/>
        <n x="3" s="1"/>
        <n x="66"/>
        <n x="49"/>
      </t>
    </mdx>
    <mdx n="0" f="v">
      <t c="5">
        <n x="2" s="1"/>
        <n x="82" s="1"/>
        <n x="3" s="1"/>
        <n x="65"/>
        <n x="49"/>
      </t>
    </mdx>
    <mdx n="0" f="v">
      <t c="5">
        <n x="2" s="1"/>
        <n x="82" s="1"/>
        <n x="3" s="1"/>
        <n x="13"/>
        <n x="49"/>
      </t>
    </mdx>
    <mdx n="0" f="v">
      <t c="5">
        <n x="2" s="1"/>
        <n x="82" s="1"/>
        <n x="3" s="1"/>
        <n x="10"/>
        <n x="49"/>
      </t>
    </mdx>
    <mdx n="0" f="v">
      <t c="5">
        <n x="2" s="1"/>
        <n x="82" s="1"/>
        <n x="3" s="1"/>
        <n x="42"/>
        <n x="49"/>
      </t>
    </mdx>
    <mdx n="0" f="v">
      <t c="5">
        <n x="2" s="1"/>
        <n x="82" s="1"/>
        <n x="3" s="1"/>
        <n x="71"/>
        <n x="49"/>
      </t>
    </mdx>
    <mdx n="0" f="v">
      <t c="5">
        <n x="2" s="1"/>
        <n x="82" s="1"/>
        <n x="3" s="1"/>
        <n x="27"/>
        <n x="49"/>
      </t>
    </mdx>
    <mdx n="0" f="v">
      <t c="5">
        <n x="2" s="1"/>
        <n x="82" s="1"/>
        <n x="3" s="1"/>
        <n x="60"/>
        <n x="49"/>
      </t>
    </mdx>
    <mdx n="0" f="v">
      <t c="5">
        <n x="2" s="1"/>
        <n x="82" s="1"/>
        <n x="3" s="1"/>
        <n x="48"/>
        <n x="49"/>
      </t>
    </mdx>
    <mdx n="0" f="v">
      <t c="5">
        <n x="2" s="1"/>
        <n x="82" s="1"/>
        <n x="3" s="1"/>
        <n x="23"/>
        <n x="49"/>
      </t>
    </mdx>
    <mdx n="0" f="v">
      <t c="5">
        <n x="2" s="1"/>
        <n x="82" s="1"/>
        <n x="3" s="1"/>
        <n x="15"/>
        <n x="49"/>
      </t>
    </mdx>
    <mdx n="0" f="v">
      <t c="5">
        <n x="2" s="1"/>
        <n x="82" s="1"/>
        <n x="3" s="1"/>
        <n x="78"/>
        <n x="49"/>
      </t>
    </mdx>
    <mdx n="0" f="v">
      <t c="5">
        <n x="2" s="1"/>
        <n x="82" s="1"/>
        <n x="3" s="1"/>
        <n x="73"/>
        <n x="49"/>
      </t>
    </mdx>
    <mdx n="0" f="v">
      <t c="5">
        <n x="2" s="1"/>
        <n x="82" s="1"/>
        <n x="3" s="1"/>
        <n x="58"/>
        <n x="49"/>
      </t>
    </mdx>
    <mdx n="0" f="v">
      <t c="5">
        <n x="2" s="1"/>
        <n x="82" s="1"/>
        <n x="3" s="1"/>
        <n x="72"/>
        <n x="49"/>
      </t>
    </mdx>
    <mdx n="0" f="v">
      <t c="5">
        <n x="2" s="1"/>
        <n x="82" s="1"/>
        <n x="3" s="1"/>
        <n x="68"/>
        <n x="49"/>
      </t>
    </mdx>
    <mdx n="0" f="v">
      <t c="5">
        <n x="2" s="1"/>
        <n x="82" s="1"/>
        <n x="3" s="1"/>
        <n x="6"/>
        <n x="49"/>
      </t>
    </mdx>
    <mdx n="0" f="v">
      <t c="5">
        <n x="2" s="1"/>
        <n x="82" s="1"/>
        <n x="3" s="1"/>
        <n x="52"/>
        <n x="49"/>
      </t>
    </mdx>
    <mdx n="0" f="v">
      <t c="5">
        <n x="2" s="1"/>
        <n x="82" s="1"/>
        <n x="3" s="1"/>
        <n x="25"/>
        <n x="49"/>
      </t>
    </mdx>
    <mdx n="0" f="s">
      <ms ns="83" c="0"/>
    </mdx>
  </mdxMetadata>
  <valueMetadata count="15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valueMetadata>
</metadata>
</file>

<file path=xl/sharedStrings.xml><?xml version="1.0" encoding="utf-8"?>
<sst xmlns="http://schemas.openxmlformats.org/spreadsheetml/2006/main" count="128" uniqueCount="92">
  <si>
    <t>FN_TYPE</t>
  </si>
  <si>
    <t>FN_TEXT</t>
  </si>
  <si>
    <t>Note</t>
  </si>
  <si>
    <t>More information on the National Health Interview Survey adult data, methods, and definitions is available from: https://wwwn.cdc.gov/NHISDataQueryTool/SHS_adult/SHS_Tech_Notes.pdf.</t>
  </si>
  <si>
    <t>In 2019, the NHIS questionnaire was redesigned and other changes were made to weighting and design methodology. Data for 2019 and later have not been fully evaluated for comparability with earlier years. While annual estimates are available for this topic for 2018 and earlier, they are not presented here. For more information on the 2019 NHIS redesign and evaluation of the redesign on selected indicators, see Redesign Notes, available from: https://www.cdc.gov/nchs/nhis/2019_quest_redesign.htm.</t>
  </si>
  <si>
    <t>Source</t>
  </si>
  <si>
    <t>National Center for Health Statistics, National Health Interview Survey, Summary Health Statistics for Adults 2019-2023.</t>
  </si>
  <si>
    <t>Dataset Info</t>
  </si>
  <si>
    <t>Column Labels</t>
  </si>
  <si>
    <t>Grand Total</t>
  </si>
  <si>
    <t>Row Labels</t>
  </si>
  <si>
    <t>CATEGORY</t>
  </si>
  <si>
    <t>All</t>
  </si>
  <si>
    <t>TOPIC</t>
  </si>
  <si>
    <t>Average of ESTIMATE</t>
  </si>
  <si>
    <t>Angina/angina pectoris</t>
  </si>
  <si>
    <t>GROUP</t>
  </si>
  <si>
    <t>CLASSIFICATION</t>
  </si>
  <si>
    <t>Choose a topic and a group</t>
  </si>
  <si>
    <t>With disability</t>
  </si>
  <si>
    <t>35-49 years</t>
  </si>
  <si>
    <t>College degree or higher</t>
  </si>
  <si>
    <t>No high school diploma or GED</t>
  </si>
  <si>
    <t>Some college</t>
  </si>
  <si>
    <t>18-44 years</t>
  </si>
  <si>
    <t>75 years and older</t>
  </si>
  <si>
    <t>Medicare and Medicaid</t>
  </si>
  <si>
    <t>Other coverage</t>
  </si>
  <si>
    <t>Widowed</t>
  </si>
  <si>
    <t>TIME_PERIOD</t>
  </si>
  <si>
    <t>Highest 10 Subgroups</t>
  </si>
  <si>
    <t>Lowest 10 Subgroups</t>
  </si>
  <si>
    <t>Medicare Advantage</t>
  </si>
  <si>
    <t>Choose "Total" group to see overview for all adults</t>
  </si>
  <si>
    <t>High school diploma or GED</t>
  </si>
  <si>
    <t>Education</t>
  </si>
  <si>
    <t>Distribution</t>
  </si>
  <si>
    <t>Any difficulty remembering or concentrating</t>
  </si>
  <si>
    <t>Asian only</t>
  </si>
  <si>
    <t>Foreign-born</t>
  </si>
  <si>
    <t>Any difficulty with self care</t>
  </si>
  <si>
    <t>Any difficulty hearing</t>
  </si>
  <si>
    <t>Any difficulty seeing</t>
  </si>
  <si>
    <t>SUBGROUP</t>
  </si>
  <si>
    <t>Any difficulty communicating</t>
  </si>
  <si>
    <t>Any difficulty walking or climbing steps</t>
  </si>
  <si>
    <t>Any skin cancer</t>
  </si>
  <si>
    <t>Any type of cancer</t>
  </si>
  <si>
    <t>Arthritis diagnosis</t>
  </si>
  <si>
    <t>Asthma episode/attack</t>
  </si>
  <si>
    <t>Breast cancer</t>
  </si>
  <si>
    <t>Cervical cancer</t>
  </si>
  <si>
    <t>COPD, emphysema, chronic bronchitis</t>
  </si>
  <si>
    <t>Coronary heart disease</t>
  </si>
  <si>
    <t>Counseled by a mental health professional</t>
  </si>
  <si>
    <t>Current asthma in adults</t>
  </si>
  <si>
    <t>Current cigarette smoking</t>
  </si>
  <si>
    <t>Current electronic cigarette use</t>
  </si>
  <si>
    <t>Delayed getting medical care due to cost among adults</t>
  </si>
  <si>
    <t>Diagnosed diabetes, self-reported</t>
  </si>
  <si>
    <t>Did not get needed medical care due to cost</t>
  </si>
  <si>
    <t>Did not get needed mental health care due to cost</t>
  </si>
  <si>
    <t>Did not take medication as prescribed to save money</t>
  </si>
  <si>
    <t>Disability status (composite)</t>
  </si>
  <si>
    <t>Fair or poor health status in adults</t>
  </si>
  <si>
    <t>Heart attack/myocardial infarction</t>
  </si>
  <si>
    <t>High cholesterol diagnosis, self-reported</t>
  </si>
  <si>
    <t>Hypertension diagnosis, self-reported</t>
  </si>
  <si>
    <t>Obesity, self-reported</t>
  </si>
  <si>
    <t>Prostate cancer</t>
  </si>
  <si>
    <t>Regularly experienced chronic pain</t>
  </si>
  <si>
    <t>Regularly had feelings of depression</t>
  </si>
  <si>
    <t>Regularly had feelings of worry, nervousness, or anxiety</t>
  </si>
  <si>
    <t>Six or more workdays missed due to illness, injury, or disability</t>
  </si>
  <si>
    <t>Taking prescription medication for feelings of depression</t>
  </si>
  <si>
    <t>Taking prescription medication for feelings of worry, nervousness, or anxiety</t>
  </si>
  <si>
    <t>(Multiple Items)</t>
  </si>
  <si>
    <t>18 years and older</t>
  </si>
  <si>
    <t>Prevalence of health topics by group since 2019</t>
  </si>
  <si>
    <t>Ranking of health issues by subgroup</t>
  </si>
  <si>
    <t xml:space="preserve">Choose a subgroup and year(s) to see ranking of health issues </t>
  </si>
  <si>
    <t>65-74 years</t>
  </si>
  <si>
    <t>Medicare only (no Advantage)</t>
  </si>
  <si>
    <t>Veteran</t>
  </si>
  <si>
    <t>65 years and older</t>
  </si>
  <si>
    <t>18-34 years</t>
  </si>
  <si>
    <t>Never married</t>
  </si>
  <si>
    <t>Choose a topic and year(s) to see subgroups with highest/lowest prevalence, and distribution</t>
  </si>
  <si>
    <t>All races, Hispanic</t>
  </si>
  <si>
    <t>Black only</t>
  </si>
  <si>
    <t>Black only, non-Hispanic</t>
  </si>
  <si>
    <t>All races, Hispanic, Mexican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</si>
</sst>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8"/>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0" xfId="0" pivotButton="1"/>
    <xf numFmtId="0" fontId="0" fillId="0" borderId="0" xfId="0" applyAlignment="1">
      <alignment horizontal="left"/>
    </xf>
    <xf numFmtId="0" fontId="2" fillId="0" borderId="0" xfId="0" applyFont="1"/>
    <xf numFmtId="10" fontId="0" fillId="0" borderId="0" xfId="0" applyNumberFormat="1"/>
    <xf numFmtId="0" fontId="0" fillId="0" borderId="0" xfId="0" applyNumberFormat="1"/>
  </cellXfs>
  <cellStyles count="1">
    <cellStyle name="Normal" xfId="0" builtinId="0"/>
  </cellStyles>
  <dxfs count="8">
    <dxf>
      <font>
        <b/>
        <color theme="1"/>
      </font>
      <border>
        <bottom style="thin">
          <color theme="4"/>
        </bottom>
        <vertical/>
        <horizontal/>
      </border>
    </dxf>
    <dxf>
      <font>
        <color theme="1"/>
      </font>
      <border diagonalUp="0" diagonalDown="0">
        <left/>
        <right/>
        <top/>
        <bottom/>
        <vertical/>
        <horizontal/>
      </border>
    </dxf>
    <dxf>
      <alignment horizontal="general" vertical="bottom" textRotation="0" wrapText="1" indent="0" justifyLastLine="0" shrinkToFit="0" readingOrder="0"/>
    </dxf>
    <dxf>
      <font>
        <b/>
        <color theme="1"/>
      </font>
      <border diagonalUp="0" diagonalDown="0">
        <left/>
        <right/>
        <top/>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3" defaultTableStyle="TableStyleMedium2" defaultPivotStyle="PivotStyleLight16">
    <tableStyle name="Flattened Pivot Style" table="0" count="3" xr9:uid="{D2D3E52C-3D1A-45A7-BD50-6FF72646CCBA}">
      <tableStyleElement type="headerRow" dxfId="7"/>
      <tableStyleElement type="totalRow" dxfId="6"/>
      <tableStyleElement type="secondRowStripe" dxfId="5"/>
    </tableStyle>
    <tableStyle name="SlicerStyleDark1 2" pivot="0" table="0" count="10" xr9:uid="{AFDF01A6-17E5-417D-8325-1E9379178162}">
      <tableStyleElement type="wholeTable" dxfId="1"/>
      <tableStyleElement type="headerRow" dxfId="0"/>
    </tableStyle>
    <tableStyle name="SlicerStyleLight1 2" pivot="0" table="0" count="10" xr9:uid="{95533176-D9C0-4373-A51C-A2260C32BE40}">
      <tableStyleElement type="wholeTable" dxfId="4"/>
      <tableStyleElement type="headerRow" dxfId="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24" s="7"/>
        <tr r="B53" s="7"/>
        <tr r="B78" s="7"/>
        <tr r="B63" s="7"/>
        <tr r="B49" s="7"/>
        <tr r="B17" s="7"/>
        <tr r="B27" s="7"/>
        <tr r="B26" s="7"/>
        <tr r="B75" s="7"/>
        <tr r="B52" s="7"/>
        <tr r="B44" s="7"/>
        <tr r="B21" s="7"/>
        <tr r="B42" s="7"/>
        <tr r="B14" s="7"/>
        <tr r="B28" s="7"/>
        <tr r="B69" s="7"/>
        <tr r="B35" s="7"/>
        <tr r="B39" s="7"/>
        <tr r="B61" s="7"/>
        <tr r="B70" s="7"/>
        <tr r="B46" s="7"/>
        <tr r="B30" s="7"/>
        <tr r="B38" s="7"/>
        <tr r="B32" s="7"/>
        <tr r="B20" s="7"/>
        <tr r="B47" s="7"/>
        <tr r="B77" s="7"/>
        <tr r="B58" s="7"/>
        <tr r="B23" s="7"/>
        <tr r="B18" s="7"/>
        <tr r="B45" s="7"/>
        <tr r="B16" s="7"/>
        <tr r="B64" s="7"/>
        <tr r="B36" s="7"/>
        <tr r="B10" s="7"/>
        <tr r="B43" s="7"/>
        <tr r="B56" s="7"/>
        <tr r="B66" s="7"/>
        <tr r="A66" s="7"/>
        <tr r="B57" s="7"/>
        <tr r="B40" s="7"/>
        <tr r="A40" s="7"/>
        <tr r="B41" s="7"/>
        <tr r="B29" s="7"/>
        <tr r="B19" s="7"/>
        <tr r="A19" s="7"/>
        <tr r="B59" s="7"/>
        <tr r="B79" s="7"/>
        <tr r="B22" s="7"/>
        <tr r="A22" s="7"/>
        <tr r="B48" s="7"/>
        <tr r="A48" s="7"/>
        <tr r="B72" s="7"/>
        <tr r="B50" s="7"/>
        <tr r="B37" s="7"/>
        <tr r="B76" s="7"/>
        <tr r="B8" s="7"/>
        <tr r="B73" s="7"/>
        <tr r="B54" s="7"/>
        <tr r="B65" s="7"/>
        <tr r="A65" s="7"/>
        <tr r="B34" s="7"/>
        <tr r="A34" s="7"/>
        <tr r="A79" s="7"/>
        <tr r="A73" s="7"/>
        <tr r="B80" s="7"/>
        <tr r="A80" s="7"/>
        <tr r="B12" s="7"/>
        <tr r="B25" s="7"/>
        <tr r="B15" s="7"/>
        <tr r="B60" s="7"/>
        <tr r="B62" s="7"/>
        <tr r="B13" s="7"/>
        <tr r="B51" s="7"/>
        <tr r="A51" s="7"/>
        <tr r="B11" s="7"/>
        <tr r="A11" s="7"/>
        <tr r="B74" s="7"/>
        <tr r="A74" s="7"/>
        <tr r="B31" s="7"/>
        <tr r="A31" s="7"/>
        <tr r="B71" s="7"/>
        <tr r="A71" s="7"/>
        <tr r="A29" s="7"/>
        <tr r="A59" s="7"/>
        <tr r="A57" s="7"/>
        <tr r="B55" s="7"/>
        <tr r="B67" s="7"/>
        <tr r="A67" s="7"/>
        <tr r="A56" s="7"/>
        <tr r="B68" s="7"/>
        <tr r="B9" s="7"/>
        <tr r="A9" s="7"/>
        <tr r="B33" s="7"/>
        <tr r="A33" s="7"/>
        <tr r="B7" s="7"/>
        <tr r="A43" s="7"/>
        <tr r="A10" s="7"/>
        <tr r="A50" s="7"/>
        <tr r="A64" s="7"/>
        <tr r="A45" s="7"/>
        <tr r="A68" s="7"/>
        <tr r="A41" s="7"/>
        <tr r="A47" s="7"/>
        <tr r="A20" s="7"/>
        <tr r="A72" s="7"/>
        <tr r="A25" s="7"/>
        <tr r="A36" s="7"/>
        <tr r="A70" s="7"/>
        <tr r="A62" s="7"/>
        <tr r="A46" s="7"/>
        <tr r="A61" s="7"/>
        <tr r="A35" s="7"/>
        <tr r="A69" s="7"/>
        <tr r="A37" s="7"/>
        <tr r="A28" s="7"/>
        <tr r="A42" s="7"/>
        <tr r="A21" s="7"/>
        <tr r="A18" s="7"/>
        <tr r="A60" s="7"/>
        <tr r="A58" s="7"/>
        <tr r="A75" s="7"/>
        <tr r="A26" s="7"/>
        <tr r="A44" s="7"/>
        <tr r="A30" s="7"/>
        <tr r="A27" s="7"/>
        <tr r="A8" s="7"/>
        <tr r="A17" s="7"/>
        <tr r="A38" s="7"/>
        <tr r="A49" s="7"/>
        <tr r="A13" s="7"/>
        <tr r="A12" s="7"/>
        <tr r="A78" s="7"/>
        <tr r="A53" s="7"/>
        <tr r="A39" s="7"/>
        <tr r="A77" s="7"/>
        <tr r="A52" s="7"/>
        <tr r="A32" s="7"/>
        <tr r="A54" s="7"/>
        <tr r="A55" s="7"/>
        <tr r="A16" s="7"/>
        <tr r="A76" s="7"/>
        <tr r="A15" s="7"/>
        <tr r="A14" s="7"/>
        <tr r="A63" s="7"/>
        <tr r="A23" s="7"/>
        <tr r="A24" s="7"/>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microsoft.com/office/2007/relationships/slicerCache" Target="slicerCaches/slicerCache9.xml"/><Relationship Id="rId39" Type="http://schemas.openxmlformats.org/officeDocument/2006/relationships/customXml" Target="../customXml/item1.xml"/><Relationship Id="rId21" Type="http://schemas.microsoft.com/office/2007/relationships/slicerCache" Target="slicerCaches/slicerCache4.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microsoft.com/office/2007/relationships/slicerCache" Target="slicerCaches/slicerCache12.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7.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microsoft.com/office/2007/relationships/slicerCache" Target="slicerCaches/slicerCache1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8.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SHS.xlsx]Overview table!PivotTable2</c:name>
    <c:fmtId val="3"/>
  </c:pivotSource>
  <c:chart>
    <c:title>
      <c:tx>
        <c:strRef>
          <c:f>'Overview table'!$A$1</c:f>
          <c:strCache>
            <c:ptCount val="1"/>
            <c:pt idx="0">
              <c:v>Prevalence of Any type of cancer by Education</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x"/>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chemeClr val="accent1"/>
            </a:solidFill>
            <a:round/>
          </a:ln>
          <a:effectLst/>
        </c:spPr>
        <c:marker>
          <c:symbol val="x"/>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 table'!$A$1</c:f>
              <c:strCache>
                <c:ptCount val="1"/>
                <c:pt idx="0">
                  <c:v>College degree or higher</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0.10800000000000001</c:v>
                </c:pt>
                <c:pt idx="1">
                  <c:v>0.107</c:v>
                </c:pt>
                <c:pt idx="2">
                  <c:v>0.113</c:v>
                </c:pt>
                <c:pt idx="3">
                  <c:v>0.111</c:v>
                </c:pt>
                <c:pt idx="4">
                  <c:v>0.111</c:v>
                </c:pt>
              </c:numCache>
            </c:numRef>
          </c:val>
          <c:smooth val="0"/>
          <c:extLst>
            <c:ext xmlns:c16="http://schemas.microsoft.com/office/drawing/2014/chart" uri="{C3380CC4-5D6E-409C-BE32-E72D297353CC}">
              <c16:uniqueId val="{00000000-F74F-4C58-A681-D8E5720AB9F4}"/>
            </c:ext>
          </c:extLst>
        </c:ser>
        <c:ser>
          <c:idx val="1"/>
          <c:order val="1"/>
          <c:tx>
            <c:strRef>
              <c:f>'Overview table'!$A$1</c:f>
              <c:strCache>
                <c:ptCount val="1"/>
                <c:pt idx="0">
                  <c:v>High school diploma or GED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0.10199999999999999</c:v>
                </c:pt>
                <c:pt idx="1">
                  <c:v>0.114</c:v>
                </c:pt>
                <c:pt idx="2">
                  <c:v>0.10199999999999999</c:v>
                </c:pt>
                <c:pt idx="3">
                  <c:v>0.10199999999999999</c:v>
                </c:pt>
                <c:pt idx="4">
                  <c:v>0.107</c:v>
                </c:pt>
              </c:numCache>
            </c:numRef>
          </c:val>
          <c:smooth val="0"/>
          <c:extLst>
            <c:ext xmlns:c16="http://schemas.microsoft.com/office/drawing/2014/chart" uri="{C3380CC4-5D6E-409C-BE32-E72D297353CC}">
              <c16:uniqueId val="{00000001-F74F-4C58-A681-D8E5720AB9F4}"/>
            </c:ext>
          </c:extLst>
        </c:ser>
        <c:ser>
          <c:idx val="2"/>
          <c:order val="2"/>
          <c:tx>
            <c:strRef>
              <c:f>'Overview table'!$A$1</c:f>
              <c:strCache>
                <c:ptCount val="1"/>
                <c:pt idx="0">
                  <c:v>No high school diploma or GED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0.10099999999999999</c:v>
                </c:pt>
                <c:pt idx="1">
                  <c:v>9.8000000000000004E-2</c:v>
                </c:pt>
                <c:pt idx="2">
                  <c:v>9.5000000000000001E-2</c:v>
                </c:pt>
                <c:pt idx="3">
                  <c:v>8.1000000000000003E-2</c:v>
                </c:pt>
                <c:pt idx="4">
                  <c:v>9.1999999999999998E-2</c:v>
                </c:pt>
              </c:numCache>
            </c:numRef>
          </c:val>
          <c:smooth val="0"/>
          <c:extLst>
            <c:ext xmlns:c16="http://schemas.microsoft.com/office/drawing/2014/chart" uri="{C3380CC4-5D6E-409C-BE32-E72D297353CC}">
              <c16:uniqueId val="{00000005-F74F-4C58-A681-D8E5720AB9F4}"/>
            </c:ext>
          </c:extLst>
        </c:ser>
        <c:ser>
          <c:idx val="3"/>
          <c:order val="3"/>
          <c:tx>
            <c:strRef>
              <c:f>'Overview table'!$A$1</c:f>
              <c:strCache>
                <c:ptCount val="1"/>
                <c:pt idx="0">
                  <c:v>Some college</c:v>
                </c:pt>
              </c:strCache>
            </c:strRef>
          </c:tx>
          <c:spPr>
            <a:ln w="22225" cap="rnd">
              <a:solidFill>
                <a:schemeClr val="accent4"/>
              </a:solidFill>
              <a:round/>
            </a:ln>
            <a:effectLst/>
          </c:spPr>
          <c:marker>
            <c:symbol val="x"/>
            <c:size val="6"/>
            <c:spPr>
              <a:solidFill>
                <a:schemeClr val="accent4"/>
              </a:solidFill>
              <a:ln w="9525">
                <a:solidFill>
                  <a:schemeClr val="accent4"/>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0.11199999999999999</c:v>
                </c:pt>
                <c:pt idx="1">
                  <c:v>0.111</c:v>
                </c:pt>
                <c:pt idx="2">
                  <c:v>0.11900000000000001</c:v>
                </c:pt>
                <c:pt idx="3">
                  <c:v>0.11900000000000001</c:v>
                </c:pt>
                <c:pt idx="4">
                  <c:v>0.11699999999999999</c:v>
                </c:pt>
              </c:numCache>
            </c:numRef>
          </c:val>
          <c:smooth val="0"/>
          <c:extLst>
            <c:ext xmlns:c16="http://schemas.microsoft.com/office/drawing/2014/chart" uri="{C3380CC4-5D6E-409C-BE32-E72D297353CC}">
              <c16:uniqueId val="{00000006-F74F-4C58-A681-D8E5720AB9F4}"/>
            </c:ext>
          </c:extLst>
        </c:ser>
        <c:dLbls>
          <c:showLegendKey val="0"/>
          <c:showVal val="0"/>
          <c:showCatName val="0"/>
          <c:showSerName val="0"/>
          <c:showPercent val="0"/>
          <c:showBubbleSize val="0"/>
        </c:dLbls>
        <c:marker val="1"/>
        <c:smooth val="0"/>
        <c:axId val="2124732096"/>
        <c:axId val="2124733896"/>
      </c:lineChart>
      <c:catAx>
        <c:axId val="21247320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733896"/>
        <c:crosses val="autoZero"/>
        <c:auto val="1"/>
        <c:lblAlgn val="ctr"/>
        <c:lblOffset val="100"/>
        <c:noMultiLvlLbl val="0"/>
      </c:catAx>
      <c:valAx>
        <c:axId val="2124733896"/>
        <c:scaling>
          <c:orientation val="minMax"/>
        </c:scaling>
        <c:delete val="0"/>
        <c:axPos val="l"/>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SHS.xlsx]Topic top-bot tables!TopicTop10</c:name>
    <c:fmtId val="3"/>
  </c:pivotSource>
  <c:chart>
    <c:title>
      <c:tx>
        <c:strRef>
          <c:f>'Topic top-bot tables'!$A$1</c:f>
          <c:strCache>
            <c:ptCount val="1"/>
            <c:pt idx="0">
              <c:v>Highest 10 Subgroups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'Topic top-bot tables'!$A$1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'Topic top-bot tables'!$A$1</c:f>
              <c:strCache>
                <c:ptCount val="10"/>
                <c:pt idx="0">
                  <c:v>65-74 years</c:v>
                </c:pt>
                <c:pt idx="1">
                  <c:v>Medicare and Medicaid</c:v>
                </c:pt>
                <c:pt idx="2">
                  <c:v>Medicare only (no Advantage)</c:v>
                </c:pt>
                <c:pt idx="3">
                  <c:v>Other coverage</c:v>
                </c:pt>
                <c:pt idx="4">
                  <c:v>Medicare Advantage</c:v>
                </c:pt>
                <c:pt idx="5">
                  <c:v>65 years and older</c:v>
                </c:pt>
                <c:pt idx="6">
                  <c:v>Widowed</c:v>
                </c:pt>
                <c:pt idx="7">
                  <c:v>Veteran</c:v>
                </c:pt>
                <c:pt idx="8">
                  <c:v>75 years and older</c:v>
                </c:pt>
                <c:pt idx="9">
                  <c:v>With disability</c:v>
                </c:pt>
              </c:strCache>
            </c:strRef>
          </c:cat>
          <c:val>
            <c:numRef>
              <c:f>'Topic top-bot tables'!$A$1</c:f>
              <c:numCache>
                <c:formatCode>General</c:formatCode>
                <c:ptCount val="10"/>
                <c:pt idx="0">
                  <c:v>0.2424</c:v>
                </c:pt>
                <c:pt idx="1">
                  <c:v>0.2838</c:v>
                </c:pt>
                <c:pt idx="2">
                  <c:v>0.28460000000000002</c:v>
                </c:pt>
                <c:pt idx="3">
                  <c:v>0.28849999999999998</c:v>
                </c:pt>
                <c:pt idx="4">
                  <c:v>0.29579999999999995</c:v>
                </c:pt>
                <c:pt idx="5">
                  <c:v>0.30079999999999996</c:v>
                </c:pt>
                <c:pt idx="6">
                  <c:v>0.31240000000000001</c:v>
                </c:pt>
                <c:pt idx="7">
                  <c:v>0.31619999999999998</c:v>
                </c:pt>
                <c:pt idx="8">
                  <c:v>0.38679999999999998</c:v>
                </c:pt>
                <c:pt idx="9">
                  <c:v>0.42180000000000001</c:v>
                </c:pt>
              </c:numCache>
            </c:numRef>
          </c:val>
          <c:extLst>
            <c:ext xmlns:c16="http://schemas.microsoft.com/office/drawing/2014/chart" uri="{C3380CC4-5D6E-409C-BE32-E72D297353CC}">
              <c16:uniqueId val="{00000000-E95A-42C1-BA01-E09084CE4A3D}"/>
            </c:ext>
          </c:extLst>
        </c:ser>
        <c:dLbls>
          <c:dLblPos val="outEnd"/>
          <c:showLegendKey val="0"/>
          <c:showVal val="1"/>
          <c:showCatName val="0"/>
          <c:showSerName val="0"/>
          <c:showPercent val="0"/>
          <c:showBubbleSize val="0"/>
        </c:dLbls>
        <c:gapWidth val="227"/>
        <c:overlap val="-48"/>
        <c:axId val="1702762984"/>
        <c:axId val="1702761544"/>
      </c:barChart>
      <c:catAx>
        <c:axId val="170276298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61544"/>
        <c:crosses val="autoZero"/>
        <c:auto val="1"/>
        <c:lblAlgn val="ctr"/>
        <c:lblOffset val="100"/>
        <c:noMultiLvlLbl val="0"/>
      </c:catAx>
      <c:valAx>
        <c:axId val="1702761544"/>
        <c:scaling>
          <c:orientation val="minMax"/>
        </c:scaling>
        <c:delete val="1"/>
        <c:axPos val="b"/>
        <c:numFmt formatCode="General" sourceLinked="0"/>
        <c:majorTickMark val="none"/>
        <c:minorTickMark val="none"/>
        <c:tickLblPos val="nextTo"/>
        <c:crossAx val="1702762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SHS.xlsx]Topic top-bot tables!TopicBottom10</c:name>
    <c:fmtId val="1"/>
  </c:pivotSource>
  <c:chart>
    <c:title>
      <c:tx>
        <c:strRef>
          <c:f>'Topic top-bot tables'!$A$21</c:f>
          <c:strCache>
            <c:ptCount val="1"/>
            <c:pt idx="0">
              <c:v>Lowest 10 Subgroups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'Topic top-bot tables'!$A$21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'Topic top-bot tables'!$A$21</c:f>
              <c:strCache>
                <c:ptCount val="10"/>
                <c:pt idx="0">
                  <c:v>18-34 years</c:v>
                </c:pt>
                <c:pt idx="1">
                  <c:v>18-44 years</c:v>
                </c:pt>
                <c:pt idx="2">
                  <c:v>Asian only</c:v>
                </c:pt>
                <c:pt idx="3">
                  <c:v>Foreign-born</c:v>
                </c:pt>
                <c:pt idx="4">
                  <c:v>Never married</c:v>
                </c:pt>
                <c:pt idx="5">
                  <c:v>All races, Hispanic</c:v>
                </c:pt>
                <c:pt idx="6">
                  <c:v>Black only</c:v>
                </c:pt>
                <c:pt idx="7">
                  <c:v>Black only, non-Hispanic</c:v>
                </c:pt>
                <c:pt idx="8">
                  <c:v>35-49 years</c:v>
                </c:pt>
                <c:pt idx="9">
                  <c:v>All races, Hispanic, Mexican</c:v>
                </c:pt>
              </c:strCache>
            </c:strRef>
          </c:cat>
          <c:val>
            <c:numRef>
              <c:f>'Topic top-bot tables'!$A$21</c:f>
              <c:numCache>
                <c:formatCode>General</c:formatCode>
                <c:ptCount val="10"/>
                <c:pt idx="0">
                  <c:v>6.8200000000000011E-2</c:v>
                </c:pt>
                <c:pt idx="1">
                  <c:v>7.400000000000001E-2</c:v>
                </c:pt>
                <c:pt idx="2">
                  <c:v>7.6399999999999996E-2</c:v>
                </c:pt>
                <c:pt idx="3">
                  <c:v>8.2400000000000015E-2</c:v>
                </c:pt>
                <c:pt idx="4">
                  <c:v>8.5000000000000006E-2</c:v>
                </c:pt>
                <c:pt idx="5">
                  <c:v>8.7000000000000008E-2</c:v>
                </c:pt>
                <c:pt idx="6">
                  <c:v>8.8600000000000012E-2</c:v>
                </c:pt>
                <c:pt idx="7">
                  <c:v>8.900000000000001E-2</c:v>
                </c:pt>
                <c:pt idx="8">
                  <c:v>8.9799999999999991E-2</c:v>
                </c:pt>
                <c:pt idx="9">
                  <c:v>9.0400000000000008E-2</c:v>
                </c:pt>
              </c:numCache>
            </c:numRef>
          </c:val>
          <c:extLst>
            <c:ext xmlns:c16="http://schemas.microsoft.com/office/drawing/2014/chart" uri="{C3380CC4-5D6E-409C-BE32-E72D297353CC}">
              <c16:uniqueId val="{00000000-218D-4D77-A471-266F8DECFF33}"/>
            </c:ext>
          </c:extLst>
        </c:ser>
        <c:dLbls>
          <c:dLblPos val="outEnd"/>
          <c:showLegendKey val="0"/>
          <c:showVal val="1"/>
          <c:showCatName val="0"/>
          <c:showSerName val="0"/>
          <c:showPercent val="0"/>
          <c:showBubbleSize val="0"/>
        </c:dLbls>
        <c:gapWidth val="227"/>
        <c:overlap val="-48"/>
        <c:axId val="72129951"/>
        <c:axId val="72128511"/>
      </c:barChart>
      <c:catAx>
        <c:axId val="7212995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8511"/>
        <c:crosses val="autoZero"/>
        <c:auto val="1"/>
        <c:lblAlgn val="ctr"/>
        <c:lblOffset val="100"/>
        <c:noMultiLvlLbl val="0"/>
      </c:catAx>
      <c:valAx>
        <c:axId val="72128511"/>
        <c:scaling>
          <c:orientation val="minMax"/>
        </c:scaling>
        <c:delete val="1"/>
        <c:axPos val="b"/>
        <c:numFmt formatCode="General" sourceLinked="1"/>
        <c:majorTickMark val="none"/>
        <c:minorTickMark val="none"/>
        <c:tickLblPos val="nextTo"/>
        <c:crossAx val="7212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SHS.xlsx]Subgroup breakdown table!PivotTable1</c:name>
    <c:fmtId val="2"/>
  </c:pivotSource>
  <c:chart>
    <c:title>
      <c:tx>
        <c:strRef>
          <c:f>'Subgroup breakdown table'!$A$1</c:f>
          <c:strCache>
            <c:ptCount val="1"/>
            <c:pt idx="0">
              <c:v>Rank of Health Issues for Adults: 18 years and older, for years: All</c:v>
            </c:pt>
          </c:strCache>
        </c:strRef>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'Subgroup breakdown table'!$A$1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'Subgroup breakdown table'!$A$1</c:f>
              <c:strCache>
                <c:ptCount val="37"/>
                <c:pt idx="0">
                  <c:v>Cervical cancer</c:v>
                </c:pt>
                <c:pt idx="1">
                  <c:v>Angina/angina pectoris</c:v>
                </c:pt>
                <c:pt idx="2">
                  <c:v>Breast cancer</c:v>
                </c:pt>
                <c:pt idx="3">
                  <c:v>Prostate cancer</c:v>
                </c:pt>
                <c:pt idx="4">
                  <c:v>Heart attack/myocardial infarction</c:v>
                </c:pt>
                <c:pt idx="5">
                  <c:v>Any skin cancer</c:v>
                </c:pt>
                <c:pt idx="6">
                  <c:v>Asthma episode/attack</c:v>
                </c:pt>
                <c:pt idx="7">
                  <c:v>Any difficulty with self care</c:v>
                </c:pt>
                <c:pt idx="8">
                  <c:v>COPD, emphysema, chronic bronchitis</c:v>
                </c:pt>
                <c:pt idx="9">
                  <c:v>Did not get needed mental health care due to cost</c:v>
                </c:pt>
                <c:pt idx="10">
                  <c:v>Regularly had feelings of depression</c:v>
                </c:pt>
                <c:pt idx="11">
                  <c:v>Coronary heart disease</c:v>
                </c:pt>
                <c:pt idx="12">
                  <c:v>Current electronic cigarette use</c:v>
                </c:pt>
                <c:pt idx="13">
                  <c:v>Any difficulty communicating</c:v>
                </c:pt>
                <c:pt idx="14">
                  <c:v>Did not get needed medical care due to cost</c:v>
                </c:pt>
                <c:pt idx="15">
                  <c:v>Delayed getting medical care due to cost among adults</c:v>
                </c:pt>
                <c:pt idx="16">
                  <c:v>Did not take medication as prescribed to save money</c:v>
                </c:pt>
                <c:pt idx="17">
                  <c:v>Current asthma in adults</c:v>
                </c:pt>
                <c:pt idx="18">
                  <c:v>Disability status (composite)</c:v>
                </c:pt>
                <c:pt idx="19">
                  <c:v>Diagnosed diabetes, self-reported</c:v>
                </c:pt>
                <c:pt idx="20">
                  <c:v>Any type of cancer</c:v>
                </c:pt>
                <c:pt idx="21">
                  <c:v>Taking prescription medication for feelings of depression</c:v>
                </c:pt>
                <c:pt idx="22">
                  <c:v>Counseled by a mental health professional</c:v>
                </c:pt>
                <c:pt idx="23">
                  <c:v>Regularly had feelings of worry, nervousness, or anxiety</c:v>
                </c:pt>
                <c:pt idx="24">
                  <c:v>Current cigarette smoking</c:v>
                </c:pt>
                <c:pt idx="25">
                  <c:v>Taking prescription medication for feelings of worry, nervousness, or anxiety</c:v>
                </c:pt>
                <c:pt idx="26">
                  <c:v>Fair or poor health status in adults</c:v>
                </c:pt>
                <c:pt idx="27">
                  <c:v>Six or more workdays missed due to illness, injury, or disability</c:v>
                </c:pt>
                <c:pt idx="28">
                  <c:v>Any difficulty hearing</c:v>
                </c:pt>
                <c:pt idx="29">
                  <c:v>Any difficulty seeing</c:v>
                </c:pt>
                <c:pt idx="30">
                  <c:v>Any difficulty walking or climbing steps</c:v>
                </c:pt>
                <c:pt idx="31">
                  <c:v>Any difficulty remembering or concentrating</c:v>
                </c:pt>
                <c:pt idx="32">
                  <c:v>Arthritis diagnosis</c:v>
                </c:pt>
                <c:pt idx="33">
                  <c:v>High cholesterol diagnosis, self-reported</c:v>
                </c:pt>
                <c:pt idx="34">
                  <c:v>Regularly experienced chronic pain</c:v>
                </c:pt>
                <c:pt idx="35">
                  <c:v>Hypertension diagnosis, self-reported</c:v>
                </c:pt>
                <c:pt idx="36">
                  <c:v>Obesity, self-reported</c:v>
                </c:pt>
              </c:strCache>
            </c:strRef>
          </c:cat>
          <c:val>
            <c:numRef>
              <c:f>'Subgroup breakdown table'!$A$1</c:f>
              <c:numCache>
                <c:formatCode>0.00%</c:formatCode>
                <c:ptCount val="37"/>
                <c:pt idx="0">
                  <c:v>9.6000000000000009E-3</c:v>
                </c:pt>
                <c:pt idx="1">
                  <c:v>1.5800000000000002E-2</c:v>
                </c:pt>
                <c:pt idx="2">
                  <c:v>1.72E-2</c:v>
                </c:pt>
                <c:pt idx="3">
                  <c:v>2.4E-2</c:v>
                </c:pt>
                <c:pt idx="4">
                  <c:v>3.0199999999999998E-2</c:v>
                </c:pt>
                <c:pt idx="5">
                  <c:v>3.3000000000000002E-2</c:v>
                </c:pt>
                <c:pt idx="6">
                  <c:v>3.5400000000000001E-2</c:v>
                </c:pt>
                <c:pt idx="7">
                  <c:v>4.179999999999999E-2</c:v>
                </c:pt>
                <c:pt idx="8">
                  <c:v>4.6199999999999998E-2</c:v>
                </c:pt>
                <c:pt idx="9">
                  <c:v>4.6800000000000008E-2</c:v>
                </c:pt>
                <c:pt idx="10">
                  <c:v>4.7199999999999999E-2</c:v>
                </c:pt>
                <c:pt idx="11">
                  <c:v>4.7599999999999996E-2</c:v>
                </c:pt>
                <c:pt idx="12">
                  <c:v>5.04E-2</c:v>
                </c:pt>
                <c:pt idx="13">
                  <c:v>5.28E-2</c:v>
                </c:pt>
                <c:pt idx="14">
                  <c:v>6.720000000000001E-2</c:v>
                </c:pt>
                <c:pt idx="15">
                  <c:v>7.5800000000000006E-2</c:v>
                </c:pt>
                <c:pt idx="16">
                  <c:v>7.8600000000000003E-2</c:v>
                </c:pt>
                <c:pt idx="17">
                  <c:v>8.4000000000000005E-2</c:v>
                </c:pt>
                <c:pt idx="18">
                  <c:v>9.0400000000000008E-2</c:v>
                </c:pt>
                <c:pt idx="19">
                  <c:v>9.5199999999999993E-2</c:v>
                </c:pt>
                <c:pt idx="20">
                  <c:v>9.64E-2</c:v>
                </c:pt>
                <c:pt idx="21">
                  <c:v>0.1072</c:v>
                </c:pt>
                <c:pt idx="22">
                  <c:v>0.11339999999999999</c:v>
                </c:pt>
                <c:pt idx="23">
                  <c:v>0.1176</c:v>
                </c:pt>
                <c:pt idx="24">
                  <c:v>0.12079999999999999</c:v>
                </c:pt>
                <c:pt idx="25">
                  <c:v>0.13020000000000001</c:v>
                </c:pt>
                <c:pt idx="26">
                  <c:v>0.14460000000000001</c:v>
                </c:pt>
                <c:pt idx="27">
                  <c:v>0.14460000000000001</c:v>
                </c:pt>
                <c:pt idx="28">
                  <c:v>0.14740000000000003</c:v>
                </c:pt>
                <c:pt idx="29">
                  <c:v>0.17440000000000003</c:v>
                </c:pt>
                <c:pt idx="30">
                  <c:v>0.18240000000000003</c:v>
                </c:pt>
                <c:pt idx="31">
                  <c:v>0.19039999999999999</c:v>
                </c:pt>
                <c:pt idx="32">
                  <c:v>0.21280000000000002</c:v>
                </c:pt>
                <c:pt idx="33">
                  <c:v>0.21560000000000001</c:v>
                </c:pt>
                <c:pt idx="34">
                  <c:v>0.21874999999999997</c:v>
                </c:pt>
                <c:pt idx="35">
                  <c:v>0.27040000000000003</c:v>
                </c:pt>
                <c:pt idx="36">
                  <c:v>0.32959999999999995</c:v>
                </c:pt>
              </c:numCache>
            </c:numRef>
          </c:val>
          <c:extLst>
            <c:ext xmlns:c16="http://schemas.microsoft.com/office/drawing/2014/chart" uri="{C3380CC4-5D6E-409C-BE32-E72D297353CC}">
              <c16:uniqueId val="{00000000-2A07-4329-9AE5-CFA09DD14F06}"/>
            </c:ext>
          </c:extLst>
        </c:ser>
        <c:dLbls>
          <c:dLblPos val="outEnd"/>
          <c:showLegendKey val="0"/>
          <c:showVal val="1"/>
          <c:showCatName val="0"/>
          <c:showSerName val="0"/>
          <c:showPercent val="0"/>
          <c:showBubbleSize val="0"/>
        </c:dLbls>
        <c:gapWidth val="227"/>
        <c:overlap val="-48"/>
        <c:axId val="608284720"/>
        <c:axId val="608285440"/>
      </c:barChart>
      <c:catAx>
        <c:axId val="60828472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85440"/>
        <c:crosses val="autoZero"/>
        <c:auto val="1"/>
        <c:lblAlgn val="ctr"/>
        <c:lblOffset val="100"/>
        <c:noMultiLvlLbl val="0"/>
      </c:catAx>
      <c:valAx>
        <c:axId val="608285440"/>
        <c:scaling>
          <c:orientation val="minMax"/>
        </c:scaling>
        <c:delete val="1"/>
        <c:axPos val="b"/>
        <c:numFmt formatCode="0.00%" sourceLinked="1"/>
        <c:majorTickMark val="none"/>
        <c:minorTickMark val="none"/>
        <c:tickLblPos val="nextTo"/>
        <c:crossAx val="60828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Distribution</a:t>
          </a:r>
        </a:p>
      </cx:txPr>
    </cx:title>
    <cx:plotArea>
      <cx:plotAreaRegion>
        <cx:series layoutId="boxWhisker" uniqueId="{E7411639-8C40-41F6-AF46-B80BE875F26B}">
          <cx:dataId val="0"/>
          <cx:layoutPr>
            <cx:visibility meanLine="0" meanMarker="0" nonoutliers="0" outliers="1"/>
            <cx:statistics quartileMethod="exclusive"/>
          </cx:layoutPr>
        </cx:series>
      </cx:plotAreaRegion>
      <cx:axis id="0" hidden="1">
        <cx:catScaling gapWidth="1.10000002"/>
        <cx:tickLabels/>
      </cx:axis>
      <cx:axis id="1">
        <cx:valScaling/>
        <cx:tickLabels/>
        <cx:numFmt formatCode="0.00%" sourceLinked="0"/>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136070</xdr:rowOff>
    </xdr:from>
    <xdr:to>
      <xdr:col>12</xdr:col>
      <xdr:colOff>129540</xdr:colOff>
      <xdr:row>30</xdr:row>
      <xdr:rowOff>70756</xdr:rowOff>
    </xdr:to>
    <xdr:graphicFrame macro="">
      <xdr:nvGraphicFramePr>
        <xdr:cNvPr id="2" name="Chart 1">
          <a:extLst>
            <a:ext uri="{FF2B5EF4-FFF2-40B4-BE49-F238E27FC236}">
              <a16:creationId xmlns:a16="http://schemas.microsoft.com/office/drawing/2014/main" id="{07520D3B-FFE6-56CD-D080-41D12928C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182880</xdr:colOff>
      <xdr:row>4</xdr:row>
      <xdr:rowOff>28302</xdr:rowOff>
    </xdr:from>
    <xdr:to>
      <xdr:col>15</xdr:col>
      <xdr:colOff>182880</xdr:colOff>
      <xdr:row>10</xdr:row>
      <xdr:rowOff>96882</xdr:rowOff>
    </xdr:to>
    <mc:AlternateContent xmlns:mc="http://schemas.openxmlformats.org/markup-compatibility/2006" xmlns:a14="http://schemas.microsoft.com/office/drawing/2010/main">
      <mc:Choice Requires="a14">
        <xdr:graphicFrame macro="">
          <xdr:nvGraphicFramePr>
            <xdr:cNvPr id="3" name="CLASSIFICATION">
              <a:extLst>
                <a:ext uri="{FF2B5EF4-FFF2-40B4-BE49-F238E27FC236}">
                  <a16:creationId xmlns:a16="http://schemas.microsoft.com/office/drawing/2014/main" id="{8E8F72C9-897A-C99C-3C5B-E543DB3CA01B}"/>
                </a:ext>
              </a:extLst>
            </xdr:cNvPr>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mlns="">
        <xdr:sp macro="" textlink="">
          <xdr:nvSpPr>
            <xdr:cNvPr id="0" name=""/>
            <xdr:cNvSpPr>
              <a:spLocks noTextEdit="1"/>
            </xdr:cNvSpPr>
          </xdr:nvSpPr>
          <xdr:spPr>
            <a:xfrm>
              <a:off x="8020594" y="692331"/>
              <a:ext cx="1959429" cy="117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28302</xdr:rowOff>
    </xdr:from>
    <xdr:to>
      <xdr:col>3</xdr:col>
      <xdr:colOff>0</xdr:colOff>
      <xdr:row>16</xdr:row>
      <xdr:rowOff>5443</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C71FE236-8AAF-93F8-6865-6CECC0BB01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692331"/>
              <a:ext cx="1959429" cy="219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89263</xdr:rowOff>
    </xdr:from>
    <xdr:to>
      <xdr:col>3</xdr:col>
      <xdr:colOff>0</xdr:colOff>
      <xdr:row>30</xdr:row>
      <xdr:rowOff>38099</xdr:rowOff>
    </xdr:to>
    <mc:AlternateContent xmlns:mc="http://schemas.openxmlformats.org/markup-compatibility/2006" xmlns:a14="http://schemas.microsoft.com/office/drawing/2010/main">
      <mc:Choice Requires="a14">
        <xdr:graphicFrame macro="">
          <xdr:nvGraphicFramePr>
            <xdr:cNvPr id="5" name="TOPIC">
              <a:extLst>
                <a:ext uri="{FF2B5EF4-FFF2-40B4-BE49-F238E27FC236}">
                  <a16:creationId xmlns:a16="http://schemas.microsoft.com/office/drawing/2014/main" id="{BAA8582F-A55F-0EBF-46A9-F4541ECB6A07}"/>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0" y="2973977"/>
              <a:ext cx="1959429" cy="2539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182880</xdr:colOff>
      <xdr:row>10</xdr:row>
      <xdr:rowOff>160019</xdr:rowOff>
    </xdr:from>
    <xdr:to>
      <xdr:col>15</xdr:col>
      <xdr:colOff>182880</xdr:colOff>
      <xdr:row>21</xdr:row>
      <xdr:rowOff>20683</xdr:rowOff>
    </xdr:to>
    <mc:AlternateContent xmlns:mc="http://schemas.openxmlformats.org/markup-compatibility/2006" xmlns:a14="http://schemas.microsoft.com/office/drawing/2010/main">
      <mc:Choice Requires="a14">
        <xdr:graphicFrame macro="">
          <xdr:nvGraphicFramePr>
            <xdr:cNvPr id="6" name="GROUP">
              <a:extLst>
                <a:ext uri="{FF2B5EF4-FFF2-40B4-BE49-F238E27FC236}">
                  <a16:creationId xmlns:a16="http://schemas.microsoft.com/office/drawing/2014/main" id="{782C4AC6-8475-DF68-756D-CC4BDDE4CF95}"/>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8020594" y="1934390"/>
              <a:ext cx="1959429" cy="1896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182880</xdr:colOff>
      <xdr:row>21</xdr:row>
      <xdr:rowOff>66402</xdr:rowOff>
    </xdr:from>
    <xdr:to>
      <xdr:col>15</xdr:col>
      <xdr:colOff>182880</xdr:colOff>
      <xdr:row>30</xdr:row>
      <xdr:rowOff>43542</xdr:rowOff>
    </xdr:to>
    <mc:AlternateContent xmlns:mc="http://schemas.openxmlformats.org/markup-compatibility/2006" xmlns:a14="http://schemas.microsoft.com/office/drawing/2010/main">
      <mc:Choice Requires="a14">
        <xdr:graphicFrame macro="">
          <xdr:nvGraphicFramePr>
            <xdr:cNvPr id="7" name="SUBGROUP">
              <a:extLst>
                <a:ext uri="{FF2B5EF4-FFF2-40B4-BE49-F238E27FC236}">
                  <a16:creationId xmlns:a16="http://schemas.microsoft.com/office/drawing/2014/main" id="{34BE8579-F2B8-F69D-CB62-66B27D9E2290}"/>
                </a:ext>
              </a:extLst>
            </xdr:cNvPr>
            <xdr:cNvGraphicFramePr/>
          </xdr:nvGraphicFramePr>
          <xdr:xfrm>
            <a:off x="0" y="0"/>
            <a:ext cx="0" cy="0"/>
          </xdr:xfrm>
          <a:graphic>
            <a:graphicData uri="http://schemas.microsoft.com/office/drawing/2010/slicer">
              <sle:slicer xmlns:sle="http://schemas.microsoft.com/office/drawing/2010/slicer" name="SUBGROUP"/>
            </a:graphicData>
          </a:graphic>
        </xdr:graphicFrame>
      </mc:Choice>
      <mc:Fallback xmlns="">
        <xdr:sp macro="" textlink="">
          <xdr:nvSpPr>
            <xdr:cNvPr id="0" name=""/>
            <xdr:cNvSpPr>
              <a:spLocks noTextEdit="1"/>
            </xdr:cNvSpPr>
          </xdr:nvSpPr>
          <xdr:spPr>
            <a:xfrm>
              <a:off x="8020594" y="3876402"/>
              <a:ext cx="1959429" cy="1642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4</xdr:row>
      <xdr:rowOff>28302</xdr:rowOff>
    </xdr:from>
    <xdr:to>
      <xdr:col>12</xdr:col>
      <xdr:colOff>137160</xdr:colOff>
      <xdr:row>6</xdr:row>
      <xdr:rowOff>89262</xdr:rowOff>
    </xdr:to>
    <mc:AlternateContent xmlns:mc="http://schemas.openxmlformats.org/markup-compatibility/2006" xmlns:a14="http://schemas.microsoft.com/office/drawing/2010/main">
      <mc:Choice Requires="a14">
        <xdr:graphicFrame macro="">
          <xdr:nvGraphicFramePr>
            <xdr:cNvPr id="8" name="TIME_PERIOD">
              <a:extLst>
                <a:ext uri="{FF2B5EF4-FFF2-40B4-BE49-F238E27FC236}">
                  <a16:creationId xmlns:a16="http://schemas.microsoft.com/office/drawing/2014/main" id="{2261AE7E-62F2-281D-8396-27E217784C60}"/>
                </a:ext>
              </a:extLst>
            </xdr:cNvPr>
            <xdr:cNvGraphicFramePr/>
          </xdr:nvGraphicFramePr>
          <xdr:xfrm>
            <a:off x="0" y="0"/>
            <a:ext cx="0" cy="0"/>
          </xdr:xfrm>
          <a:graphic>
            <a:graphicData uri="http://schemas.microsoft.com/office/drawing/2010/slicer">
              <sle:slicer xmlns:sle="http://schemas.microsoft.com/office/drawing/2010/slicer" name="TIME_PERIOD"/>
            </a:graphicData>
          </a:graphic>
        </xdr:graphicFrame>
      </mc:Choice>
      <mc:Fallback xmlns="">
        <xdr:sp macro="" textlink="">
          <xdr:nvSpPr>
            <xdr:cNvPr id="0" name=""/>
            <xdr:cNvSpPr>
              <a:spLocks noTextEdit="1"/>
            </xdr:cNvSpPr>
          </xdr:nvSpPr>
          <xdr:spPr>
            <a:xfrm>
              <a:off x="2005149" y="692331"/>
              <a:ext cx="5969725" cy="43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70754</xdr:rowOff>
    </xdr:from>
    <xdr:to>
      <xdr:col>7</xdr:col>
      <xdr:colOff>388620</xdr:colOff>
      <xdr:row>33</xdr:row>
      <xdr:rowOff>177434</xdr:rowOff>
    </xdr:to>
    <mc:AlternateContent xmlns:mc="http://schemas.openxmlformats.org/markup-compatibility/2006" xmlns:a14="http://schemas.microsoft.com/office/drawing/2010/main">
      <mc:Choice Requires="a14">
        <xdr:graphicFrame macro="">
          <xdr:nvGraphicFramePr>
            <xdr:cNvPr id="9" name="FN_TEXT">
              <a:extLst>
                <a:ext uri="{FF2B5EF4-FFF2-40B4-BE49-F238E27FC236}">
                  <a16:creationId xmlns:a16="http://schemas.microsoft.com/office/drawing/2014/main" id="{6E289586-DC99-F97E-3B0F-2ABF0F842E40}"/>
                </a:ext>
              </a:extLst>
            </xdr:cNvPr>
            <xdr:cNvGraphicFramePr/>
          </xdr:nvGraphicFramePr>
          <xdr:xfrm>
            <a:off x="0" y="0"/>
            <a:ext cx="0" cy="0"/>
          </xdr:xfrm>
          <a:graphic>
            <a:graphicData uri="http://schemas.microsoft.com/office/drawing/2010/slicer">
              <sle:slicer xmlns:sle="http://schemas.microsoft.com/office/drawing/2010/slicer" name="FN_TEXT"/>
            </a:graphicData>
          </a:graphic>
        </xdr:graphicFrame>
      </mc:Choice>
      <mc:Fallback xmlns="">
        <xdr:sp macro="" textlink="">
          <xdr:nvSpPr>
            <xdr:cNvPr id="0" name=""/>
            <xdr:cNvSpPr>
              <a:spLocks noTextEdit="1"/>
            </xdr:cNvSpPr>
          </xdr:nvSpPr>
          <xdr:spPr>
            <a:xfrm>
              <a:off x="0" y="5546268"/>
              <a:ext cx="4960620" cy="661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434340</xdr:colOff>
      <xdr:row>30</xdr:row>
      <xdr:rowOff>70753</xdr:rowOff>
    </xdr:from>
    <xdr:to>
      <xdr:col>15</xdr:col>
      <xdr:colOff>175260</xdr:colOff>
      <xdr:row>33</xdr:row>
      <xdr:rowOff>177433</xdr:rowOff>
    </xdr:to>
    <mc:AlternateContent xmlns:mc="http://schemas.openxmlformats.org/markup-compatibility/2006" xmlns:a14="http://schemas.microsoft.com/office/drawing/2010/main">
      <mc:Choice Requires="a14">
        <xdr:graphicFrame macro="">
          <xdr:nvGraphicFramePr>
            <xdr:cNvPr id="10" name="FN_TEXT 1">
              <a:extLst>
                <a:ext uri="{FF2B5EF4-FFF2-40B4-BE49-F238E27FC236}">
                  <a16:creationId xmlns:a16="http://schemas.microsoft.com/office/drawing/2014/main" id="{B0237A7B-1ACA-D8D6-9029-F884D9287A9A}"/>
                </a:ext>
              </a:extLst>
            </xdr:cNvPr>
            <xdr:cNvGraphicFramePr/>
          </xdr:nvGraphicFramePr>
          <xdr:xfrm>
            <a:off x="0" y="0"/>
            <a:ext cx="0" cy="0"/>
          </xdr:xfrm>
          <a:graphic>
            <a:graphicData uri="http://schemas.microsoft.com/office/drawing/2010/slicer">
              <sle:slicer xmlns:sle="http://schemas.microsoft.com/office/drawing/2010/slicer" name="FN_TEXT 1"/>
            </a:graphicData>
          </a:graphic>
        </xdr:graphicFrame>
      </mc:Choice>
      <mc:Fallback xmlns="">
        <xdr:sp macro="" textlink="">
          <xdr:nvSpPr>
            <xdr:cNvPr id="0" name=""/>
            <xdr:cNvSpPr>
              <a:spLocks noTextEdit="1"/>
            </xdr:cNvSpPr>
          </xdr:nvSpPr>
          <xdr:spPr>
            <a:xfrm>
              <a:off x="5006340" y="5546267"/>
              <a:ext cx="4966063" cy="661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549729</xdr:colOff>
      <xdr:row>6</xdr:row>
      <xdr:rowOff>157845</xdr:rowOff>
    </xdr:from>
    <xdr:to>
      <xdr:col>8</xdr:col>
      <xdr:colOff>386444</xdr:colOff>
      <xdr:row>19</xdr:row>
      <xdr:rowOff>48985</xdr:rowOff>
    </xdr:to>
    <xdr:graphicFrame macro="">
      <xdr:nvGraphicFramePr>
        <xdr:cNvPr id="2" name="Chart 1">
          <a:extLst>
            <a:ext uri="{FF2B5EF4-FFF2-40B4-BE49-F238E27FC236}">
              <a16:creationId xmlns:a16="http://schemas.microsoft.com/office/drawing/2014/main" id="{179C96FF-9B23-4750-5887-28BC1B820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555171</xdr:colOff>
      <xdr:row>19</xdr:row>
      <xdr:rowOff>70754</xdr:rowOff>
    </xdr:from>
    <xdr:to>
      <xdr:col>8</xdr:col>
      <xdr:colOff>387009</xdr:colOff>
      <xdr:row>31</xdr:row>
      <xdr:rowOff>152399</xdr:rowOff>
    </xdr:to>
    <xdr:graphicFrame macro="">
      <xdr:nvGraphicFramePr>
        <xdr:cNvPr id="3" name="Chart 2">
          <a:extLst>
            <a:ext uri="{FF2B5EF4-FFF2-40B4-BE49-F238E27FC236}">
              <a16:creationId xmlns:a16="http://schemas.microsoft.com/office/drawing/2014/main" id="{62982DA7-7049-DFAA-139B-53A7BD9C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43543</xdr:rowOff>
    </xdr:from>
    <xdr:to>
      <xdr:col>2</xdr:col>
      <xdr:colOff>522514</xdr:colOff>
      <xdr:row>13</xdr:row>
      <xdr:rowOff>179615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89AD4474-C214-FB4F-A380-D1D72EFFB96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707572"/>
              <a:ext cx="1828800" cy="198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16329</xdr:rowOff>
    </xdr:from>
    <xdr:to>
      <xdr:col>2</xdr:col>
      <xdr:colOff>522514</xdr:colOff>
      <xdr:row>31</xdr:row>
      <xdr:rowOff>146957</xdr:rowOff>
    </xdr:to>
    <mc:AlternateContent xmlns:mc="http://schemas.openxmlformats.org/markup-compatibility/2006" xmlns:a14="http://schemas.microsoft.com/office/drawing/2010/main">
      <mc:Choice Requires="a14">
        <xdr:graphicFrame macro="">
          <xdr:nvGraphicFramePr>
            <xdr:cNvPr id="5" name="TOPIC 1">
              <a:extLst>
                <a:ext uri="{FF2B5EF4-FFF2-40B4-BE49-F238E27FC236}">
                  <a16:creationId xmlns:a16="http://schemas.microsoft.com/office/drawing/2014/main" id="{0A7D2907-8587-6FAD-F614-8C20AD8A7A60}"/>
                </a:ext>
              </a:extLst>
            </xdr:cNvPr>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mlns="">
        <xdr:sp macro="" textlink="">
          <xdr:nvSpPr>
            <xdr:cNvPr id="0" name=""/>
            <xdr:cNvSpPr>
              <a:spLocks noTextEdit="1"/>
            </xdr:cNvSpPr>
          </xdr:nvSpPr>
          <xdr:spPr>
            <a:xfrm>
              <a:off x="0" y="2715986"/>
              <a:ext cx="1828800" cy="327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555168</xdr:colOff>
      <xdr:row>3</xdr:row>
      <xdr:rowOff>38101</xdr:rowOff>
    </xdr:from>
    <xdr:to>
      <xdr:col>10</xdr:col>
      <xdr:colOff>642256</xdr:colOff>
      <xdr:row>6</xdr:row>
      <xdr:rowOff>141515</xdr:rowOff>
    </xdr:to>
    <mc:AlternateContent xmlns:mc="http://schemas.openxmlformats.org/markup-compatibility/2006" xmlns:a14="http://schemas.microsoft.com/office/drawing/2010/main">
      <mc:Choice Requires="a14">
        <xdr:graphicFrame macro="">
          <xdr:nvGraphicFramePr>
            <xdr:cNvPr id="6" name="TIME_PERIOD 1">
              <a:extLst>
                <a:ext uri="{FF2B5EF4-FFF2-40B4-BE49-F238E27FC236}">
                  <a16:creationId xmlns:a16="http://schemas.microsoft.com/office/drawing/2014/main" id="{64D4653B-E1A3-C0B2-9DFC-79DF866F39DB}"/>
                </a:ext>
              </a:extLst>
            </xdr:cNvPr>
            <xdr:cNvGraphicFramePr/>
          </xdr:nvGraphicFramePr>
          <xdr:xfrm>
            <a:off x="0" y="0"/>
            <a:ext cx="0" cy="0"/>
          </xdr:xfrm>
          <a:graphic>
            <a:graphicData uri="http://schemas.microsoft.com/office/drawing/2010/slicer">
              <sle:slicer xmlns:sle="http://schemas.microsoft.com/office/drawing/2010/slicer" name="TIME_PERIOD 1"/>
            </a:graphicData>
          </a:graphic>
        </xdr:graphicFrame>
      </mc:Choice>
      <mc:Fallback xmlns="">
        <xdr:sp macro="" textlink="">
          <xdr:nvSpPr>
            <xdr:cNvPr id="0" name=""/>
            <xdr:cNvSpPr>
              <a:spLocks noTextEdit="1"/>
            </xdr:cNvSpPr>
          </xdr:nvSpPr>
          <xdr:spPr>
            <a:xfrm>
              <a:off x="1861455" y="702130"/>
              <a:ext cx="3755574" cy="658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402771</xdr:colOff>
      <xdr:row>6</xdr:row>
      <xdr:rowOff>146957</xdr:rowOff>
    </xdr:from>
    <xdr:to>
      <xdr:col>10</xdr:col>
      <xdr:colOff>636814</xdr:colOff>
      <xdr:row>31</xdr:row>
      <xdr:rowOff>152400</xdr:rowOff>
    </xdr:to>
    <mc:AlternateContent xmlns:mc="http://schemas.openxmlformats.org/markup-compatibility/2006">
      <mc:Choice xmlns:cx1="http://schemas.microsoft.com/office/drawing/2015/9/8/chartex" Requires="cx1">
        <xdr:graphicFrame macro="">
          <xdr:nvGraphicFramePr>
            <xdr:cNvPr id="7" name="Chart 1">
              <a:extLst>
                <a:ext uri="{FF2B5EF4-FFF2-40B4-BE49-F238E27FC236}">
                  <a16:creationId xmlns:a16="http://schemas.microsoft.com/office/drawing/2014/main" id="{4C25DB6C-80F6-DE21-D6F8-BCD666F3BF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27914" y="1366157"/>
              <a:ext cx="1540329" cy="46318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549728</xdr:colOff>
      <xdr:row>6</xdr:row>
      <xdr:rowOff>136067</xdr:rowOff>
    </xdr:from>
    <xdr:to>
      <xdr:col>10</xdr:col>
      <xdr:colOff>136071</xdr:colOff>
      <xdr:row>45</xdr:row>
      <xdr:rowOff>65311</xdr:rowOff>
    </xdr:to>
    <xdr:graphicFrame macro="">
      <xdr:nvGraphicFramePr>
        <xdr:cNvPr id="2" name="Chart 1">
          <a:extLst>
            <a:ext uri="{FF2B5EF4-FFF2-40B4-BE49-F238E27FC236}">
              <a16:creationId xmlns:a16="http://schemas.microsoft.com/office/drawing/2014/main" id="{92AE3C68-F36E-4ABB-1226-8A5B882A5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16326</xdr:rowOff>
    </xdr:from>
    <xdr:to>
      <xdr:col>2</xdr:col>
      <xdr:colOff>522514</xdr:colOff>
      <xdr:row>18</xdr:row>
      <xdr:rowOff>185054</xdr:rowOff>
    </xdr:to>
    <mc:AlternateContent xmlns:mc="http://schemas.openxmlformats.org/markup-compatibility/2006">
      <mc:Choice xmlns:a14="http://schemas.microsoft.com/office/drawing/2010/main" Requires="a14">
        <xdr:graphicFrame macro="">
          <xdr:nvGraphicFramePr>
            <xdr:cNvPr id="3" name="GROUP 1">
              <a:extLst>
                <a:ext uri="{FF2B5EF4-FFF2-40B4-BE49-F238E27FC236}">
                  <a16:creationId xmlns:a16="http://schemas.microsoft.com/office/drawing/2014/main" id="{13E5A6F3-4808-2C3D-4D1C-7554A995B817}"/>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dr:sp macro="" textlink="">
          <xdr:nvSpPr>
            <xdr:cNvPr id="0" name=""/>
            <xdr:cNvSpPr>
              <a:spLocks noTextEdit="1"/>
            </xdr:cNvSpPr>
          </xdr:nvSpPr>
          <xdr:spPr>
            <a:xfrm>
              <a:off x="0" y="680355"/>
              <a:ext cx="1828800" cy="2944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32654</xdr:rowOff>
    </xdr:from>
    <xdr:to>
      <xdr:col>2</xdr:col>
      <xdr:colOff>522514</xdr:colOff>
      <xdr:row>45</xdr:row>
      <xdr:rowOff>59868</xdr:rowOff>
    </xdr:to>
    <mc:AlternateContent xmlns:mc="http://schemas.openxmlformats.org/markup-compatibility/2006">
      <mc:Choice xmlns:a14="http://schemas.microsoft.com/office/drawing/2010/main" Requires="a14">
        <xdr:graphicFrame macro="">
          <xdr:nvGraphicFramePr>
            <xdr:cNvPr id="4" name="SUBGROUP 1">
              <a:extLst>
                <a:ext uri="{FF2B5EF4-FFF2-40B4-BE49-F238E27FC236}">
                  <a16:creationId xmlns:a16="http://schemas.microsoft.com/office/drawing/2014/main" id="{DD106D42-604A-835F-FCE6-386AFBD9530D}"/>
                </a:ext>
              </a:extLst>
            </xdr:cNvPr>
            <xdr:cNvGraphicFramePr/>
          </xdr:nvGraphicFramePr>
          <xdr:xfrm>
            <a:off x="0" y="0"/>
            <a:ext cx="0" cy="0"/>
          </xdr:xfrm>
          <a:graphic>
            <a:graphicData uri="http://schemas.microsoft.com/office/drawing/2010/slicer">
              <sle:slicer xmlns:sle="http://schemas.microsoft.com/office/drawing/2010/slicer" name="SUBGROUP 1"/>
            </a:graphicData>
          </a:graphic>
        </xdr:graphicFrame>
      </mc:Choice>
      <mc:Fallback>
        <xdr:sp macro="" textlink="">
          <xdr:nvSpPr>
            <xdr:cNvPr id="0" name=""/>
            <xdr:cNvSpPr>
              <a:spLocks noTextEdit="1"/>
            </xdr:cNvSpPr>
          </xdr:nvSpPr>
          <xdr:spPr>
            <a:xfrm>
              <a:off x="0" y="3657597"/>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544285</xdr:colOff>
      <xdr:row>3</xdr:row>
      <xdr:rowOff>21766</xdr:rowOff>
    </xdr:from>
    <xdr:to>
      <xdr:col>10</xdr:col>
      <xdr:colOff>130628</xdr:colOff>
      <xdr:row>6</xdr:row>
      <xdr:rowOff>125181</xdr:rowOff>
    </xdr:to>
    <mc:AlternateContent xmlns:mc="http://schemas.openxmlformats.org/markup-compatibility/2006">
      <mc:Choice xmlns:a14="http://schemas.microsoft.com/office/drawing/2010/main" Requires="a14">
        <xdr:graphicFrame macro="">
          <xdr:nvGraphicFramePr>
            <xdr:cNvPr id="5" name="TIME_PERIOD 2">
              <a:extLst>
                <a:ext uri="{FF2B5EF4-FFF2-40B4-BE49-F238E27FC236}">
                  <a16:creationId xmlns:a16="http://schemas.microsoft.com/office/drawing/2014/main" id="{9AB3D982-3BA4-DA64-856A-2E3ED4B4B5B5}"/>
                </a:ext>
              </a:extLst>
            </xdr:cNvPr>
            <xdr:cNvGraphicFramePr/>
          </xdr:nvGraphicFramePr>
          <xdr:xfrm>
            <a:off x="0" y="0"/>
            <a:ext cx="0" cy="0"/>
          </xdr:xfrm>
          <a:graphic>
            <a:graphicData uri="http://schemas.microsoft.com/office/drawing/2010/slicer">
              <sle:slicer xmlns:sle="http://schemas.microsoft.com/office/drawing/2010/slicer" name="TIME_PERIOD 2"/>
            </a:graphicData>
          </a:graphic>
        </xdr:graphicFrame>
      </mc:Choice>
      <mc:Fallback>
        <xdr:sp macro="" textlink="">
          <xdr:nvSpPr>
            <xdr:cNvPr id="0" name=""/>
            <xdr:cNvSpPr>
              <a:spLocks noTextEdit="1"/>
            </xdr:cNvSpPr>
          </xdr:nvSpPr>
          <xdr:spPr>
            <a:xfrm>
              <a:off x="1850571" y="685795"/>
              <a:ext cx="4811486" cy="658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Xiang" refreshedDate="45664.843014583334" createdVersion="3" refreshedVersion="8" minRefreshableVersion="3" recordCount="0" tupleCache="1" supportSubquery="1" supportAdvancedDrill="1" xr:uid="{26BFB8CD-362E-4940-99CA-D83BAC6B1D83}">
  <cacheSource type="external" connectionId="15"/>
  <cacheFields count="3">
    <cacheField name="[dim_subgroup 1].[SUBGROUP].[SUBGROUP]" caption="SUBGROUP" numFmtId="0" hierarchy="5" level="1">
      <sharedItems count="73">
        <s v="[dim_subgroup 1].[SUBGROUP].&amp;[Employed]" c="Employed"/>
        <s v="[dim_subgroup 1].[SUBGROUP].&amp;[All races, Hispanic]" c="All races, Hispanic"/>
        <s v="[dim_subgroup 1].[SUBGROUP].&amp;[Black and White]" c="Black and White"/>
        <s v="[dim_subgroup 1].[SUBGROUP].&amp;[College degree or higher]" c="College degree or higher"/>
        <s v="[dim_subgroup 1].[SUBGROUP].&amp;[Not employed]" c="Not employed"/>
        <s v="[dim_subgroup 1].[SUBGROUP].&amp;[Never married]" c="Never married"/>
        <s v="[dim_subgroup 1].[SUBGROUP].&amp;[Married]" c="Married"/>
        <s v="[dim_subgroup 1].[SUBGROUP].&amp;[Native Hawaiian or Other Pacific Islander only]" c="Native Hawaiian or Other Pacific Islander only"/>
        <s v="[dim_subgroup 1].[SUBGROUP].&amp;[Medicare and Medicaid]" c="Medicare and Medicaid"/>
        <s v="[dim_subgroup 1].[SUBGROUP].&amp;[Foreign-born]" c="Foreign-born"/>
        <s v="[dim_subgroup 1].[SUBGROUP].&amp;[Nonmetropolitan]" c="Nonmetropolitan"/>
        <s v="[dim_subgroup 1].[SUBGROUP].&amp;[Not employed and has never worked]" c="Not employed and has never worked"/>
        <s v="[dim_subgroup 1].[SUBGROUP].&amp;[Widowed]" c="Widowed"/>
        <s v="[dim_subgroup 1].[SUBGROUP].&amp;[Other races, non-Hispanic]" c="Other races, non-Hispanic"/>
        <s v="[dim_subgroup 1].[SUBGROUP].&amp;[45-64 years]" c="45-64 years"/>
        <s v="[dim_subgroup 1].[SUBGROUP].&amp;[65 years and older]" c="65 years and older"/>
        <s v="[dim_subgroup 1].[SUBGROUP].&amp;[Midwest]" c="Midwest"/>
        <s v="[dim_subgroup 1].[SUBGROUP].&amp;[U.S.-born]" c="U.S.-born"/>
        <s v="[dim_subgroup 1].[SUBGROUP].&amp;[Medicare Advantage]" c="Medicare Advantage"/>
        <s v="[dim_subgroup 1].[SUBGROUP].&amp;[Non-MSA]" c="Non-MSA"/>
        <s v="[dim_subgroup 1].[SUBGROUP].&amp;[White only]" c="White only"/>
        <s v="[dim_subgroup 1].[SUBGROUP].&amp;[Northeast]" c="Northeast"/>
        <s v="[dim_subgroup 1].[SUBGROUP].&amp;[65-74 years]" c="65-74 years"/>
        <s v="[dim_subgroup 1].[SUBGROUP].&amp;[High school diploma or GED]" c="High school diploma or GED"/>
        <s v="[dim_subgroup 1].[SUBGROUP].&amp;[Little to no social vulnerability]" c="Little to no social vulnerability"/>
        <s v="[dim_subgroup 1].[SUBGROUP].&amp;[All races, non-Hispanic]" c="All races, non-Hispanic"/>
        <s v="[dim_subgroup 1].[SUBGROUP].&amp;[Large fringe metro]" c="Large fringe metro"/>
        <s v="[dim_subgroup 1].[SUBGROUP].&amp;[Non-veteran]" c="Non-veteran"/>
        <s v="[dim_subgroup 1].[SUBGROUP].&amp;[No high school diploma or GED]" c="No high school diploma or GED"/>
        <s v="[dim_subgroup 1].[SUBGROUP].&amp;[All races, Hispanic, Mexican]" c="All races, Hispanic, Mexican"/>
        <s v="[dim_subgroup 1].[SUBGROUP].&amp;[Other coverage]" c="Other coverage"/>
        <s v="[dim_subgroup 1].[SUBGROUP].&amp;[Gay/lesbian]" c="Gay/lesbian"/>
        <s v="[dim_subgroup 1].[SUBGROUP].&amp;[White only, non-Hispanic]" c="White only, non-Hispanic"/>
        <s v="[dim_subgroup 1].[SUBGROUP].&amp;[Asian only]" c="Asian only"/>
        <s v="[dim_subgroup 1].[SUBGROUP].&amp;[Large MSA]" c="Large MSA"/>
        <s v="[dim_subgroup 1].[SUBGROUP].&amp;[100% to &lt;200% FPL]" c="100% to &lt;200% FPL"/>
        <s v="[dim_subgroup 1].[SUBGROUP].&amp;[Veteran]" c="Veteran"/>
        <s v="[dim_subgroup 1].[SUBGROUP].&amp;[Medium social vulnerability]" c="Medium social vulnerability"/>
        <s v="[dim_subgroup 1].[SUBGROUP].&amp;[18-34 years]" c="18-34 years"/>
        <s v="[dim_subgroup 1].[SUBGROUP].&amp;[Black only, non-Hispanic]" c="Black only, non-Hispanic"/>
        <s v="[dim_subgroup 1].[SUBGROUP].&amp;[18-44 years]" c="18-44 years"/>
        <s v="[dim_subgroup 1].[SUBGROUP].&amp;[Straight]" c="Straight"/>
        <s v="[dim_subgroup 1].[SUBGROUP].&amp;[Some college]" c="Some college"/>
        <s v="[dim_subgroup 1].[SUBGROUP].&amp;[Female]" c="Female"/>
        <s v="[dim_subgroup 1].[SUBGROUP].&amp;[Black only]" c="Black only"/>
        <s v="[dim_subgroup 1].[SUBGROUP].&amp;[Medicaid or other public]" c="Medicaid or other public"/>
        <s v="[dim_subgroup 1].[SUBGROUP].&amp;[Divorced or separated]" c="Divorced or separated"/>
        <s v="[dim_subgroup 1].[SUBGROUP].&amp;[Part-time]" c="Part-time"/>
        <s v="[dim_subgroup 1].[SUBGROUP].&amp;[50-64 years]" c="50-64 years"/>
        <s v="[dim_subgroup 1].[SUBGROUP].&amp;[&lt;100% FPL]" c="&lt;100% FPL"/>
        <s v="[dim_subgroup 1].[SUBGROUP].&amp;[Medicare only (no Advantage)]" c="Medicare only (no Advantage)"/>
        <s v="[dim_subgroup 1].[SUBGROUP].&amp;[American Indian and Alaska Native only]" c="American Indian and Alaska Native only"/>
        <s v="[dim_subgroup 1].[SUBGROUP].&amp;[Full-time]" c="Full-time"/>
        <s v="[dim_subgroup 1].[SUBGROUP].&amp;[Without disability]" c="Without disability"/>
        <s v="[dim_subgroup 1].[SUBGROUP].&amp;[Living with a partner]" c="Living with a partner"/>
        <s v="[dim_subgroup 1].[SUBGROUP].&amp;[&gt;200% FPL]" c="&gt;200% FPL"/>
        <s v="[dim_subgroup 1].[SUBGROUP].&amp;[75 years and older]" c="75 years and older"/>
        <s v="[dim_subgroup 1].[SUBGROUP].&amp;[Small MSA]" c="Small MSA"/>
        <s v="[dim_subgroup 1].[SUBGROUP].&amp;[Uninsured]" c="Uninsured"/>
        <s v="[dim_subgroup 1].[SUBGROUP].&amp;[West]" c="West"/>
        <s v="[dim_subgroup 1].[SUBGROUP].&amp;[With disability]" c="With disability"/>
        <s v="[dim_subgroup 1].[SUBGROUP].&amp;[High social vulnerability]" c="High social vulnerability"/>
        <s v="[dim_subgroup 1].[SUBGROUP].&amp;[Male]" c="Male"/>
        <s v="[dim_subgroup 1].[SUBGROUP].&amp;[American Indian and Alaska Native and White]" c="American Indian and Alaska Native and White"/>
        <s v="[dim_subgroup 1].[SUBGROUP].&amp;[Low social vulnerability]" c="Low social vulnerability"/>
        <s v="[dim_subgroup 1].[SUBGROUP].&amp;[Not employed but has worked previously]" c="Not employed but has worked previously"/>
        <s v="[dim_subgroup 1].[SUBGROUP].&amp;[Bisexual]" c="Bisexual"/>
        <s v="[dim_subgroup 1].[SUBGROUP].&amp;[18 years and older]" c="18 years and older"/>
        <s v="[dim_subgroup 1].[SUBGROUP].&amp;[Private]" c="Private"/>
        <s v="[dim_subgroup 1].[SUBGROUP].&amp;[Medium and small metro]" c="Medium and small metro"/>
        <s v="[dim_subgroup 1].[SUBGROUP].&amp;[35-49 years]" c="35-49 years"/>
        <s v="[dim_subgroup 1].[SUBGROUP].&amp;[South]" c="South"/>
        <s v="[dim_subgroup 1].[SUBGROUP].&amp;[Large central metro]" c="Large central metro"/>
      </sharedItems>
    </cacheField>
    <cacheField name="[Measures].[MeasuresLevel]" caption="MeasuresLevel" numFmtId="0" hierarchy="24">
      <sharedItems count="1">
        <s v="[Measures].[Average of ESTIMATE]" c="Average of ESTIMATE"/>
      </sharedItems>
    </cacheField>
    <cacheField name="[dim_topic].[TOPIC].[TOPIC]" caption="TOPIC" numFmtId="0" hierarchy="13" level="1">
      <sharedItems count="5">
        <s v="[dim_topic].[TOPIC].&amp;[Any difficulty remembering or concentrating]" c="Any difficulty remembering or concentrating"/>
        <s v="[dim_topic].[TOPIC].&amp;[Any difficulty seeing]" c="Any difficulty seeing"/>
        <s v="[dim_topic].[TOPIC].&amp;[Angina/angina pectoris]" c="Angina/angina pectoris"/>
        <s v="[dim_topic].[TOPIC].&amp;[Any difficulty communicating]" c="Any difficulty communicating"/>
        <s v="[dim_topic].[TOPIC].&amp;[Any difficulty hearing]" c="Any difficulty hearing"/>
      </sharedItems>
    </cacheField>
  </cacheFields>
  <cacheHierarchies count="35">
    <cacheHierarchy uniqueName="[dim_flag].[FN_ID]" caption="FN_ID" attribute="1" defaultMemberUniqueName="[dim_flag].[FN_ID].[All]" allUniqueName="[dim_flag].[FN_ID].[All]" dimensionUniqueName="[dim_flag]" displayFolder="" count="2" memberValueDatatype="130" unbalanced="0"/>
    <cacheHierarchy uniqueName="[dim_flag].[FN_TYPE]" caption="FN_TYPE" attribute="1" defaultMemberUniqueName="[dim_flag].[FN_TYPE].[All]" allUniqueName="[dim_flag].[FN_TYPE].[All]" dimensionUniqueName="[dim_flag]" displayFolder="" count="2" memberValueDatatype="130" unbalanced="0"/>
    <cacheHierarchy uniqueName="[dim_flag].[FLAG]" caption="FLAG" attribute="1" defaultMemberUniqueName="[dim_flag].[FLAG].[All]" allUniqueName="[dim_flag].[FLAG].[All]" dimensionUniqueName="[dim_flag]" displayFolder="" count="2" memberValueDatatype="130" unbalanced="0"/>
    <cacheHierarchy uniqueName="[dim_flag].[FN_TEXT]" caption="FN_TEXT" attribute="1" defaultMemberUniqueName="[dim_flag].[FN_TEXT].[All]" allUniqueName="[dim_flag].[FN_TEXT].[All]" dimensionUniqueName="[dim_flag]" displayFolder="" count="2" memberValueDatatype="130" unbalanced="0"/>
    <cacheHierarchy uniqueName="[dim_subgroup 1].[SUBGROUP_ID]" caption="SUBGROUP_ID" attribute="1" defaultMemberUniqueName="[dim_subgroup 1].[SUBGROUP_ID].[All]" allUniqueName="[dim_subgroup 1].[SUBGROUP_ID].[All]" dimensionUniqueName="[dim_subgroup 1]" displayFolder="" count="2"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2" memberValueDatatype="20" unbalanced="0"/>
    <cacheHierarchy uniqueName="[dim_subgroup 1].[GROUP]" caption="GROUP" attribute="1" defaultMemberUniqueName="[dim_subgroup 1].[GROUP].[All]" allUniqueName="[dim_subgroup 1].[GROUP].[All]" dimensionUniqueName="[dim_subgroup 1]" displayFolder="" count="2"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2" memberValueDatatype="20" unbalanced="0"/>
    <cacheHierarchy uniqueName="[dim_subgroup 1].[Hierarchy1]" caption="Hierarchy1" defaultMemberUniqueName="[dim_subgroup 1].[Hierarchy1].[All]" allUniqueName="[dim_subgroup 1].[Hierarchy1].[All]" dimensionUniqueName="[dim_subgroup 1]" displayFolder="" count="3" unbalanced="0"/>
    <cacheHierarchy uniqueName="[dim_subgroup 1].[CLASSIFICATION]" caption="CLASSIFICATION" attribute="1" defaultMemberUniqueName="[dim_subgroup 1].[CLASSIFICATION].[All]" allUniqueName="[dim_subgroup 1].[CLASSIFICATION].[All]" dimensionUniqueName="[dim_subgroup 1]" displayFolder="" count="2" memberValueDatatype="130" unbalanced="0"/>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2"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2"/>
      </fieldsUsage>
    </cacheHierarchy>
    <cacheHierarchy uniqueName="[dim_topic].[CATEGORY_ID]" caption="CATEGORY_ID" attribute="1" defaultMemberUniqueName="[dim_topic].[CATEGORY_ID].[All]" allUniqueName="[dim_topic].[CATEGORY_ID].[All]" dimensionUniqueName="[dim_topic]" displayFolder="" count="2" memberValueDatatype="20" unbalanced="0"/>
    <cacheHierarchy uniqueName="[dim_topic].[CATEGORY]" caption="CATEGORY" attribute="1" defaultMemberUniqueName="[dim_topic].[CATEGORY].[All]" allUniqueName="[dim_topic].[CATEGORY].[All]" allCaption="All" dimensionUniqueName="[dim_topic]" displayFolder="" count="2" memberValueDatatype="130" unbalanced="0"/>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2" memberValueDatatype="20" unbalanced="0"/>
    <cacheHierarchy uniqueName="[fact_estimates].[SUBGROUP_ID]" caption="SUBGROUP_ID" attribute="1" defaultMemberUniqueName="[fact_estimates].[SUBGROUP_ID].[All]" allUniqueName="[fact_estimates].[SUBGROUP_ID].[All]" dimensionUniqueName="[fact_estimates]" displayFolder="" count="2" memberValueDatatype="20" unbalanced="0"/>
    <cacheHierarchy uniqueName="[fact_estimates].[TIME_PERIOD]" caption="TIME_PERIOD" attribute="1" defaultMemberUniqueName="[fact_estimates].[TIME_PERIOD].[All]" allUniqueName="[fact_estimates].[TIME_PERIOD].[All]" allCaption="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2" memberValueDatatype="5" unbalanced="0"/>
    <cacheHierarchy uniqueName="[fact_estimates].[ESTIMATE_LCI]" caption="ESTIMATE_LCI" attribute="1" defaultMemberUniqueName="[fact_estimates].[ESTIMATE_LCI].[All]" allUniqueName="[fact_estimates].[ESTIMATE_LCI].[All]" dimensionUniqueName="[fact_estimates]" displayFolder="" count="2" memberValueDatatype="5" unbalanced="0"/>
    <cacheHierarchy uniqueName="[fact_estimates].[ESTIMATE_UCI]" caption="ESTIMATE_UCI" attribute="1" defaultMemberUniqueName="[fact_estimates].[ESTIMATE_UCI].[All]" allUniqueName="[fact_estimates].[ESTIMATE_UCI].[All]" dimensionUniqueName="[fact_estimates]" displayFolder="" count="2" memberValueDatatype="5" unbalanced="0"/>
    <cacheHierarchy uniqueName="[fact_estimates].[FLAG]" caption="FLAG" attribute="1" defaultMemberUniqueName="[fact_estimates].[FLAG].[All]" allUniqueName="[fact_estimates].[FLAG].[All]" dimensionUniqueName="[fact_estimat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notes].[FN_TYPE]" caption="FN_TYPE" attribute="1" defaultMemberUniqueName="[notes].[FN_TYPE].[All]" allUniqueName="[notes].[FN_TYPE].[All]" dimensionUniqueName="[notes]" displayFolder="" count="2" memberValueDatatype="130" unbalanced="0"/>
    <cacheHierarchy uniqueName="[notes].[FN_TEXT]" caption="FN_TEXT" attribute="1" defaultMemberUniqueName="[notes].[FN_TEXT].[All]" allUniqueName="[notes].[FN_TEXT].[All]" dimensionUniqueName="[notes]" displayFolder="" count="2"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tupleCache>
    <entries count="365">
      <n v="0.27959999999999996">
        <tpls c="5">
          <tpl fld="0" item="63"/>
          <tpl hier="13" item="1"/>
          <tpl hier="15" item="0"/>
          <tpl hier="19" item="2"/>
          <tpl fld="1" item="0"/>
        </tpls>
      </n>
      <n v="0.27959999999999996">
        <tpls c="5">
          <tpl fld="0" item="28"/>
          <tpl hier="13" item="1"/>
          <tpl hier="15" item="0"/>
          <tpl hier="19" item="2"/>
          <tpl fld="1" item="0"/>
        </tpls>
      </n>
      <n v="0.19130000000000003">
        <tpls c="5">
          <tpl fld="0" item="68"/>
          <tpl hier="13" item="1"/>
          <tpl hier="15" item="0"/>
          <tpl hier="19" item="2"/>
          <tpl fld="1" item="0"/>
        </tpls>
      </n>
      <n v="0.19279999999999997">
        <tpls c="5">
          <tpl fld="0" item="61"/>
          <tpl hier="13" item="1"/>
          <tpl hier="15" item="0"/>
          <tpl hier="19" item="2"/>
          <tpl fld="1" item="0"/>
        </tpls>
      </n>
      <n v="0.21800000000000003">
        <tpls c="5">
          <tpl fld="0" item="23"/>
          <tpl hier="13" item="1"/>
          <tpl hier="15" item="0"/>
          <tpl hier="19" item="2"/>
          <tpl fld="1" item="0"/>
        </tpls>
      </n>
      <n v="0.19039999999999999">
        <tpls c="5">
          <tpl fld="0" item="67"/>
          <tpl hier="13" item="1"/>
          <tpl hier="15" item="0"/>
          <tpl hier="19" item="2"/>
          <tpl fld="1" item="0"/>
        </tpls>
      </n>
      <n v="0.1308">
        <tpls c="5">
          <tpl fld="0" item="0"/>
          <tpl hier="13" item="1"/>
          <tpl hier="15" item="0"/>
          <tpl hier="19" item="2"/>
          <tpl fld="1" item="0"/>
        </tpls>
      </n>
      <n v="0.24299999999999997">
        <tpls c="5">
          <tpl fld="0" item="46"/>
          <tpl hier="13" item="1"/>
          <tpl hier="15" item="0"/>
          <tpl hier="19" item="2"/>
          <tpl fld="1" item="0"/>
        </tpls>
      </n>
      <n v="0.15760000000000002">
        <tpls c="5">
          <tpl fld="0" item="40"/>
          <tpl hier="13" item="1"/>
          <tpl hier="15" item="0"/>
          <tpl hier="19" item="2"/>
          <tpl fld="1" item="0"/>
        </tpls>
      </n>
      <n v="0.17099999999999999">
        <tpls c="5">
          <tpl fld="0" item="62"/>
          <tpl hier="13" item="1"/>
          <tpl hier="15" item="0"/>
          <tpl hier="19" item="2"/>
          <tpl fld="1" item="0"/>
        </tpls>
      </n>
      <n v="0.16200000000000001">
        <tpls c="5">
          <tpl fld="0" item="1"/>
          <tpl hier="13" item="1"/>
          <tpl hier="15" item="0"/>
          <tpl hier="19" item="2"/>
          <tpl fld="1" item="0"/>
        </tpls>
      </n>
      <n v="0.20400000000000001">
        <tpls c="5">
          <tpl fld="0" item="32"/>
          <tpl hier="13" item="1"/>
          <tpl hier="15" item="0"/>
          <tpl hier="19" item="2"/>
          <tpl fld="1" item="0"/>
        </tpls>
      </n>
      <n v="0.30559999999999998">
        <tpls c="5">
          <tpl fld="0" item="11"/>
          <tpl hier="13" item="1"/>
          <tpl hier="15" item="0"/>
          <tpl hier="19" item="2"/>
          <tpl fld="1" item="0"/>
        </tpls>
      </n>
      <n v="0.15040000000000001">
        <tpls c="5">
          <tpl fld="0" item="13"/>
          <tpl hier="13" item="1"/>
          <tpl hier="15" item="0"/>
          <tpl hier="19" item="2"/>
          <tpl fld="1" item="0"/>
        </tpls>
      </n>
      <n v="0.2082">
        <tpls c="5">
          <tpl fld="0" item="43"/>
          <tpl hier="13" item="1"/>
          <tpl hier="15" item="0"/>
          <tpl hier="19" item="2"/>
          <tpl fld="1" item="0"/>
        </tpls>
      </n>
      <n v="0.28600000000000003">
        <tpls c="5">
          <tpl fld="0" item="49"/>
          <tpl hier="13" item="1"/>
          <tpl hier="15" item="0"/>
          <tpl hier="19" item="2"/>
          <tpl fld="1" item="0"/>
        </tpls>
      </n>
      <n v="0.3458">
        <tpls c="5">
          <tpl fld="0" item="12"/>
          <tpl hier="13" item="1"/>
          <tpl hier="15" item="0"/>
          <tpl hier="19" item="2"/>
          <tpl fld="1" item="0"/>
        </tpls>
      </n>
      <n v="0.29059999999999997">
        <tpls c="5">
          <tpl fld="0" item="15"/>
          <tpl hier="13" item="1"/>
          <tpl hier="15" item="0"/>
          <tpl hier="19" item="2"/>
          <tpl fld="1" item="0"/>
        </tpls>
      </n>
      <n v="0.16099999999999998">
        <tpls c="5">
          <tpl fld="0" item="55"/>
          <tpl hier="13" item="1"/>
          <tpl hier="15" item="0"/>
          <tpl hier="19" item="2"/>
          <tpl fld="1" item="0"/>
        </tpls>
      </n>
      <n v="0.20480000000000001">
        <tpls c="5">
          <tpl fld="0" item="42"/>
          <tpl hier="13" item="1"/>
          <tpl hier="15" item="0"/>
          <tpl hier="19" item="2"/>
          <tpl fld="1" item="0"/>
        </tpls>
      </n>
      <n v="0.16933333333333334">
        <tpls c="5">
          <tpl fld="0" item="7"/>
          <tpl hier="13" item="1"/>
          <tpl hier="15" item="0"/>
          <tpl hier="19" item="2"/>
          <tpl fld="1" item="0"/>
        </tpls>
      </n>
      <n v="0.40839999999999999">
        <tpls c="5">
          <tpl fld="0" item="8"/>
          <tpl hier="13" item="1"/>
          <tpl hier="15" item="0"/>
          <tpl hier="19" item="2"/>
          <tpl fld="1" item="0"/>
        </tpls>
      </n>
      <n v="0.18940000000000001">
        <tpls c="5">
          <tpl fld="0" item="39"/>
          <tpl hier="13" item="1"/>
          <tpl hier="15" item="0"/>
          <tpl hier="19" item="2"/>
          <tpl fld="1" item="0"/>
        </tpls>
      </n>
      <n v="0.158">
        <tpls c="5">
          <tpl fld="0" item="29"/>
          <tpl hier="13" item="1"/>
          <tpl hier="15" item="0"/>
          <tpl hier="19" item="2"/>
          <tpl fld="1" item="0"/>
        </tpls>
      </n>
      <n v="0.15220000000000003">
        <tpls c="5">
          <tpl fld="0" item="58"/>
          <tpl hier="13" item="1"/>
          <tpl hier="15" item="0"/>
          <tpl hier="19" item="2"/>
          <tpl fld="1" item="0"/>
        </tpls>
      </n>
      <n v="0.15920000000000001">
        <tpls c="5">
          <tpl fld="0" item="6"/>
          <tpl hier="13" item="1"/>
          <tpl hier="15" item="0"/>
          <tpl hier="19" item="2"/>
          <tpl fld="1" item="0"/>
        </tpls>
      </n>
      <n v="0.126">
        <tpls c="5">
          <tpl fld="0" item="3"/>
          <tpl hier="13" item="1"/>
          <tpl hier="15" item="0"/>
          <tpl hier="19" item="2"/>
          <tpl fld="1" item="0"/>
        </tpls>
      </n>
      <n v="0.19740000000000002">
        <tpls c="5">
          <tpl fld="0" item="20"/>
          <tpl hier="13" item="1"/>
          <tpl hier="15" item="0"/>
          <tpl hier="19" item="2"/>
          <tpl fld="1" item="0"/>
        </tpls>
      </n>
      <n v="0.13300000000000001">
        <tpls c="5">
          <tpl fld="0" item="9"/>
          <tpl hier="13" item="1"/>
          <tpl hier="15" item="0"/>
          <tpl hier="19" item="2"/>
          <tpl fld="1" item="0"/>
        </tpls>
      </n>
      <n v="0.23279999999999998">
        <tpls c="5">
          <tpl fld="0" item="31"/>
          <tpl hier="13" item="1"/>
          <tpl hier="15" item="0"/>
          <tpl hier="19" item="2"/>
          <tpl fld="1" item="0"/>
        </tpls>
      </n>
      <n v="0.2044">
        <tpls c="5">
          <tpl fld="0" item="57"/>
          <tpl hier="13" item="1"/>
          <tpl hier="15" item="0"/>
          <tpl hier="19" item="2"/>
          <tpl fld="1" item="0"/>
        </tpls>
      </n>
      <n v="0.2596">
        <tpls c="5">
          <tpl fld="0" item="36"/>
          <tpl hier="13" item="1"/>
          <tpl hier="15" item="0"/>
          <tpl hier="19" item="2"/>
          <tpl fld="1" item="0"/>
        </tpls>
      </n>
      <n v="0.18360000000000004">
        <tpls c="5">
          <tpl fld="0" item="24"/>
          <tpl hier="13" item="1"/>
          <tpl hier="15" item="0"/>
          <tpl hier="19" item="2"/>
          <tpl fld="1" item="0"/>
        </tpls>
      </n>
      <n v="0.19519999999999998">
        <tpls c="5">
          <tpl fld="0" item="71"/>
          <tpl hier="13" item="1"/>
          <tpl hier="15" item="0"/>
          <tpl hier="19" item="2"/>
          <tpl fld="1" item="0"/>
        </tpls>
      </n>
      <n v="0.23600000000000004">
        <tpls c="5">
          <tpl fld="0" item="10"/>
          <tpl hier="13" item="1"/>
          <tpl hier="15" item="0"/>
          <tpl hier="19" item="2"/>
          <tpl fld="1" item="0"/>
        </tpls>
      </n>
      <n v="0.19419999999999998">
        <tpls c="5">
          <tpl fld="0" item="37"/>
          <tpl hier="13" item="1"/>
          <tpl hier="15" item="0"/>
          <tpl hier="19" item="2"/>
          <tpl fld="1" item="0"/>
        </tpls>
      </n>
      <n v="0.29299999999999998">
        <tpls c="5">
          <tpl fld="0" item="4"/>
          <tpl hier="13" item="1"/>
          <tpl hier="15" item="0"/>
          <tpl hier="19" item="2"/>
          <tpl fld="1" item="0"/>
        </tpls>
      </n>
      <n v="0.19">
        <tpls c="5">
          <tpl fld="0" item="44"/>
          <tpl hier="13" item="1"/>
          <tpl hier="15" item="0"/>
          <tpl hier="19" item="2"/>
          <tpl fld="1" item="0"/>
        </tpls>
      </n>
      <n v="0.23600000000000004">
        <tpls c="5">
          <tpl fld="0" item="19"/>
          <tpl hier="13" item="1"/>
          <tpl hier="15" item="0"/>
          <tpl hier="19" item="2"/>
          <tpl fld="1" item="0"/>
        </tpls>
      </n>
      <n v="0.1996">
        <tpls c="5">
          <tpl fld="0" item="16"/>
          <tpl hier="13" item="1"/>
          <tpl hier="15" item="0"/>
          <tpl hier="19" item="2"/>
          <tpl fld="1" item="0"/>
        </tpls>
      </n>
      <n v="0.1784">
        <tpls c="5">
          <tpl fld="0" item="48"/>
          <tpl hier="13" item="1"/>
          <tpl hier="15" item="0"/>
          <tpl hier="19" item="2"/>
          <tpl fld="1" item="0"/>
        </tpls>
      </n>
      <n v="0.1968">
        <tpls c="5">
          <tpl fld="0" item="5"/>
          <tpl hier="13" item="1"/>
          <tpl hier="15" item="0"/>
          <tpl hier="19" item="2"/>
          <tpl fld="1" item="0"/>
        </tpls>
      </n>
      <n v="0.1714">
        <tpls c="5">
          <tpl fld="0" item="38"/>
          <tpl hier="13" item="1"/>
          <tpl hier="15" item="0"/>
          <tpl hier="19" item="2"/>
          <tpl fld="1" item="0"/>
        </tpls>
      </n>
      <n v="0.19539999999999996">
        <tpls c="5">
          <tpl fld="0" item="54"/>
          <tpl hier="13" item="1"/>
          <tpl hier="15" item="0"/>
          <tpl hier="19" item="2"/>
          <tpl fld="1" item="0"/>
        </tpls>
      </n>
      <n v="0.38440000000000002">
        <tpls c="5">
          <tpl fld="0" item="56"/>
          <tpl hier="13" item="1"/>
          <tpl hier="15" item="0"/>
          <tpl hier="19" item="2"/>
          <tpl fld="1" item="0"/>
        </tpls>
      </n>
      <n v="0.16839999999999999">
        <tpls c="5">
          <tpl fld="0" item="72"/>
          <tpl hier="13" item="1"/>
          <tpl hier="15" item="0"/>
          <tpl hier="19" item="2"/>
          <tpl fld="1" item="0"/>
        </tpls>
      </n>
      <n v="0.2044">
        <tpls c="5">
          <tpl fld="0" item="69"/>
          <tpl hier="13" item="1"/>
          <tpl hier="15" item="0"/>
          <tpl hier="19" item="2"/>
          <tpl fld="1" item="0"/>
        </tpls>
      </n>
      <n v="0.11059999999999999">
        <tpls c="5">
          <tpl fld="0" item="33"/>
          <tpl hier="13" item="1"/>
          <tpl hier="15" item="0"/>
          <tpl hier="19" item="2"/>
          <tpl fld="1" item="0"/>
        </tpls>
      </n>
      <n v="0.31999999999999995">
        <tpls c="5">
          <tpl fld="0" item="30"/>
          <tpl hier="13" item="1"/>
          <tpl hier="15" item="0"/>
          <tpl hier="19" item="2"/>
          <tpl fld="1" item="0"/>
        </tpls>
      </n>
      <n v="0.185">
        <tpls c="5">
          <tpl fld="0" item="47"/>
          <tpl hier="13" item="1"/>
          <tpl hier="15" item="0"/>
          <tpl hier="19" item="2"/>
          <tpl fld="1" item="0"/>
        </tpls>
      </n>
      <n v="0.22720000000000001">
        <tpls c="5">
          <tpl fld="0" item="22"/>
          <tpl hier="13" item="1"/>
          <tpl hier="15" item="0"/>
          <tpl hier="19" item="2"/>
          <tpl fld="1" item="0"/>
        </tpls>
      </n>
      <n v="0.18759999999999999">
        <tpls c="5">
          <tpl fld="0" item="59"/>
          <tpl hier="13" item="1"/>
          <tpl hier="15" item="0"/>
          <tpl hier="19" item="2"/>
          <tpl fld="1" item="0"/>
        </tpls>
      </n>
      <n v="0.17120000000000002">
        <tpls c="5">
          <tpl fld="0" item="34"/>
          <tpl hier="13" item="1"/>
          <tpl hier="15" item="0"/>
          <tpl hier="19" item="2"/>
          <tpl fld="1" item="0"/>
        </tpls>
      </n>
      <n v="0.37019999999999997">
        <tpls c="5">
          <tpl fld="0" item="66"/>
          <tpl hier="13" item="1"/>
          <tpl hier="15" item="0"/>
          <tpl hier="19" item="2"/>
          <tpl fld="1" item="0"/>
        </tpls>
      </n>
      <n v="0.28220000000000001">
        <tpls c="5">
          <tpl fld="0" item="50"/>
          <tpl hier="13" item="1"/>
          <tpl hier="15" item="0"/>
          <tpl hier="19" item="2"/>
          <tpl fld="1" item="0"/>
        </tpls>
      </n>
      <n v="0.1822">
        <tpls c="5">
          <tpl fld="0" item="41"/>
          <tpl hier="13" item="1"/>
          <tpl hier="15" item="0"/>
          <tpl hier="19" item="2"/>
          <tpl fld="1" item="0"/>
        </tpls>
      </n>
      <n v="0.2036">
        <tpls c="5">
          <tpl fld="0" item="17"/>
          <tpl hier="13" item="1"/>
          <tpl hier="15" item="0"/>
          <tpl hier="19" item="2"/>
          <tpl fld="1" item="0"/>
        </tpls>
      </n>
      <n v="0.18479999999999999">
        <tpls c="5">
          <tpl fld="0" item="27"/>
          <tpl hier="13" item="1"/>
          <tpl hier="15" item="0"/>
          <tpl hier="19" item="2"/>
          <tpl fld="1" item="0"/>
        </tpls>
      </n>
      <n v="0.19600000000000001">
        <tpls c="5">
          <tpl fld="0" item="25"/>
          <tpl hier="13" item="1"/>
          <tpl hier="15" item="0"/>
          <tpl hier="19" item="2"/>
          <tpl fld="1" item="0"/>
        </tpls>
      </n>
      <n v="0.15100000000000002">
        <tpls c="5">
          <tpl fld="0" item="53"/>
          <tpl hier="13" item="1"/>
          <tpl hier="15" item="0"/>
          <tpl hier="19" item="2"/>
          <tpl fld="1" item="0"/>
        </tpls>
      </n>
      <n v="0.58819999999999995">
        <tpls c="5">
          <tpl fld="0" item="60"/>
          <tpl hier="13" item="1"/>
          <tpl hier="15" item="0"/>
          <tpl hier="19" item="2"/>
          <tpl fld="1" item="0"/>
        </tpls>
      </n>
      <n v="0.17260000000000003">
        <tpls c="5">
          <tpl fld="0" item="21"/>
          <tpl hier="13" item="1"/>
          <tpl hier="15" item="0"/>
          <tpl hier="19" item="2"/>
          <tpl fld="1" item="0"/>
        </tpls>
      </n>
      <n v="0.16899999999999998">
        <tpls c="5">
          <tpl fld="0" item="14"/>
          <tpl hier="13" item="1"/>
          <tpl hier="15" item="0"/>
          <tpl hier="19" item="2"/>
          <tpl fld="1" item="0"/>
        </tpls>
      </n>
      <n v="0.28860000000000002">
        <tpls c="5">
          <tpl fld="0" item="45"/>
          <tpl hier="13" item="1"/>
          <tpl hier="15" item="0"/>
          <tpl hier="19" item="2"/>
          <tpl fld="1" item="0"/>
        </tpls>
      </n>
      <n v="0.25280000000000002">
        <tpls c="5">
          <tpl fld="0" item="35"/>
          <tpl hier="13" item="1"/>
          <tpl hier="15" item="0"/>
          <tpl hier="19" item="2"/>
          <tpl fld="1" item="0"/>
        </tpls>
      </n>
      <n v="0.18919999999999998">
        <tpls c="5">
          <tpl fld="0" item="64"/>
          <tpl hier="13" item="1"/>
          <tpl hier="15" item="0"/>
          <tpl hier="19" item="2"/>
          <tpl fld="1" item="0"/>
        </tpls>
      </n>
      <n v="0.25540000000000002">
        <tpls c="5">
          <tpl fld="0" item="51"/>
          <tpl hier="13" item="1"/>
          <tpl hier="15" item="0"/>
          <tpl hier="19" item="2"/>
          <tpl fld="1" item="0"/>
        </tpls>
      </n>
      <n v="0.1356">
        <tpls c="5">
          <tpl fld="0" item="70"/>
          <tpl hier="13" item="1"/>
          <tpl hier="15" item="0"/>
          <tpl hier="19" item="2"/>
          <tpl fld="1" item="0"/>
        </tpls>
      </n>
      <n v="0.25240000000000001">
        <tpls c="5">
          <tpl fld="0" item="2"/>
          <tpl hier="13" item="1"/>
          <tpl hier="15" item="0"/>
          <tpl hier="19" item="2"/>
          <tpl fld="1" item="0"/>
        </tpls>
      </n>
      <n v="0.11840000000000002">
        <tpls c="5">
          <tpl fld="0" item="52"/>
          <tpl hier="13" item="1"/>
          <tpl hier="15" item="0"/>
          <tpl hier="19" item="2"/>
          <tpl fld="1" item="0"/>
        </tpls>
      </n>
      <n v="0.29480000000000001">
        <tpls c="5">
          <tpl fld="0" item="18"/>
          <tpl hier="13" item="1"/>
          <tpl hier="15" item="0"/>
          <tpl hier="19" item="2"/>
          <tpl fld="1" item="0"/>
        </tpls>
      </n>
      <n v="0.29179999999999995">
        <tpls c="5">
          <tpl fld="0" item="65"/>
          <tpl hier="13" item="1"/>
          <tpl hier="15" item="0"/>
          <tpl hier="19" item="2"/>
          <tpl fld="1" item="0"/>
        </tpls>
      </n>
      <n v="0.17519999999999997">
        <tpls c="5">
          <tpl fld="0" item="26"/>
          <tpl hier="13" item="1"/>
          <tpl hier="15" item="0"/>
          <tpl hier="19" item="2"/>
          <tpl fld="1" item="0"/>
        </tpls>
      </n>
      <n v="0.26080000000000003">
        <tpls c="5">
          <tpl fld="0" item="63"/>
          <tpl hier="13" item="3"/>
          <tpl hier="15" item="0"/>
          <tpl hier="19" item="2"/>
          <tpl fld="1" item="0"/>
        </tpls>
      </n>
      <n v="0.26440000000000002">
        <tpls c="5">
          <tpl fld="0" item="28"/>
          <tpl hier="13" item="3"/>
          <tpl hier="15" item="0"/>
          <tpl hier="19" item="2"/>
          <tpl fld="1" item="0"/>
        </tpls>
      </n>
      <n v="0.16529999999999997">
        <tpls c="5">
          <tpl fld="0" item="68"/>
          <tpl hier="13" item="3"/>
          <tpl hier="15" item="0"/>
          <tpl hier="19" item="2"/>
          <tpl fld="1" item="0"/>
        </tpls>
      </n>
      <n v="0.18460000000000001">
        <tpls c="5">
          <tpl fld="0" item="61"/>
          <tpl hier="13" item="3"/>
          <tpl hier="15" item="0"/>
          <tpl hier="19" item="2"/>
          <tpl fld="1" item="0"/>
        </tpls>
      </n>
      <n v="0.20059999999999997">
        <tpls c="5">
          <tpl fld="0" item="23"/>
          <tpl hier="13" item="3"/>
          <tpl hier="15" item="0"/>
          <tpl hier="19" item="2"/>
          <tpl fld="1" item="0"/>
        </tpls>
      </n>
      <n v="0.17440000000000003">
        <tpls c="5">
          <tpl fld="0" item="67"/>
          <tpl hier="13" item="3"/>
          <tpl hier="15" item="0"/>
          <tpl hier="19" item="2"/>
          <tpl fld="1" item="0"/>
        </tpls>
      </n>
      <n v="0.14240000000000003">
        <tpls c="5">
          <tpl fld="0" item="0"/>
          <tpl hier="13" item="3"/>
          <tpl hier="15" item="0"/>
          <tpl hier="19" item="2"/>
          <tpl fld="1" item="0"/>
        </tpls>
      </n>
      <n v="0.2346">
        <tpls c="5">
          <tpl fld="0" item="46"/>
          <tpl hier="13" item="3"/>
          <tpl hier="15" item="0"/>
          <tpl hier="19" item="2"/>
          <tpl fld="1" item="0"/>
        </tpls>
      </n>
      <n v="0.12079999999999999">
        <tpls c="5">
          <tpl fld="0" item="40"/>
          <tpl hier="13" item="3"/>
          <tpl hier="15" item="0"/>
          <tpl hier="19" item="2"/>
          <tpl fld="1" item="0"/>
        </tpls>
      </n>
      <n v="0.15479999999999999">
        <tpls c="5">
          <tpl fld="0" item="62"/>
          <tpl hier="13" item="3"/>
          <tpl hier="15" item="0"/>
          <tpl hier="19" item="2"/>
          <tpl fld="1" item="0"/>
        </tpls>
      </n>
      <n v="0.1658">
        <tpls c="5">
          <tpl fld="0" item="1"/>
          <tpl hier="13" item="3"/>
          <tpl hier="15" item="0"/>
          <tpl hier="19" item="2"/>
          <tpl fld="1" item="0"/>
        </tpls>
      </n>
      <n v="0.17759999999999998">
        <tpls c="5">
          <tpl fld="0" item="32"/>
          <tpl hier="13" item="3"/>
          <tpl hier="15" item="0"/>
          <tpl hier="19" item="2"/>
          <tpl fld="1" item="0"/>
        </tpls>
      </n>
      <n v="0.17860000000000001">
        <tpls c="5">
          <tpl fld="0" item="11"/>
          <tpl hier="13" item="3"/>
          <tpl hier="15" item="0"/>
          <tpl hier="19" item="2"/>
          <tpl fld="1" item="0"/>
        </tpls>
      </n>
      <n v="0.15240000000000001">
        <tpls c="5">
          <tpl fld="0" item="13"/>
          <tpl hier="13" item="3"/>
          <tpl hier="15" item="0"/>
          <tpl hier="19" item="2"/>
          <tpl fld="1" item="0"/>
        </tpls>
      </n>
      <n v="0.193">
        <tpls c="5">
          <tpl fld="0" item="43"/>
          <tpl hier="13" item="3"/>
          <tpl hier="15" item="0"/>
          <tpl hier="19" item="2"/>
          <tpl fld="1" item="0"/>
        </tpls>
      </n>
      <n v="0.25659999999999999">
        <tpls c="5">
          <tpl fld="0" item="49"/>
          <tpl hier="13" item="3"/>
          <tpl hier="15" item="0"/>
          <tpl hier="19" item="2"/>
          <tpl fld="1" item="0"/>
        </tpls>
      </n>
      <n v="0.2646">
        <tpls c="5">
          <tpl fld="0" item="12"/>
          <tpl hier="13" item="3"/>
          <tpl hier="15" item="0"/>
          <tpl hier="19" item="2"/>
          <tpl fld="1" item="0"/>
        </tpls>
      </n>
      <n v="0.223">
        <tpls c="5">
          <tpl fld="0" item="15"/>
          <tpl hier="13" item="3"/>
          <tpl hier="15" item="0"/>
          <tpl hier="19" item="2"/>
          <tpl fld="1" item="0"/>
        </tpls>
      </n>
      <n v="0.15200000000000002">
        <tpls c="5">
          <tpl fld="0" item="55"/>
          <tpl hier="13" item="3"/>
          <tpl hier="15" item="0"/>
          <tpl hier="19" item="2"/>
          <tpl fld="1" item="0"/>
        </tpls>
      </n>
      <n v="0.18820000000000001">
        <tpls c="5">
          <tpl fld="0" item="42"/>
          <tpl hier="13" item="3"/>
          <tpl hier="15" item="0"/>
          <tpl hier="19" item="2"/>
          <tpl fld="1" item="0"/>
        </tpls>
      </n>
      <n v="0.19074999999999998">
        <tpls c="5">
          <tpl fld="0" item="7"/>
          <tpl hier="13" item="3"/>
          <tpl hier="15" item="0"/>
          <tpl hier="19" item="2"/>
          <tpl fld="1" item="0"/>
        </tpls>
      </n>
      <n v="0.32900000000000007">
        <tpls c="5">
          <tpl fld="0" item="8"/>
          <tpl hier="13" item="3"/>
          <tpl hier="15" item="0"/>
          <tpl hier="19" item="2"/>
          <tpl fld="1" item="0"/>
        </tpls>
      </n>
      <n v="0.18539999999999998">
        <tpls c="5">
          <tpl fld="0" item="39"/>
          <tpl hier="13" item="3"/>
          <tpl hier="15" item="0"/>
          <tpl hier="19" item="2"/>
          <tpl fld="1" item="0"/>
        </tpls>
      </n>
      <n v="0.16739999999999999">
        <tpls c="5">
          <tpl fld="0" item="29"/>
          <tpl hier="13" item="3"/>
          <tpl hier="15" item="0"/>
          <tpl hier="19" item="2"/>
          <tpl fld="1" item="0"/>
        </tpls>
      </n>
      <n v="0.18716666666666668">
        <tpls c="5">
          <tpl fld="0" item="58"/>
          <tpl hier="13" item="3"/>
          <tpl hier="15" item="0"/>
          <tpl hier="19" item="2"/>
          <tpl fld="1" item="0"/>
        </tpls>
      </n>
      <n v="0.1638">
        <tpls c="5">
          <tpl fld="0" item="6"/>
          <tpl hier="13" item="3"/>
          <tpl hier="15" item="0"/>
          <tpl hier="19" item="2"/>
          <tpl fld="1" item="0"/>
        </tpls>
      </n>
      <n v="0.13120000000000001">
        <tpls c="5">
          <tpl fld="0" item="3"/>
          <tpl hier="13" item="3"/>
          <tpl hier="15" item="0"/>
          <tpl hier="19" item="2"/>
          <tpl fld="1" item="0"/>
        </tpls>
      </n>
      <n v="0.17480000000000001">
        <tpls c="5">
          <tpl fld="0" item="20"/>
          <tpl hier="13" item="3"/>
          <tpl hier="15" item="0"/>
          <tpl hier="19" item="2"/>
          <tpl fld="1" item="0"/>
        </tpls>
      </n>
      <n v="0.14760000000000001">
        <tpls c="5">
          <tpl fld="0" item="9"/>
          <tpl hier="13" item="3"/>
          <tpl hier="15" item="0"/>
          <tpl hier="19" item="2"/>
          <tpl fld="1" item="0"/>
        </tpls>
      </n>
      <n v="0.17799999999999999">
        <tpls c="5">
          <tpl fld="0" item="31"/>
          <tpl hier="13" item="3"/>
          <tpl hier="15" item="0"/>
          <tpl hier="19" item="2"/>
          <tpl fld="1" item="0"/>
        </tpls>
      </n>
      <n v="0.18559999999999999">
        <tpls c="5">
          <tpl fld="0" item="57"/>
          <tpl hier="13" item="3"/>
          <tpl hier="15" item="0"/>
          <tpl hier="19" item="2"/>
          <tpl fld="1" item="0"/>
        </tpls>
      </n>
      <n v="0.1938">
        <tpls c="5">
          <tpl fld="0" item="36"/>
          <tpl hier="13" item="3"/>
          <tpl hier="15" item="0"/>
          <tpl hier="19" item="2"/>
          <tpl fld="1" item="0"/>
        </tpls>
      </n>
      <n v="0.16360000000000002">
        <tpls c="5">
          <tpl fld="0" item="24"/>
          <tpl hier="13" item="3"/>
          <tpl hier="15" item="0"/>
          <tpl hier="19" item="2"/>
          <tpl fld="1" item="0"/>
        </tpls>
      </n>
      <n v="0.186">
        <tpls c="5">
          <tpl fld="0" item="71"/>
          <tpl hier="13" item="3"/>
          <tpl hier="15" item="0"/>
          <tpl hier="19" item="2"/>
          <tpl fld="1" item="0"/>
        </tpls>
      </n>
      <n v="0.21159999999999995">
        <tpls c="5">
          <tpl fld="0" item="10"/>
          <tpl hier="13" item="3"/>
          <tpl hier="15" item="0"/>
          <tpl hier="19" item="2"/>
          <tpl fld="1" item="0"/>
        </tpls>
      </n>
      <n v="0.17719999999999997">
        <tpls c="5">
          <tpl fld="0" item="37"/>
          <tpl hier="13" item="3"/>
          <tpl hier="15" item="0"/>
          <tpl hier="19" item="2"/>
          <tpl fld="1" item="0"/>
        </tpls>
      </n>
      <n v="0.22999999999999998">
        <tpls c="5">
          <tpl fld="0" item="4"/>
          <tpl hier="13" item="3"/>
          <tpl hier="15" item="0"/>
          <tpl hier="19" item="2"/>
          <tpl fld="1" item="0"/>
        </tpls>
      </n>
      <n v="0.18560000000000004">
        <tpls c="5">
          <tpl fld="0" item="44"/>
          <tpl hier="13" item="3"/>
          <tpl hier="15" item="0"/>
          <tpl hier="19" item="2"/>
          <tpl fld="1" item="0"/>
        </tpls>
      </n>
      <n v="0.21179999999999999">
        <tpls c="5">
          <tpl fld="0" item="19"/>
          <tpl hier="13" item="3"/>
          <tpl hier="15" item="0"/>
          <tpl hier="19" item="2"/>
          <tpl fld="1" item="0"/>
        </tpls>
      </n>
      <n v="0.17800000000000002">
        <tpls c="5">
          <tpl fld="0" item="16"/>
          <tpl hier="13" item="3"/>
          <tpl hier="15" item="0"/>
          <tpl hier="19" item="2"/>
          <tpl fld="1" item="0"/>
        </tpls>
      </n>
      <n v="0.22059999999999999">
        <tpls c="5">
          <tpl fld="0" item="48"/>
          <tpl hier="13" item="3"/>
          <tpl hier="15" item="0"/>
          <tpl hier="19" item="2"/>
          <tpl fld="1" item="0"/>
        </tpls>
      </n>
      <n v="0.1512">
        <tpls c="5">
          <tpl fld="0" item="5"/>
          <tpl hier="13" item="3"/>
          <tpl hier="15" item="0"/>
          <tpl hier="19" item="2"/>
          <tpl fld="1" item="0"/>
        </tpls>
      </n>
      <n v="0.1216">
        <tpls c="5">
          <tpl fld="0" item="38"/>
          <tpl hier="13" item="3"/>
          <tpl hier="15" item="0"/>
          <tpl hier="19" item="2"/>
          <tpl fld="1" item="0"/>
        </tpls>
      </n>
      <n v="0.17360000000000003">
        <tpls c="5">
          <tpl fld="0" item="54"/>
          <tpl hier="13" item="3"/>
          <tpl hier="15" item="0"/>
          <tpl hier="19" item="2"/>
          <tpl fld="1" item="0"/>
        </tpls>
      </n>
      <n v="0.24820000000000003">
        <tpls c="5">
          <tpl fld="0" item="56"/>
          <tpl hier="13" item="3"/>
          <tpl hier="15" item="0"/>
          <tpl hier="19" item="2"/>
          <tpl fld="1" item="0"/>
        </tpls>
      </n>
      <n v="0.15460000000000002">
        <tpls c="5">
          <tpl fld="0" item="72"/>
          <tpl hier="13" item="3"/>
          <tpl hier="15" item="0"/>
          <tpl hier="19" item="2"/>
          <tpl fld="1" item="0"/>
        </tpls>
      </n>
      <n v="0.186">
        <tpls c="5">
          <tpl fld="0" item="69"/>
          <tpl hier="13" item="3"/>
          <tpl hier="15" item="0"/>
          <tpl hier="19" item="2"/>
          <tpl fld="1" item="0"/>
        </tpls>
      </n>
      <n v="0.12179999999999999">
        <tpls c="5">
          <tpl fld="0" item="33"/>
          <tpl hier="13" item="3"/>
          <tpl hier="15" item="0"/>
          <tpl hier="19" item="2"/>
          <tpl fld="1" item="0"/>
        </tpls>
      </n>
      <n v="0.23549999999999999">
        <tpls c="5">
          <tpl fld="0" item="30"/>
          <tpl hier="13" item="3"/>
          <tpl hier="15" item="0"/>
          <tpl hier="19" item="2"/>
          <tpl fld="1" item="0"/>
        </tpls>
      </n>
      <n v="0.16760000000000003">
        <tpls c="5">
          <tpl fld="0" item="47"/>
          <tpl hier="13" item="3"/>
          <tpl hier="15" item="0"/>
          <tpl hier="19" item="2"/>
          <tpl fld="1" item="0"/>
        </tpls>
      </n>
      <n v="0.2064">
        <tpls c="5">
          <tpl fld="0" item="22"/>
          <tpl hier="13" item="3"/>
          <tpl hier="15" item="0"/>
          <tpl hier="19" item="2"/>
          <tpl fld="1" item="0"/>
        </tpls>
      </n>
      <n v="0.1754">
        <tpls c="5">
          <tpl fld="0" item="59"/>
          <tpl hier="13" item="3"/>
          <tpl hier="15" item="0"/>
          <tpl hier="19" item="2"/>
          <tpl fld="1" item="0"/>
        </tpls>
      </n>
      <n v="0.1588">
        <tpls c="5">
          <tpl fld="0" item="34"/>
          <tpl hier="13" item="3"/>
          <tpl hier="15" item="0"/>
          <tpl hier="19" item="2"/>
          <tpl fld="1" item="0"/>
        </tpls>
      </n>
      <n v="0.24299999999999997">
        <tpls c="5">
          <tpl fld="0" item="66"/>
          <tpl hier="13" item="3"/>
          <tpl hier="15" item="0"/>
          <tpl hier="19" item="2"/>
          <tpl fld="1" item="0"/>
        </tpls>
      </n>
      <n v="0.22560000000000002">
        <tpls c="5">
          <tpl fld="0" item="50"/>
          <tpl hier="13" item="3"/>
          <tpl hier="15" item="0"/>
          <tpl hier="19" item="2"/>
          <tpl fld="1" item="0"/>
        </tpls>
      </n>
      <n v="0.17219999999999999">
        <tpls c="5">
          <tpl fld="0" item="41"/>
          <tpl hier="13" item="3"/>
          <tpl hier="15" item="0"/>
          <tpl hier="19" item="2"/>
          <tpl fld="1" item="0"/>
        </tpls>
      </n>
      <n v="0.18079999999999999">
        <tpls c="5">
          <tpl fld="0" item="17"/>
          <tpl hier="13" item="3"/>
          <tpl hier="15" item="0"/>
          <tpl hier="19" item="2"/>
          <tpl fld="1" item="0"/>
        </tpls>
      </n>
      <n v="0.17319999999999997">
        <tpls c="5">
          <tpl fld="0" item="27"/>
          <tpl hier="13" item="3"/>
          <tpl hier="15" item="0"/>
          <tpl hier="19" item="2"/>
          <tpl fld="1" item="0"/>
        </tpls>
      </n>
      <n v="0.1762">
        <tpls c="5">
          <tpl fld="0" item="25"/>
          <tpl hier="13" item="3"/>
          <tpl hier="15" item="0"/>
          <tpl hier="19" item="2"/>
          <tpl fld="1" item="0"/>
        </tpls>
      </n>
      <n v="0.14560000000000001">
        <tpls c="5">
          <tpl fld="0" item="53"/>
          <tpl hier="13" item="3"/>
          <tpl hier="15" item="0"/>
          <tpl hier="19" item="2"/>
          <tpl fld="1" item="0"/>
        </tpls>
      </n>
      <n v="0.46440000000000003">
        <tpls c="5">
          <tpl fld="0" item="60"/>
          <tpl hier="13" item="3"/>
          <tpl hier="15" item="0"/>
          <tpl hier="19" item="2"/>
          <tpl fld="1" item="0"/>
        </tpls>
      </n>
      <n v="0.14360000000000001">
        <tpls c="5">
          <tpl fld="0" item="21"/>
          <tpl hier="13" item="3"/>
          <tpl hier="15" item="0"/>
          <tpl hier="19" item="2"/>
          <tpl fld="1" item="0"/>
        </tpls>
      </n>
      <n v="0.21760000000000002">
        <tpls c="5">
          <tpl fld="0" item="14"/>
          <tpl hier="13" item="3"/>
          <tpl hier="15" item="0"/>
          <tpl hier="19" item="2"/>
          <tpl fld="1" item="0"/>
        </tpls>
      </n>
      <n v="0.23759999999999998">
        <tpls c="5">
          <tpl fld="0" item="45"/>
          <tpl hier="13" item="3"/>
          <tpl hier="15" item="0"/>
          <tpl hier="19" item="2"/>
          <tpl fld="1" item="0"/>
        </tpls>
      </n>
      <n v="0.217">
        <tpls c="5">
          <tpl fld="0" item="35"/>
          <tpl hier="13" item="3"/>
          <tpl hier="15" item="0"/>
          <tpl hier="19" item="2"/>
          <tpl fld="1" item="0"/>
        </tpls>
      </n>
      <n v="0.16899999999999998">
        <tpls c="5">
          <tpl fld="0" item="64"/>
          <tpl hier="13" item="3"/>
          <tpl hier="15" item="0"/>
          <tpl hier="19" item="2"/>
          <tpl fld="1" item="0"/>
        </tpls>
      </n>
      <n v="0.25619999999999998">
        <tpls c="5">
          <tpl fld="0" item="51"/>
          <tpl hier="13" item="3"/>
          <tpl hier="15" item="0"/>
          <tpl hier="19" item="2"/>
          <tpl fld="1" item="0"/>
        </tpls>
      </n>
      <n v="0.14760000000000001">
        <tpls c="5">
          <tpl fld="0" item="70"/>
          <tpl hier="13" item="3"/>
          <tpl hier="15" item="0"/>
          <tpl hier="19" item="2"/>
          <tpl fld="1" item="0"/>
        </tpls>
      </n>
      <n v="0.17674999999999999">
        <tpls c="5">
          <tpl fld="0" item="2"/>
          <tpl hier="13" item="3"/>
          <tpl hier="15" item="0"/>
          <tpl hier="19" item="2"/>
          <tpl fld="1" item="0"/>
        </tpls>
      </n>
      <n v="0.1366">
        <tpls c="5">
          <tpl fld="0" item="52"/>
          <tpl hier="13" item="3"/>
          <tpl hier="15" item="0"/>
          <tpl hier="19" item="2"/>
          <tpl fld="1" item="0"/>
        </tpls>
      </n>
      <n v="0.22500000000000001">
        <tpls c="5">
          <tpl fld="0" item="18"/>
          <tpl hier="13" item="3"/>
          <tpl hier="15" item="0"/>
          <tpl hier="19" item="2"/>
          <tpl fld="1" item="0"/>
        </tpls>
      </n>
      <n v="0.23399999999999999">
        <tpls c="5">
          <tpl fld="0" item="65"/>
          <tpl hier="13" item="3"/>
          <tpl hier="15" item="0"/>
          <tpl hier="19" item="2"/>
          <tpl fld="1" item="0"/>
        </tpls>
      </n>
      <n v="0.16419999999999998">
        <tpls c="5">
          <tpl fld="0" item="26"/>
          <tpl hier="13" item="3"/>
          <tpl hier="15" item="0"/>
          <tpl hier="19" item="2"/>
          <tpl fld="1" item="0"/>
        </tpls>
      </n>
      <n v="2.46E-2">
        <tpls c="5">
          <tpl fld="0" item="46"/>
          <tpl hier="13" item="4"/>
          <tpl hier="15" item="0"/>
          <tpl hier="19" item="2"/>
          <tpl fld="1" item="0"/>
        </tpls>
      </n>
      <n v="1.9600000000000003E-2">
        <tpls c="5">
          <tpl fld="0" item="42"/>
          <tpl hier="13" item="4"/>
          <tpl hier="15" item="0"/>
          <tpl hier="19" item="2"/>
          <tpl fld="1" item="0"/>
        </tpls>
      </n>
      <n v="3.6200000000000003E-2">
        <tpls c="5">
          <tpl fld="0" item="36"/>
          <tpl hier="13" item="4"/>
          <tpl hier="15" item="0"/>
          <tpl hier="19" item="2"/>
          <tpl fld="1" item="0"/>
        </tpls>
      </n>
      <n v="1.0000000000000002E-2">
        <tpls c="5">
          <tpl fld="0" item="54"/>
          <tpl hier="13" item="4"/>
          <tpl hier="15" item="0"/>
          <tpl hier="19" item="2"/>
          <tpl fld="1" item="0"/>
        </tpls>
      </n>
      <n v="1.6E-2">
        <tpls c="5">
          <tpl fld="0" item="41"/>
          <tpl hier="13" item="4"/>
          <tpl hier="15" item="0"/>
          <tpl hier="19" item="2"/>
          <tpl fld="1" item="0"/>
        </tpls>
      </n>
      <n v="7.000000000000001E-3">
        <tpls c="5">
          <tpl fld="0" item="70"/>
          <tpl hier="13" item="4"/>
          <tpl hier="15" item="0"/>
          <tpl hier="19" item="2"/>
          <tpl fld="1" item="0"/>
        </tpls>
      </n>
      <n v="4.0000000000000001E-3">
        <tpls c="5">
          <tpl fld="0" item="40"/>
          <tpl hier="13" item="4"/>
          <tpl hier="15" item="0"/>
          <tpl hier="19" item="2"/>
          <tpl fld="1" item="0"/>
        </tpls>
      </n>
      <n v="0">
        <tpls c="5">
          <tpl fld="0" item="7"/>
          <tpl hier="13" item="4"/>
          <tpl hier="15" item="0"/>
          <tpl hier="19" item="2"/>
          <tpl fld="1" item="0"/>
        </tpls>
      </n>
      <n v="1.4000000000000002E-2">
        <tpls c="5">
          <tpl fld="0" item="24"/>
          <tpl hier="13" item="4"/>
          <tpl hier="15" item="0"/>
          <tpl hier="19" item="2"/>
          <tpl fld="1" item="0"/>
        </tpls>
      </n>
      <n v="0.05">
        <tpls c="5">
          <tpl fld="0" item="56"/>
          <tpl hier="13" item="4"/>
          <tpl hier="15" item="0"/>
          <tpl hier="19" item="2"/>
          <tpl fld="1" item="0"/>
        </tpls>
      </n>
      <n v="4.7499999999999999E-3">
        <tpls c="5">
          <tpl fld="0" item="2"/>
          <tpl hier="13" item="4"/>
          <tpl hier="15" item="0"/>
          <tpl hier="19" item="2"/>
          <tpl fld="1" item="0"/>
        </tpls>
      </n>
      <n v="1.2200000000000001E-2">
        <tpls c="5">
          <tpl fld="0" item="39"/>
          <tpl hier="13" item="4"/>
          <tpl hier="15" item="0"/>
          <tpl hier="19" item="2"/>
          <tpl fld="1" item="0"/>
        </tpls>
      </n>
      <n v="1.7400000000000002E-2">
        <tpls c="5">
          <tpl fld="0" item="62"/>
          <tpl hier="13" item="4"/>
          <tpl hier="15" item="0"/>
          <tpl hier="19" item="2"/>
          <tpl fld="1" item="0"/>
        </tpls>
      </n>
      <n v="1.2E-2">
        <tpls c="5">
          <tpl fld="0" item="72"/>
          <tpl hier="13" item="4"/>
          <tpl hier="15" item="0"/>
          <tpl hier="19" item="2"/>
          <tpl fld="1" item="0"/>
        </tpls>
      </n>
      <n v="9.7999999999999997E-3">
        <tpls c="5">
          <tpl fld="0" item="29"/>
          <tpl hier="13" item="4"/>
          <tpl hier="15" item="0"/>
          <tpl hier="19" item="2"/>
          <tpl fld="1" item="0"/>
        </tpls>
      </n>
      <n v="1.1600000000000003E-2">
        <tpls c="5">
          <tpl fld="0" item="1"/>
          <tpl hier="13" item="4"/>
          <tpl hier="15" item="0"/>
          <tpl hier="19" item="2"/>
          <tpl fld="1" item="0"/>
        </tpls>
      </n>
      <n v="1.7800000000000003E-2">
        <tpls c="5">
          <tpl fld="0" item="32"/>
          <tpl hier="13" item="4"/>
          <tpl hier="15" item="0"/>
          <tpl hier="19" item="2"/>
          <tpl fld="1" item="0"/>
        </tpls>
      </n>
      <n v="2.2000000000000002E-2">
        <tpls c="5">
          <tpl fld="0" item="63"/>
          <tpl hier="13" item="4"/>
          <tpl hier="15" item="0"/>
          <tpl hier="19" item="2"/>
          <tpl fld="1" item="0"/>
        </tpls>
      </n>
      <n v="1.025E-2">
        <tpls c="5">
          <tpl fld="0" item="11"/>
          <tpl hier="13" item="4"/>
          <tpl hier="15" item="0"/>
          <tpl hier="19" item="2"/>
          <tpl fld="1" item="0"/>
        </tpls>
      </n>
      <n v="6.9999999999999993E-3">
        <tpls c="5">
          <tpl fld="0" item="58"/>
          <tpl hier="13" item="4"/>
          <tpl hier="15" item="0"/>
          <tpl hier="19" item="2"/>
          <tpl fld="1" item="0"/>
        </tpls>
      </n>
      <n v="3.1199999999999999E-2">
        <tpls c="5">
          <tpl fld="0" item="4"/>
          <tpl hier="13" item="4"/>
          <tpl hier="15" item="0"/>
          <tpl hier="19" item="2"/>
          <tpl fld="1" item="0"/>
        </tpls>
      </n>
      <n v="3.8900000000000004E-2">
        <tpls c="5">
          <tpl fld="0" item="30"/>
          <tpl hier="13" item="4"/>
          <tpl hier="15" item="0"/>
          <tpl hier="19" item="2"/>
          <tpl fld="1" item="0"/>
        </tpls>
      </n>
      <n v="6.0600000000000001E-2">
        <tpls c="5">
          <tpl fld="0" item="60"/>
          <tpl hier="13" item="4"/>
          <tpl hier="15" item="0"/>
          <tpl hier="19" item="2"/>
          <tpl fld="1" item="0"/>
        </tpls>
      </n>
      <n v="1.3799999999999998E-2">
        <tpls c="5">
          <tpl fld="0" item="26"/>
          <tpl hier="13" item="4"/>
          <tpl hier="15" item="0"/>
          <tpl hier="19" item="2"/>
          <tpl fld="1" item="0"/>
        </tpls>
      </n>
      <n v="3.2800000000000003E-2">
        <tpls c="5">
          <tpl fld="0" item="65"/>
          <tpl hier="13" item="4"/>
          <tpl hier="15" item="0"/>
          <tpl hier="19" item="2"/>
          <tpl fld="1" item="0"/>
        </tpls>
      </n>
      <n v="2.8999999999999998E-2">
        <tpls c="5">
          <tpl fld="0" item="28"/>
          <tpl hier="13" item="4"/>
          <tpl hier="15" item="0"/>
          <tpl hier="19" item="2"/>
          <tpl fld="1" item="0"/>
        </tpls>
      </n>
      <n v="1.32E-2">
        <tpls c="5">
          <tpl fld="0" item="13"/>
          <tpl hier="13" item="4"/>
          <tpl hier="15" item="0"/>
          <tpl hier="19" item="2"/>
          <tpl fld="1" item="0"/>
        </tpls>
      </n>
      <n v="1.66E-2">
        <tpls c="5">
          <tpl fld="0" item="6"/>
          <tpl hier="13" item="4"/>
          <tpl hier="15" item="0"/>
          <tpl hier="19" item="2"/>
          <tpl fld="1" item="0"/>
        </tpls>
      </n>
      <n v="1.2199999999999999E-2">
        <tpls c="5">
          <tpl fld="0" item="44"/>
          <tpl hier="13" item="4"/>
          <tpl hier="15" item="0"/>
          <tpl hier="19" item="2"/>
          <tpl fld="1" item="0"/>
        </tpls>
      </n>
      <n v="1.0600000000000002E-2">
        <tpls c="5">
          <tpl fld="0" item="47"/>
          <tpl hier="13" item="4"/>
          <tpl hier="15" item="0"/>
          <tpl hier="19" item="2"/>
          <tpl fld="1" item="0"/>
        </tpls>
      </n>
      <n v="1.5599999999999999E-2">
        <tpls c="5">
          <tpl fld="0" item="21"/>
          <tpl hier="13" item="4"/>
          <tpl hier="15" item="0"/>
          <tpl hier="19" item="2"/>
          <tpl fld="1" item="0"/>
        </tpls>
      </n>
      <n v="2.7799999999999998E-2">
        <tpls c="5">
          <tpl fld="0" item="49"/>
          <tpl hier="13" item="4"/>
          <tpl hier="15" item="0"/>
          <tpl hier="19" item="2"/>
          <tpl fld="1" item="0"/>
        </tpls>
      </n>
      <n v="1.4199999999999999E-2">
        <tpls c="5">
          <tpl fld="0" item="59"/>
          <tpl hier="13" item="4"/>
          <tpl hier="15" item="0"/>
          <tpl hier="19" item="2"/>
          <tpl fld="1" item="0"/>
        </tpls>
      </n>
      <n v="4.1800000000000004E-2">
        <tpls c="5">
          <tpl fld="0" item="12"/>
          <tpl hier="13" item="4"/>
          <tpl hier="15" item="0"/>
          <tpl hier="19" item="2"/>
          <tpl fld="1" item="0"/>
        </tpls>
      </n>
      <n v="1.8200000000000001E-2">
        <tpls c="5">
          <tpl fld="0" item="48"/>
          <tpl hier="13" item="4"/>
          <tpl hier="15" item="0"/>
          <tpl hier="19" item="2"/>
          <tpl fld="1" item="0"/>
        </tpls>
      </n>
      <n v="1.72E-2">
        <tpls c="5">
          <tpl fld="0" item="71"/>
          <tpl hier="13" item="4"/>
          <tpl hier="15" item="0"/>
          <tpl hier="19" item="2"/>
          <tpl fld="1" item="0"/>
        </tpls>
      </n>
      <n v="2.5000000000000001E-2">
        <tpls c="5">
          <tpl fld="0" item="10"/>
          <tpl hier="13" item="4"/>
          <tpl hier="15" item="0"/>
          <tpl hier="19" item="2"/>
          <tpl fld="1" item="0"/>
        </tpls>
      </n>
      <n v="2.2200000000000004E-2">
        <tpls c="5">
          <tpl fld="0" item="68"/>
          <tpl hier="13" item="4"/>
          <tpl hier="15" item="0"/>
          <tpl hier="19" item="2"/>
          <tpl fld="1" item="0"/>
        </tpls>
      </n>
      <n v="1.3999999999999999E-2">
        <tpls c="5">
          <tpl fld="0" item="43"/>
          <tpl hier="13" item="4"/>
          <tpl hier="15" item="0"/>
          <tpl hier="19" item="2"/>
          <tpl fld="1" item="0"/>
        </tpls>
      </n>
      <n v="1.0600000000000002E-2">
        <tpls c="5">
          <tpl fld="0" item="3"/>
          <tpl hier="13" item="4"/>
          <tpl hier="15" item="0"/>
          <tpl hier="19" item="2"/>
          <tpl fld="1" item="0"/>
        </tpls>
      </n>
      <n v="2.5000000000000001E-2">
        <tpls c="5">
          <tpl fld="0" item="19"/>
          <tpl hier="13" item="4"/>
          <tpl hier="15" item="0"/>
          <tpl hier="19" item="2"/>
          <tpl fld="1" item="0"/>
        </tpls>
      </n>
      <n v="3.3799999999999997E-2">
        <tpls c="5">
          <tpl fld="0" item="22"/>
          <tpl hier="13" item="4"/>
          <tpl hier="15" item="0"/>
          <tpl hier="19" item="2"/>
          <tpl fld="1" item="0"/>
        </tpls>
      </n>
      <n v="1.6199999999999999E-2">
        <tpls c="5">
          <tpl fld="0" item="14"/>
          <tpl hier="13" item="4"/>
          <tpl hier="15" item="0"/>
          <tpl hier="19" item="2"/>
          <tpl fld="1" item="0"/>
        </tpls>
      </n>
      <n v="1.72E-2">
        <tpls c="5">
          <tpl fld="0" item="20"/>
          <tpl hier="13" item="4"/>
          <tpl hier="15" item="0"/>
          <tpl hier="19" item="2"/>
          <tpl fld="1" item="0"/>
        </tpls>
      </n>
      <n v="1.52E-2">
        <tpls c="5">
          <tpl fld="0" item="16"/>
          <tpl hier="13" item="4"/>
          <tpl hier="15" item="0"/>
          <tpl hier="19" item="2"/>
          <tpl fld="1" item="0"/>
        </tpls>
      </n>
      <n v="1.8200000000000001E-2">
        <tpls c="5">
          <tpl fld="0" item="45"/>
          <tpl hier="13" item="4"/>
          <tpl hier="15" item="0"/>
          <tpl hier="19" item="2"/>
          <tpl fld="1" item="0"/>
        </tpls>
      </n>
      <n v="1.24E-2">
        <tpls c="5">
          <tpl fld="0" item="9"/>
          <tpl hier="13" item="4"/>
          <tpl hier="15" item="0"/>
          <tpl hier="19" item="2"/>
          <tpl fld="1" item="0"/>
        </tpls>
      </n>
      <n v="1.2800000000000001E-2">
        <tpls c="5">
          <tpl fld="0" item="34"/>
          <tpl hier="13" item="4"/>
          <tpl hier="15" item="0"/>
          <tpl hier="19" item="2"/>
          <tpl fld="1" item="0"/>
        </tpls>
      </n>
      <n v="2.12E-2">
        <tpls c="5">
          <tpl fld="0" item="35"/>
          <tpl hier="13" item="4"/>
          <tpl hier="15" item="0"/>
          <tpl hier="19" item="2"/>
          <tpl fld="1" item="0"/>
        </tpls>
      </n>
      <n v="6.9400000000000003E-2">
        <tpls c="5">
          <tpl fld="0" item="8"/>
          <tpl hier="13" item="4"/>
          <tpl hier="15" item="0"/>
          <tpl hier="19" item="2"/>
          <tpl fld="1" item="0"/>
        </tpls>
      </n>
      <n v="1.6800000000000002E-2">
        <tpls c="5">
          <tpl fld="0" item="37"/>
          <tpl hier="13" item="4"/>
          <tpl hier="15" item="0"/>
          <tpl hier="19" item="2"/>
          <tpl fld="1" item="0"/>
        </tpls>
      </n>
      <n v="1.6800000000000002E-2">
        <tpls c="5">
          <tpl fld="0" item="61"/>
          <tpl hier="13" item="4"/>
          <tpl hier="15" item="0"/>
          <tpl hier="19" item="2"/>
          <tpl fld="1" item="0"/>
        </tpls>
      </n>
      <n v="5.8000000000000005E-3">
        <tpls c="5">
          <tpl fld="0" item="52"/>
          <tpl hier="13" item="4"/>
          <tpl hier="15" item="0"/>
          <tpl hier="19" item="2"/>
          <tpl fld="1" item="0"/>
        </tpls>
      </n>
      <n v="3.5400000000000001E-2">
        <tpls c="5">
          <tpl fld="0" item="18"/>
          <tpl hier="13" item="4"/>
          <tpl hier="15" item="0"/>
          <tpl hier="19" item="2"/>
          <tpl fld="1" item="0"/>
        </tpls>
      </n>
      <n v="1.0400000000000001E-2">
        <tpls c="5">
          <tpl fld="0" item="33"/>
          <tpl hier="13" item="4"/>
          <tpl hier="15" item="0"/>
          <tpl hier="19" item="2"/>
          <tpl fld="1" item="0"/>
        </tpls>
      </n>
      <n v="2.0200000000000003E-2">
        <tpls c="5">
          <tpl fld="0" item="23"/>
          <tpl hier="13" item="4"/>
          <tpl hier="15" item="0"/>
          <tpl hier="19" item="2"/>
          <tpl fld="1" item="0"/>
        </tpls>
      </n>
      <n v="1.66E-2">
        <tpls c="5">
          <tpl fld="0" item="25"/>
          <tpl hier="13" item="4"/>
          <tpl hier="15" item="0"/>
          <tpl hier="19" item="2"/>
          <tpl fld="1" item="0"/>
        </tpls>
      </n>
      <n v="1.5800000000000002E-2">
        <tpls c="5">
          <tpl fld="0" item="67"/>
          <tpl hier="13" item="4"/>
          <tpl hier="15" item="0"/>
          <tpl hier="19" item="2"/>
          <tpl fld="1" item="0"/>
        </tpls>
      </n>
      <n v="4.0600000000000004E-2">
        <tpls c="5">
          <tpl fld="0" item="15"/>
          <tpl hier="13" item="4"/>
          <tpl hier="15" item="0"/>
          <tpl hier="19" item="2"/>
          <tpl fld="1" item="0"/>
        </tpls>
      </n>
      <n v="1.2E-2">
        <tpls c="5">
          <tpl fld="0" item="31"/>
          <tpl hier="13" item="4"/>
          <tpl hier="15" item="0"/>
          <tpl hier="19" item="2"/>
          <tpl fld="1" item="0"/>
        </tpls>
      </n>
      <n v="6.4000000000000003E-3">
        <tpls c="5">
          <tpl fld="0" item="5"/>
          <tpl hier="13" item="4"/>
          <tpl hier="15" item="0"/>
          <tpl hier="19" item="2"/>
          <tpl fld="1" item="0"/>
        </tpls>
      </n>
      <n v="9.6000000000000009E-3">
        <tpls c="5">
          <tpl fld="0" item="66"/>
          <tpl hier="13" item="4"/>
          <tpl hier="15" item="0"/>
          <tpl hier="19" item="2"/>
          <tpl fld="1" item="0"/>
        </tpls>
      </n>
      <n v="1.4599999999999998E-2">
        <tpls c="5">
          <tpl fld="0" item="64"/>
          <tpl hier="13" item="4"/>
          <tpl hier="15" item="0"/>
          <tpl hier="19" item="2"/>
          <tpl fld="1" item="0"/>
        </tpls>
      </n>
      <n v="6.5999999999999991E-3">
        <tpls c="5">
          <tpl fld="0" item="0"/>
          <tpl hier="13" item="4"/>
          <tpl hier="15" item="0"/>
          <tpl hier="19" item="2"/>
          <tpl fld="1" item="0"/>
        </tpls>
      </n>
      <n v="1.26E-2">
        <tpls c="5">
          <tpl fld="0" item="55"/>
          <tpl hier="13" item="4"/>
          <tpl hier="15" item="0"/>
          <tpl hier="19" item="2"/>
          <tpl fld="1" item="0"/>
        </tpls>
      </n>
      <n v="1.7000000000000001E-2">
        <tpls c="5">
          <tpl fld="0" item="57"/>
          <tpl hier="13" item="4"/>
          <tpl hier="15" item="0"/>
          <tpl hier="19" item="2"/>
          <tpl fld="1" item="0"/>
        </tpls>
      </n>
      <n v="2.8E-3">
        <tpls c="5">
          <tpl fld="0" item="38"/>
          <tpl hier="13" item="4"/>
          <tpl hier="15" item="0"/>
          <tpl hier="19" item="2"/>
          <tpl fld="1" item="0"/>
        </tpls>
      </n>
      <n v="3.5000000000000003E-2">
        <tpls c="5">
          <tpl fld="0" item="50"/>
          <tpl hier="13" item="4"/>
          <tpl hier="15" item="0"/>
          <tpl hier="19" item="2"/>
          <tpl fld="1" item="0"/>
        </tpls>
      </n>
      <n v="2.2000000000000002E-2">
        <tpls c="5">
          <tpl fld="0" item="51"/>
          <tpl hier="13" item="4"/>
          <tpl hier="15" item="0"/>
          <tpl hier="19" item="2"/>
          <tpl fld="1" item="0"/>
        </tpls>
      </n>
      <n v="1.66E-2">
        <tpls c="5">
          <tpl fld="0" item="17"/>
          <tpl hier="13" item="4"/>
          <tpl hier="15" item="0"/>
          <tpl hier="19" item="2"/>
          <tpl fld="1" item="0"/>
        </tpls>
      </n>
      <n v="1.3999999999999999E-2">
        <tpls c="5">
          <tpl fld="0" item="27"/>
          <tpl hier="13" item="4"/>
          <tpl hier="15" item="0"/>
          <tpl hier="19" item="2"/>
          <tpl fld="1" item="0"/>
        </tpls>
      </n>
      <n v="1.7000000000000001E-2">
        <tpls c="5">
          <tpl fld="0" item="69"/>
          <tpl hier="13" item="4"/>
          <tpl hier="15" item="0"/>
          <tpl hier="19" item="2"/>
          <tpl fld="1" item="0"/>
        </tpls>
      </n>
      <n v="1.1400000000000002E-2">
        <tpls c="5">
          <tpl fld="0" item="53"/>
          <tpl hier="13" item="4"/>
          <tpl hier="15" item="0"/>
          <tpl hier="19" item="2"/>
          <tpl fld="1" item="0"/>
        </tpls>
      </n>
      <n v="6.0600000000000001E-2">
        <tpls c="5">
          <tpl fld="0" item="46"/>
          <tpl hier="13" item="5"/>
          <tpl hier="15" item="0"/>
          <tpl hier="19" item="2"/>
          <tpl fld="1" item="0"/>
        </tpls>
      </n>
      <n v="4.2799999999999991E-2">
        <tpls c="5">
          <tpl fld="0" item="42"/>
          <tpl hier="13" item="5"/>
          <tpl hier="15" item="0"/>
          <tpl hier="19" item="2"/>
          <tpl fld="1" item="0"/>
        </tpls>
      </n>
      <n v="6.54E-2">
        <tpls c="5">
          <tpl fld="0" item="36"/>
          <tpl hier="13" item="5"/>
          <tpl hier="15" item="0"/>
          <tpl hier="19" item="2"/>
          <tpl fld="1" item="0"/>
        </tpls>
      </n>
      <n v="4.7199999999999999E-2">
        <tpls c="5">
          <tpl fld="0" item="54"/>
          <tpl hier="13" item="5"/>
          <tpl hier="15" item="0"/>
          <tpl hier="19" item="2"/>
          <tpl fld="1" item="0"/>
        </tpls>
      </n>
      <n v="4.9399999999999999E-2">
        <tpls c="5">
          <tpl fld="0" item="41"/>
          <tpl hier="13" item="5"/>
          <tpl hier="15" item="0"/>
          <tpl hier="19" item="2"/>
          <tpl fld="1" item="0"/>
        </tpls>
      </n>
      <n v="3.6600000000000008E-2">
        <tpls c="5">
          <tpl fld="0" item="70"/>
          <tpl hier="13" item="5"/>
          <tpl hier="15" item="0"/>
          <tpl hier="19" item="2"/>
          <tpl fld="1" item="0"/>
        </tpls>
      </n>
      <n v="4.4400000000000009E-2">
        <tpls c="5">
          <tpl fld="0" item="40"/>
          <tpl hier="13" item="5"/>
          <tpl hier="15" item="0"/>
          <tpl hier="19" item="2"/>
          <tpl fld="1" item="0"/>
        </tpls>
      </n>
      <m>
        <tpls c="5">
          <tpl fld="0" item="7"/>
          <tpl hier="13" item="5"/>
          <tpl hier="15" item="0"/>
          <tpl hier="19" item="2"/>
          <tpl fld="1" item="0"/>
        </tpls>
      </m>
      <n v="4.5399999999999996E-2">
        <tpls c="5">
          <tpl fld="0" item="24"/>
          <tpl hier="13" item="5"/>
          <tpl hier="15" item="0"/>
          <tpl hier="19" item="2"/>
          <tpl fld="1" item="0"/>
        </tpls>
      </n>
      <n v="0.12079999999999999">
        <tpls c="5">
          <tpl fld="0" item="56"/>
          <tpl hier="13" item="5"/>
          <tpl hier="15" item="0"/>
          <tpl hier="19" item="2"/>
          <tpl fld="1" item="0"/>
        </tpls>
      </n>
      <m>
        <tpls c="5">
          <tpl fld="0" item="2"/>
          <tpl hier="13" item="5"/>
          <tpl hier="15" item="0"/>
          <tpl hier="19" item="2"/>
          <tpl fld="1" item="0"/>
        </tpls>
      </m>
      <n v="6.5200000000000008E-2">
        <tpls c="5">
          <tpl fld="0" item="39"/>
          <tpl hier="13" item="5"/>
          <tpl hier="15" item="0"/>
          <tpl hier="19" item="2"/>
          <tpl fld="1" item="0"/>
        </tpls>
      </n>
      <n v="5.5800000000000002E-2">
        <tpls c="5">
          <tpl fld="0" item="62"/>
          <tpl hier="13" item="5"/>
          <tpl hier="15" item="0"/>
          <tpl hier="19" item="2"/>
          <tpl fld="1" item="0"/>
        </tpls>
      </n>
      <n v="4.540000000000001E-2">
        <tpls c="5">
          <tpl fld="0" item="72"/>
          <tpl hier="13" item="5"/>
          <tpl hier="15" item="0"/>
          <tpl hier="19" item="2"/>
          <tpl fld="1" item="0"/>
        </tpls>
      </n>
      <n v="4.8599999999999997E-2">
        <tpls c="5">
          <tpl fld="0" item="29"/>
          <tpl hier="13" item="5"/>
          <tpl hier="15" item="0"/>
          <tpl hier="19" item="2"/>
          <tpl fld="1" item="0"/>
        </tpls>
      </n>
      <n v="5.0799999999999998E-2">
        <tpls c="5">
          <tpl fld="0" item="1"/>
          <tpl hier="13" item="5"/>
          <tpl hier="15" item="0"/>
          <tpl hier="19" item="2"/>
          <tpl fld="1" item="0"/>
        </tpls>
      </n>
      <n v="0.05">
        <tpls c="5">
          <tpl fld="0" item="32"/>
          <tpl hier="13" item="5"/>
          <tpl hier="15" item="0"/>
          <tpl hier="19" item="2"/>
          <tpl fld="1" item="0"/>
        </tpls>
      </n>
      <n v="8.5666666666666669E-2">
        <tpls c="5">
          <tpl fld="0" item="63"/>
          <tpl hier="13" item="5"/>
          <tpl hier="15" item="0"/>
          <tpl hier="19" item="2"/>
          <tpl fld="1" item="0"/>
        </tpls>
      </n>
      <n v="0.21000000000000005">
        <tpls c="5">
          <tpl fld="0" item="11"/>
          <tpl hier="13" item="5"/>
          <tpl hier="15" item="0"/>
          <tpl hier="19" item="2"/>
          <tpl fld="1" item="0"/>
        </tpls>
      </n>
      <n v="4.4599999999999994E-2">
        <tpls c="5">
          <tpl fld="0" item="58"/>
          <tpl hier="13" item="5"/>
          <tpl hier="15" item="0"/>
          <tpl hier="19" item="2"/>
          <tpl fld="1" item="0"/>
        </tpls>
      </n>
      <n v="9.2800000000000021E-2">
        <tpls c="5">
          <tpl fld="0" item="4"/>
          <tpl hier="13" item="5"/>
          <tpl hier="15" item="0"/>
          <tpl hier="19" item="2"/>
          <tpl fld="1" item="0"/>
        </tpls>
      </n>
      <n v="9.669999999999998E-2">
        <tpls c="5">
          <tpl fld="0" item="30"/>
          <tpl hier="13" item="5"/>
          <tpl hier="15" item="0"/>
          <tpl hier="19" item="2"/>
          <tpl fld="1" item="0"/>
        </tpls>
      </n>
      <n v="0.255">
        <tpls c="5">
          <tpl fld="0" item="60"/>
          <tpl hier="13" item="5"/>
          <tpl hier="15" item="0"/>
          <tpl hier="19" item="2"/>
          <tpl fld="1" item="0"/>
        </tpls>
      </n>
      <n v="4.6200000000000005E-2">
        <tpls c="5">
          <tpl fld="0" item="26"/>
          <tpl hier="13" item="5"/>
          <tpl hier="15" item="0"/>
          <tpl hier="19" item="2"/>
          <tpl fld="1" item="0"/>
        </tpls>
      </n>
      <n v="8.3800000000000013E-2">
        <tpls c="5">
          <tpl fld="0" item="65"/>
          <tpl hier="13" item="5"/>
          <tpl hier="15" item="0"/>
          <tpl hier="19" item="2"/>
          <tpl fld="1" item="0"/>
        </tpls>
      </n>
      <n v="0.11559999999999999">
        <tpls c="5">
          <tpl fld="0" item="28"/>
          <tpl hier="13" item="5"/>
          <tpl hier="15" item="0"/>
          <tpl hier="19" item="2"/>
          <tpl fld="1" item="0"/>
        </tpls>
      </n>
      <n v="5.9199999999999996E-2">
        <tpls c="5">
          <tpl fld="0" item="13"/>
          <tpl hier="13" item="5"/>
          <tpl hier="15" item="0"/>
          <tpl hier="19" item="2"/>
          <tpl fld="1" item="0"/>
        </tpls>
      </n>
      <n v="3.7800000000000007E-2">
        <tpls c="5">
          <tpl fld="0" item="6"/>
          <tpl hier="13" item="5"/>
          <tpl hier="15" item="0"/>
          <tpl hier="19" item="2"/>
          <tpl fld="1" item="0"/>
        </tpls>
      </n>
      <n v="6.5200000000000008E-2">
        <tpls c="5">
          <tpl fld="0" item="44"/>
          <tpl hier="13" item="5"/>
          <tpl hier="15" item="0"/>
          <tpl hier="19" item="2"/>
          <tpl fld="1" item="0"/>
        </tpls>
      </n>
      <n v="4.6199999999999998E-2">
        <tpls c="5">
          <tpl fld="0" item="47"/>
          <tpl hier="13" item="5"/>
          <tpl hier="15" item="0"/>
          <tpl hier="19" item="2"/>
          <tpl fld="1" item="0"/>
        </tpls>
      </n>
      <n v="4.5200000000000004E-2">
        <tpls c="5">
          <tpl fld="0" item="21"/>
          <tpl hier="13" item="5"/>
          <tpl hier="15" item="0"/>
          <tpl hier="19" item="2"/>
          <tpl fld="1" item="0"/>
        </tpls>
      </n>
      <n v="9.9400000000000002E-2">
        <tpls c="5">
          <tpl fld="0" item="49"/>
          <tpl hier="13" item="5"/>
          <tpl hier="15" item="0"/>
          <tpl hier="19" item="2"/>
          <tpl fld="1" item="0"/>
        </tpls>
      </n>
      <n v="5.1000000000000004E-2">
        <tpls c="5">
          <tpl fld="0" item="59"/>
          <tpl hier="13" item="5"/>
          <tpl hier="15" item="0"/>
          <tpl hier="19" item="2"/>
          <tpl fld="1" item="0"/>
        </tpls>
      </n>
      <n v="0.1018">
        <tpls c="5">
          <tpl fld="0" item="12"/>
          <tpl hier="13" item="5"/>
          <tpl hier="15" item="0"/>
          <tpl hier="19" item="2"/>
          <tpl fld="1" item="0"/>
        </tpls>
      </n>
      <n v="4.5399999999999996E-2">
        <tpls c="5">
          <tpl fld="0" item="48"/>
          <tpl hier="13" item="5"/>
          <tpl hier="15" item="0"/>
          <tpl hier="19" item="2"/>
          <tpl fld="1" item="0"/>
        </tpls>
      </n>
      <n v="5.7599999999999998E-2">
        <tpls c="5">
          <tpl fld="0" item="71"/>
          <tpl hier="13" item="5"/>
          <tpl hier="15" item="0"/>
          <tpl hier="19" item="2"/>
          <tpl fld="1" item="0"/>
        </tpls>
      </n>
      <n v="7.1600000000000011E-2">
        <tpls c="5">
          <tpl fld="0" item="10"/>
          <tpl hier="13" item="5"/>
          <tpl hier="15" item="0"/>
          <tpl hier="19" item="2"/>
          <tpl fld="1" item="0"/>
        </tpls>
      </n>
      <n v="4.5600000000000009E-2">
        <tpls c="5">
          <tpl fld="0" item="68"/>
          <tpl hier="13" item="5"/>
          <tpl hier="15" item="0"/>
          <tpl hier="19" item="2"/>
          <tpl fld="1" item="0"/>
        </tpls>
      </n>
      <n v="4.9599999999999998E-2">
        <tpls c="5">
          <tpl fld="0" item="43"/>
          <tpl hier="13" item="5"/>
          <tpl hier="15" item="0"/>
          <tpl hier="19" item="2"/>
          <tpl fld="1" item="0"/>
        </tpls>
      </n>
      <n v="2.3799999999999998E-2">
        <tpls c="5">
          <tpl fld="0" item="3"/>
          <tpl hier="13" item="5"/>
          <tpl hier="15" item="0"/>
          <tpl hier="19" item="2"/>
          <tpl fld="1" item="0"/>
        </tpls>
      </n>
      <n v="7.1600000000000011E-2">
        <tpls c="5">
          <tpl fld="0" item="19"/>
          <tpl hier="13" item="5"/>
          <tpl hier="15" item="0"/>
          <tpl hier="19" item="2"/>
          <tpl fld="1" item="0"/>
        </tpls>
      </n>
      <n v="5.7999999999999996E-2">
        <tpls c="5">
          <tpl fld="0" item="22"/>
          <tpl hier="13" item="5"/>
          <tpl hier="15" item="0"/>
          <tpl hier="19" item="2"/>
          <tpl fld="1" item="0"/>
        </tpls>
      </n>
      <n v="4.3399999999999994E-2">
        <tpls c="5">
          <tpl fld="0" item="14"/>
          <tpl hier="13" item="5"/>
          <tpl hier="15" item="0"/>
          <tpl hier="19" item="2"/>
          <tpl fld="1" item="0"/>
        </tpls>
      </n>
      <n v="4.9799999999999997E-2">
        <tpls c="5">
          <tpl fld="0" item="20"/>
          <tpl hier="13" item="5"/>
          <tpl hier="15" item="0"/>
          <tpl hier="19" item="2"/>
          <tpl fld="1" item="0"/>
        </tpls>
      </n>
      <n v="5.2200000000000003E-2">
        <tpls c="5">
          <tpl fld="0" item="16"/>
          <tpl hier="13" item="5"/>
          <tpl hier="15" item="0"/>
          <tpl hier="19" item="2"/>
          <tpl fld="1" item="0"/>
        </tpls>
      </n>
      <n v="0.11139999999999999">
        <tpls c="5">
          <tpl fld="0" item="45"/>
          <tpl hier="13" item="5"/>
          <tpl hier="15" item="0"/>
          <tpl hier="19" item="2"/>
          <tpl fld="1" item="0"/>
        </tpls>
      </n>
      <n v="5.2200000000000003E-2">
        <tpls c="5">
          <tpl fld="0" item="9"/>
          <tpl hier="13" item="5"/>
          <tpl hier="15" item="0"/>
          <tpl hier="19" item="2"/>
          <tpl fld="1" item="0"/>
        </tpls>
      </n>
      <n v="4.5599999999999995E-2">
        <tpls c="5">
          <tpl fld="0" item="34"/>
          <tpl hier="13" item="5"/>
          <tpl hier="15" item="0"/>
          <tpl hier="19" item="2"/>
          <tpl fld="1" item="0"/>
        </tpls>
      </n>
      <n v="8.2000000000000003E-2">
        <tpls c="5">
          <tpl fld="0" item="35"/>
          <tpl hier="13" item="5"/>
          <tpl hier="15" item="0"/>
          <tpl hier="19" item="2"/>
          <tpl fld="1" item="0"/>
        </tpls>
      </n>
      <n v="0.16120000000000001">
        <tpls c="5">
          <tpl fld="0" item="8"/>
          <tpl hier="13" item="5"/>
          <tpl hier="15" item="0"/>
          <tpl hier="19" item="2"/>
          <tpl fld="1" item="0"/>
        </tpls>
      </n>
      <n v="5.4200000000000005E-2">
        <tpls c="5">
          <tpl fld="0" item="37"/>
          <tpl hier="13" item="5"/>
          <tpl hier="15" item="0"/>
          <tpl hier="19" item="2"/>
          <tpl fld="1" item="0"/>
        </tpls>
      </n>
      <n v="5.7200000000000008E-2">
        <tpls c="5">
          <tpl fld="0" item="61"/>
          <tpl hier="13" item="5"/>
          <tpl hier="15" item="0"/>
          <tpl hier="19" item="2"/>
          <tpl fld="1" item="0"/>
        </tpls>
      </n>
      <n v="2.4199999999999999E-2">
        <tpls c="5">
          <tpl fld="0" item="52"/>
          <tpl hier="13" item="5"/>
          <tpl hier="15" item="0"/>
          <tpl hier="19" item="2"/>
          <tpl fld="1" item="0"/>
        </tpls>
      </n>
      <n v="8.0200000000000007E-2">
        <tpls c="5">
          <tpl fld="0" item="18"/>
          <tpl hier="13" item="5"/>
          <tpl hier="15" item="0"/>
          <tpl hier="19" item="2"/>
          <tpl fld="1" item="0"/>
        </tpls>
      </n>
      <n v="5.1200000000000002E-2">
        <tpls c="5">
          <tpl fld="0" item="33"/>
          <tpl hier="13" item="5"/>
          <tpl hier="15" item="0"/>
          <tpl hier="19" item="2"/>
          <tpl fld="1" item="0"/>
        </tpls>
      </n>
      <n v="6.8600000000000008E-2">
        <tpls c="5">
          <tpl fld="0" item="23"/>
          <tpl hier="13" item="5"/>
          <tpl hier="15" item="0"/>
          <tpl hier="19" item="2"/>
          <tpl fld="1" item="0"/>
        </tpls>
      </n>
      <n v="5.3400000000000003E-2">
        <tpls c="5">
          <tpl fld="0" item="25"/>
          <tpl hier="13" item="5"/>
          <tpl hier="15" item="0"/>
          <tpl hier="19" item="2"/>
          <tpl fld="1" item="0"/>
        </tpls>
      </n>
      <n v="5.28E-2">
        <tpls c="5">
          <tpl fld="0" item="67"/>
          <tpl hier="13" item="5"/>
          <tpl hier="15" item="0"/>
          <tpl hier="19" item="2"/>
          <tpl fld="1" item="0"/>
        </tpls>
      </n>
      <n v="8.3600000000000008E-2">
        <tpls c="5">
          <tpl fld="0" item="15"/>
          <tpl hier="13" item="5"/>
          <tpl hier="15" item="0"/>
          <tpl hier="19" item="2"/>
          <tpl fld="1" item="0"/>
        </tpls>
      </n>
      <n v="4.8750000000000002E-2">
        <tpls c="5">
          <tpl fld="0" item="31"/>
          <tpl hier="13" item="5"/>
          <tpl hier="15" item="0"/>
          <tpl hier="19" item="2"/>
          <tpl fld="1" item="0"/>
        </tpls>
      </n>
      <n v="6.9200000000000012E-2">
        <tpls c="5">
          <tpl fld="0" item="5"/>
          <tpl hier="13" item="5"/>
          <tpl hier="15" item="0"/>
          <tpl hier="19" item="2"/>
          <tpl fld="1" item="0"/>
        </tpls>
      </n>
      <n v="7.7800000000000008E-2">
        <tpls c="5">
          <tpl fld="0" item="66"/>
          <tpl hier="13" item="5"/>
          <tpl hier="15" item="0"/>
          <tpl hier="19" item="2"/>
          <tpl fld="1" item="0"/>
        </tpls>
      </n>
      <n v="5.1000000000000004E-2">
        <tpls c="5">
          <tpl fld="0" item="64"/>
          <tpl hier="13" item="5"/>
          <tpl hier="15" item="0"/>
          <tpl hier="19" item="2"/>
          <tpl fld="1" item="0"/>
        </tpls>
      </n>
      <n v="2.8400000000000002E-2">
        <tpls c="5">
          <tpl fld="0" item="0"/>
          <tpl hier="13" item="5"/>
          <tpl hier="15" item="0"/>
          <tpl hier="19" item="2"/>
          <tpl fld="1" item="0"/>
        </tpls>
      </n>
      <n v="3.8800000000000008E-2">
        <tpls c="5">
          <tpl fld="0" item="55"/>
          <tpl hier="13" item="5"/>
          <tpl hier="15" item="0"/>
          <tpl hier="19" item="2"/>
          <tpl fld="1" item="0"/>
        </tpls>
      </n>
      <n v="5.6799999999999996E-2">
        <tpls c="5">
          <tpl fld="0" item="57"/>
          <tpl hier="13" item="5"/>
          <tpl hier="15" item="0"/>
          <tpl hier="19" item="2"/>
          <tpl fld="1" item="0"/>
        </tpls>
      </n>
      <n v="4.9399999999999999E-2">
        <tpls c="5">
          <tpl fld="0" item="38"/>
          <tpl hier="13" item="5"/>
          <tpl hier="15" item="0"/>
          <tpl hier="19" item="2"/>
          <tpl fld="1" item="0"/>
        </tpls>
      </n>
      <n v="9.0999999999999998E-2">
        <tpls c="5">
          <tpl fld="0" item="50"/>
          <tpl hier="13" item="5"/>
          <tpl hier="15" item="0"/>
          <tpl hier="19" item="2"/>
          <tpl fld="1" item="0"/>
        </tpls>
      </n>
      <n v="0.10875">
        <tpls c="5">
          <tpl fld="0" item="51"/>
          <tpl hier="13" item="5"/>
          <tpl hier="15" item="0"/>
          <tpl hier="19" item="2"/>
          <tpl fld="1" item="0"/>
        </tpls>
      </n>
      <n v="5.2200000000000003E-2">
        <tpls c="5">
          <tpl fld="0" item="17"/>
          <tpl hier="13" item="5"/>
          <tpl hier="15" item="0"/>
          <tpl hier="19" item="2"/>
          <tpl fld="1" item="0"/>
        </tpls>
      </n>
      <n v="5.1200000000000002E-2">
        <tpls c="5">
          <tpl fld="0" item="27"/>
          <tpl hier="13" item="5"/>
          <tpl hier="15" item="0"/>
          <tpl hier="19" item="2"/>
          <tpl fld="1" item="0"/>
        </tpls>
      </n>
      <n v="5.7000000000000009E-2">
        <tpls c="5">
          <tpl fld="0" item="69"/>
          <tpl hier="13" item="5"/>
          <tpl hier="15" item="0"/>
          <tpl hier="19" item="2"/>
          <tpl fld="1" item="0"/>
        </tpls>
      </n>
      <n v="3.2600000000000004E-2">
        <tpls c="5">
          <tpl fld="0" item="53"/>
          <tpl hier="13" item="5"/>
          <tpl hier="15" item="0"/>
          <tpl hier="19" item="2"/>
          <tpl fld="1" item="0"/>
        </tpls>
      </n>
      <n v="0.18119999999999997">
        <tpls c="5">
          <tpl fld="0" item="46"/>
          <tpl hier="13" item="6"/>
          <tpl hier="15" item="0"/>
          <tpl hier="19" item="2"/>
          <tpl fld="1" item="0"/>
        </tpls>
      </n>
      <n v="0.17219999999999999">
        <tpls c="5">
          <tpl fld="0" item="42"/>
          <tpl hier="13" item="6"/>
          <tpl hier="15" item="0"/>
          <tpl hier="19" item="2"/>
          <tpl fld="1" item="0"/>
        </tpls>
      </n>
      <n v="0.31619999999999998">
        <tpls c="5">
          <tpl fld="0" item="36"/>
          <tpl hier="13" item="6"/>
          <tpl hier="15" item="0"/>
          <tpl hier="19" item="2"/>
          <tpl fld="1" item="0"/>
        </tpls>
      </n>
      <n v="0.11899999999999999">
        <tpls c="5">
          <tpl fld="0" item="54"/>
          <tpl hier="13" item="6"/>
          <tpl hier="15" item="0"/>
          <tpl hier="19" item="2"/>
          <tpl fld="1" item="0"/>
        </tpls>
      </n>
      <n v="0.14760000000000001">
        <tpls c="5">
          <tpl fld="0" item="41"/>
          <tpl hier="13" item="6"/>
          <tpl hier="15" item="0"/>
          <tpl hier="19" item="2"/>
          <tpl fld="1" item="0"/>
        </tpls>
      </n>
      <n v="8.9799999999999991E-2">
        <tpls c="5">
          <tpl fld="0" item="70"/>
          <tpl hier="13" item="6"/>
          <tpl hier="15" item="0"/>
          <tpl hier="19" item="2"/>
          <tpl fld="1" item="0"/>
        </tpls>
      </n>
      <n v="7.400000000000001E-2">
        <tpls c="5">
          <tpl fld="0" item="40"/>
          <tpl hier="13" item="6"/>
          <tpl hier="15" item="0"/>
          <tpl hier="19" item="2"/>
          <tpl fld="1" item="0"/>
        </tpls>
      </n>
      <n v="0.13666666666666669">
        <tpls c="5">
          <tpl fld="0" item="7"/>
          <tpl hier="13" item="6"/>
          <tpl hier="15" item="0"/>
          <tpl hier="19" item="2"/>
          <tpl fld="1" item="0"/>
        </tpls>
      </n>
      <n v="0.16299999999999998">
        <tpls c="5">
          <tpl fld="0" item="24"/>
          <tpl hier="13" item="6"/>
          <tpl hier="15" item="0"/>
          <tpl hier="19" item="2"/>
          <tpl fld="1" item="0"/>
        </tpls>
      </n>
      <n v="0.38679999999999998">
        <tpls c="5">
          <tpl fld="0" item="56"/>
          <tpl hier="13" item="6"/>
          <tpl hier="15" item="0"/>
          <tpl hier="19" item="2"/>
          <tpl fld="1" item="0"/>
        </tpls>
      </n>
      <n v="9.7333333333333327E-2">
        <tpls c="5">
          <tpl fld="0" item="2"/>
          <tpl hier="13" item="6"/>
          <tpl hier="15" item="0"/>
          <tpl hier="19" item="2"/>
          <tpl fld="1" item="0"/>
        </tpls>
      </n>
      <n v="8.900000000000001E-2">
        <tpls c="5">
          <tpl fld="0" item="39"/>
          <tpl hier="13" item="6"/>
          <tpl hier="15" item="0"/>
          <tpl hier="19" item="2"/>
          <tpl fld="1" item="0"/>
        </tpls>
      </n>
      <n v="0.16520000000000001">
        <tpls c="5">
          <tpl fld="0" item="62"/>
          <tpl hier="13" item="6"/>
          <tpl hier="15" item="0"/>
          <tpl hier="19" item="2"/>
          <tpl fld="1" item="0"/>
        </tpls>
      </n>
      <n v="0.11539999999999999">
        <tpls c="5">
          <tpl fld="0" item="72"/>
          <tpl hier="13" item="6"/>
          <tpl hier="15" item="0"/>
          <tpl hier="19" item="2"/>
          <tpl fld="1" item="0"/>
        </tpls>
      </n>
      <n v="9.0400000000000008E-2">
        <tpls c="5">
          <tpl fld="0" item="29"/>
          <tpl hier="13" item="6"/>
          <tpl hier="15" item="0"/>
          <tpl hier="19" item="2"/>
          <tpl fld="1" item="0"/>
        </tpls>
      </n>
      <n v="8.7000000000000008E-2">
        <tpls c="5">
          <tpl fld="0" item="1"/>
          <tpl hier="13" item="6"/>
          <tpl hier="15" item="0"/>
          <tpl hier="19" item="2"/>
          <tpl fld="1" item="0"/>
        </tpls>
      </n>
      <n v="0.18120000000000003">
        <tpls c="5">
          <tpl fld="0" item="32"/>
          <tpl hier="13" item="6"/>
          <tpl hier="15" item="0"/>
          <tpl hier="19" item="2"/>
          <tpl fld="1" item="0"/>
        </tpls>
      </n>
      <n v="0.21920000000000001">
        <tpls c="5">
          <tpl fld="0" item="63"/>
          <tpl hier="13" item="6"/>
          <tpl hier="15" item="0"/>
          <tpl hier="19" item="2"/>
          <tpl fld="1" item="0"/>
        </tpls>
      </n>
      <n v="0.11360000000000001">
        <tpls c="5">
          <tpl fld="0" item="11"/>
          <tpl hier="13" item="6"/>
          <tpl hier="15" item="0"/>
          <tpl hier="19" item="2"/>
          <tpl fld="1" item="0"/>
        </tpls>
      </n>
      <n v="0.112">
        <tpls c="5">
          <tpl fld="0" item="58"/>
          <tpl hier="13" item="6"/>
          <tpl hier="15" item="0"/>
          <tpl hier="19" item="2"/>
          <tpl fld="1" item="0"/>
        </tpls>
      </n>
      <n v="0.22120000000000001">
        <tpls c="5">
          <tpl fld="0" item="4"/>
          <tpl hier="13" item="6"/>
          <tpl hier="15" item="0"/>
          <tpl hier="19" item="2"/>
          <tpl fld="1" item="0"/>
        </tpls>
      </n>
      <n v="0.28849999999999998">
        <tpls c="5">
          <tpl fld="0" item="30"/>
          <tpl hier="13" item="6"/>
          <tpl hier="15" item="0"/>
          <tpl hier="19" item="2"/>
          <tpl fld="1" item="0"/>
        </tpls>
      </n>
      <n v="0.42180000000000001">
        <tpls c="5">
          <tpl fld="0" item="60"/>
          <tpl hier="13" item="6"/>
          <tpl hier="15" item="0"/>
          <tpl hier="19" item="2"/>
          <tpl fld="1" item="0"/>
        </tpls>
      </n>
      <n v="0.13840000000000002">
        <tpls c="5">
          <tpl fld="0" item="26"/>
          <tpl hier="13" item="6"/>
          <tpl hier="15" item="0"/>
          <tpl hier="19" item="2"/>
          <tpl fld="1" item="0"/>
        </tpls>
      </n>
      <n v="0.2298">
        <tpls c="5">
          <tpl fld="0" item="65"/>
          <tpl hier="13" item="6"/>
          <tpl hier="15" item="0"/>
          <tpl hier="19" item="2"/>
          <tpl fld="1" item="0"/>
        </tpls>
      </n>
      <n v="0.18279999999999999">
        <tpls c="5">
          <tpl fld="0" item="28"/>
          <tpl hier="13" item="6"/>
          <tpl hier="15" item="0"/>
          <tpl hier="19" item="2"/>
          <tpl fld="1" item="0"/>
        </tpls>
      </n>
      <n v="0.1004">
        <tpls c="5">
          <tpl fld="0" item="13"/>
          <tpl hier="13" item="6"/>
          <tpl hier="15" item="0"/>
          <tpl hier="19" item="2"/>
          <tpl fld="1" item="0"/>
        </tpls>
      </n>
      <n v="0.15640000000000001">
        <tpls c="5">
          <tpl fld="0" item="6"/>
          <tpl hier="13" item="6"/>
          <tpl hier="15" item="0"/>
          <tpl hier="19" item="2"/>
          <tpl fld="1" item="0"/>
        </tpls>
      </n>
      <n v="8.8600000000000012E-2">
        <tpls c="5">
          <tpl fld="0" item="44"/>
          <tpl hier="13" item="6"/>
          <tpl hier="15" item="0"/>
          <tpl hier="19" item="2"/>
          <tpl fld="1" item="0"/>
        </tpls>
      </n>
      <n v="0.11939999999999999">
        <tpls c="5">
          <tpl fld="0" item="47"/>
          <tpl hier="13" item="6"/>
          <tpl hier="15" item="0"/>
          <tpl hier="19" item="2"/>
          <tpl fld="1" item="0"/>
        </tpls>
      </n>
      <n v="0.12759999999999999">
        <tpls c="5">
          <tpl fld="0" item="21"/>
          <tpl hier="13" item="6"/>
          <tpl hier="15" item="0"/>
          <tpl hier="19" item="2"/>
          <tpl fld="1" item="0"/>
        </tpls>
      </n>
      <n v="0.15200000000000002">
        <tpls c="5">
          <tpl fld="0" item="49"/>
          <tpl hier="13" item="6"/>
          <tpl hier="15" item="0"/>
          <tpl hier="19" item="2"/>
          <tpl fld="1" item="0"/>
        </tpls>
      </n>
      <n v="0.1482">
        <tpls c="5">
          <tpl fld="0" item="59"/>
          <tpl hier="13" item="6"/>
          <tpl hier="15" item="0"/>
          <tpl hier="19" item="2"/>
          <tpl fld="1" item="0"/>
        </tpls>
      </n>
      <n v="0.31240000000000001">
        <tpls c="5">
          <tpl fld="0" item="12"/>
          <tpl hier="13" item="6"/>
          <tpl hier="15" item="0"/>
          <tpl hier="19" item="2"/>
          <tpl fld="1" item="0"/>
        </tpls>
      </n>
      <n v="0.16160000000000002">
        <tpls c="5">
          <tpl fld="0" item="48"/>
          <tpl hier="13" item="6"/>
          <tpl hier="15" item="0"/>
          <tpl hier="19" item="2"/>
          <tpl fld="1" item="0"/>
        </tpls>
      </n>
      <n v="0.14440000000000003">
        <tpls c="5">
          <tpl fld="0" item="71"/>
          <tpl hier="13" item="6"/>
          <tpl hier="15" item="0"/>
          <tpl hier="19" item="2"/>
          <tpl fld="1" item="0"/>
        </tpls>
      </n>
      <n v="0.20680000000000001">
        <tpls c="5">
          <tpl fld="0" item="10"/>
          <tpl hier="13" item="6"/>
          <tpl hier="15" item="0"/>
          <tpl hier="19" item="2"/>
          <tpl fld="1" item="0"/>
        </tpls>
      </n>
      <n v="0.19700000000000001">
        <tpls c="5">
          <tpl fld="0" item="68"/>
          <tpl hier="13" item="6"/>
          <tpl hier="15" item="0"/>
          <tpl hier="19" item="2"/>
          <tpl fld="1" item="0"/>
        </tpls>
      </n>
      <n v="0.1308">
        <tpls c="5">
          <tpl fld="0" item="43"/>
          <tpl hier="13" item="6"/>
          <tpl hier="15" item="0"/>
          <tpl hier="19" item="2"/>
          <tpl fld="1" item="0"/>
        </tpls>
      </n>
      <n v="0.12740000000000001">
        <tpls c="5">
          <tpl fld="0" item="3"/>
          <tpl hier="13" item="6"/>
          <tpl hier="15" item="0"/>
          <tpl hier="19" item="2"/>
          <tpl fld="1" item="0"/>
        </tpls>
      </n>
      <n v="0.20700000000000002">
        <tpls c="5">
          <tpl fld="0" item="19"/>
          <tpl hier="13" item="6"/>
          <tpl hier="15" item="0"/>
          <tpl hier="19" item="2"/>
          <tpl fld="1" item="0"/>
        </tpls>
      </n>
      <n v="0.2424">
        <tpls c="5">
          <tpl fld="0" item="22"/>
          <tpl hier="13" item="6"/>
          <tpl hier="15" item="0"/>
          <tpl hier="19" item="2"/>
          <tpl fld="1" item="0"/>
        </tpls>
      </n>
      <n v="0.1474">
        <tpls c="5">
          <tpl fld="0" item="14"/>
          <tpl hier="13" item="6"/>
          <tpl hier="15" item="0"/>
          <tpl hier="19" item="2"/>
          <tpl fld="1" item="0"/>
        </tpls>
      </n>
      <n v="0.16919999999999999">
        <tpls c="5">
          <tpl fld="0" item="20"/>
          <tpl hier="13" item="6"/>
          <tpl hier="15" item="0"/>
          <tpl hier="19" item="2"/>
          <tpl fld="1" item="0"/>
        </tpls>
      </n>
      <n v="0.16800000000000001">
        <tpls c="5">
          <tpl fld="0" item="16"/>
          <tpl hier="13" item="6"/>
          <tpl hier="15" item="0"/>
          <tpl hier="19" item="2"/>
          <tpl fld="1" item="0"/>
        </tpls>
      </n>
      <n v="0.1192">
        <tpls c="5">
          <tpl fld="0" item="45"/>
          <tpl hier="13" item="6"/>
          <tpl hier="15" item="0"/>
          <tpl hier="19" item="2"/>
          <tpl fld="1" item="0"/>
        </tpls>
      </n>
      <n v="8.2400000000000015E-2">
        <tpls c="5">
          <tpl fld="0" item="9"/>
          <tpl hier="13" item="6"/>
          <tpl hier="15" item="0"/>
          <tpl hier="19" item="2"/>
          <tpl fld="1" item="0"/>
        </tpls>
      </n>
      <n v="0.12520000000000001">
        <tpls c="5">
          <tpl fld="0" item="34"/>
          <tpl hier="13" item="6"/>
          <tpl hier="15" item="0"/>
          <tpl hier="19" item="2"/>
          <tpl fld="1" item="0"/>
        </tpls>
      </n>
      <n v="0.16240000000000002">
        <tpls c="5">
          <tpl fld="0" item="35"/>
          <tpl hier="13" item="6"/>
          <tpl hier="15" item="0"/>
          <tpl hier="19" item="2"/>
          <tpl fld="1" item="0"/>
        </tpls>
      </n>
      <n v="0.2838">
        <tpls c="5">
          <tpl fld="0" item="8"/>
          <tpl hier="13" item="6"/>
          <tpl hier="15" item="0"/>
          <tpl hier="19" item="2"/>
          <tpl fld="1" item="0"/>
        </tpls>
      </n>
      <n v="0.14960000000000001">
        <tpls c="5">
          <tpl fld="0" item="37"/>
          <tpl hier="13" item="6"/>
          <tpl hier="15" item="0"/>
          <tpl hier="19" item="2"/>
          <tpl fld="1" item="0"/>
        </tpls>
      </n>
      <n v="0.1308">
        <tpls c="5">
          <tpl fld="0" item="61"/>
          <tpl hier="13" item="6"/>
          <tpl hier="15" item="0"/>
          <tpl hier="19" item="2"/>
          <tpl fld="1" item="0"/>
        </tpls>
      </n>
      <n v="0.1016">
        <tpls c="5">
          <tpl fld="0" item="52"/>
          <tpl hier="13" item="6"/>
          <tpl hier="15" item="0"/>
          <tpl hier="19" item="2"/>
          <tpl fld="1" item="0"/>
        </tpls>
      </n>
      <n v="0.29579999999999995">
        <tpls c="5">
          <tpl fld="0" item="18"/>
          <tpl hier="13" item="6"/>
          <tpl hier="15" item="0"/>
          <tpl hier="19" item="2"/>
          <tpl fld="1" item="0"/>
        </tpls>
      </n>
      <n v="7.6399999999999996E-2">
        <tpls c="5">
          <tpl fld="0" item="33"/>
          <tpl hier="13" item="6"/>
          <tpl hier="15" item="0"/>
          <tpl hier="19" item="2"/>
          <tpl fld="1" item="0"/>
        </tpls>
      </n>
      <n v="0.17319999999999997">
        <tpls c="5">
          <tpl fld="0" item="23"/>
          <tpl hier="13" item="6"/>
          <tpl hier="15" item="0"/>
          <tpl hier="19" item="2"/>
          <tpl fld="1" item="0"/>
        </tpls>
      </n>
      <n v="0.15960000000000002">
        <tpls c="5">
          <tpl fld="0" item="25"/>
          <tpl hier="13" item="6"/>
          <tpl hier="15" item="0"/>
          <tpl hier="19" item="2"/>
          <tpl fld="1" item="0"/>
        </tpls>
      </n>
      <n v="0.14740000000000003">
        <tpls c="5">
          <tpl fld="0" item="67"/>
          <tpl hier="13" item="6"/>
          <tpl hier="15" item="0"/>
          <tpl hier="19" item="2"/>
          <tpl fld="1" item="0"/>
        </tpls>
      </n>
      <n v="0.30079999999999996">
        <tpls c="5">
          <tpl fld="0" item="15"/>
          <tpl hier="13" item="6"/>
          <tpl hier="15" item="0"/>
          <tpl hier="19" item="2"/>
          <tpl fld="1" item="0"/>
        </tpls>
      </n>
      <n v="0.1288">
        <tpls c="5">
          <tpl fld="0" item="31"/>
          <tpl hier="13" item="6"/>
          <tpl hier="15" item="0"/>
          <tpl hier="19" item="2"/>
          <tpl fld="1" item="0"/>
        </tpls>
      </n>
      <n v="8.5000000000000006E-2">
        <tpls c="5">
          <tpl fld="0" item="5"/>
          <tpl hier="13" item="6"/>
          <tpl hier="15" item="0"/>
          <tpl hier="19" item="2"/>
          <tpl fld="1" item="0"/>
        </tpls>
      </n>
      <n v="0.16500000000000001">
        <tpls c="5">
          <tpl fld="0" item="66"/>
          <tpl hier="13" item="6"/>
          <tpl hier="15" item="0"/>
          <tpl hier="19" item="2"/>
          <tpl fld="1" item="0"/>
        </tpls>
      </n>
      <n v="0.155">
        <tpls c="5">
          <tpl fld="0" item="64"/>
          <tpl hier="13" item="6"/>
          <tpl hier="15" item="0"/>
          <tpl hier="19" item="2"/>
          <tpl fld="1" item="0"/>
        </tpls>
      </n>
      <n v="0.10500000000000001">
        <tpls c="5">
          <tpl fld="0" item="0"/>
          <tpl hier="13" item="6"/>
          <tpl hier="15" item="0"/>
          <tpl hier="19" item="2"/>
          <tpl fld="1" item="0"/>
        </tpls>
      </n>
      <n v="0.14280000000000001">
        <tpls c="5">
          <tpl fld="0" item="55"/>
          <tpl hier="13" item="6"/>
          <tpl hier="15" item="0"/>
          <tpl hier="19" item="2"/>
          <tpl fld="1" item="0"/>
        </tpls>
      </n>
      <n v="0.16019999999999998">
        <tpls c="5">
          <tpl fld="0" item="57"/>
          <tpl hier="13" item="6"/>
          <tpl hier="15" item="0"/>
          <tpl hier="19" item="2"/>
          <tpl fld="1" item="0"/>
        </tpls>
      </n>
      <n v="6.8200000000000011E-2">
        <tpls c="5">
          <tpl fld="0" item="38"/>
          <tpl hier="13" item="6"/>
          <tpl hier="15" item="0"/>
          <tpl hier="19" item="2"/>
          <tpl fld="1" item="0"/>
        </tpls>
      </n>
      <n v="0.28460000000000002">
        <tpls c="5">
          <tpl fld="0" item="50"/>
          <tpl hier="13" item="6"/>
          <tpl hier="15" item="0"/>
          <tpl hier="19" item="2"/>
          <tpl fld="1" item="0"/>
        </tpls>
      </n>
      <n v="0.16520000000000001">
        <tpls c="5">
          <tpl fld="0" item="51"/>
          <tpl hier="13" item="6"/>
          <tpl hier="15" item="0"/>
          <tpl hier="19" item="2"/>
          <tpl fld="1" item="0"/>
        </tpls>
      </n>
      <n v="0.1628">
        <tpls c="5">
          <tpl fld="0" item="17"/>
          <tpl hier="13" item="6"/>
          <tpl hier="15" item="0"/>
          <tpl hier="19" item="2"/>
          <tpl fld="1" item="0"/>
        </tpls>
      </n>
      <n v="0.1336">
        <tpls c="5">
          <tpl fld="0" item="27"/>
          <tpl hier="13" item="6"/>
          <tpl hier="15" item="0"/>
          <tpl hier="19" item="2"/>
          <tpl fld="1" item="0"/>
        </tpls>
      </n>
      <n v="0.16019999999999998">
        <tpls c="5">
          <tpl fld="0" item="69"/>
          <tpl hier="13" item="6"/>
          <tpl hier="15" item="0"/>
          <tpl hier="19" item="2"/>
          <tpl fld="1" item="0"/>
        </tpls>
      </n>
      <n v="0.11979999999999999">
        <tpls c="5">
          <tpl fld="0" item="53"/>
          <tpl hier="13" item="6"/>
          <tpl hier="15" item="0"/>
          <tpl hier="19" item="2"/>
          <tpl fld="1" item="0"/>
        </tpls>
      </n>
    </entries>
    <sets count="7">
      <set count="1" maxRank="1" setDefinition="{[dim_topic].[CATEGORY].[All]}">
        <tpls c="1">
          <tpl hier="15" item="4294967295"/>
        </tpls>
      </set>
      <set count="1" maxRank="1" setDefinition="{[dim_topic].[TOPIC].&amp;[Any difficulty remembering or concentrating]}">
        <tpls c="1">
          <tpl fld="2" item="0"/>
        </tpls>
      </set>
      <set count="1" maxRank="1" setDefinition="{[fact_estimates].[TIME_PERIOD].[All]}">
        <tpls c="1">
          <tpl hier="19" item="4294967295"/>
        </tpls>
      </set>
      <set count="1" maxRank="1" setDefinition="{[dim_topic].[TOPIC].&amp;[Any difficulty seeing]}">
        <tpls c="1">
          <tpl fld="2" item="1"/>
        </tpls>
      </set>
      <set count="1" maxRank="1" setDefinition="{[dim_topic].[TOPIC].&amp;[Angina/angina pectoris]}">
        <tpls c="1">
          <tpl fld="2" item="2"/>
        </tpls>
      </set>
      <set count="1" maxRank="1" setDefinition="{[dim_topic].[TOPIC].&amp;[Any difficulty communicating]}">
        <tpls c="1">
          <tpl fld="2" item="3"/>
        </tpls>
      </set>
      <set count="1" maxRank="1" setDefinition="{[dim_topic].[TOPIC].&amp;[Any difficulty hearing]}">
        <tpls c="1">
          <tpl fld="2" item="4"/>
        </tpls>
      </set>
    </sets>
    <queryCache count="74">
      <query mdx="[dim_subgroup 1].[SUBGROUP].&amp;[Employed]">
        <tpls c="1">
          <tpl fld="0" item="0"/>
        </tpls>
      </query>
      <query mdx="[dim_subgroup 1].[SUBGROUP].&amp;[All races, Hispanic]">
        <tpls c="1">
          <tpl fld="0" item="1"/>
        </tpls>
      </query>
      <query mdx="[dim_subgroup 1].[SUBGROUP].&amp;[Black and White]">
        <tpls c="1">
          <tpl fld="0" item="2"/>
        </tpls>
      </query>
      <query mdx="[dim_subgroup 1].[SUBGROUP].&amp;[College degree or higher]">
        <tpls c="1">
          <tpl fld="0" item="3"/>
        </tpls>
      </query>
      <query mdx="[dim_subgroup 1].[SUBGROUP].&amp;[Not employed]">
        <tpls c="1">
          <tpl fld="0" item="4"/>
        </tpls>
      </query>
      <query mdx="[dim_subgroup 1].[SUBGROUP].&amp;[Never married]">
        <tpls c="1">
          <tpl fld="0" item="5"/>
        </tpls>
      </query>
      <query mdx="[dim_subgroup 1].[SUBGROUP].&amp;[Married]">
        <tpls c="1">
          <tpl fld="0" item="6"/>
        </tpls>
      </query>
      <query mdx="[dim_subgroup 1].[SUBGROUP].&amp;[Native Hawaiian or Other Pacific Islander only]">
        <tpls c="1">
          <tpl fld="0" item="7"/>
        </tpls>
      </query>
      <query mdx="[dim_subgroup 1].[SUBGROUP].&amp;[Medicare and Medicaid]">
        <tpls c="1">
          <tpl fld="0" item="8"/>
        </tpls>
      </query>
      <query mdx="[dim_subgroup 1].[SUBGROUP].&amp;[Foreign-born]">
        <tpls c="1">
          <tpl fld="0" item="9"/>
        </tpls>
      </query>
      <query mdx="[dim_subgroup 1].[SUBGROUP].&amp;[Nonmetropolitan]">
        <tpls c="1">
          <tpl fld="0" item="10"/>
        </tpls>
      </query>
      <query mdx="[dim_subgroup 1].[SUBGROUP].&amp;[Not employed and has never worked]">
        <tpls c="1">
          <tpl fld="0" item="11"/>
        </tpls>
      </query>
      <query mdx="[dim_subgroup 1].[SUBGROUP].&amp;[Widowed]">
        <tpls c="1">
          <tpl fld="0" item="12"/>
        </tpls>
      </query>
      <query mdx="[dim_subgroup 1].[SUBGROUP].&amp;[Other races, non-Hispanic]">
        <tpls c="1">
          <tpl fld="0" item="13"/>
        </tpls>
      </query>
      <query mdx="[dim_subgroup 1].[SUBGROUP].&amp;[45-64 years]">
        <tpls c="1">
          <tpl fld="0" item="14"/>
        </tpls>
      </query>
      <query mdx="[dim_subgroup 1].[SUBGROUP].&amp;[65 years and older]">
        <tpls c="1">
          <tpl fld="0" item="15"/>
        </tpls>
      </query>
      <query mdx="[Measures].[Average of ESTIMATE]">
        <tpls c="1">
          <tpl fld="1" item="0"/>
        </tpls>
      </query>
      <query mdx="[dim_subgroup 1].[SUBGROUP].&amp;[Midwest]">
        <tpls c="1">
          <tpl fld="0" item="16"/>
        </tpls>
      </query>
      <query mdx="[dim_subgroup 1].[SUBGROUP].&amp;[U.S.-born]">
        <tpls c="1">
          <tpl fld="0" item="17"/>
        </tpls>
      </query>
      <query mdx="[dim_subgroup 1].[SUBGROUP].&amp;[Medicare Advantage]">
        <tpls c="1">
          <tpl fld="0" item="18"/>
        </tpls>
      </query>
      <query mdx="[dim_subgroup 1].[SUBGROUP].&amp;[Non-MSA]">
        <tpls c="1">
          <tpl fld="0" item="19"/>
        </tpls>
      </query>
      <query mdx="[dim_subgroup 1].[SUBGROUP].&amp;[White only]">
        <tpls c="1">
          <tpl fld="0" item="20"/>
        </tpls>
      </query>
      <query mdx="[dim_subgroup 1].[SUBGROUP].&amp;[Northeast]">
        <tpls c="1">
          <tpl fld="0" item="21"/>
        </tpls>
      </query>
      <query mdx="[dim_subgroup 1].[SUBGROUP].&amp;[65-74 years]">
        <tpls c="1">
          <tpl fld="0" item="22"/>
        </tpls>
      </query>
      <query mdx="[dim_subgroup 1].[SUBGROUP].&amp;[High school diploma or GED]">
        <tpls c="1">
          <tpl fld="0" item="23"/>
        </tpls>
      </query>
      <query mdx="[dim_subgroup 1].[SUBGROUP].&amp;[Little to no social vulnerability]">
        <tpls c="1">
          <tpl fld="0" item="24"/>
        </tpls>
      </query>
      <query mdx="[dim_subgroup 1].[SUBGROUP].&amp;[All races, non-Hispanic]">
        <tpls c="1">
          <tpl fld="0" item="25"/>
        </tpls>
      </query>
      <query mdx="[dim_subgroup 1].[SUBGROUP].&amp;[Large fringe metro]">
        <tpls c="1">
          <tpl fld="0" item="26"/>
        </tpls>
      </query>
      <query mdx="[dim_subgroup 1].[SUBGROUP].&amp;[Non-veteran]">
        <tpls c="1">
          <tpl fld="0" item="27"/>
        </tpls>
      </query>
      <query mdx="[dim_subgroup 1].[SUBGROUP].&amp;[No high school diploma or GED]">
        <tpls c="1">
          <tpl fld="0" item="28"/>
        </tpls>
      </query>
      <query mdx="[dim_subgroup 1].[SUBGROUP].&amp;[All races, Hispanic, Mexican]">
        <tpls c="1">
          <tpl fld="0" item="29"/>
        </tpls>
      </query>
      <query mdx="[dim_subgroup 1].[SUBGROUP].&amp;[Other coverage]">
        <tpls c="1">
          <tpl fld="0" item="30"/>
        </tpls>
      </query>
      <query mdx="[dim_subgroup 1].[SUBGROUP].&amp;[Gay/lesbian]">
        <tpls c="1">
          <tpl fld="0" item="31"/>
        </tpls>
      </query>
      <query mdx="[dim_subgroup 1].[SUBGROUP].&amp;[White only, non-Hispanic]">
        <tpls c="1">
          <tpl fld="0" item="32"/>
        </tpls>
      </query>
      <query mdx="[dim_subgroup 1].[SUBGROUP].&amp;[Asian only]">
        <tpls c="1">
          <tpl fld="0" item="33"/>
        </tpls>
      </query>
      <query mdx="[dim_subgroup 1].[SUBGROUP].&amp;[Large MSA]">
        <tpls c="1">
          <tpl fld="0" item="34"/>
        </tpls>
      </query>
      <query mdx="[dim_subgroup 1].[SUBGROUP].&amp;[100% to &lt;200% FPL]">
        <tpls c="1">
          <tpl fld="0" item="35"/>
        </tpls>
      </query>
      <query mdx="[dim_subgroup 1].[SUBGROUP].&amp;[Veteran]">
        <tpls c="1">
          <tpl fld="0" item="36"/>
        </tpls>
      </query>
      <query mdx="[dim_subgroup 1].[SUBGROUP].&amp;[Medium social vulnerability]">
        <tpls c="1">
          <tpl fld="0" item="37"/>
        </tpls>
      </query>
      <query mdx="[dim_subgroup 1].[SUBGROUP].&amp;[18-34 years]">
        <tpls c="1">
          <tpl fld="0" item="38"/>
        </tpls>
      </query>
      <query mdx="[dim_subgroup 1].[SUBGROUP].&amp;[Black only, non-Hispanic]">
        <tpls c="1">
          <tpl fld="0" item="39"/>
        </tpls>
      </query>
      <query mdx="[dim_subgroup 1].[SUBGROUP].&amp;[18-44 years]">
        <tpls c="1">
          <tpl fld="0" item="40"/>
        </tpls>
      </query>
      <query mdx="[dim_subgroup 1].[SUBGROUP].&amp;[Straight]">
        <tpls c="1">
          <tpl fld="0" item="41"/>
        </tpls>
      </query>
      <query mdx="[dim_subgroup 1].[SUBGROUP].&amp;[Some college]">
        <tpls c="1">
          <tpl fld="0" item="42"/>
        </tpls>
      </query>
      <query mdx="[dim_subgroup 1].[SUBGROUP].&amp;[Female]">
        <tpls c="1">
          <tpl fld="0" item="43"/>
        </tpls>
      </query>
      <query mdx="[dim_subgroup 1].[SUBGROUP].&amp;[Black only]">
        <tpls c="1">
          <tpl fld="0" item="44"/>
        </tpls>
      </query>
      <query mdx="[dim_subgroup 1].[SUBGROUP].&amp;[Medicaid or other public]">
        <tpls c="1">
          <tpl fld="0" item="45"/>
        </tpls>
      </query>
      <query mdx="[dim_subgroup 1].[SUBGROUP].&amp;[Divorced or separated]">
        <tpls c="1">
          <tpl fld="0" item="46"/>
        </tpls>
      </query>
      <query mdx="[dim_subgroup 1].[SUBGROUP].&amp;[Part-time]">
        <tpls c="1">
          <tpl fld="0" item="47"/>
        </tpls>
      </query>
      <query mdx="[dim_subgroup 1].[SUBGROUP].&amp;[50-64 years]">
        <tpls c="1">
          <tpl fld="0" item="48"/>
        </tpls>
      </query>
      <query mdx="[dim_subgroup 1].[SUBGROUP].&amp;[&lt;100% FPL]">
        <tpls c="1">
          <tpl fld="0" item="49"/>
        </tpls>
      </query>
      <query mdx="[dim_subgroup 1].[SUBGROUP].&amp;[Medicare only (no Advantage)]">
        <tpls c="1">
          <tpl fld="0" item="50"/>
        </tpls>
      </query>
      <query mdx="[dim_subgroup 1].[SUBGROUP].&amp;[American Indian and Alaska Native only]">
        <tpls c="1">
          <tpl fld="0" item="51"/>
        </tpls>
      </query>
      <query mdx="[dim_subgroup 1].[SUBGROUP].&amp;[Full-time]">
        <tpls c="1">
          <tpl fld="0" item="52"/>
        </tpls>
      </query>
      <query mdx="[dim_subgroup 1].[SUBGROUP].&amp;[Without disability]">
        <tpls c="1">
          <tpl fld="0" item="53"/>
        </tpls>
      </query>
      <query mdx="[dim_subgroup 1].[SUBGROUP].&amp;[Living with a partner]">
        <tpls c="1">
          <tpl fld="0" item="54"/>
        </tpls>
      </query>
      <query mdx="[dim_subgroup 1].[SUBGROUP].&amp;[&gt;200% FPL]">
        <tpls c="1">
          <tpl fld="0" item="55"/>
        </tpls>
      </query>
      <query mdx="[dim_subgroup 1].[SUBGROUP].&amp;[75 years and older]">
        <tpls c="1">
          <tpl fld="0" item="56"/>
        </tpls>
      </query>
      <query mdx="[dim_subgroup 1].[SUBGROUP].&amp;[Small MSA]">
        <tpls c="1">
          <tpl fld="0" item="57"/>
        </tpls>
      </query>
      <query mdx="[dim_subgroup 1].[SUBGROUP].&amp;[Uninsured]">
        <tpls c="1">
          <tpl fld="0" item="58"/>
        </tpls>
      </query>
      <query mdx="[dim_subgroup 1].[SUBGROUP].&amp;[West]">
        <tpls c="1">
          <tpl fld="0" item="59"/>
        </tpls>
      </query>
      <query mdx="[dim_subgroup 1].[SUBGROUP].&amp;[With disability]">
        <tpls c="1">
          <tpl fld="0" item="60"/>
        </tpls>
      </query>
      <query mdx="[dim_subgroup 1].[SUBGROUP].&amp;[High social vulnerability]">
        <tpls c="1">
          <tpl fld="0" item="61"/>
        </tpls>
      </query>
      <query mdx="[dim_subgroup 1].[SUBGROUP].&amp;[Male]">
        <tpls c="1">
          <tpl fld="0" item="62"/>
        </tpls>
      </query>
      <query mdx="[dim_subgroup 1].[SUBGROUP].&amp;[American Indian and Alaska Native and White]">
        <tpls c="1">
          <tpl fld="0" item="63"/>
        </tpls>
      </query>
      <query mdx="[dim_subgroup 1].[SUBGROUP].&amp;[Low social vulnerability]">
        <tpls c="1">
          <tpl fld="0" item="64"/>
        </tpls>
      </query>
      <query mdx="[dim_subgroup 1].[SUBGROUP].&amp;[Not employed but has worked previously]">
        <tpls c="1">
          <tpl fld="0" item="65"/>
        </tpls>
      </query>
      <query mdx="[dim_subgroup 1].[SUBGROUP].&amp;[Bisexual]">
        <tpls c="1">
          <tpl fld="0" item="66"/>
        </tpls>
      </query>
      <query mdx="[dim_subgroup 1].[SUBGROUP].&amp;[18 years and older]">
        <tpls c="1">
          <tpl fld="0" item="67"/>
        </tpls>
      </query>
      <query mdx="[dim_subgroup 1].[SUBGROUP].&amp;[Private]">
        <tpls c="1">
          <tpl fld="0" item="68"/>
        </tpls>
      </query>
      <query mdx="[dim_subgroup 1].[SUBGROUP].&amp;[Medium and small metro]">
        <tpls c="1">
          <tpl fld="0" item="69"/>
        </tpls>
      </query>
      <query mdx="[dim_subgroup 1].[SUBGROUP].&amp;[35-49 years]">
        <tpls c="1">
          <tpl fld="0" item="70"/>
        </tpls>
      </query>
      <query mdx="[dim_subgroup 1].[SUBGROUP].&amp;[South]">
        <tpls c="1">
          <tpl fld="0" item="71"/>
        </tpls>
      </query>
      <query mdx="[dim_subgroup 1].[SUBGROUP].&amp;[Large central metro]">
        <tpls c="1">
          <tpl fld="0" item="7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65273958333" createdVersion="8" refreshedVersion="8" minRefreshableVersion="3" recordCount="0" supportSubquery="1" supportAdvancedDrill="1" xr:uid="{5B1065E1-681D-4035-AEBE-550E01BDA36C}">
  <cacheSource type="external" connectionId="15"/>
  <cacheFields count="5">
    <cacheField name="[dim_subgroup 1].[SUBGROUP].[SUBGROUP]" caption="SUBGROUP" numFmtId="0" hierarchy="5" level="1">
      <sharedItems count="10">
        <s v="65 years and older"/>
        <s v="65-74 years"/>
        <s v="75 years and older"/>
        <s v="Medicare Advantage"/>
        <s v="Medicare and Medicaid"/>
        <s v="Medicare only (no Advantage)"/>
        <s v="Other coverage"/>
        <s v="Veteran"/>
        <s v="Widowed"/>
        <s v="With disability"/>
      </sharedItems>
    </cacheField>
    <cacheField name="[Measures].[Average of ESTIMATE]" caption="Average of ESTIMATE" numFmtId="0" hierarchy="33" level="32767"/>
    <cacheField name="[dim_topic].[TOPIC].[TOPIC]" caption="TOPIC" numFmtId="0" hierarchy="13"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dim_topic].[CATEGORY].[CATEGORY]" caption="CATEGORY" numFmtId="0" hierarchy="15" level="1">
      <sharedItems containsSemiMixedTypes="0" containsNonDate="0" containsString="0"/>
    </cacheField>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2"/>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4"/>
      </fieldsUsage>
    </cacheHierarchy>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3"/>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65274074071" createdVersion="8" refreshedVersion="8" minRefreshableVersion="3" recordCount="0" supportSubquery="1" supportAdvancedDrill="1" xr:uid="{202266AB-65B9-4C9C-BBD9-41EF66D11D12}">
  <cacheSource type="external" connectionId="15"/>
  <cacheFields count="3">
    <cacheField name="[dim_topic].[TOPIC].[TOPIC]" caption="TOPIC" numFmtId="0" hierarchy="13"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dim_topic].[CATEGORY].[CATEGORY]" caption="CATEGORY" numFmtId="0" hierarchy="15" level="1">
      <sharedItems containsSemiMixedTypes="0" containsNonDate="0" containsString="0"/>
    </cacheField>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0"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0"/>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2"/>
      </fieldsUsage>
    </cacheHierarchy>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1"/>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6527453704" createdVersion="8" refreshedVersion="8" minRefreshableVersion="3" recordCount="0" supportSubquery="1" supportAdvancedDrill="1" xr:uid="{FF9F421B-804C-478E-A23D-CE12A894D9A2}">
  <cacheSource type="external" connectionId="15"/>
  <cacheFields count="5">
    <cacheField name="[dim_subgroup 1].[SUBGROUP].[SUBGROUP]" caption="SUBGROUP" numFmtId="0" hierarchy="5" level="1">
      <sharedItems count="10">
        <s v="18-34 years"/>
        <s v="18-44 years"/>
        <s v="35-49 years"/>
        <s v="All races, Hispanic"/>
        <s v="All races, Hispanic, Mexican"/>
        <s v="Asian only"/>
        <s v="Black only"/>
        <s v="Black only, non-Hispanic"/>
        <s v="Foreign-born"/>
        <s v="Never married"/>
      </sharedItems>
    </cacheField>
    <cacheField name="[dim_topic].[TOPIC].[TOPIC]" caption="TOPIC" numFmtId="0" hierarchy="13" level="1">
      <sharedItems containsSemiMixedTypes="0" containsNonDate="0" containsString="0"/>
    </cacheField>
    <cacheField name="[dim_topic].[CATEGORY].[CATEGORY]" caption="CATEGORY" numFmtId="0" hierarchy="15"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Measures].[Average of ESTIMATE]" caption="Average of ESTIMATE" numFmtId="0" hierarchy="33" level="32767"/>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1"/>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2"/>
      </fieldsUsage>
    </cacheHierarchy>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3"/>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4"/>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710.490282175924" createdVersion="5" refreshedVersion="8" minRefreshableVersion="3" recordCount="0" supportSubquery="1" supportAdvancedDrill="1" xr:uid="{E3B9B0F3-734A-4157-A7A9-C9E21BB4811A}">
  <cacheSource type="external" connectionId="15"/>
  <cacheFields count="7">
    <cacheField name="[dim_subgroup 1].[SUBGROUP].[SUBGROUP]" caption="SUBGROUP" numFmtId="0" hierarchy="5" level="1">
      <sharedItems count="73">
        <s v="College degree or higher"/>
        <s v="High school diploma or GED"/>
        <s v="No high school diploma or GED"/>
        <s v="Some college"/>
        <s v="With disability" u="1"/>
        <s v="Without disability" u="1"/>
        <s v="18-34 years" u="1"/>
        <s v="35-49 years" u="1"/>
        <s v="50-64 years" u="1"/>
        <s v="65 years and older" u="1"/>
        <s v="18-44 years" u="1"/>
        <s v="45-64 years" u="1"/>
        <s v="65-74 years" u="1"/>
        <s v="75 years and older" u="1"/>
        <s v="&lt;100% FPL" u="1"/>
        <s v="&gt;200% FPL" u="1"/>
        <s v="100% to &lt;200% FPL" u="1"/>
        <s v="Divorced or separated" u="1"/>
        <s v="Living with a partner" u="1"/>
        <s v="Married" u="1"/>
        <s v="Never married" u="1"/>
        <s v="Widowed" u="1"/>
        <s v="Large MSA" u="1"/>
        <s v="Non-MSA" u="1"/>
        <s v="Small MSA" u="1"/>
        <s v="18 years and older" u="1"/>
        <s v="High social vulnerability" u="1"/>
        <s v="Little to no social vulnerability" u="1"/>
        <s v="Low social vulnerability" u="1"/>
        <s v="Medium social vulnerability" u="1"/>
        <s v="Medicare Advantage" u="1"/>
        <s v="Medicare and Medicaid" u="1"/>
        <s v="Medicare only (no Advantage)" u="1"/>
        <s v="Other coverage" u="1"/>
        <s v="Private" u="1"/>
        <s v="Medicaid or other public" u="1"/>
        <s v="Uninsured" u="1"/>
        <s v="Employed" u="1"/>
        <s v="Full-time" u="1"/>
        <s v="Not employed" u="1"/>
        <s v="Not employed and has never worked" u="1"/>
        <s v="Not employed but has worked previously" u="1"/>
        <s v="Part-time" u="1"/>
        <s v="Midwest" u="1"/>
        <s v="Northeast" u="1"/>
        <s v="South" u="1"/>
        <s v="West" u="1"/>
        <s v="Female" u="1"/>
        <s v="Male" u="1"/>
        <s v="All races, Hispanic" u="1"/>
        <s v="All races, Hispanic, Mexican" u="1"/>
        <s v="All races, non-Hispanic" u="1"/>
        <s v="American Indian and Alaska Native and White" u="1"/>
        <s v="American Indian and Alaska Native only" u="1"/>
        <s v="Asian only" u="1"/>
        <s v="Bisexual" u="1"/>
        <s v="Black and White" u="1"/>
        <s v="Black only" u="1"/>
        <s v="Black only, non-Hispanic" u="1"/>
        <s v="Foreign-born" u="1"/>
        <s v="Gay/lesbian" u="1"/>
        <s v="Large central metro" u="1"/>
        <s v="Large fringe metro" u="1"/>
        <s v="Medium and small metro" u="1"/>
        <s v="Native Hawaiian or Other Pacific Islander only" u="1"/>
        <s v="Nonmetropolitan" u="1"/>
        <s v="Non-veteran" u="1"/>
        <s v="Other races, non-Hispanic" u="1"/>
        <s v="Straight" u="1"/>
        <s v="U.S.-born" u="1"/>
        <s v="Veteran" u="1"/>
        <s v="White only" u="1"/>
        <s v="White only, non-Hispanic" u="1"/>
      </sharedItems>
    </cacheField>
    <cacheField name="[dim_topic].[CATEGORY].[CATEGORY]" caption="CATEGORY" numFmtId="0" hierarchy="15" level="1">
      <sharedItems containsSemiMixedTypes="0" containsNonDate="0" containsString="0"/>
    </cacheField>
    <cacheField name="[dim_topic].[TOPIC].[TOPIC]" caption="TOPIC" numFmtId="0" hierarchy="13" level="1">
      <sharedItems containsSemiMixedTypes="0" containsNonDate="0" containsString="0"/>
    </cacheField>
    <cacheField name="[Measures].[Average of ESTIMATE]" caption="Average of ESTIMATE" numFmtId="0" hierarchy="33" level="32767"/>
    <cacheField name="[dim_subgroup 1].[GROUP].[GROUP]" caption="GROUP" numFmtId="0" hierarchy="7" level="1">
      <sharedItems containsSemiMixedTypes="0" containsNonDate="0" containsString="0"/>
    </cacheField>
    <cacheField name="[dim_subgroup 1].[CLASSIFICATION].[CLASSIFICATION]" caption="CLASSIFICATION" numFmtId="0" hierarchy="10" level="1">
      <sharedItems containsSemiMixedTypes="0" containsNonDate="0" containsString="0"/>
    </cacheField>
    <cacheField name="[fact_estimates].[TIME_PERIOD].[TIME_PERIOD]" caption="TIME_PERIOD" numFmtId="0" hierarchy="19" level="1">
      <sharedItems containsSemiMixedTypes="0" containsString="0" containsNumber="1" containsInteger="1" minValue="2019" maxValue="2023" count="5">
        <n v="2019"/>
        <n v="2020"/>
        <n v="2021"/>
        <n v="2022"/>
        <n v="2023"/>
      </sharedItems>
      <extLst>
        <ext xmlns:x15="http://schemas.microsoft.com/office/spreadsheetml/2010/11/main" uri="{4F2E5C28-24EA-4eb8-9CBF-B6C8F9C3D259}">
          <x15:cachedUniqueNames>
            <x15:cachedUniqueName index="0" name="[fact_estimates].[TIME_PERIOD].&amp;[2019]"/>
            <x15:cachedUniqueName index="1" name="[fact_estimates].[TIME_PERIOD].&amp;[2020]"/>
            <x15:cachedUniqueName index="2" name="[fact_estimates].[TIME_PERIOD].&amp;[2021]"/>
            <x15:cachedUniqueName index="3" name="[fact_estimates].[TIME_PERIOD].&amp;[2022]"/>
            <x15:cachedUniqueName index="4" name="[fact_estimates].[TIME_PERIOD].&amp;[2023]"/>
          </x15:cachedUniqueNames>
        </ext>
      </extLst>
    </cacheField>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2" memberValueDatatype="130" unbalanced="0">
      <fieldsUsage count="2">
        <fieldUsage x="-1"/>
        <fieldUsage x="4"/>
      </fieldsUsage>
    </cacheHierarchy>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2" memberValueDatatype="130" unbalanced="0">
      <fieldsUsage count="2">
        <fieldUsage x="-1"/>
        <fieldUsage x="5"/>
      </fieldsUsage>
    </cacheHierarchy>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2"/>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1"/>
      </fieldsUsage>
    </cacheHierarchy>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6"/>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710.491923032409" createdVersion="8" refreshedVersion="8" minRefreshableVersion="3" recordCount="0" supportSubquery="1" supportAdvancedDrill="1" xr:uid="{9ABE8540-81A1-4002-95E5-8158CDE10B18}">
  <cacheSource type="external" connectionId="15"/>
  <cacheFields count="8">
    <cacheField name="[Measures].[Average of ESTIMATE]" caption="Average of ESTIMATE" numFmtId="0" hierarchy="33" level="32767"/>
    <cacheField name="[dim_topic].[CATEGORY].[CATEGORY]" caption="CATEGORY" numFmtId="0" hierarchy="15"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dim_topic].[TOPIC].[TOPIC]" caption="TOPIC" numFmtId="0" hierarchy="13" level="1">
      <sharedItems count="37">
        <s v="Angina/angina pectoris"/>
        <s v="Any difficulty communicating"/>
        <s v="Any difficulty hearing"/>
        <s v="Any difficulty remembering or concentrating"/>
        <s v="Any difficulty seeing"/>
        <s v="Any difficulty walking or climbing steps"/>
        <s v="Any difficulty with self care"/>
        <s v="Any skin cancer"/>
        <s v="Any type of cancer"/>
        <s v="Arthritis diagnosis"/>
        <s v="Asthma episode/attack"/>
        <s v="Breast cancer"/>
        <s v="Cervical cancer"/>
        <s v="COPD, emphysema, chronic bronchitis"/>
        <s v="Coronary heart disease"/>
        <s v="Counseled by a mental health professional"/>
        <s v="Current asthma in adults"/>
        <s v="Current cigarette smoking"/>
        <s v="Current electronic cigarette use"/>
        <s v="Delayed getting medical care due to cost among adults"/>
        <s v="Diagnosed diabetes, self-reported"/>
        <s v="Did not get needed medical care due to cost"/>
        <s v="Did not get needed mental health care due to cost"/>
        <s v="Did not take medication as prescribed to save money"/>
        <s v="Disability status (composite)"/>
        <s v="Fair or poor health status in adults"/>
        <s v="Heart attack/myocardial infarction"/>
        <s v="High cholesterol diagnosis, self-reported"/>
        <s v="Hypertension diagnosis, self-reported"/>
        <s v="Obesity, self-reported"/>
        <s v="Prostate cancer"/>
        <s v="Regularly experienced chronic pain"/>
        <s v="Regularly had feelings of depression"/>
        <s v="Regularly had feelings of worry, nervousness, or anxiety"/>
        <s v="Six or more workdays missed due to illness, injury, or disability"/>
        <s v="Taking prescription medication for feelings of depression"/>
        <s v="Taking prescription medication for feelings of worry, nervousness, or anxiety"/>
      </sharedItems>
    </cacheField>
    <cacheField name="[dim_subgroup 1].[Hierarchy1].[GROUP]" caption="GROUP" numFmtId="0" hierarchy="9" level="1">
      <sharedItems containsSemiMixedTypes="0" containsNonDate="0" containsString="0"/>
    </cacheField>
    <cacheField name="[dim_subgroup 1].[Hierarchy1].[SUBGROUP]" caption="SUBGROUP" numFmtId="0" hierarchy="9" level="2">
      <sharedItems containsSemiMixedTypes="0" containsNonDate="0" containsString="0"/>
    </cacheField>
    <cacheField name="[dim_subgroup 1].[GROUP].[GROUP]" caption="GROUP" numFmtId="0" hierarchy="7" level="1">
      <sharedItems containsSemiMixedTypes="0" containsNonDate="0" containsString="0"/>
    </cacheField>
    <cacheField name="[dim_subgroup 1].[SUBGROUP].[SUBGROUP]" caption="SUBGROUP" numFmtId="0" hierarchy="5" level="1">
      <sharedItems containsSemiMixedTypes="0" containsNonDate="0" containsString="0"/>
    </cacheField>
  </cacheFields>
  <cacheHierarchies count="34">
    <cacheHierarchy uniqueName="[dim_flag].[FN_ID]" caption="FN_ID" attribute="1" defaultMemberUniqueName="[dim_flag].[FN_ID].[All]" allUniqueName="[dim_flag].[FN_ID].[All]" dimensionUniqueName="[dim_flag]" displayFolder="" count="2" memberValueDatatype="130" unbalanced="0"/>
    <cacheHierarchy uniqueName="[dim_flag].[FN_TYPE]" caption="FN_TYPE" attribute="1" defaultMemberUniqueName="[dim_flag].[FN_TYPE].[All]" allUniqueName="[dim_flag].[FN_TYPE].[All]" dimensionUniqueName="[dim_flag]" displayFolder="" count="2" memberValueDatatype="130" unbalanced="0"/>
    <cacheHierarchy uniqueName="[dim_flag].[FLAG]" caption="FLAG" attribute="1" defaultMemberUniqueName="[dim_flag].[FLAG].[All]" allUniqueName="[dim_flag].[FLAG].[All]" dimensionUniqueName="[dim_flag]" displayFolder="" count="2" memberValueDatatype="130" unbalanced="0"/>
    <cacheHierarchy uniqueName="[dim_flag].[FN_TEXT]" caption="FN_TEXT" attribute="1" defaultMemberUniqueName="[dim_flag].[FN_TEXT].[All]" allUniqueName="[dim_flag].[FN_TEXT].[All]" dimensionUniqueName="[dim_flag]" displayFolder="" count="2" memberValueDatatype="130" unbalanced="0"/>
    <cacheHierarchy uniqueName="[dim_subgroup 1].[SUBGROUP_ID]" caption="SUBGROUP_ID" attribute="1" defaultMemberUniqueName="[dim_subgroup 1].[SUBGROUP_ID].[All]" allUniqueName="[dim_subgroup 1].[SUBGROUP_ID].[All]" dimensionUniqueName="[dim_subgroup 1]" displayFolder="" count="2"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7"/>
      </fieldsUsage>
    </cacheHierarchy>
    <cacheHierarchy uniqueName="[dim_subgroup 1].[GROUP_ID]" caption="GROUP_ID" attribute="1" defaultMemberUniqueName="[dim_subgroup 1].[GROUP_ID].[All]" allUniqueName="[dim_subgroup 1].[GROUP_ID].[All]" dimensionUniqueName="[dim_subgroup 1]" displayFolder="" count="2" memberValueDatatype="20" unbalanced="0"/>
    <cacheHierarchy uniqueName="[dim_subgroup 1].[GROUP]" caption="GROUP" attribute="1" defaultMemberUniqueName="[dim_subgroup 1].[GROUP].[All]" allUniqueName="[dim_subgroup 1].[GROUP].[All]" dimensionUniqueName="[dim_subgroup 1]" displayFolder="" count="2" memberValueDatatype="130" unbalanced="0">
      <fieldsUsage count="2">
        <fieldUsage x="-1"/>
        <fieldUsage x="6"/>
      </fieldsUsage>
    </cacheHierarchy>
    <cacheHierarchy uniqueName="[dim_subgroup 1].[CLASSIFICATION_ID]" caption="CLASSIFICATION_ID" attribute="1" defaultMemberUniqueName="[dim_subgroup 1].[CLASSIFICATION_ID].[All]" allUniqueName="[dim_subgroup 1].[CLASSIFICATION_ID].[All]" dimensionUniqueName="[dim_subgroup 1]" displayFolder="" count="2" memberValueDatatype="20" unbalanced="0"/>
    <cacheHierarchy uniqueName="[dim_subgroup 1].[Hierarchy1]" caption="Hierarchy1" defaultMemberUniqueName="[dim_subgroup 1].[Hierarchy1].[All]" allUniqueName="[dim_subgroup 1].[Hierarchy1].[All]" dimensionUniqueName="[dim_subgroup 1]" displayFolder="" count="3" unbalanced="0">
      <fieldsUsage count="3">
        <fieldUsage x="-1"/>
        <fieldUsage x="4"/>
        <fieldUsage x="5"/>
      </fieldsUsage>
    </cacheHierarchy>
    <cacheHierarchy uniqueName="[dim_subgroup 1].[CLASSIFICATION]" caption="CLASSIFICATION" attribute="1" defaultMemberUniqueName="[dim_subgroup 1].[CLASSIFICATION].[All]" allUniqueName="[dim_subgroup 1].[CLASSIFICATION].[All]" dimensionUniqueName="[dim_subgroup 1]" displayFolder="" count="2" memberValueDatatype="130" unbalanced="0"/>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2"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3"/>
      </fieldsUsage>
    </cacheHierarchy>
    <cacheHierarchy uniqueName="[dim_topic].[CATEGORY_ID]" caption="CATEGORY_ID" attribute="1" defaultMemberUniqueName="[dim_topic].[CATEGORY_ID].[All]" allUniqueName="[dim_topic].[CATEGORY_ID].[All]" dimensionUniqueName="[dim_topic]" displayFolder="" count="2"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1"/>
      </fieldsUsage>
    </cacheHierarchy>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2" memberValueDatatype="20" unbalanced="0"/>
    <cacheHierarchy uniqueName="[fact_estimates].[SUBGROUP_ID]" caption="SUBGROUP_ID" attribute="1" defaultMemberUniqueName="[fact_estimates].[SUBGROUP_ID].[All]" allUniqueName="[fact_estimates].[SUBGROUP_ID].[All]" dimensionUniqueName="[fact_estimates]" displayFolder="" count="2"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2"/>
      </fieldsUsage>
    </cacheHierarchy>
    <cacheHierarchy uniqueName="[fact_estimates].[ESTIMATE]" caption="ESTIMATE" attribute="1" defaultMemberUniqueName="[fact_estimates].[ESTIMATE].[All]" allUniqueName="[fact_estimates].[ESTIMATE].[All]" dimensionUniqueName="[fact_estimates]" displayFolder="" count="2" memberValueDatatype="5" unbalanced="0"/>
    <cacheHierarchy uniqueName="[fact_estimates].[ESTIMATE_LCI]" caption="ESTIMATE_LCI" attribute="1" defaultMemberUniqueName="[fact_estimates].[ESTIMATE_LCI].[All]" allUniqueName="[fact_estimates].[ESTIMATE_LCI].[All]" dimensionUniqueName="[fact_estimates]" displayFolder="" count="2" memberValueDatatype="5" unbalanced="0"/>
    <cacheHierarchy uniqueName="[fact_estimates].[ESTIMATE_UCI]" caption="ESTIMATE_UCI" attribute="1" defaultMemberUniqueName="[fact_estimates].[ESTIMATE_UCI].[All]" allUniqueName="[fact_estimates].[ESTIMATE_UCI].[All]" dimensionUniqueName="[fact_estimates]" displayFolder="" count="2" memberValueDatatype="5" unbalanced="0"/>
    <cacheHierarchy uniqueName="[fact_estimates].[FLAG]" caption="FLAG" attribute="1" defaultMemberUniqueName="[fact_estimates].[FLAG].[All]" allUniqueName="[fact_estimates].[FLAG].[All]" dimensionUniqueName="[fact_estimates]" displayFolder="" count="2" memberValueDatatype="130" unbalanced="0"/>
    <cacheHierarchy uniqueName="[notes].[FN_TYPE]" caption="FN_TYPE" attribute="1" defaultMemberUniqueName="[notes].[FN_TYPE].[All]" allUniqueName="[notes].[FN_TYPE].[All]" dimensionUniqueName="[notes]" displayFolder="" count="2" memberValueDatatype="130" unbalanced="0"/>
    <cacheHierarchy uniqueName="[notes].[FN_TEXT]" caption="FN_TEXT" attribute="1" defaultMemberUniqueName="[notes].[FN_TEXT].[All]" allUniqueName="[notes].[FN_TEXT].[All]" dimensionUniqueName="[notes]" displayFolder="" count="2"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64.842989236109" createdVersion="3" refreshedVersion="8" minRefreshableVersion="3" recordCount="0" supportSubquery="1" supportAdvancedDrill="1" xr:uid="{C23A5099-3C23-49C3-A6B1-B6304717D7A5}">
  <cacheSource type="external" connectionId="15">
    <extLst>
      <ext xmlns:x14="http://schemas.microsoft.com/office/spreadsheetml/2009/9/main" uri="{F057638F-6D5F-4e77-A914-E7F072B9BCA8}">
        <x14:sourceConnection name="ThisWorkbookDataModel"/>
      </ext>
    </extLst>
  </cacheSource>
  <cacheFields count="0"/>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0"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55732192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64.843000462963" createdVersion="3" refreshedVersion="8" minRefreshableVersion="3" recordCount="0" supportSubquery="1" supportAdvancedDrill="1" xr:uid="{99FF1654-7EEC-431E-AC6F-C0027D85C1A7}">
  <cacheSource type="external" connectionId="15">
    <extLst>
      <ext xmlns:x14="http://schemas.microsoft.com/office/spreadsheetml/2009/9/main" uri="{F057638F-6D5F-4e77-A914-E7F072B9BCA8}">
        <x14:sourceConnection name="ThisWorkbookDataModel"/>
      </ext>
    </extLst>
  </cacheSource>
  <cacheFields count="0"/>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2"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2" memberValueDatatype="130" unbalanced="0"/>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03532951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64.854743055555" createdVersion="3" refreshedVersion="8" minRefreshableVersion="3" recordCount="0" supportSubquery="1" supportAdvancedDrill="1" xr:uid="{90C67E49-51EF-49B8-805C-31872CB2C4BC}">
  <cacheSource type="external" connectionId="15">
    <extLst>
      <ext xmlns:x14="http://schemas.microsoft.com/office/spreadsheetml/2009/9/main" uri="{F057638F-6D5F-4e77-A914-E7F072B9BCA8}">
        <x14:sourceConnection name="ThisWorkbookDataModel"/>
      </ext>
    </extLst>
  </cacheSource>
  <cacheFields count="0"/>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2"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0" memberValueDatatype="130" unbalanced="0"/>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0" memberValueDatatype="130" unbalanced="0"/>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520676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32F9B8-9E4E-47A4-8FE7-3DB5A01F46C9}" name="PivotTable2" cacheId="38" applyNumberFormats="0" applyBorderFormats="0" applyFontFormats="0" applyPatternFormats="0" applyAlignmentFormats="0" applyWidthHeightFormats="1" dataCaption="Values" tag="23624cb5-9196-4ba0-a06d-62a6119b8d3f" updatedVersion="8" minRefreshableVersion="3" useAutoFormatting="1" subtotalHiddenItems="1" itemPrintTitles="1" createdVersion="5" indent="0" outline="1" outlineData="1" multipleFieldFilters="0" chartFormat="9">
  <location ref="A8:F15" firstHeaderRow="1" firstDataRow="2" firstDataCol="1" rowPageCount="4" colPageCount="1"/>
  <pivotFields count="7">
    <pivotField axis="axisCol" allDrilled="1" subtotalTop="0" showAll="0" dataSourceSort="1"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s>
  <rowFields count="1">
    <field x="6"/>
  </rowFields>
  <rowItems count="6">
    <i>
      <x/>
    </i>
    <i>
      <x v="1"/>
    </i>
    <i>
      <x v="2"/>
    </i>
    <i>
      <x v="3"/>
    </i>
    <i>
      <x v="4"/>
    </i>
    <i t="grand">
      <x/>
    </i>
  </rowItems>
  <colFields count="1">
    <field x="0"/>
  </colFields>
  <colItems count="5">
    <i>
      <x/>
    </i>
    <i>
      <x v="1"/>
    </i>
    <i>
      <x v="2"/>
    </i>
    <i>
      <x v="3"/>
    </i>
    <i t="grand">
      <x/>
    </i>
  </colItems>
  <pageFields count="4">
    <pageField fld="1" hier="15" name="[dim_topic].[CATEGORY].[All]" cap="All"/>
    <pageField fld="5" hier="10" name="[dim_subgroup 1].[CLASSIFICATION].[All]" cap="All"/>
    <pageField fld="2" hier="13" name="[dim_topic].[TOPIC].&amp;[Any type of cancer]" cap="Any type of cancer"/>
    <pageField fld="4" hier="7" name="[dim_subgroup 1].[GROUP].&amp;[Education]" cap="Education"/>
  </pageFields>
  <dataFields count="1">
    <dataField name="Average of ESTIMATE" fld="3" subtotal="average" baseField="0" baseItem="1"/>
  </dataFields>
  <chartFormats count="73">
    <chartFormat chart="3" format="12" series="1">
      <pivotArea type="data" outline="0" fieldPosition="0">
        <references count="2">
          <reference field="4294967294" count="1" selected="0">
            <x v="0"/>
          </reference>
          <reference field="0" count="1" selected="0">
            <x v="22"/>
          </reference>
        </references>
      </pivotArea>
    </chartFormat>
    <chartFormat chart="3" format="13" series="1">
      <pivotArea type="data" outline="0" fieldPosition="0">
        <references count="2">
          <reference field="4294967294" count="1" selected="0">
            <x v="0"/>
          </reference>
          <reference field="0" count="1" selected="0">
            <x v="23"/>
          </reference>
        </references>
      </pivotArea>
    </chartFormat>
    <chartFormat chart="3" format="14" series="1">
      <pivotArea type="data" outline="0" fieldPosition="0">
        <references count="2">
          <reference field="4294967294" count="1" selected="0">
            <x v="0"/>
          </reference>
          <reference field="0" count="1" selected="0">
            <x v="24"/>
          </reference>
        </references>
      </pivotArea>
    </chartFormat>
    <chartFormat chart="3" format="15" series="1">
      <pivotArea type="data" outline="0" fieldPosition="0">
        <references count="2">
          <reference field="4294967294" count="1" selected="0">
            <x v="0"/>
          </reference>
          <reference field="0" count="1" selected="0">
            <x v="6"/>
          </reference>
        </references>
      </pivotArea>
    </chartFormat>
    <chartFormat chart="3" format="16" series="1">
      <pivotArea type="data" outline="0" fieldPosition="0">
        <references count="2">
          <reference field="4294967294" count="1" selected="0">
            <x v="0"/>
          </reference>
          <reference field="0" count="1" selected="0">
            <x v="7"/>
          </reference>
        </references>
      </pivotArea>
    </chartFormat>
    <chartFormat chart="3" format="17" series="1">
      <pivotArea type="data" outline="0" fieldPosition="0">
        <references count="2">
          <reference field="4294967294" count="1" selected="0">
            <x v="0"/>
          </reference>
          <reference field="0" count="1" selected="0">
            <x v="8"/>
          </reference>
        </references>
      </pivotArea>
    </chartFormat>
    <chartFormat chart="3" format="18" series="1">
      <pivotArea type="data" outline="0" fieldPosition="0">
        <references count="2">
          <reference field="4294967294" count="1" selected="0">
            <x v="0"/>
          </reference>
          <reference field="0" count="1" selected="0">
            <x v="9"/>
          </reference>
        </references>
      </pivotArea>
    </chartFormat>
    <chartFormat chart="3" format="19" series="1">
      <pivotArea type="data" outline="0" fieldPosition="0">
        <references count="2">
          <reference field="4294967294" count="1" selected="0">
            <x v="0"/>
          </reference>
          <reference field="0" count="1" selected="0">
            <x v="10"/>
          </reference>
        </references>
      </pivotArea>
    </chartFormat>
    <chartFormat chart="3" format="20" series="1">
      <pivotArea type="data" outline="0" fieldPosition="0">
        <references count="2">
          <reference field="4294967294" count="1" selected="0">
            <x v="0"/>
          </reference>
          <reference field="0" count="1" selected="0">
            <x v="11"/>
          </reference>
        </references>
      </pivotArea>
    </chartFormat>
    <chartFormat chart="3" format="21" series="1">
      <pivotArea type="data" outline="0" fieldPosition="0">
        <references count="2">
          <reference field="4294967294" count="1" selected="0">
            <x v="0"/>
          </reference>
          <reference field="0" count="1" selected="0">
            <x v="12"/>
          </reference>
        </references>
      </pivotArea>
    </chartFormat>
    <chartFormat chart="3" format="22" series="1">
      <pivotArea type="data" outline="0" fieldPosition="0">
        <references count="2">
          <reference field="4294967294" count="1" selected="0">
            <x v="0"/>
          </reference>
          <reference field="0" count="1" selected="0">
            <x v="13"/>
          </reference>
        </references>
      </pivotArea>
    </chartFormat>
    <chartFormat chart="3" format="23" series="1">
      <pivotArea type="data" outline="0" fieldPosition="0">
        <references count="2">
          <reference field="4294967294" count="1" selected="0">
            <x v="0"/>
          </reference>
          <reference field="0" count="1" selected="0">
            <x v="4"/>
          </reference>
        </references>
      </pivotArea>
    </chartFormat>
    <chartFormat chart="3" format="24" series="1">
      <pivotArea type="data" outline="0" fieldPosition="0">
        <references count="2">
          <reference field="4294967294" count="1" selected="0">
            <x v="0"/>
          </reference>
          <reference field="0" count="1" selected="0">
            <x v="5"/>
          </reference>
        </references>
      </pivotArea>
    </chartFormat>
    <chartFormat chart="3" format="25" series="1">
      <pivotArea type="data" outline="0" fieldPosition="0">
        <references count="2">
          <reference field="4294967294" count="1" selected="0">
            <x v="0"/>
          </reference>
          <reference field="0" count="1" selected="0">
            <x v="19"/>
          </reference>
        </references>
      </pivotArea>
    </chartFormat>
    <chartFormat chart="3" format="26" series="1">
      <pivotArea type="data" outline="0" fieldPosition="0">
        <references count="2">
          <reference field="4294967294" count="1" selected="0">
            <x v="0"/>
          </reference>
          <reference field="0" count="1" selected="0">
            <x v="20"/>
          </reference>
        </references>
      </pivotArea>
    </chartFormat>
    <chartFormat chart="3" format="27" series="1">
      <pivotArea type="data" outline="0" fieldPosition="0">
        <references count="2">
          <reference field="4294967294" count="1" selected="0">
            <x v="0"/>
          </reference>
          <reference field="0" count="1" selected="0">
            <x v="21"/>
          </reference>
        </references>
      </pivotArea>
    </chartFormat>
    <chartFormat chart="3" format="28" series="1">
      <pivotArea type="data" outline="0" fieldPosition="0">
        <references count="2">
          <reference field="4294967294" count="1" selected="0">
            <x v="0"/>
          </reference>
          <reference field="0" count="1" selected="0">
            <x v="17"/>
          </reference>
        </references>
      </pivotArea>
    </chartFormat>
    <chartFormat chart="3" format="29" series="1">
      <pivotArea type="data" outline="0" fieldPosition="0">
        <references count="2">
          <reference field="4294967294" count="1" selected="0">
            <x v="0"/>
          </reference>
          <reference field="0" count="1" selected="0">
            <x v="18"/>
          </reference>
        </references>
      </pivotArea>
    </chartFormat>
    <chartFormat chart="3" format="30" series="1">
      <pivotArea type="data" outline="0" fieldPosition="0">
        <references count="2">
          <reference field="4294967294" count="1" selected="0">
            <x v="0"/>
          </reference>
          <reference field="0" count="1" selected="0">
            <x v="59"/>
          </reference>
        </references>
      </pivotArea>
    </chartFormat>
    <chartFormat chart="3" format="31" series="1">
      <pivotArea type="data" outline="0" fieldPosition="0">
        <references count="2">
          <reference field="4294967294" count="1" selected="0">
            <x v="0"/>
          </reference>
          <reference field="0" count="1" selected="0">
            <x v="69"/>
          </reference>
        </references>
      </pivotArea>
    </chartFormat>
    <chartFormat chart="3" format="32" series="1">
      <pivotArea type="data" outline="0" fieldPosition="0">
        <references count="2">
          <reference field="4294967294" count="1" selected="0">
            <x v="0"/>
          </reference>
          <reference field="0" count="1" selected="0">
            <x v="55"/>
          </reference>
        </references>
      </pivotArea>
    </chartFormat>
    <chartFormat chart="3" format="33" series="1">
      <pivotArea type="data" outline="0" fieldPosition="0">
        <references count="2">
          <reference field="4294967294" count="1" selected="0">
            <x v="0"/>
          </reference>
          <reference field="0" count="1" selected="0">
            <x v="60"/>
          </reference>
        </references>
      </pivotArea>
    </chartFormat>
    <chartFormat chart="3" format="34" series="1">
      <pivotArea type="data" outline="0" fieldPosition="0">
        <references count="2">
          <reference field="4294967294" count="1" selected="0">
            <x v="0"/>
          </reference>
          <reference field="0" count="1" selected="0">
            <x v="68"/>
          </reference>
        </references>
      </pivotArea>
    </chartFormat>
    <chartFormat chart="3" format="35" series="1">
      <pivotArea type="data" outline="0" fieldPosition="0">
        <references count="2">
          <reference field="4294967294" count="1" selected="0">
            <x v="0"/>
          </reference>
          <reference field="0" count="1" selected="0">
            <x v="35"/>
          </reference>
        </references>
      </pivotArea>
    </chartFormat>
    <chartFormat chart="3" format="36" series="1">
      <pivotArea type="data" outline="0" fieldPosition="0">
        <references count="2">
          <reference field="4294967294" count="1" selected="0">
            <x v="0"/>
          </reference>
          <reference field="0" count="1" selected="0">
            <x v="33"/>
          </reference>
        </references>
      </pivotArea>
    </chartFormat>
    <chartFormat chart="3" format="37" series="1">
      <pivotArea type="data" outline="0" fieldPosition="0">
        <references count="2">
          <reference field="4294967294" count="1" selected="0">
            <x v="0"/>
          </reference>
          <reference field="0" count="1" selected="0">
            <x v="34"/>
          </reference>
        </references>
      </pivotArea>
    </chartFormat>
    <chartFormat chart="3" format="38" series="1">
      <pivotArea type="data" outline="0" fieldPosition="0">
        <references count="2">
          <reference field="4294967294" count="1" selected="0">
            <x v="0"/>
          </reference>
          <reference field="0" count="1" selected="0">
            <x v="36"/>
          </reference>
        </references>
      </pivotArea>
    </chartFormat>
    <chartFormat chart="3" format="39" series="1">
      <pivotArea type="data" outline="0" fieldPosition="0">
        <references count="2">
          <reference field="4294967294" count="1" selected="0">
            <x v="0"/>
          </reference>
          <reference field="0" count="1" selected="0">
            <x v="25"/>
          </reference>
        </references>
      </pivotArea>
    </chartFormat>
    <chartFormat chart="3" format="40" series="1">
      <pivotArea type="data" outline="0" fieldPosition="0">
        <references count="2">
          <reference field="4294967294" count="1" selected="0">
            <x v="0"/>
          </reference>
          <reference field="0" count="1" selected="0">
            <x v="27"/>
          </reference>
        </references>
      </pivotArea>
    </chartFormat>
    <chartFormat chart="3" format="41" series="1">
      <pivotArea type="data" outline="0" fieldPosition="0">
        <references count="2">
          <reference field="4294967294" count="1" selected="0">
            <x v="0"/>
          </reference>
          <reference field="0" count="1" selected="0">
            <x v="28"/>
          </reference>
        </references>
      </pivotArea>
    </chartFormat>
    <chartFormat chart="3" format="42" series="1">
      <pivotArea type="data" outline="0" fieldPosition="0">
        <references count="2">
          <reference field="4294967294" count="1" selected="0">
            <x v="0"/>
          </reference>
          <reference field="0" count="1" selected="0">
            <x v="29"/>
          </reference>
        </references>
      </pivotArea>
    </chartFormat>
    <chartFormat chart="3" format="43" series="1">
      <pivotArea type="data" outline="0" fieldPosition="0">
        <references count="2">
          <reference field="4294967294" count="1" selected="0">
            <x v="0"/>
          </reference>
          <reference field="0" count="1" selected="0">
            <x v="26"/>
          </reference>
        </references>
      </pivotArea>
    </chartFormat>
    <chartFormat chart="3" format="44" series="1">
      <pivotArea type="data" outline="0" fieldPosition="0">
        <references count="2">
          <reference field="4294967294" count="1" selected="0">
            <x v="0"/>
          </reference>
          <reference field="0" count="1" selected="0">
            <x v="62"/>
          </reference>
        </references>
      </pivotArea>
    </chartFormat>
    <chartFormat chart="3" format="45" series="1">
      <pivotArea type="data" outline="0" fieldPosition="0">
        <references count="2">
          <reference field="4294967294" count="1" selected="0">
            <x v="0"/>
          </reference>
          <reference field="0" count="1" selected="0">
            <x v="63"/>
          </reference>
        </references>
      </pivotArea>
    </chartFormat>
    <chartFormat chart="3" format="46" series="1">
      <pivotArea type="data" outline="0" fieldPosition="0">
        <references count="2">
          <reference field="4294967294" count="1" selected="0">
            <x v="0"/>
          </reference>
          <reference field="0" count="1" selected="0">
            <x v="65"/>
          </reference>
        </references>
      </pivotArea>
    </chartFormat>
    <chartFormat chart="3" format="47" series="1">
      <pivotArea type="data" outline="0" fieldPosition="0">
        <references count="2">
          <reference field="4294967294" count="1" selected="0">
            <x v="0"/>
          </reference>
          <reference field="0" count="1" selected="0">
            <x v="61"/>
          </reference>
        </references>
      </pivotArea>
    </chartFormat>
    <chartFormat chart="3" format="48" series="1">
      <pivotArea type="data" outline="0" fieldPosition="0">
        <references count="2">
          <reference field="4294967294" count="1" selected="0">
            <x v="0"/>
          </reference>
          <reference field="0" count="1" selected="0">
            <x v="0"/>
          </reference>
        </references>
      </pivotArea>
    </chartFormat>
    <chartFormat chart="3" format="49" series="1">
      <pivotArea type="data" outline="0" fieldPosition="0">
        <references count="2">
          <reference field="4294967294" count="1" selected="0">
            <x v="0"/>
          </reference>
          <reference field="0" count="1" selected="0">
            <x v="1"/>
          </reference>
        </references>
      </pivotArea>
    </chartFormat>
    <chartFormat chart="3" format="50" series="1">
      <pivotArea type="data" outline="0" fieldPosition="0">
        <references count="2">
          <reference field="4294967294" count="1" selected="0">
            <x v="0"/>
          </reference>
          <reference field="0" count="1" selected="0">
            <x v="2"/>
          </reference>
        </references>
      </pivotArea>
    </chartFormat>
    <chartFormat chart="3" format="51" series="1">
      <pivotArea type="data" outline="0" fieldPosition="0">
        <references count="2">
          <reference field="4294967294" count="1" selected="0">
            <x v="0"/>
          </reference>
          <reference field="0" count="1" selected="0">
            <x v="3"/>
          </reference>
        </references>
      </pivotArea>
    </chartFormat>
    <chartFormat chart="3" format="52" series="1">
      <pivotArea type="data" outline="0" fieldPosition="0">
        <references count="2">
          <reference field="4294967294" count="1" selected="0">
            <x v="0"/>
          </reference>
          <reference field="0" count="1" selected="0">
            <x v="41"/>
          </reference>
        </references>
      </pivotArea>
    </chartFormat>
    <chartFormat chart="3" format="53" series="1">
      <pivotArea type="data" outline="0" fieldPosition="0">
        <references count="2">
          <reference field="4294967294" count="1" selected="0">
            <x v="0"/>
          </reference>
          <reference field="0" count="1" selected="0">
            <x v="42"/>
          </reference>
        </references>
      </pivotArea>
    </chartFormat>
    <chartFormat chart="3" format="54" series="1">
      <pivotArea type="data" outline="0" fieldPosition="0">
        <references count="2">
          <reference field="4294967294" count="1" selected="0">
            <x v="0"/>
          </reference>
          <reference field="0" count="1" selected="0">
            <x v="37"/>
          </reference>
        </references>
      </pivotArea>
    </chartFormat>
    <chartFormat chart="3" format="55" series="1">
      <pivotArea type="data" outline="0" fieldPosition="0">
        <references count="2">
          <reference field="4294967294" count="1" selected="0">
            <x v="0"/>
          </reference>
          <reference field="0" count="1" selected="0">
            <x v="38"/>
          </reference>
        </references>
      </pivotArea>
    </chartFormat>
    <chartFormat chart="3" format="56" series="1">
      <pivotArea type="data" outline="0" fieldPosition="0">
        <references count="2">
          <reference field="4294967294" count="1" selected="0">
            <x v="0"/>
          </reference>
          <reference field="0" count="1" selected="0">
            <x v="39"/>
          </reference>
        </references>
      </pivotArea>
    </chartFormat>
    <chartFormat chart="3" format="57" series="1">
      <pivotArea type="data" outline="0" fieldPosition="0">
        <references count="2">
          <reference field="4294967294" count="1" selected="0">
            <x v="0"/>
          </reference>
          <reference field="0" count="1" selected="0">
            <x v="40"/>
          </reference>
        </references>
      </pivotArea>
    </chartFormat>
    <chartFormat chart="3" format="58" series="1">
      <pivotArea type="data" outline="0" fieldPosition="0">
        <references count="2">
          <reference field="4294967294" count="1" selected="0">
            <x v="0"/>
          </reference>
          <reference field="0" count="1" selected="0">
            <x v="54"/>
          </reference>
        </references>
      </pivotArea>
    </chartFormat>
    <chartFormat chart="3" format="59" series="1">
      <pivotArea type="data" outline="0" fieldPosition="0">
        <references count="2">
          <reference field="4294967294" count="1" selected="0">
            <x v="0"/>
          </reference>
          <reference field="0" count="1" selected="0">
            <x v="56"/>
          </reference>
        </references>
      </pivotArea>
    </chartFormat>
    <chartFormat chart="3" format="60" series="1">
      <pivotArea type="data" outline="0" fieldPosition="0">
        <references count="2">
          <reference field="4294967294" count="1" selected="0">
            <x v="0"/>
          </reference>
          <reference field="0" count="1" selected="0">
            <x v="57"/>
          </reference>
        </references>
      </pivotArea>
    </chartFormat>
    <chartFormat chart="3" format="61" series="1">
      <pivotArea type="data" outline="0" fieldPosition="0">
        <references count="2">
          <reference field="4294967294" count="1" selected="0">
            <x v="0"/>
          </reference>
          <reference field="0" count="1" selected="0">
            <x v="64"/>
          </reference>
        </references>
      </pivotArea>
    </chartFormat>
    <chartFormat chart="3" format="62" series="1">
      <pivotArea type="data" outline="0" fieldPosition="0">
        <references count="2">
          <reference field="4294967294" count="1" selected="0">
            <x v="0"/>
          </reference>
          <reference field="0" count="1" selected="0">
            <x v="71"/>
          </reference>
        </references>
      </pivotArea>
    </chartFormat>
    <chartFormat chart="3" format="63" series="1">
      <pivotArea type="data" outline="0" fieldPosition="0">
        <references count="2">
          <reference field="4294967294" count="1" selected="0">
            <x v="0"/>
          </reference>
          <reference field="0" count="1" selected="0">
            <x v="52"/>
          </reference>
        </references>
      </pivotArea>
    </chartFormat>
    <chartFormat chart="3" format="64" series="1">
      <pivotArea type="data" outline="0" fieldPosition="0">
        <references count="2">
          <reference field="4294967294" count="1" selected="0">
            <x v="0"/>
          </reference>
          <reference field="0" count="1" selected="0">
            <x v="53"/>
          </reference>
        </references>
      </pivotArea>
    </chartFormat>
    <chartFormat chart="3" format="65" series="1">
      <pivotArea type="data" outline="0" fieldPosition="0">
        <references count="2">
          <reference field="4294967294" count="1" selected="0">
            <x v="0"/>
          </reference>
          <reference field="0" count="1" selected="0">
            <x v="66"/>
          </reference>
        </references>
      </pivotArea>
    </chartFormat>
    <chartFormat chart="3" format="66" series="1">
      <pivotArea type="data" outline="0" fieldPosition="0">
        <references count="2">
          <reference field="4294967294" count="1" selected="0">
            <x v="0"/>
          </reference>
          <reference field="0" count="1" selected="0">
            <x v="70"/>
          </reference>
        </references>
      </pivotArea>
    </chartFormat>
    <chartFormat chart="3" format="67" series="1">
      <pivotArea type="data" outline="0" fieldPosition="0">
        <references count="2">
          <reference field="4294967294" count="1" selected="0">
            <x v="0"/>
          </reference>
          <reference field="0" count="1" selected="0">
            <x v="30"/>
          </reference>
        </references>
      </pivotArea>
    </chartFormat>
    <chartFormat chart="3" format="68" series="1">
      <pivotArea type="data" outline="0" fieldPosition="0">
        <references count="2">
          <reference field="4294967294" count="1" selected="0">
            <x v="0"/>
          </reference>
          <reference field="0" count="1" selected="0">
            <x v="31"/>
          </reference>
        </references>
      </pivotArea>
    </chartFormat>
    <chartFormat chart="3" format="69" series="1">
      <pivotArea type="data" outline="0" fieldPosition="0">
        <references count="2">
          <reference field="4294967294" count="1" selected="0">
            <x v="0"/>
          </reference>
          <reference field="0" count="1" selected="0">
            <x v="32"/>
          </reference>
        </references>
      </pivotArea>
    </chartFormat>
    <chartFormat chart="3" format="70" series="1">
      <pivotArea type="data" outline="0" fieldPosition="0">
        <references count="2">
          <reference field="4294967294" count="1" selected="0">
            <x v="0"/>
          </reference>
          <reference field="0" count="1" selected="0">
            <x v="16"/>
          </reference>
        </references>
      </pivotArea>
    </chartFormat>
    <chartFormat chart="3" format="71" series="1">
      <pivotArea type="data" outline="0" fieldPosition="0">
        <references count="2">
          <reference field="4294967294" count="1" selected="0">
            <x v="0"/>
          </reference>
          <reference field="0" count="1" selected="0">
            <x v="14"/>
          </reference>
        </references>
      </pivotArea>
    </chartFormat>
    <chartFormat chart="3" format="72" series="1">
      <pivotArea type="data" outline="0" fieldPosition="0">
        <references count="2">
          <reference field="4294967294" count="1" selected="0">
            <x v="0"/>
          </reference>
          <reference field="0" count="1" selected="0">
            <x v="15"/>
          </reference>
        </references>
      </pivotArea>
    </chartFormat>
    <chartFormat chart="3" format="73" series="1">
      <pivotArea type="data" outline="0" fieldPosition="0">
        <references count="2">
          <reference field="4294967294" count="1" selected="0">
            <x v="0"/>
          </reference>
          <reference field="0" count="1" selected="0">
            <x v="49"/>
          </reference>
        </references>
      </pivotArea>
    </chartFormat>
    <chartFormat chart="3" format="74" series="1">
      <pivotArea type="data" outline="0" fieldPosition="0">
        <references count="2">
          <reference field="4294967294" count="1" selected="0">
            <x v="0"/>
          </reference>
          <reference field="0" count="1" selected="0">
            <x v="50"/>
          </reference>
        </references>
      </pivotArea>
    </chartFormat>
    <chartFormat chart="3" format="75" series="1">
      <pivotArea type="data" outline="0" fieldPosition="0">
        <references count="2">
          <reference field="4294967294" count="1" selected="0">
            <x v="0"/>
          </reference>
          <reference field="0" count="1" selected="0">
            <x v="51"/>
          </reference>
        </references>
      </pivotArea>
    </chartFormat>
    <chartFormat chart="3" format="76" series="1">
      <pivotArea type="data" outline="0" fieldPosition="0">
        <references count="2">
          <reference field="4294967294" count="1" selected="0">
            <x v="0"/>
          </reference>
          <reference field="0" count="1" selected="0">
            <x v="58"/>
          </reference>
        </references>
      </pivotArea>
    </chartFormat>
    <chartFormat chart="3" format="77" series="1">
      <pivotArea type="data" outline="0" fieldPosition="0">
        <references count="2">
          <reference field="4294967294" count="1" selected="0">
            <x v="0"/>
          </reference>
          <reference field="0" count="1" selected="0">
            <x v="47"/>
          </reference>
        </references>
      </pivotArea>
    </chartFormat>
    <chartFormat chart="3" format="78" series="1">
      <pivotArea type="data" outline="0" fieldPosition="0">
        <references count="2">
          <reference field="4294967294" count="1" selected="0">
            <x v="0"/>
          </reference>
          <reference field="0" count="1" selected="0">
            <x v="48"/>
          </reference>
        </references>
      </pivotArea>
    </chartFormat>
    <chartFormat chart="3" format="79" series="1">
      <pivotArea type="data" outline="0" fieldPosition="0">
        <references count="2">
          <reference field="4294967294" count="1" selected="0">
            <x v="0"/>
          </reference>
          <reference field="0" count="1" selected="0">
            <x v="43"/>
          </reference>
        </references>
      </pivotArea>
    </chartFormat>
    <chartFormat chart="3" format="80" series="1">
      <pivotArea type="data" outline="0" fieldPosition="0">
        <references count="2">
          <reference field="4294967294" count="1" selected="0">
            <x v="0"/>
          </reference>
          <reference field="0" count="1" selected="0">
            <x v="44"/>
          </reference>
        </references>
      </pivotArea>
    </chartFormat>
    <chartFormat chart="3" format="81" series="1">
      <pivotArea type="data" outline="0" fieldPosition="0">
        <references count="2">
          <reference field="4294967294" count="1" selected="0">
            <x v="0"/>
          </reference>
          <reference field="0" count="1" selected="0">
            <x v="67"/>
          </reference>
        </references>
      </pivotArea>
    </chartFormat>
    <chartFormat chart="3" format="82" series="1">
      <pivotArea type="data" outline="0" fieldPosition="0">
        <references count="2">
          <reference field="4294967294" count="1" selected="0">
            <x v="0"/>
          </reference>
          <reference field="0" count="1" selected="0">
            <x v="45"/>
          </reference>
        </references>
      </pivotArea>
    </chartFormat>
    <chartFormat chart="3" format="83" series="1">
      <pivotArea type="data" outline="0" fieldPosition="0">
        <references count="2">
          <reference field="4294967294" count="1" selected="0">
            <x v="0"/>
          </reference>
          <reference field="0" count="1" selected="0">
            <x v="46"/>
          </reference>
        </references>
      </pivotArea>
    </chartFormat>
    <chartFormat chart="3" format="84" series="1">
      <pivotArea type="data" outline="0" fieldPosition="0">
        <references count="2">
          <reference field="4294967294" count="1" selected="0">
            <x v="0"/>
          </reference>
          <reference field="0" count="1" selected="0">
            <x v="72"/>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dim_subgroup 1].[GROUP].&amp;[Education]"/>
      </members>
    </pivotHierarchy>
    <pivotHierarchy dragToData="1"/>
    <pivotHierarchy/>
    <pivotHierarchy multipleItemSelectionAllowed="1" dragToData="1"/>
    <pivotHierarchy multipleItemSelectionAllowed="1" dragToData="1"/>
    <pivotHierarchy dragToData="1"/>
    <pivotHierarchy multipleItemSelectionAllowed="1" dragToData="1">
      <members count="1" level="1">
        <member name="[dim_topic].[TOPIC].&amp;[Any type of cancer]"/>
      </members>
    </pivotHierarchy>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stimates]"/>
        <x15:activeTabTopLevelEntity name="[dim_subgroup 1]"/>
        <x15:activeTabTopLevelEntity name="[dim_topic]"/>
        <x15:activeTabTopLevelEntity name="[no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58AA71-F12C-46FE-B310-9E60B2540B45}" name="TopicTop10" cacheId="1" applyNumberFormats="0" applyBorderFormats="0" applyFontFormats="0" applyPatternFormats="0" applyAlignmentFormats="0" applyWidthHeightFormats="1" dataCaption="Values" tag="def84695-4c24-446b-9a1a-f69a713a09ad" updatedVersion="8" minRefreshableVersion="3" useAutoFormatting="1" subtotalHiddenItems="1" itemPrintTitles="1" createdVersion="8" indent="0" outline="1" outlineData="1" multipleFieldFilters="0" chartFormat="9">
  <location ref="A7:B18" firstHeaderRow="1" firstDataRow="1" firstDataCol="1" rowPageCount="3" colPageCount="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1">
    <i>
      <x v="1"/>
    </i>
    <i>
      <x v="4"/>
    </i>
    <i>
      <x v="5"/>
    </i>
    <i>
      <x v="6"/>
    </i>
    <i>
      <x v="3"/>
    </i>
    <i>
      <x/>
    </i>
    <i>
      <x v="8"/>
    </i>
    <i>
      <x v="7"/>
    </i>
    <i>
      <x v="2"/>
    </i>
    <i>
      <x v="9"/>
    </i>
    <i t="grand">
      <x/>
    </i>
  </rowItems>
  <colItems count="1">
    <i/>
  </colItems>
  <pageFields count="3">
    <pageField fld="4" hier="15" name="[dim_topic].[CATEGORY].[All]" cap="All"/>
    <pageField fld="2" hier="13" name="[dim_topic].[TOPIC].&amp;[Any difficulty hearing]" cap="Any difficulty hearing"/>
    <pageField fld="3" hier="19" name="[fact_estimates].[TIME_PERIOD].[All]" cap="All"/>
  </pageFields>
  <dataFields count="1">
    <dataField name="Average of ESTIMATE" fld="1" subtotal="average" baseField="0" baseItem="0"/>
  </dataFields>
  <chartFormats count="1">
    <chartFormat chart="3"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dim_topic].[TOPIC].&amp;[Any difficulty hearing]"/>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topic]"/>
        <x15:activeTabTopLevelEntity name="[dim_subgroup 1]"/>
        <x15:activeTabTopLevelEntity name="[fact_estim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0F93AB-1510-4E27-81A3-085BAE0D3D01}" name="TopicBottom10" cacheId="3" applyNumberFormats="0" applyBorderFormats="0" applyFontFormats="0" applyPatternFormats="0" applyAlignmentFormats="0" applyWidthHeightFormats="1" dataCaption="Values" tag="e7fcc198-550c-467a-8d74-f2575625da4e" updatedVersion="8" minRefreshableVersion="3" useAutoFormatting="1" itemPrintTitles="1" createdVersion="8" indent="0" outline="1" outlineData="1" chartFormat="3">
  <location ref="A27:B38" firstHeaderRow="1" firstDataRow="1" firstDataCol="1" rowPageCount="3" colPageCount="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0"/>
  </rowFields>
  <rowItems count="11">
    <i>
      <x/>
    </i>
    <i>
      <x v="1"/>
    </i>
    <i>
      <x v="5"/>
    </i>
    <i>
      <x v="8"/>
    </i>
    <i>
      <x v="9"/>
    </i>
    <i>
      <x v="3"/>
    </i>
    <i>
      <x v="6"/>
    </i>
    <i>
      <x v="7"/>
    </i>
    <i>
      <x v="2"/>
    </i>
    <i>
      <x v="4"/>
    </i>
    <i t="grand">
      <x/>
    </i>
  </rowItems>
  <colItems count="1">
    <i/>
  </colItems>
  <pageFields count="3">
    <pageField fld="2" hier="15" name="[dim_topic].[CATEGORY].[All]" cap="All"/>
    <pageField fld="1" hier="13" name="[dim_topic].[TOPIC].&amp;[Any difficulty hearing]" cap="Any difficulty hearing"/>
    <pageField fld="3" hier="19" name="[fact_estimates].[TIME_PERIOD].[All]" cap="All"/>
  </pageFields>
  <dataFields count="1">
    <dataField name="Average of ESTIMATE" fld="4" subtotal="average" baseField="0" baseItem="0"/>
  </dataFields>
  <chartFormats count="1">
    <chartFormat chart="1"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dim_topic].[TOPIC].&amp;[Any difficulty hearing]"/>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filters count="1">
    <filter fld="0" type="count" id="8" iMeasureHier="33">
      <autoFilter ref="A1">
        <filterColumn colId="0">
          <top10 top="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ubgroup 1]"/>
        <x15:activeTabTopLevelEntity name="[fact_estimates]"/>
        <x15:activeTabTopLevelEntity name="[dim_top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BAB6D-2AE2-408D-AB43-62F864E59065}" name="TopicDists" cacheId="2" applyNumberFormats="0" applyBorderFormats="0" applyFontFormats="0" applyPatternFormats="0" applyAlignmentFormats="0" applyWidthHeightFormats="1" dataCaption="Values" tag="d71e7614-9a02-4460-a5b0-ca51978576d1" updatedVersion="8" minRefreshableVersion="3" subtotalHiddenItems="1" rowGrandTotals="0" colGrandTotals="0" itemPrintTitles="1" createdVersion="8" indent="0" outline="1" outlineData="1" multipleFieldFilters="0">
  <location ref="A7" firstHeaderRow="0" firstDataRow="0" firstDataCol="0" rowPageCount="3" colPageCount="1"/>
  <pivotFields count="3">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pageFields count="3">
    <pageField fld="2" hier="15" name="[dim_topic].[CATEGORY].[All]" cap="All"/>
    <pageField fld="0" hier="13" name="[dim_topic].[TOPIC].&amp;[Any difficulty hearing]" cap="Any difficulty hearing"/>
    <pageField fld="1" hier="19" name="[fact_estimates].[TIME_PERIOD].[All]" cap="All"/>
  </page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dim_topic].[TOPIC].&amp;[Any difficulty hearing]"/>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topic]"/>
        <x15:activeTabTopLevelEntity name="[fact_estimates]"/>
        <x15:activeTabTopLevelEntity name="[dim_subgrou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81C98-F868-43D0-B3DF-A4FF06BD8C4B}" name="PivotTable1" cacheId="80" applyNumberFormats="0" applyBorderFormats="0" applyFontFormats="0" applyPatternFormats="0" applyAlignmentFormats="0" applyWidthHeightFormats="1" dataCaption="Values" tag="1282d513-a4b5-4c22-a46d-7eee0f4bca84" updatedVersion="8" minRefreshableVersion="3" useAutoFormatting="1" subtotalHiddenItems="1" itemPrintTitles="1" createdVersion="8" indent="0" outline="1" outlineData="1" multipleFieldFilters="0" chartFormat="5">
  <location ref="A8:B46" firstHeaderRow="1" firstDataRow="1" firstDataCol="1" rowPageCount="4" colPageCount="1"/>
  <pivotFields count="8">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sortType="a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0"/>
            </reference>
          </references>
        </pivotArea>
      </autoSortScope>
    </pivotField>
    <pivotField allDrilled="1" subtotalTop="0" showAll="0" dataSourceSort="1" defaultSubtotal="0"/>
    <pivotField subtotalTop="0" showAll="0" dataSourceSort="1"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3"/>
  </rowFields>
  <rowItems count="38">
    <i>
      <x v="12"/>
    </i>
    <i>
      <x/>
    </i>
    <i>
      <x v="11"/>
    </i>
    <i>
      <x v="30"/>
    </i>
    <i>
      <x v="26"/>
    </i>
    <i>
      <x v="7"/>
    </i>
    <i>
      <x v="10"/>
    </i>
    <i>
      <x v="6"/>
    </i>
    <i>
      <x v="13"/>
    </i>
    <i>
      <x v="22"/>
    </i>
    <i>
      <x v="32"/>
    </i>
    <i>
      <x v="14"/>
    </i>
    <i>
      <x v="18"/>
    </i>
    <i>
      <x v="1"/>
    </i>
    <i>
      <x v="21"/>
    </i>
    <i>
      <x v="19"/>
    </i>
    <i>
      <x v="23"/>
    </i>
    <i>
      <x v="16"/>
    </i>
    <i>
      <x v="24"/>
    </i>
    <i>
      <x v="20"/>
    </i>
    <i>
      <x v="8"/>
    </i>
    <i>
      <x v="35"/>
    </i>
    <i>
      <x v="15"/>
    </i>
    <i>
      <x v="33"/>
    </i>
    <i>
      <x v="17"/>
    </i>
    <i>
      <x v="36"/>
    </i>
    <i>
      <x v="25"/>
    </i>
    <i>
      <x v="34"/>
    </i>
    <i>
      <x v="2"/>
    </i>
    <i>
      <x v="4"/>
    </i>
    <i>
      <x v="5"/>
    </i>
    <i>
      <x v="3"/>
    </i>
    <i>
      <x v="9"/>
    </i>
    <i>
      <x v="27"/>
    </i>
    <i>
      <x v="31"/>
    </i>
    <i>
      <x v="28"/>
    </i>
    <i>
      <x v="29"/>
    </i>
    <i t="grand">
      <x/>
    </i>
  </rowItems>
  <colItems count="1">
    <i/>
  </colItems>
  <pageFields count="4">
    <pageField fld="1" hier="15" name="[dim_topic].[CATEGORY].&amp;[Cancer]" cap="Cancer"/>
    <pageField fld="6" hier="7" name="[dim_subgroup 1].[GROUP].[All]" cap="All"/>
    <pageField fld="7" hier="5" name="[dim_subgroup 1].[SUBGROUP].&amp;[18 years and older]" cap="18 years and older"/>
    <pageField fld="2" hier="19" name="[fact_estimates].[TIME_PERIOD].[All]" cap="All"/>
  </pageFields>
  <dataFields count="1">
    <dataField name="Average of ESTIMATE" fld="0" subtotal="average" baseField="0" baseItem="0" numFmtId="10"/>
  </dataFields>
  <chartFormats count="1">
    <chartFormat chart="2"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members count="1" level="1">
        <member name="[dim_subgroup 1].[SUBGROUP].&amp;[18 years and older]"/>
      </members>
    </pivotHierarchy>
    <pivotHierarchy dragToData="1"/>
    <pivotHierarchy multipleItemSelectionAllowed="1" dragToData="1"/>
    <pivotHierarchy dragToData="1"/>
    <pivotHierarchy multipleItemSelectionAllowed="1">
      <members count="1" level="2">
        <member name="[dim_subgroup 1].[Hierarchy1].[GROUP].&amp;[Age groups with 65 years and older].&amp;[50-64 years]"/>
      </members>
    </pivotHierarchy>
    <pivotHierarchy dragToData="1"/>
    <pivotHierarchy dragToData="1"/>
    <pivotHierarchy dragToData="1"/>
    <pivotHierarchy dragToData="1"/>
    <pivotHierarchy dragToData="1"/>
    <pivotHierarchy multipleItemSelectionAllowed="1" dragToData="1">
      <members count="9" level="1">
        <member name="[dim_topic].[CATEGORY].&amp;[Cancer]"/>
        <member name="[dim_topic].[CATEGORY].&amp;[Health Status]"/>
        <member name="[dim_topic].[CATEGORY].&amp;[Mental Health]"/>
        <member name="[dim_topic].[CATEGORY].&amp;[Health Behaviors]"/>
        <member name="[dim_topic].[CATEGORY].&amp;[Difficulties in Functioning]"/>
        <member name="[dim_topic].[CATEGORY].&amp;[Selected Circulatory Conditions]"/>
        <member name="[dim_topic].[CATEGORY].&amp;[Selected Respiratory Conditions]"/>
        <member name="[dim_topic].[CATEGORY].&amp;[Selected Diseases and Conditions]"/>
        <member name="[dim_topic].[CATEGORY].&amp;[Cost-Related Problems Accessing Care in the Past 12 Month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stimates]"/>
        <x15:activeTabTopLevelEntity name="[dim_subgroup 1]"/>
        <x15:activeTabTopLevelEntity name="[dim_topic]"/>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8E31C9B-CF24-4B62-A861-70D7ABBBB30B}" autoFormatId="16" applyNumberFormats="0" applyBorderFormats="0" applyFontFormats="0" applyPatternFormats="0" applyAlignmentFormats="0" applyWidthHeightFormats="0">
  <queryTableRefresh nextId="3">
    <queryTableFields count="2">
      <queryTableField id="1" name="FN_TYPE" tableColumnId="1"/>
      <queryTableField id="2" name="FN_TEXT" tableColumnId="2"/>
    </queryTableFields>
  </queryTableRefresh>
  <extLst>
    <ext xmlns:x15="http://schemas.microsoft.com/office/spreadsheetml/2010/11/main" uri="{883FBD77-0823-4a55-B5E3-86C4891E6966}">
      <x15:queryTable sourceDataName="Query - not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 xr10:uid="{A71072DC-EDDA-4918-810A-A984EFD81B46}" sourceName="[dim_subgroup 1].[CLASSIFICATION]">
  <pivotTables>
    <pivotTable tabId="2" name="PivotTable2"/>
  </pivotTables>
  <data>
    <olap pivotCacheId="2035329513">
      <levels count="2">
        <level uniqueName="[dim_subgroup 1].[CLASSIFICATION].[(All)]" sourceCaption="(All)" count="0"/>
        <level uniqueName="[dim_subgroup 1].[CLASSIFICATION].[CLASSIFICATION]" sourceCaption="CLASSIFICATION" count="3">
          <ranges>
            <range startItem="0">
              <i n="[dim_subgroup 1].[CLASSIFICATION].&amp;[Socioeconomic Characteristic]" c="Socioeconomic Characteristic"/>
              <i n="[dim_subgroup 1].[CLASSIFICATION].&amp;[Demographic Characteristic]" c="Demographic Characteristic" nd="1"/>
              <i n="[dim_subgroup 1].[CLASSIFICATION].&amp;[Geographic Characteristic]" c="Geographic Characteristic" nd="1"/>
            </range>
          </ranges>
        </level>
      </levels>
      <selections count="1">
        <selection n="[dim_subgroup 1].[CLASSIFICAT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1" xr10:uid="{AF3FF3A0-70EC-4729-BBD2-221E6B3EB285}" sourceName="[dim_topic].[TOPIC]">
  <pivotTables>
    <pivotTable tabId="4" name="TopicTop10"/>
    <pivotTable tabId="4" name="TopicBottom10"/>
    <pivotTable tabId="7" name="TopicDists"/>
  </pivotTables>
  <data>
    <olap pivotCacheId="557321921">
      <levels count="2">
        <level uniqueName="[dim_topic].[TOPIC].[(All)]" sourceCaption="(All)" count="0"/>
        <level uniqueName="[dim_topic].[TOPIC].[TOPIC]" sourceCaption="TOPIC" count="53">
          <ranges>
            <range startItem="0">
              <i n="[dim_topic].[TOPIC].&amp;[Angina/angina pectoris]" c="Angina/angina pectoris"/>
              <i n="[dim_topic].[TOPIC].&amp;[Any difficulty communicating]" c="Any difficulty communicating"/>
              <i n="[dim_topic].[TOPIC].&amp;[Any difficulty hearing]" c="Any difficulty hearing"/>
              <i n="[dim_topic].[TOPIC].&amp;[Any difficulty remembering or concentrating]" c="Any difficulty remembering or concentrating"/>
              <i n="[dim_topic].[TOPIC].&amp;[Any difficulty seeing]" c="Any difficulty seeing"/>
              <i n="[dim_topic].[TOPIC].&amp;[Any difficulty walking or climbing steps]" c="Any difficulty walking or climbing steps"/>
              <i n="[dim_topic].[TOPIC].&amp;[Any difficulty with self care]" c="Any difficulty with self care"/>
              <i n="[dim_topic].[TOPIC].&amp;[Any skin cancer]" c="Any skin cancer"/>
              <i n="[dim_topic].[TOPIC].&amp;[Any type of cancer]" c="Any type of cancer"/>
              <i n="[dim_topic].[TOPIC].&amp;[Arthritis diagnosis]" c="Arthritis diagnosis"/>
              <i n="[dim_topic].[TOPIC].&amp;[Asthma episode/attack]" c="Asthma episode/attack"/>
              <i n="[dim_topic].[TOPIC].&amp;[Blood pressure check]" c="Blood pressure check"/>
              <i n="[dim_topic].[TOPIC].&amp;[Breast cancer]" c="Breast cancer"/>
              <i n="[dim_topic].[TOPIC].&amp;[Cervical cancer]" c="Cervical cancer"/>
              <i n="[dim_topic].[TOPIC].&amp;[COPD, emphysema, chronic bronchitis]" c="COPD, emphysema, chronic bronchitis"/>
              <i n="[dim_topic].[TOPIC].&amp;[Coronary heart disease]" c="Coronary heart disease"/>
              <i n="[dim_topic].[TOPIC].&amp;[Counseled by a mental health professional]" c="Counseled by a mental health professional"/>
              <i n="[dim_topic].[TOPIC].&amp;[Current asthma in adults]" c="Current asthma in adults"/>
              <i n="[dim_topic].[TOPIC].&amp;[Current cigarette smoking]" c="Current cigarette smoking"/>
              <i n="[dim_topic].[TOPIC].&amp;[Current electronic cigarette use]" c="Current electronic cigarette use"/>
              <i n="[dim_topic].[TOPIC].&amp;[Delayed getting medical care due to cost among adults]" c="Delayed getting medical care due to cost among adults"/>
              <i n="[dim_topic].[TOPIC].&amp;[Dental exam or cleaning]" c="Dental exam or cleaning"/>
              <i n="[dim_topic].[TOPIC].&amp;[Diagnosed diabetes, self-reported]" c="Diagnosed diabetes, self-reported"/>
              <i n="[dim_topic].[TOPIC].&amp;[Did not get needed medical care due to cost]" c="Did not get needed medical care due to cost"/>
              <i n="[dim_topic].[TOPIC].&amp;[Did not get needed mental health care due to cost]" c="Did not get needed mental health care due to cost"/>
              <i n="[dim_topic].[TOPIC].&amp;[Did not take medication as prescribed to save money]" c="Did not take medication as prescribed to save money"/>
              <i n="[dim_topic].[TOPIC].&amp;[Disability status (composite)]" c="Disability status (composite)"/>
              <i n="[dim_topic].[TOPIC].&amp;[Doctor visit among adults]" c="Doctor visit among adults"/>
              <i n="[dim_topic].[TOPIC].&amp;[Ever received a pneumococcal vaccination]" c="Ever received a pneumococcal vaccination"/>
              <i n="[dim_topic].[TOPIC].&amp;[Exchange-based coverage at time of interview among adults]" c="Exchange-based coverage at time of interview among adults"/>
              <i n="[dim_topic].[TOPIC].&amp;[Fair or poor health status in adults]" c="Fair or poor health status in adults"/>
              <i n="[dim_topic].[TOPIC].&amp;[Has a usual place of care among adults]" c="Has a usual place of care among adults"/>
              <i n="[dim_topic].[TOPIC].&amp;[Heart attack/myocardial infarction]" c="Heart attack/myocardial infarction"/>
              <i n="[dim_topic].[TOPIC].&amp;[High cholesterol diagnosis, self-reported]" c="High cholesterol diagnosis, self-reported"/>
              <i n="[dim_topic].[TOPIC].&amp;[Hospital emergency department visit]" c="Hospital emergency department visit"/>
              <i n="[dim_topic].[TOPIC].&amp;[Hypertension diagnosis, self-reported]" c="Hypertension diagnosis, self-reported"/>
              <i n="[dim_topic].[TOPIC].&amp;[Obesity, self-reported]" c="Obesity, self-reported"/>
              <i n="[dim_topic].[TOPIC].&amp;[Prescription medication use among adults]" c="Prescription medication use among adults"/>
              <i n="[dim_topic].[TOPIC].&amp;[Private health insurance coverage at time of interview among adults]" c="Private health insurance coverage at time of interview among adults"/>
              <i n="[dim_topic].[TOPIC].&amp;[Prostate cancer]" c="Prostate cancer"/>
              <i n="[dim_topic].[TOPIC].&amp;[Public health insurance coverage at time of interview among adults]" c="Public health insurance coverage at time of interview among adults"/>
              <i n="[dim_topic].[TOPIC].&amp;[Receipt of influenza vaccination among adults]" c="Receipt of influenza vaccination among adults"/>
              <i n="[dim_topic].[TOPIC].&amp;[Regularly experienced chronic pain]" c="Regularly experienced chronic pain"/>
              <i n="[dim_topic].[TOPIC].&amp;[Regularly had feelings of depression]" c="Regularly had feelings of depression"/>
              <i n="[dim_topic].[TOPIC].&amp;[Regularly had feelings of worry, nervousness, or anxiety]" c="Regularly had feelings of worry, nervousness, or anxiety"/>
              <i n="[dim_topic].[TOPIC].&amp;[Six or more workdays missed due to illness, injury, or disability]" c="Six or more workdays missed due to illness, injury, or disability"/>
              <i n="[dim_topic].[TOPIC].&amp;[Taking prescription medication for feelings of depression]" c="Taking prescription medication for feelings of depression"/>
              <i n="[dim_topic].[TOPIC].&amp;[Taking prescription medication for feelings of worry, nervousness, or anxiety]" c="Taking prescription medication for feelings of worry, nervousness, or anxiety"/>
              <i n="[dim_topic].[TOPIC].&amp;[Uninsured at time of interview among adults]" c="Uninsured at time of interview among adults"/>
              <i n="[dim_topic].[TOPIC].&amp;[Uninsured for at least part of the past year]" c="Uninsured for at least part of the past year"/>
              <i n="[dim_topic].[TOPIC].&amp;[Uninsured for more than one year]" c="Uninsured for more than one year"/>
              <i n="[dim_topic].[TOPIC].&amp;[Urgent care center or retail health clinic visit among adults]" c="Urgent care center or retail health clinic visit among adults"/>
              <i n="[dim_topic].[TOPIC].&amp;[Wellness visit]" c="Wellness visit"/>
            </range>
          </ranges>
        </level>
      </levels>
      <selections count="1">
        <selection n="[dim_topic].[TOPIC].&amp;[Any difficulty hearing]"/>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1" xr10:uid="{9AB2E6F5-49CD-4AFE-80BA-2A016BD617E4}" sourceName="[fact_estimates].[TIME_PERIOD]">
  <pivotTables>
    <pivotTable tabId="4" name="TopicTop10"/>
    <pivotTable tabId="4" name="TopicBottom10"/>
    <pivotTable tabId="7" name="TopicDists"/>
  </pivotTables>
  <data>
    <olap pivotCacheId="557321921">
      <levels count="2">
        <level uniqueName="[fact_estimates].[TIME_PERIOD].[(All)]" sourceCaption="(All)" count="0"/>
        <level uniqueName="[fact_estimates].[TIME_PERIOD].[TIME_PERIOD]" sourceCaption="TIME_PERIOD" count="5">
          <ranges>
            <range startItem="0">
              <i n="[fact_estimates].[TIME_PERIOD].&amp;[2019]" c="2019"/>
              <i n="[fact_estimates].[TIME_PERIOD].&amp;[2020]" c="2020"/>
              <i n="[fact_estimates].[TIME_PERIOD].&amp;[2021]" c="2021"/>
              <i n="[fact_estimates].[TIME_PERIOD].&amp;[2022]" c="2022"/>
              <i n="[fact_estimates].[TIME_PERIOD].&amp;[2023]" c="2023"/>
            </range>
          </ranges>
        </level>
      </levels>
      <selections count="1">
        <selection n="[fact_estimates].[TIME_PERIOD].[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1" xr10:uid="{EDA0B1AC-2B7A-46E2-8A59-3CE80B2AA8F0}" sourceName="[dim_subgroup 1].[GROUP]">
  <pivotTables>
    <pivotTable tabId="8" name="PivotTable1"/>
  </pivotTables>
  <data>
    <olap pivotCacheId="152067657">
      <levels count="2">
        <level uniqueName="[dim_subgroup 1].[GROUP].[(All)]" sourceCaption="(All)" count="0"/>
        <level uniqueName="[dim_subgroup 1].[GROUP].[GROUP]" sourceCaption="GROUP" count="20">
          <ranges>
            <range startItem="0">
              <i n="[dim_subgroup 1].[GROUP].&amp;[Total]" c="Total"/>
              <i n="[dim_subgroup 1].[GROUP].&amp;[Age groups with 65 years and older]" c="Age groups with 65 years and older" nd="1"/>
              <i n="[dim_subgroup 1].[GROUP].&amp;[Age groups with 75 years and older]" c="Age groups with 75 years and older" nd="1"/>
              <i n="[dim_subgroup 1].[GROUP].&amp;[Disability status]" c="Disability status" nd="1"/>
              <i n="[dim_subgroup 1].[GROUP].&amp;[Education]" c="Education" nd="1"/>
              <i n="[dim_subgroup 1].[GROUP].&amp;[Employment status]" c="Employment status" nd="1"/>
              <i n="[dim_subgroup 1].[GROUP].&amp;[Health insurance coverage: 65 years and older]" c="Health insurance coverage: 65 years and older" nd="1"/>
              <i n="[dim_subgroup 1].[GROUP].&amp;[Health insurance coverage: Younger than 65 years]" c="Health insurance coverage: Younger than 65 years" nd="1"/>
              <i n="[dim_subgroup 1].[GROUP].&amp;[Marital status]" c="Marital status" nd="1"/>
              <i n="[dim_subgroup 1].[GROUP].&amp;[Metropolitan statistical area]" c="Metropolitan statistical area" nd="1"/>
              <i n="[dim_subgroup 1].[GROUP].&amp;[Nativity]" c="Nativity" nd="1"/>
              <i n="[dim_subgroup 1].[GROUP].&amp;[Poverty level]" c="Poverty level" nd="1"/>
              <i n="[dim_subgroup 1].[GROUP].&amp;[Race]" c="Race" nd="1"/>
              <i n="[dim_subgroup 1].[GROUP].&amp;[Race and Hispanic origin]" c="Race and Hispanic origin" nd="1"/>
              <i n="[dim_subgroup 1].[GROUP].&amp;[Region]" c="Region" nd="1"/>
              <i n="[dim_subgroup 1].[GROUP].&amp;[Sex]" c="Sex" nd="1"/>
              <i n="[dim_subgroup 1].[GROUP].&amp;[Sexual orientation]" c="Sexual orientation" nd="1"/>
              <i n="[dim_subgroup 1].[GROUP].&amp;[Social vulnerability]" c="Social vulnerability" nd="1"/>
              <i n="[dim_subgroup 1].[GROUP].&amp;[Urbanicity]" c="Urbanicity" nd="1"/>
              <i n="[dim_subgroup 1].[GROUP].&amp;[Veteran status]" c="Veteran status" nd="1"/>
            </range>
          </ranges>
        </level>
      </levels>
      <selections count="1">
        <selection n="[dim_subgroup 1].[GROUP].[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GROUP1" xr10:uid="{FA6A2EA0-D034-4159-90AB-5D91C356DA22}" sourceName="[dim_subgroup 1].[SUBGROUP]">
  <pivotTables>
    <pivotTable tabId="8" name="PivotTable1"/>
  </pivotTables>
  <data>
    <olap pivotCacheId="152067657">
      <levels count="2">
        <level uniqueName="[dim_subgroup 1].[SUBGROUP].[(All)]" sourceCaption="(All)" count="0"/>
        <level uniqueName="[dim_subgroup 1].[SUBGROUP].[SUBGROUP]" sourceCaption="SUBGROUP" count="73">
          <ranges>
            <range startItem="0">
              <i n="[dim_subgroup 1].[SUBGROUP].&amp;[&lt;100% FPL]" c="&lt;100% FPL"/>
              <i n="[dim_subgroup 1].[SUBGROUP].&amp;[&gt;200% FPL]" c="&gt;200% FPL"/>
              <i n="[dim_subgroup 1].[SUBGROUP].&amp;[100% to &lt;200% FPL]" c="100% to &lt;200% FPL"/>
              <i n="[dim_subgroup 1].[SUBGROUP].&amp;[18 years and older]" c="18 years and older"/>
              <i n="[dim_subgroup 1].[SUBGROUP].&amp;[18-34 years]" c="18-34 years"/>
              <i n="[dim_subgroup 1].[SUBGROUP].&amp;[18-44 years]" c="18-44 years"/>
              <i n="[dim_subgroup 1].[SUBGROUP].&amp;[35-49 years]" c="35-49 years"/>
              <i n="[dim_subgroup 1].[SUBGROUP].&amp;[45-64 years]" c="45-64 years"/>
              <i n="[dim_subgroup 1].[SUBGROUP].&amp;[50-64 years]" c="50-64 years"/>
              <i n="[dim_subgroup 1].[SUBGROUP].&amp;[65 years and older]" c="65 years and older"/>
              <i n="[dim_subgroup 1].[SUBGROUP].&amp;[65-74 years]" c="65-74 years"/>
              <i n="[dim_subgroup 1].[SUBGROUP].&amp;[75 years and older]" c="75 years and older"/>
              <i n="[dim_subgroup 1].[SUBGROUP].&amp;[All races, Hispanic]" c="All races, Hispanic"/>
              <i n="[dim_subgroup 1].[SUBGROUP].&amp;[All races, Hispanic, Mexican]" c="All races, Hispanic, Mexican"/>
              <i n="[dim_subgroup 1].[SUBGROUP].&amp;[All races, non-Hispanic]" c="All races, non-Hispanic"/>
              <i n="[dim_subgroup 1].[SUBGROUP].&amp;[American Indian and Alaska Native and White]" c="American Indian and Alaska Native and White"/>
              <i n="[dim_subgroup 1].[SUBGROUP].&amp;[American Indian and Alaska Native only]" c="American Indian and Alaska Native only"/>
              <i n="[dim_subgroup 1].[SUBGROUP].&amp;[Asian only]" c="Asian only"/>
              <i n="[dim_subgroup 1].[SUBGROUP].&amp;[Bisexual]" c="Bisexual"/>
              <i n="[dim_subgroup 1].[SUBGROUP].&amp;[Black and White]" c="Black and White"/>
              <i n="[dim_subgroup 1].[SUBGROUP].&amp;[Black only]" c="Black only"/>
              <i n="[dim_subgroup 1].[SUBGROUP].&amp;[Black only, non-Hispanic]" c="Black only, non-Hispanic"/>
              <i n="[dim_subgroup 1].[SUBGROUP].&amp;[College degree or higher]" c="College degree or higher"/>
              <i n="[dim_subgroup 1].[SUBGROUP].&amp;[Divorced or separated]" c="Divorced or separated"/>
              <i n="[dim_subgroup 1].[SUBGROUP].&amp;[Employed]" c="Employed"/>
              <i n="[dim_subgroup 1].[SUBGROUP].&amp;[Female]" c="Female"/>
              <i n="[dim_subgroup 1].[SUBGROUP].&amp;[Foreign-born]" c="Foreign-born"/>
              <i n="[dim_subgroup 1].[SUBGROUP].&amp;[Full-time]" c="Full-time"/>
              <i n="[dim_subgroup 1].[SUBGROUP].&amp;[Gay/lesbian]" c="Gay/lesbian"/>
              <i n="[dim_subgroup 1].[SUBGROUP].&amp;[High school diploma or GED]" c="High school diploma or GED"/>
              <i n="[dim_subgroup 1].[SUBGROUP].&amp;[High social vulnerability]" c="High social vulnerability"/>
              <i n="[dim_subgroup 1].[SUBGROUP].&amp;[Large central metro]" c="Large central metro"/>
              <i n="[dim_subgroup 1].[SUBGROUP].&amp;[Large fringe metro]" c="Large fringe metro"/>
              <i n="[dim_subgroup 1].[SUBGROUP].&amp;[Large MSA]" c="Large MSA"/>
              <i n="[dim_subgroup 1].[SUBGROUP].&amp;[Little to no social vulnerability]" c="Little to no social vulnerability"/>
              <i n="[dim_subgroup 1].[SUBGROUP].&amp;[Living with a partner]" c="Living with a partner"/>
              <i n="[dim_subgroup 1].[SUBGROUP].&amp;[Low social vulnerability]" c="Low social vulnerability"/>
              <i n="[dim_subgroup 1].[SUBGROUP].&amp;[Male]" c="Male"/>
              <i n="[dim_subgroup 1].[SUBGROUP].&amp;[Married]" c="Married"/>
              <i n="[dim_subgroup 1].[SUBGROUP].&amp;[Medicaid or other public]" c="Medicaid or other public"/>
              <i n="[dim_subgroup 1].[SUBGROUP].&amp;[Medicare Advantage]" c="Medicare Advantage"/>
              <i n="[dim_subgroup 1].[SUBGROUP].&amp;[Medicare and Medicaid]" c="Medicare and Medicaid"/>
              <i n="[dim_subgroup 1].[SUBGROUP].&amp;[Medicare only (no Advantage)]" c="Medicare only (no Advantage)"/>
              <i n="[dim_subgroup 1].[SUBGROUP].&amp;[Medium and small metro]" c="Medium and small metro"/>
              <i n="[dim_subgroup 1].[SUBGROUP].&amp;[Medium social vulnerability]" c="Medium social vulnerability"/>
              <i n="[dim_subgroup 1].[SUBGROUP].&amp;[Midwest]" c="Midwest"/>
              <i n="[dim_subgroup 1].[SUBGROUP].&amp;[Native Hawaiian or Other Pacific Islander only]" c="Native Hawaiian or Other Pacific Islander only"/>
              <i n="[dim_subgroup 1].[SUBGROUP].&amp;[Never married]" c="Never married"/>
              <i n="[dim_subgroup 1].[SUBGROUP].&amp;[No high school diploma or GED]" c="No high school diploma or GED"/>
              <i n="[dim_subgroup 1].[SUBGROUP].&amp;[Nonmetropolitan]" c="Nonmetropolitan"/>
              <i n="[dim_subgroup 1].[SUBGROUP].&amp;[Non-MSA]" c="Non-MSA"/>
              <i n="[dim_subgroup 1].[SUBGROUP].&amp;[Non-veteran]" c="Non-veteran"/>
              <i n="[dim_subgroup 1].[SUBGROUP].&amp;[Northeast]" c="Northeast"/>
              <i n="[dim_subgroup 1].[SUBGROUP].&amp;[Not employed]" c="Not employed"/>
              <i n="[dim_subgroup 1].[SUBGROUP].&amp;[Not employed and has never worked]" c="Not employed and has never worked"/>
              <i n="[dim_subgroup 1].[SUBGROUP].&amp;[Not employed but has worked previously]" c="Not employed but has worked previously"/>
              <i n="[dim_subgroup 1].[SUBGROUP].&amp;[Other coverage]" c="Other coverage"/>
              <i n="[dim_subgroup 1].[SUBGROUP].&amp;[Other races, non-Hispanic]" c="Other races, non-Hispanic"/>
              <i n="[dim_subgroup 1].[SUBGROUP].&amp;[Part-time]" c="Part-time"/>
              <i n="[dim_subgroup 1].[SUBGROUP].&amp;[Private]" c="Private"/>
              <i n="[dim_subgroup 1].[SUBGROUP].&amp;[Small MSA]" c="Small MSA"/>
              <i n="[dim_subgroup 1].[SUBGROUP].&amp;[Some college]" c="Some college"/>
              <i n="[dim_subgroup 1].[SUBGROUP].&amp;[South]" c="South"/>
              <i n="[dim_subgroup 1].[SUBGROUP].&amp;[Straight]" c="Straight"/>
              <i n="[dim_subgroup 1].[SUBGROUP].&amp;[U.S.-born]" c="U.S.-born"/>
              <i n="[dim_subgroup 1].[SUBGROUP].&amp;[Uninsured]" c="Uninsured"/>
              <i n="[dim_subgroup 1].[SUBGROUP].&amp;[Veteran]" c="Veteran"/>
              <i n="[dim_subgroup 1].[SUBGROUP].&amp;[West]" c="West"/>
              <i n="[dim_subgroup 1].[SUBGROUP].&amp;[White only]" c="White only"/>
              <i n="[dim_subgroup 1].[SUBGROUP].&amp;[White only, non-Hispanic]" c="White only, non-Hispanic"/>
              <i n="[dim_subgroup 1].[SUBGROUP].&amp;[Widowed]" c="Widowed"/>
              <i n="[dim_subgroup 1].[SUBGROUP].&amp;[With disability]" c="With disability"/>
              <i n="[dim_subgroup 1].[SUBGROUP].&amp;[Without disability]" c="Without disability"/>
            </range>
          </ranges>
        </level>
      </levels>
      <selections count="1">
        <selection n="[dim_subgroup 1].[SUBGROUP].&amp;[18 years and older]"/>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2" xr10:uid="{B99B5E3C-8806-4A73-A43B-91C7A957395A}" sourceName="[fact_estimates].[TIME_PERIOD]">
  <pivotTables>
    <pivotTable tabId="8" name="PivotTable1"/>
  </pivotTables>
  <data>
    <olap pivotCacheId="152067657">
      <levels count="2">
        <level uniqueName="[fact_estimates].[TIME_PERIOD].[(All)]" sourceCaption="(All)" count="0"/>
        <level uniqueName="[fact_estimates].[TIME_PERIOD].[TIME_PERIOD]" sourceCaption="TIME_PERIOD" count="5">
          <ranges>
            <range startItem="0">
              <i n="[fact_estimates].[TIME_PERIOD].&amp;[2019]" c="2019"/>
              <i n="[fact_estimates].[TIME_PERIOD].&amp;[2020]" c="2020"/>
              <i n="[fact_estimates].[TIME_PERIOD].&amp;[2021]" c="2021"/>
              <i n="[fact_estimates].[TIME_PERIOD].&amp;[2022]" c="2022"/>
              <i n="[fact_estimates].[TIME_PERIOD].&amp;[2023]" c="2023"/>
            </range>
          </ranges>
        </level>
      </levels>
      <selections count="1">
        <selection n="[fact_estimates].[TIME_PERIO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C98EEB-CEC1-4149-9A29-09F0FC61DDA9}" sourceName="[dim_topic].[CATEGORY]">
  <pivotTables>
    <pivotTable tabId="2" name="PivotTable2"/>
  </pivotTables>
  <data>
    <olap pivotCacheId="2035329513">
      <levels count="2">
        <level uniqueName="[dim_topic].[CATEGORY].[(All)]" sourceCaption="(All)" count="0"/>
        <level uniqueName="[dim_topic].[CATEGORY].[CATEGORY]" sourceCaption="CATEGORY" count="12">
          <ranges>
            <range startItem="0">
              <i n="[dim_topic].[CATEGORY].&amp;[Cancer]" c="Cancer"/>
              <i n="[dim_topic].[CATEGORY].&amp;[Cost-Related Problems Accessing Care in the Past 12 Months]" c="Cost-Related Problems Accessing Care in the Past 12 Months" nd="1"/>
              <i n="[dim_topic].[CATEGORY].&amp;[Difficulties in Functioning]" c="Difficulties in Functioning" nd="1"/>
              <i n="[dim_topic].[CATEGORY].&amp;[Health Behaviors]" c="Health Behaviors" nd="1"/>
              <i n="[dim_topic].[CATEGORY].&amp;[Health Care Use in the Past 12 Months]" c="Health Care Use in the Past 12 Months" nd="1"/>
              <i n="[dim_topic].[CATEGORY].&amp;[Health Insurance Coverage]" c="Health Insurance Coverage" nd="1"/>
              <i n="[dim_topic].[CATEGORY].&amp;[Health Status]" c="Health Status" nd="1"/>
              <i n="[dim_topic].[CATEGORY].&amp;[Mental Health]" c="Mental Health" nd="1"/>
              <i n="[dim_topic].[CATEGORY].&amp;[Other Health Care]" c="Other Health Care" nd="1"/>
              <i n="[dim_topic].[CATEGORY].&amp;[Selected Circulatory Conditions]" c="Selected Circulatory Conditions" nd="1"/>
              <i n="[dim_topic].[CATEGORY].&amp;[Selected Diseases and Conditions]" c="Selected Diseases and Conditions" nd="1"/>
              <i n="[dim_topic].[CATEGORY].&amp;[Selected Respiratory Conditions]" c="Selected Respiratory Conditions" nd="1"/>
            </range>
          </ranges>
        </level>
      </levels>
      <selections count="1">
        <selection n="[dim_topic].[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B9AB2191-231E-4748-BFDD-2832352768B5}" sourceName="[dim_topic].[TOPIC]">
  <pivotTables>
    <pivotTable tabId="2" name="PivotTable2"/>
  </pivotTables>
  <data>
    <olap pivotCacheId="2035329513">
      <levels count="2">
        <level uniqueName="[dim_topic].[TOPIC].[(All)]" sourceCaption="(All)" count="0"/>
        <level uniqueName="[dim_topic].[TOPIC].[TOPIC]" sourceCaption="TOPIC" count="53">
          <ranges>
            <range startItem="0">
              <i n="[dim_topic].[TOPIC].&amp;[Angina/angina pectoris]" c="Angina/angina pectoris"/>
              <i n="[dim_topic].[TOPIC].&amp;[Any difficulty communicating]" c="Any difficulty communicating"/>
              <i n="[dim_topic].[TOPIC].&amp;[Any difficulty hearing]" c="Any difficulty hearing"/>
              <i n="[dim_topic].[TOPIC].&amp;[Any difficulty remembering or concentrating]" c="Any difficulty remembering or concentrating"/>
              <i n="[dim_topic].[TOPIC].&amp;[Any difficulty seeing]" c="Any difficulty seeing"/>
              <i n="[dim_topic].[TOPIC].&amp;[Any difficulty walking or climbing steps]" c="Any difficulty walking or climbing steps"/>
              <i n="[dim_topic].[TOPIC].&amp;[Any difficulty with self care]" c="Any difficulty with self care"/>
              <i n="[dim_topic].[TOPIC].&amp;[Any skin cancer]" c="Any skin cancer"/>
              <i n="[dim_topic].[TOPIC].&amp;[Any type of cancer]" c="Any type of cancer"/>
              <i n="[dim_topic].[TOPIC].&amp;[Arthritis diagnosis]" c="Arthritis diagnosis"/>
              <i n="[dim_topic].[TOPIC].&amp;[Asthma episode/attack]" c="Asthma episode/attack"/>
              <i n="[dim_topic].[TOPIC].&amp;[Blood pressure check]" c="Blood pressure check"/>
              <i n="[dim_topic].[TOPIC].&amp;[Breast cancer]" c="Breast cancer"/>
              <i n="[dim_topic].[TOPIC].&amp;[Cervical cancer]" c="Cervical cancer"/>
              <i n="[dim_topic].[TOPIC].&amp;[COPD, emphysema, chronic bronchitis]" c="COPD, emphysema, chronic bronchitis"/>
              <i n="[dim_topic].[TOPIC].&amp;[Coronary heart disease]" c="Coronary heart disease"/>
              <i n="[dim_topic].[TOPIC].&amp;[Counseled by a mental health professional]" c="Counseled by a mental health professional"/>
              <i n="[dim_topic].[TOPIC].&amp;[Current asthma in adults]" c="Current asthma in adults"/>
              <i n="[dim_topic].[TOPIC].&amp;[Current cigarette smoking]" c="Current cigarette smoking"/>
              <i n="[dim_topic].[TOPIC].&amp;[Current electronic cigarette use]" c="Current electronic cigarette use"/>
              <i n="[dim_topic].[TOPIC].&amp;[Delayed getting medical care due to cost among adults]" c="Delayed getting medical care due to cost among adults"/>
              <i n="[dim_topic].[TOPIC].&amp;[Dental exam or cleaning]" c="Dental exam or cleaning"/>
              <i n="[dim_topic].[TOPIC].&amp;[Diagnosed diabetes, self-reported]" c="Diagnosed diabetes, self-reported"/>
              <i n="[dim_topic].[TOPIC].&amp;[Did not get needed medical care due to cost]" c="Did not get needed medical care due to cost"/>
              <i n="[dim_topic].[TOPIC].&amp;[Did not get needed mental health care due to cost]" c="Did not get needed mental health care due to cost"/>
              <i n="[dim_topic].[TOPIC].&amp;[Did not take medication as prescribed to save money]" c="Did not take medication as prescribed to save money"/>
              <i n="[dim_topic].[TOPIC].&amp;[Disability status (composite)]" c="Disability status (composite)"/>
              <i n="[dim_topic].[TOPIC].&amp;[Doctor visit among adults]" c="Doctor visit among adults"/>
              <i n="[dim_topic].[TOPIC].&amp;[Ever received a pneumococcal vaccination]" c="Ever received a pneumococcal vaccination"/>
              <i n="[dim_topic].[TOPIC].&amp;[Exchange-based coverage at time of interview among adults]" c="Exchange-based coverage at time of interview among adults"/>
              <i n="[dim_topic].[TOPIC].&amp;[Fair or poor health status in adults]" c="Fair or poor health status in adults"/>
              <i n="[dim_topic].[TOPIC].&amp;[Has a usual place of care among adults]" c="Has a usual place of care among adults"/>
              <i n="[dim_topic].[TOPIC].&amp;[Heart attack/myocardial infarction]" c="Heart attack/myocardial infarction"/>
              <i n="[dim_topic].[TOPIC].&amp;[High cholesterol diagnosis, self-reported]" c="High cholesterol diagnosis, self-reported"/>
              <i n="[dim_topic].[TOPIC].&amp;[Hospital emergency department visit]" c="Hospital emergency department visit"/>
              <i n="[dim_topic].[TOPIC].&amp;[Hypertension diagnosis, self-reported]" c="Hypertension diagnosis, self-reported"/>
              <i n="[dim_topic].[TOPIC].&amp;[Obesity, self-reported]" c="Obesity, self-reported"/>
              <i n="[dim_topic].[TOPIC].&amp;[Prescription medication use among adults]" c="Prescription medication use among adults"/>
              <i n="[dim_topic].[TOPIC].&amp;[Private health insurance coverage at time of interview among adults]" c="Private health insurance coverage at time of interview among adults"/>
              <i n="[dim_topic].[TOPIC].&amp;[Prostate cancer]" c="Prostate cancer"/>
              <i n="[dim_topic].[TOPIC].&amp;[Public health insurance coverage at time of interview among adults]" c="Public health insurance coverage at time of interview among adults"/>
              <i n="[dim_topic].[TOPIC].&amp;[Receipt of influenza vaccination among adults]" c="Receipt of influenza vaccination among adults"/>
              <i n="[dim_topic].[TOPIC].&amp;[Regularly experienced chronic pain]" c="Regularly experienced chronic pain"/>
              <i n="[dim_topic].[TOPIC].&amp;[Regularly had feelings of depression]" c="Regularly had feelings of depression"/>
              <i n="[dim_topic].[TOPIC].&amp;[Regularly had feelings of worry, nervousness, or anxiety]" c="Regularly had feelings of worry, nervousness, or anxiety"/>
              <i n="[dim_topic].[TOPIC].&amp;[Six or more workdays missed due to illness, injury, or disability]" c="Six or more workdays missed due to illness, injury, or disability"/>
              <i n="[dim_topic].[TOPIC].&amp;[Taking prescription medication for feelings of depression]" c="Taking prescription medication for feelings of depression"/>
              <i n="[dim_topic].[TOPIC].&amp;[Taking prescription medication for feelings of worry, nervousness, or anxiety]" c="Taking prescription medication for feelings of worry, nervousness, or anxiety"/>
              <i n="[dim_topic].[TOPIC].&amp;[Uninsured at time of interview among adults]" c="Uninsured at time of interview among adults"/>
              <i n="[dim_topic].[TOPIC].&amp;[Uninsured for at least part of the past year]" c="Uninsured for at least part of the past year"/>
              <i n="[dim_topic].[TOPIC].&amp;[Uninsured for more than one year]" c="Uninsured for more than one year"/>
              <i n="[dim_topic].[TOPIC].&amp;[Urgent care center or retail health clinic visit among adults]" c="Urgent care center or retail health clinic visit among adults"/>
              <i n="[dim_topic].[TOPIC].&amp;[Wellness visit]" c="Wellness visit"/>
            </range>
          </ranges>
        </level>
      </levels>
      <selections count="1">
        <selection n="[dim_topic].[TOPIC].&amp;[Any type of cance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EDE6E72A-A9F9-4D04-8BC0-9B3DC684F436}" sourceName="[dim_subgroup 1].[GROUP]">
  <pivotTables>
    <pivotTable tabId="2" name="PivotTable2"/>
  </pivotTables>
  <data>
    <olap pivotCacheId="2035329513">
      <levels count="2">
        <level uniqueName="[dim_subgroup 1].[GROUP].[(All)]" sourceCaption="(All)" count="0"/>
        <level uniqueName="[dim_subgroup 1].[GROUP].[GROUP]" sourceCaption="GROUP" count="20">
          <ranges>
            <range startItem="0">
              <i n="[dim_subgroup 1].[GROUP].&amp;[Age groups with 65 years and older]" c="Age groups with 65 years and older"/>
              <i n="[dim_subgroup 1].[GROUP].&amp;[Age groups with 75 years and older]" c="Age groups with 75 years and older"/>
              <i n="[dim_subgroup 1].[GROUP].&amp;[Disability status]" c="Disability status"/>
              <i n="[dim_subgroup 1].[GROUP].&amp;[Education]" c="Education"/>
              <i n="[dim_subgroup 1].[GROUP].&amp;[Employment status]" c="Employment status"/>
              <i n="[dim_subgroup 1].[GROUP].&amp;[Health insurance coverage: 65 years and older]" c="Health insurance coverage: 65 years and older"/>
              <i n="[dim_subgroup 1].[GROUP].&amp;[Health insurance coverage: Younger than 65 years]" c="Health insurance coverage: Younger than 65 years"/>
              <i n="[dim_subgroup 1].[GROUP].&amp;[Marital status]" c="Marital status"/>
              <i n="[dim_subgroup 1].[GROUP].&amp;[Metropolitan statistical area]" c="Metropolitan statistical area"/>
              <i n="[dim_subgroup 1].[GROUP].&amp;[Nativity]" c="Nativity"/>
              <i n="[dim_subgroup 1].[GROUP].&amp;[Poverty level]" c="Poverty level"/>
              <i n="[dim_subgroup 1].[GROUP].&amp;[Race]" c="Race"/>
              <i n="[dim_subgroup 1].[GROUP].&amp;[Race and Hispanic origin]" c="Race and Hispanic origin"/>
              <i n="[dim_subgroup 1].[GROUP].&amp;[Region]" c="Region"/>
              <i n="[dim_subgroup 1].[GROUP].&amp;[Sex]" c="Sex"/>
              <i n="[dim_subgroup 1].[GROUP].&amp;[Sexual orientation]" c="Sexual orientation"/>
              <i n="[dim_subgroup 1].[GROUP].&amp;[Social vulnerability]" c="Social vulnerability"/>
              <i n="[dim_subgroup 1].[GROUP].&amp;[Total]" c="Total"/>
              <i n="[dim_subgroup 1].[GROUP].&amp;[Urbanicity]" c="Urbanicity"/>
              <i n="[dim_subgroup 1].[GROUP].&amp;[Veteran status]" c="Veteran status"/>
            </range>
          </ranges>
        </level>
      </levels>
      <selections count="1">
        <selection n="[dim_subgroup 1].[GROUP].&amp;[Education]"/>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GROUP" xr10:uid="{E02E40E7-8DA2-43A4-96BE-AD754FDE1CF2}" sourceName="[dim_subgroup 1].[SUBGROUP]">
  <pivotTables>
    <pivotTable tabId="2" name="PivotTable2"/>
  </pivotTables>
  <data>
    <olap pivotCacheId="2035329513">
      <levels count="2">
        <level uniqueName="[dim_subgroup 1].[SUBGROUP].[(All)]" sourceCaption="(All)" count="0"/>
        <level uniqueName="[dim_subgroup 1].[SUBGROUP].[SUBGROUP]" sourceCaption="SUBGROUP" count="73">
          <ranges>
            <range startItem="0">
              <i n="[dim_subgroup 1].[SUBGROUP].&amp;[College degree or higher]" c="College degree or higher"/>
              <i n="[dim_subgroup 1].[SUBGROUP].&amp;[High school diploma or GED]" c="High school diploma or GED"/>
              <i n="[dim_subgroup 1].[SUBGROUP].&amp;[No high school diploma or GED]" c="No high school diploma or GED"/>
              <i n="[dim_subgroup 1].[SUBGROUP].&amp;[Some college]" c="Some college"/>
              <i n="[dim_subgroup 1].[SUBGROUP].&amp;[&lt;100% FPL]" c="&lt;100% FPL" nd="1"/>
              <i n="[dim_subgroup 1].[SUBGROUP].&amp;[&gt;200% FPL]" c="&gt;200% FPL" nd="1"/>
              <i n="[dim_subgroup 1].[SUBGROUP].&amp;[100% to &lt;200% FPL]" c="100% to &lt;200% FPL" nd="1"/>
              <i n="[dim_subgroup 1].[SUBGROUP].&amp;[18 years and older]" c="18 years and older" nd="1"/>
              <i n="[dim_subgroup 1].[SUBGROUP].&amp;[18-34 years]" c="18-34 years" nd="1"/>
              <i n="[dim_subgroup 1].[SUBGROUP].&amp;[18-44 years]" c="18-44 years" nd="1"/>
              <i n="[dim_subgroup 1].[SUBGROUP].&amp;[35-49 years]" c="35-49 years" nd="1"/>
              <i n="[dim_subgroup 1].[SUBGROUP].&amp;[45-64 years]" c="45-64 years" nd="1"/>
              <i n="[dim_subgroup 1].[SUBGROUP].&amp;[50-64 years]" c="50-64 years" nd="1"/>
              <i n="[dim_subgroup 1].[SUBGROUP].&amp;[65 years and older]" c="65 years and older" nd="1"/>
              <i n="[dim_subgroup 1].[SUBGROUP].&amp;[65-74 years]" c="65-74 years" nd="1"/>
              <i n="[dim_subgroup 1].[SUBGROUP].&amp;[75 years and older]" c="75 years and older" nd="1"/>
              <i n="[dim_subgroup 1].[SUBGROUP].&amp;[All races, Hispanic]" c="All races, Hispanic" nd="1"/>
              <i n="[dim_subgroup 1].[SUBGROUP].&amp;[All races, Hispanic, Mexican]" c="All races, Hispanic, Mexican" nd="1"/>
              <i n="[dim_subgroup 1].[SUBGROUP].&amp;[All races, non-Hispanic]" c="All races, non-Hispanic" nd="1"/>
              <i n="[dim_subgroup 1].[SUBGROUP].&amp;[American Indian and Alaska Native and White]" c="American Indian and Alaska Native and White" nd="1"/>
              <i n="[dim_subgroup 1].[SUBGROUP].&amp;[American Indian and Alaska Native only]" c="American Indian and Alaska Native only" nd="1"/>
              <i n="[dim_subgroup 1].[SUBGROUP].&amp;[Asian only]" c="Asian only" nd="1"/>
              <i n="[dim_subgroup 1].[SUBGROUP].&amp;[Bisexual]" c="Bisexual" nd="1"/>
              <i n="[dim_subgroup 1].[SUBGROUP].&amp;[Black and White]" c="Black and White" nd="1"/>
              <i n="[dim_subgroup 1].[SUBGROUP].&amp;[Black only]" c="Black only" nd="1"/>
              <i n="[dim_subgroup 1].[SUBGROUP].&amp;[Black only, non-Hispanic]" c="Black only, non-Hispanic" nd="1"/>
              <i n="[dim_subgroup 1].[SUBGROUP].&amp;[Divorced or separated]" c="Divorced or separated" nd="1"/>
              <i n="[dim_subgroup 1].[SUBGROUP].&amp;[Employed]" c="Employed" nd="1"/>
              <i n="[dim_subgroup 1].[SUBGROUP].&amp;[Female]" c="Female" nd="1"/>
              <i n="[dim_subgroup 1].[SUBGROUP].&amp;[Foreign-born]" c="Foreign-born" nd="1"/>
              <i n="[dim_subgroup 1].[SUBGROUP].&amp;[Full-time]" c="Full-time" nd="1"/>
              <i n="[dim_subgroup 1].[SUBGROUP].&amp;[Gay/lesbian]" c="Gay/lesbian" nd="1"/>
              <i n="[dim_subgroup 1].[SUBGROUP].&amp;[High social vulnerability]" c="High social vulnerability" nd="1"/>
              <i n="[dim_subgroup 1].[SUBGROUP].&amp;[Large central metro]" c="Large central metro" nd="1"/>
              <i n="[dim_subgroup 1].[SUBGROUP].&amp;[Large fringe metro]" c="Large fringe metro" nd="1"/>
              <i n="[dim_subgroup 1].[SUBGROUP].&amp;[Large MSA]" c="Large MSA" nd="1"/>
              <i n="[dim_subgroup 1].[SUBGROUP].&amp;[Little to no social vulnerability]" c="Little to no social vulnerability" nd="1"/>
              <i n="[dim_subgroup 1].[SUBGROUP].&amp;[Living with a partner]" c="Living with a partner" nd="1"/>
              <i n="[dim_subgroup 1].[SUBGROUP].&amp;[Low social vulnerability]" c="Low social vulnerability" nd="1"/>
              <i n="[dim_subgroup 1].[SUBGROUP].&amp;[Male]" c="Male" nd="1"/>
              <i n="[dim_subgroup 1].[SUBGROUP].&amp;[Married]" c="Married" nd="1"/>
              <i n="[dim_subgroup 1].[SUBGROUP].&amp;[Medicaid or other public]" c="Medicaid or other public" nd="1"/>
              <i n="[dim_subgroup 1].[SUBGROUP].&amp;[Medicare Advantage]" c="Medicare Advantage" nd="1"/>
              <i n="[dim_subgroup 1].[SUBGROUP].&amp;[Medicare and Medicaid]" c="Medicare and Medicaid" nd="1"/>
              <i n="[dim_subgroup 1].[SUBGROUP].&amp;[Medicare only (no Advantage)]" c="Medicare only (no Advantage)" nd="1"/>
              <i n="[dim_subgroup 1].[SUBGROUP].&amp;[Medium and small metro]" c="Medium and small metro" nd="1"/>
              <i n="[dim_subgroup 1].[SUBGROUP].&amp;[Medium social vulnerability]" c="Medium social vulnerability" nd="1"/>
              <i n="[dim_subgroup 1].[SUBGROUP].&amp;[Midwest]" c="Midwest" nd="1"/>
              <i n="[dim_subgroup 1].[SUBGROUP].&amp;[Native Hawaiian or Other Pacific Islander only]" c="Native Hawaiian or Other Pacific Islander only" nd="1"/>
              <i n="[dim_subgroup 1].[SUBGROUP].&amp;[Never married]" c="Never married" nd="1"/>
              <i n="[dim_subgroup 1].[SUBGROUP].&amp;[Nonmetropolitan]" c="Nonmetropolitan" nd="1"/>
              <i n="[dim_subgroup 1].[SUBGROUP].&amp;[Non-MSA]" c="Non-MSA" nd="1"/>
              <i n="[dim_subgroup 1].[SUBGROUP].&amp;[Non-veteran]" c="Non-veteran" nd="1"/>
              <i n="[dim_subgroup 1].[SUBGROUP].&amp;[Northeast]" c="Northeast" nd="1"/>
              <i n="[dim_subgroup 1].[SUBGROUP].&amp;[Not employed]" c="Not employed" nd="1"/>
              <i n="[dim_subgroup 1].[SUBGROUP].&amp;[Not employed and has never worked]" c="Not employed and has never worked" nd="1"/>
              <i n="[dim_subgroup 1].[SUBGROUP].&amp;[Not employed but has worked previously]" c="Not employed but has worked previously" nd="1"/>
              <i n="[dim_subgroup 1].[SUBGROUP].&amp;[Other coverage]" c="Other coverage" nd="1"/>
              <i n="[dim_subgroup 1].[SUBGROUP].&amp;[Other races, non-Hispanic]" c="Other races, non-Hispanic" nd="1"/>
              <i n="[dim_subgroup 1].[SUBGROUP].&amp;[Part-time]" c="Part-time" nd="1"/>
              <i n="[dim_subgroup 1].[SUBGROUP].&amp;[Private]" c="Private" nd="1"/>
              <i n="[dim_subgroup 1].[SUBGROUP].&amp;[Small MSA]" c="Small MSA" nd="1"/>
              <i n="[dim_subgroup 1].[SUBGROUP].&amp;[South]" c="South" nd="1"/>
              <i n="[dim_subgroup 1].[SUBGROUP].&amp;[Straight]" c="Straight" nd="1"/>
              <i n="[dim_subgroup 1].[SUBGROUP].&amp;[U.S.-born]" c="U.S.-born" nd="1"/>
              <i n="[dim_subgroup 1].[SUBGROUP].&amp;[Uninsured]" c="Uninsured" nd="1"/>
              <i n="[dim_subgroup 1].[SUBGROUP].&amp;[Veteran]" c="Veteran" nd="1"/>
              <i n="[dim_subgroup 1].[SUBGROUP].&amp;[West]" c="West" nd="1"/>
              <i n="[dim_subgroup 1].[SUBGROUP].&amp;[White only]" c="White only" nd="1"/>
              <i n="[dim_subgroup 1].[SUBGROUP].&amp;[White only, non-Hispanic]" c="White only, non-Hispanic" nd="1"/>
              <i n="[dim_subgroup 1].[SUBGROUP].&amp;[Widowed]" c="Widowed" nd="1"/>
              <i n="[dim_subgroup 1].[SUBGROUP].&amp;[With disability]" c="With disability" nd="1"/>
              <i n="[dim_subgroup 1].[SUBGROUP].&amp;[Without disability]" c="Without disability" nd="1"/>
            </range>
          </ranges>
        </level>
      </levels>
      <selections count="1">
        <selection n="[dim_subgroup 1].[SUBGROUP].[All]"/>
      </selections>
    </olap>
  </data>
  <extLst>
    <x:ext xmlns:x15="http://schemas.microsoft.com/office/spreadsheetml/2010/11/main" uri="{470722E0-AACD-4C17-9CDC-17EF765DBC7E}">
      <x15:slicerCacheHideItemsWithNoData count="1">
        <x15:slicerCacheOlapLevelName uniqueName="[dim_subgroup 1].[SUBGROUP].[SUBGROUP]" count="69"/>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 xr10:uid="{A7D30ECA-E281-4125-9FDE-BD9043AA0F5A}" sourceName="[fact_estimates].[TIME_PERIOD]">
  <pivotTables>
    <pivotTable tabId="2" name="PivotTable2"/>
  </pivotTables>
  <data>
    <olap pivotCacheId="2035329513">
      <levels count="2">
        <level uniqueName="[fact_estimates].[TIME_PERIOD].[(All)]" sourceCaption="(All)" count="0"/>
        <level uniqueName="[fact_estimates].[TIME_PERIOD].[TIME_PERIOD]" sourceCaption="TIME_PERIOD" count="5">
          <ranges>
            <range startItem="0">
              <i n="[fact_estimates].[TIME_PERIOD].&amp;[2019]" c="2019"/>
              <i n="[fact_estimates].[TIME_PERIOD].&amp;[2020]" c="2020"/>
              <i n="[fact_estimates].[TIME_PERIOD].&amp;[2021]" c="2021"/>
              <i n="[fact_estimates].[TIME_PERIOD].&amp;[2022]" c="2022"/>
              <i n="[fact_estimates].[TIME_PERIOD].&amp;[2023]" c="2023"/>
            </range>
          </ranges>
        </level>
      </levels>
      <selections count="1">
        <selection n="[fact_estimates].[TIME_PERIO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N_TEXT" xr10:uid="{10225D58-4225-43C2-B06E-42861E15A1C1}" sourceName="[dim_topic].[FN_TEXT]">
  <pivotTables>
    <pivotTable tabId="2" name="PivotTable2"/>
  </pivotTables>
  <data>
    <olap pivotCacheId="2035329513">
      <levels count="2">
        <level uniqueName="[dim_topic].[FN_TEXT].[(All)]" sourceCaption="(All)" count="0"/>
        <level uniqueName="[dim_topic].[FN_TEXT].[FN_TEXT]" sourceCaption="FN_TEXT" count="50">
          <ranges>
            <range startItem="0">
              <i n="[dim_topic].[FN_TEXT].&amp;[Respondents were asked if they had ever been told by a doctor or other health professional that they had a cancer or malignancy of any kind.]" c="Respondents were asked if they had ever been told by a doctor or other health professional that they had a cancer or malignancy of any kind."/>
              <i n="[dim_topic].[FN_TEXT].&amp;[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quot;Year&quot; is defined as the 12 months prior to interview. This measure is limited to adults aged 18-64 as almost all adults aged 65 and older are eligible for Medicare.]" c="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quot;Year&quot; is defined as the 12 months prior to interview. This measure is limited to adults aged 18-64 as almost all adults aged 65 and older are eligible for Medicare." nd="1"/>
              <i n="[dim_topic].[FN_TEXT].&amp;[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This measure is limited to adults aged 18-64 as almost all adults aged 65 and older are eligible for Medicare.]" c="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This measure is limited to adults aged 18-64 as almost all adults aged 65 and older are eligible for Medicare." nd="1"/>
              <i n="[dim_topic].[FN_TEXT].&amp;[Based on questions that ascertain among those with a doctor visit in the past 12 months, &quot;Was this a wellness visit, physical, or general purpose check-up? &quot; or a response of &quot;within the past year&quot; to the question &quot;About how long has it been since you last saw a doctor or other health professional for a wellness visit, physical, or general purpose check-up?&quot;]" c="Based on questions that ascertain among those with a doctor visit in the past 12 months, &quot;Was this a wellness visit, physical, or general purpose check-up? &quot; or a response of &quot;within the past year&quot; to the question &quot;About how long has it been since you last saw a doctor or other health professional for a wellness visit, physical, or general purpose check-up?&quot;" nd="1"/>
              <i n="[dim_topic].[FN_TEXT].&amp;[Calculated from information that respondents supplied in response to survey questions regarding height and weight. For both men and women, obesity is indicated by body mass index (BMI) of 30.0 or higher. Note that self-reported height and weight may differ from actual measurements.]" c="Calculated from information that respondents supplied in response to survey questions regarding height and weight. For both men and women, obesity is indicated by body mass index (BMI) of 30.0 or higher. Note that self-reported height and weight may differ from actual measurements." nd="1"/>
              <i n="[dim_topic].[FN_TEXT].&amp;[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c="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nd="1"/>
              <i n="[dim_topic].[FN_TEXT].&amp;[Exchange-based coverage is a private health insurance plan purchased through the Health Insurance Marketplace or state-based exchanges that were established as part of the Affordable Care Act of 2010 (P.L. 111-148, P.L. 111-152). This measure is limited to adults aged 18-64.]" c="Exchange-based coverage is a private health insurance plan purchased through the Health Insurance Marketplace or state-based exchanges that were established as part of the Affordable Care Act of 2010 (P.L. 111-148, P.L. 111-152). This measure is limited to adults aged 18-64." nd="1"/>
              <i n="[dim_topic].[FN_TEXT].&amp;[In separate questions, respondents were asked how often they feel depressed and then, thinking about the last time they felt that way, to describe the level of those feelings.   Respondents who reported a) feeling depressed daily and described the level of those feelings as &quot;somewhere in between a little and a lot&quot; or &quot;a lot&quot; or b) feeling depressed weekly and described the level of those feelings as &quot;a lot&quot; were classified as regularly had feelings of depression.]" c="In separate questions, respondents were asked how often they feel depressed and then, thinking about the last time they felt that way, to describe the level of those feelings.   Respondents who reported a) feeling depressed daily and described the level of those feelings as &quot;somewhere in between a little and a lot&quot; or &quot;a lot&quot; or b) feeling depressed weekly and described the level of those feelings as &quot;a lot&quot; were classified as regularly had feelings of depression." nd="1"/>
              <i n="[dim_topic].[FN_TEXT].&amp;[In separate questions, respondents were asked how often they feel worried, nervous, or anxious and then, thinking about the last time they felt that way, to describe the level of those feelings.  Respondents who reported a) feeling worried, nervous, or anxious daily and described the level of those feelings as &quot;somewhere in between a little and a lot&quot; or &quot;a lot&quot; or b) feeling worried, nervous, or anxious weekly and described the level of those feelings as &quot;a lot&quot; were classified as regularly had feelings of worry, nervousness, or anxiety.]" c="In separate questions, respondents were asked how often they feel worried, nervous, or anxious and then, thinking about the last time they felt that way, to describe the level of those feelings.  Respondents who reported a) feeling worried, nervous, or anxious daily and described the level of those feelings as &quot;somewhere in between a little and a lot&quot; or &quot;a lot&quot; or b) feeling worried, nervous, or anxious weekly and described the level of those feelings as &quot;a lot&quot; were classified as regularly had feelings of worry, nervousness, or anxiety." nd="1"/>
              <i n="[dim_topic].[FN_TEXT].&amp;[In separate questions, respondents were asked if there is a place that they usually go if they are sick and need health care, and if so (or if more than one place), to indicate the kind of place. Respondents who indicated their place of usual care was a hospital emergency room were not classified as having a usual place of care.]" c="In separate questions, respondents were asked if there is a place that they usually go if they are sick and need health care, and if so (or if more than one place), to indicate the kind of place. Respondents who indicated their place of usual care was a hospital emergency room were not classified as having a usual place of care." nd="1"/>
              <i n="[dim_topic].[FN_TEXT].&amp;[In separate questions, respondents were asked if they had ever been told by a doctor or other health professional that they had high cholesterol. Respondents who answered affirmatively were asked in separate questions if they had been told by a doctor or other health professional that they had high cholesterol during the past 12 months, and if they were taking prescribed medicine to help lower their cholesterol. Respondents had to have been taking those medications or had high cholesterol during the past 12 months to be classified as having high cholesterol.]" c="In separate questions, respondents were asked if they had ever been told by a doctor or other health professional that they had high cholesterol. Respondents who answered affirmatively were asked in separate questions if they had been told by a doctor or other health professional that they had high cholesterol during the past 12 months, and if they were taking prescribed medicine to help lower their cholesterol. Respondents had to have been taking those medications or had high cholesterol during the past 12 months to be classified as having high cholesterol." nd="1"/>
              <i n="[dim_topic].[FN_TEXT].&amp;[In separate questions, respondents were asked if they had ever smoked at least 100 cigarettes in their entire life, and if so, do they now smoke every day, some days, or not at all. Respondents who smoke every day or some days were classified as current cigarette smokers.]" c="In separate questions, respondents were asked if they had ever smoked at least 100 cigarettes in their entire life, and if so, do they now smoke every day, some days, or not at all. Respondents who smoke every day or some days were classified as current cigarette smokers." nd="1"/>
              <i n="[dim_topic].[FN_TEXT].&amp;[In separate questions, respondents were asked if they had used an e-cigarette or other electronic vaping product, even just one time in their entire life, and if so, do they now use those products every day, some days, or not at all. Respondents who use e-cigarettes or electronic vaping products every day or some days are classified as current electronic cigarette users.]" c="In separate questions, respondents were asked if they had used an e-cigarette or other electronic vaping product, even just one time in their entire life, and if so, do they now use those products every day, some days, or not at all. Respondents who use e-cigarettes or electronic vaping products every day or some days are classified as current electronic cigarette users." nd="1"/>
              <i n="[dim_topic].[FN_TEXT].&amp;[Private health insurance coverage includes any comprehensive private insurance plan (including health maintenance and preferred provider organizations). These plans include those obtained through an employer, purchased directly, purchased through local or community programs, or purchased through the Health Insurance Marketplace or a state-based exchange. Private coverage excludes plans that pay for only one type of service, such dental or vision care.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c="Private health insurance coverage includes any comprehensive private insurance plan (including health maintenance and preferred provider organizations). These plans include those obtained through an employer, purchased directly, purchased through local or community programs, or purchased through the Health Insurance Marketplace or a state-based exchange. Private coverage excludes plans that pay for only one type of service, such dental or vision care.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nd="1"/>
              <i n="[dim_topic].[FN_TEXT].&amp;[Public health plan coverage includes Medicaid, Children's Health Insurance Program (CHIP), state-sponsored or other government-sponsored health plan, Medicare, and military plans.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c="Public health plan coverage includes Medicaid, Children's Health Insurance Program (CHIP), state-sponsored or other government-sponsored health plan, Medicare, and military plans.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nd="1"/>
              <i n="[dim_topic].[FN_TEXT].&amp;[Respondents were asked how long it had been since they last had a dental examination or cleaning.]" c="Respondents were asked how long it had been since they last had a dental examination or cleaning." nd="1"/>
              <i n="[dim_topic].[FN_TEXT].&amp;[Respondents were asked how long it had been since they last saw a doctor or other health care professional about their health.]" c="Respondents were asked how long it had been since they last saw a doctor or other health care professional about their health." nd="1"/>
              <i n="[dim_topic].[FN_TEXT].&amp;[Respondents were asked how many times during the past 12 months had they gone to a hospital emergency room about their health. This includes emergency room visits that resulted in a hospital admission.]" c="Respondents were asked how many times during the past 12 months had they gone to a hospital emergency room about their health. This includes emergency room visits that resulted in a hospital admission." nd="1"/>
              <i n="[dim_topic].[FN_TEXT].&amp;[Respondents were asked how many times they went to an urgent care center or a clinic in a drug store or grocery store about their health during the past 12 months.]" c="Respondents were asked how many times they went to an urgent care center or a clinic in a drug store or grocery store about their health during the past 12 months." nd="1"/>
              <i n="[dim_topic].[FN_TEXT].&amp;[Respondents were asked how often they had pain in the past three months. Respondents who reported having pain on most days or every day were classified as regularly experiencing chronic pain.]" c="Respondents were asked how often they had pain in the past three months. Respondents who reported having pain on most days or every day were classified as regularly experiencing chronic pain." nd="1"/>
              <i n="[dim_topic].[FN_TEXT].&amp;[Respondents were asked if there was any time during the past 12 months when medical care was delayed because of the cost.]" c="Respondents were asked if there was any time during the past 12 months when medical care was delayed because of the cost." nd="1"/>
              <i n="[dim_topic].[FN_TEXT].&amp;[Respondents were asked if there was any time during the past 12 months when they needed medical care but did not get it because of the cost.]" c="Respondents were asked if there was any time during the past 12 months when they needed medical care but did not get it because of the cost." nd="1"/>
              <i n="[dim_topic].[FN_TEXT].&amp;[Respondents were asked if there was any time during the past 12 months when they needed mental health care but did not get it because of the cost.]" c="Respondents were asked if there was any time during the past 12 months when they needed mental health care but did not get it because of the cost." nd="1"/>
              <i n="[dim_topic].[FN_TEXT].&amp;[Respondents were asked if they ever had a pneumonia shot.]" c="Respondents were asked if they ever had a pneumonia shot." nd="1"/>
              <i n="[dim_topic].[FN_TEXT].&amp;[Respondents were asked if they had a flu vaccination in the past 12 months.]" c="Respondents were asked if they had a flu vaccination in the past 12 months." nd="1"/>
              <i n="[dim_topic].[FN_TEXT].&amp;[Respondents were asked if they had difficulty hearing (even with hearing aids, for those who use them). Respondents who reported &quot;some&quot; or &quot;a lot&quot; of difficulty or who could not hear at all were classified as having hearing difficulty.]" c="Respondents were asked if they had difficulty hearing (even with hearing aids, for those who use them). Respondents who reported &quot;some&quot; or &quot;a lot&quot; of difficulty or who could not hear at all were classified as having hearing difficulty." nd="1"/>
              <i n="[dim_topic].[FN_TEXT].&amp;[Respondents were asked if they had difficulty remembering or concentrating. Respondents who had &quot;some&quot; or &quot;a lot&quot; of difficulty or could not remember or concentrate at all were classified as having difficulty with remembering or concentrating.]" c="Respondents were asked if they had difficulty remembering or concentrating. Respondents who had &quot;some&quot; or &quot;a lot&quot; of difficulty or could not remember or concentrate at all were classified as having difficulty with remembering or concentrating." nd="1"/>
              <i n="[dim_topic].[FN_TEXT].&amp;[Respondents were asked if they had difficulty seeing (even when wearing glasses or contact lenses, for those who use them). Respondents who reported &quot;some&quot; or &quot;a lot&quot; of difficulty or who could not hear at all were classified as having vision difficulty.]" c="Respondents were asked if they had difficulty seeing (even when wearing glasses or contact lenses, for those who use them). Respondents who reported &quot;some&quot; or &quot;a lot&quot; of difficulty or who could not hear at all were classified as having vision difficulty." nd="1"/>
              <i n="[dim_topic].[FN_TEXT].&amp;[Respondents were asked if they had difficulty walking or climbing steps. Respondents who had &quot;some&quot; or &quot;a lot&quot; of difficulty or could not walk or climb steps at all were classified as having difficulty walking or climbing steps.]" c="Respondents were asked if they had difficulty walking or climbing steps. Respondents who had &quot;some&quot; or &quot;a lot&quot; of difficulty or could not walk or climb steps at all were classified as having difficulty walking or climbing steps." nd="1"/>
              <i n="[dim_topic].[FN_TEXT].&amp;[Respondents were asked if they had difficulty with self care, such as washing all over or dressing. Respondents who had &quot;some&quot; or &quot;a lot&quot; of difficulty or could not do these tasks at all were classified as having difficulty with self care.]" c="Respondents were asked if they had difficulty with self care, such as washing all over or dressing. Respondents who had &quot;some&quot; or &quot;a lot&quot; of difficulty or could not do these tasks at all were classified as having difficulty with self care." nd="1"/>
              <i n="[dim_topic].[FN_TEXT].&amp;[Respondents were asked if they had ever been told by a doctor or other health professional that they had a cancer or malignancy of any kind. They were then asked to name the kind of cancer they had.]" c="Respondents were asked if they had ever been told by a doctor or other health professional that they had a cancer or malignancy of any kind. They were then asked to name the kind of cancer they had." nd="1"/>
              <i n="[dim_topic].[FN_TEXT].&amp;[Respondents were asked if they had ever been told by a doctor or other health professional that they had a cancer or malignancy of any kind. They were then asked to name the kind of cancer they had. Respondents who had skin (melanoma), skin (non-melanoma), or skin cancer (unknown kind) where classified as having any skin cancer.]" c="Respondents were asked if they had ever been told by a doctor or other health professional that they had a cancer or malignancy of any kind. They were then asked to name the kind of cancer they had. Respondents who had skin (melanoma), skin (non-melanoma), or skin cancer (unknown kind) where classified as having any skin cancer." nd="1"/>
              <i n="[dim_topic].[FN_TEXT].&amp;[Respondents were asked if they had ever been told by a doctor or other health professional that they had a heart attack (or myocardial infarction).]" c="Respondents were asked if they had ever been told by a doctor or other health professional that they had a heart attack (or myocardial infarction)." nd="1"/>
              <i n="[dim_topic].[FN_TEXT].&amp;[Respondents were asked if they had ever been told by a doctor or other health professional that they had angina (or angina pectoris).]" c="Respondents were asked if they had ever been told by a doctor or other health professional that they had angina (or angina pectoris)." nd="1"/>
              <i n="[dim_topic].[FN_TEXT].&amp;[Respondents were asked if they had ever been told by a doctor or other health professional that they had asthma. Respondents who had been told they had asthma were asked if they had an episode of asthma or an asthma attack during the past 12 months.]" c="Respondents were asked if they had ever been told by a doctor or other health professional that they had asthma. Respondents who had been told they had asthma were asked if they had an episode of asthma or an asthma attack during the past 12 months." nd="1"/>
              <i n="[dim_topic].[FN_TEXT].&amp;[Respondents were asked if they had ever been told by a doctor or other health professional that they had asthma. Respondents who had been told they had asthma were asked if they still had asthma.]" c="Respondents were asked if they had ever been told by a doctor or other health professional that they had asthma. Respondents who had been told they had asthma were asked if they still had asthma." nd="1"/>
              <i n="[dim_topic].[FN_TEXT].&amp;[Respondents were asked if they had ever been told by a doctor or other health professional that they had chronic obstructive pulmonary disease, COPD, emphysema, or chronic bronchitis.]" c="Respondents were asked if they had ever been told by a doctor or other health professional that they had chronic obstructive pulmonary disease, COPD, emphysema, or chronic bronchitis." nd="1"/>
              <i n="[dim_topic].[FN_TEXT].&amp;[Respondents were asked if they had ever been told by a doctor or other health professional that they had coronary heart disease.]" c="Respondents were asked if they had ever been told by a doctor or other health professional that they had coronary heart disease." nd="1"/>
              <i n="[dim_topic].[FN_TEXT].&amp;[Respondents were asked if they had ever been told by a doctor or other health professional that they had diabetes. Respondents who had reported having prediabetes, borderline diabetes or gestational diabetes in previous questions were instructed not to include these conditions.]" c="Respondents were asked if they had ever been told by a doctor or other health professional that they had diabetes. Respondents who had reported having prediabetes, borderline diabetes or gestational diabetes in previous questions were instructed not to include these conditions." nd="1"/>
              <i n="[dim_topic].[FN_TEXT].&amp;[Respondents were asked if they had ever been told by a doctor or other health professional that they had hypertension (or high blood pressure), and if so, if they had been told on two or more different visits. Respondents who answered affirmatively were asked if they had been told they had hypertension (or high blood pressure) during the past 12 months. Respondents who ever had hypertension were also asked if they were taking prescribed medication for high blood pressure. Respondents had to have been taking those medications or had hypertension or high blood pressure during the past 12 months to be classified as having diagnosed hypertension.]" c="Respondents were asked if they had ever been told by a doctor or other health professional that they had hypertension (or high blood pressure), and if so, if they had been told on two or more different visits. Respondents who answered affirmatively were asked if they had been told they had hypertension (or high blood pressure) during the past 12 months. Respondents who ever had hypertension were also asked if they were taking prescribed medication for high blood pressure. Respondents had to have been taking those medications or had hypertension or high blood pressure during the past 12 months to be classified as having diagnosed hypertension." nd="1"/>
              <i n="[dim_topic].[FN_TEXT].&amp;[Respondents were asked if they had ever been told by a doctor or other health professional that they had some form of arthritis, rheumatoid arthritis, gout, lupus, or fibromyalgia. Those who answered yes were classified as having an arthritis diagnosis.]" c="Respondents were asked if they had ever been told by a doctor or other health professional that they had some form of arthritis, rheumatoid arthritis, gout, lupus, or fibromyalgia. Those who answered yes were classified as having an arthritis diagnosis." nd="1"/>
              <i n="[dim_topic].[FN_TEXT].&amp;[Respondents were asked if they received counseling or therapy from a mental health professional such as a psychiatrist, psychologist, psychiatric nurse, or clinical social worker during the past 12 months.]" c="Respondents were asked if they received counseling or therapy from a mental health professional such as a psychiatrist, psychologist, psychiatric nurse, or clinical social worker during the past 12 months." nd="1"/>
              <i n="[dim_topic].[FN_TEXT].&amp;[Respondents were asked if they take prescription medication for feelings of depression.]" c="Respondents were asked if they take prescription medication for feelings of depression." nd="1"/>
              <i n="[dim_topic].[FN_TEXT].&amp;[Respondents were asked if they take prescription medication for feelings of worry, nervousness, or anxiety.]" c="Respondents were asked if they take prescription medication for feelings of worry, nervousness, or anxiety." nd="1"/>
              <i n="[dim_topic].[FN_TEXT].&amp;[Respondents were asked if they took prescription medication at any time in the past 12 months.]" c="Respondents were asked if they took prescription medication at any time in the past 12 months." nd="1"/>
              <i n="[dim_topic].[FN_TEXT].&amp;[Respondents were asked if they would say their health was in general excellent, very good, good, fair, or poor.]" c="Respondents were asked if they would say their health was in general excellent, very good, good, fair, or poor." nd="1"/>
              <i n="[dim_topic].[FN_TEXT].&amp;[Respondents were asked if using their usual language, they had difficulty communicating, for example, understanding or being understood. Respondents who had &quot;some&quot; or &quot;a lot&quot; difficulty or could not communicate at all were classified as having difficulty communicating.]" c="Respondents were asked if using their usual language, they had difficulty communicating, for example, understanding or being understood. Respondents who had &quot;some&quot; or &quot;a lot&quot; difficulty or could not communicate at all were classified as having difficulty communicating." nd="1"/>
              <i n="[dim_topic].[FN_TEXT].&amp;[Respondents were asked when was the last time they had their blood pressure checked by a doctor, nurse, or other health professional.]" c="Respondents were asked when was the last time they had their blood pressure checked by a doctor, nurse, or other health professional." nd="1"/>
              <i n="[dim_topic].[FN_TEXT].&amp;[Respondents who a) worked for pay in the week prior to the interview, b) had a job or business in the week prior to the interview, but were temporarily absent, c) had seasonal or contract work for at least a few days in the past 12 months, or d) worked at a job or business but not for pay for at least a few days in the past 12 months were asked how many days during the past 12 months they missed because of illness, injury, or disability.]" c="Respondents who a) worked for pay in the week prior to the interview, b) had a job or business in the week prior to the interview, but were temporarily absent, c) had seasonal or contract work for at least a few days in the past 12 months, or d) worked at a job or business but not for pay for at least a few days in the past 12 months were asked how many days during the past 12 months they missed because of illness, injury, or disability." nd="1"/>
              <i n="[dim_topic].[FN_TEXT].&amp;[Respondents who reported taking prescribed medicine in the past 12 months were asked in separate questions if during the past 12 months any of the following were true: they skipped medication doses to save money, they took less medication to save money, they delayed filling a prescription to save money.]" c="Respondents who reported taking prescribed medicine in the past 12 months were asked in separate questions if during the past 12 months any of the following were true: they skipped medication doses to save money, they took less medication to save money, they delayed filling a prescription to save money." nd="1"/>
            </range>
          </ranges>
        </level>
      </levels>
      <selections count="1">
        <selection n="[dim_topic].[FN_TEXT].[All]"/>
      </selections>
    </olap>
  </data>
  <extLst>
    <x:ext xmlns:x15="http://schemas.microsoft.com/office/spreadsheetml/2010/11/main" uri="{470722E0-AACD-4C17-9CDC-17EF765DBC7E}">
      <x15:slicerCacheHideItemsWithNoData count="1">
        <x15:slicerCacheOlapLevelName uniqueName="[dim_topic].[FN_TEXT].[FN_TEXT]" count="49"/>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N_TEXT1" xr10:uid="{FF34050B-3E98-4255-BE3F-F3317ED1502A}" sourceName="[dim_subgroup 1].[FN_TEXT]">
  <pivotTables>
    <pivotTable tabId="2" name="PivotTable2"/>
  </pivotTables>
  <data>
    <olap pivotCacheId="2035329513">
      <levels count="2">
        <level uniqueName="[dim_subgroup 1].[FN_TEXT].[(All)]" sourceCaption="(All)" count="0"/>
        <level uniqueName="[dim_subgroup 1].[FN_TEXT].[FN_TEXT]" sourceCaption="FN_TEXT" count="17">
          <ranges>
            <range startItem="0">
              <i n="[dim_subgroup 1].[FN_TEXT].&amp;[Shown only for adults age 25 and older. GED is General Educational Development high school equivalency diploma.]" c="Shown only for adults age 25 and older. GED is General Educational Development high school equivalency diploma."/>
              <i n="[dim_subgroup 1].[FN_TEXT].&amp;[]" c="" nd="1"/>
              <i n="[dim_subgroup 1].[FN_TEXT].&amp;[&quot;Full-time&quot; employment is 35 or more hours per week. &quot;Part-time&quot; employment is 34 or fewer hours per week. More information on employment status is available from: https://wwwn.cdc.gov/nhisdataquerytool/shs_adult/shs_tech_notes.pdf.]" c="&quot;Full-time&quot; employment is 35 or more hours per week. &quot;Part-time&quot; employment is 34 or fewer hours per week. More information on employment status is available from: https://wwwn.cdc.gov/nhisdataquerytool/shs_adult/shs_tech_notes.pdf." nd="1"/>
              <i n="[dim_subgroup 1].[FN_TEXT].&amp;[Based on a series of categories. Adults aged 65 and older with more than one type of health insurance were assigned to the first appropriate category in the following order: private, Medicare and Medicaid, Medicare Advantage, Medicare only excluding Medicare Advantage, other coverage, or uninsured. When there is a report of both private and Medicare Advantage, preference to Medicare Advantage is given in the series.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c="Based on a series of categories. Adults aged 65 and older with more than one type of health insurance were assigned to the first appropriate category in the following order: private, Medicare and Medicaid, Medicare Advantage, Medicare only excluding Medicare Advantage, other coverage, or uninsured. When there is a report of both private and Medicare Advantage, preference to Medicare Advantage is given in the series.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nd="1"/>
              <i n="[dim_subgroup 1].[FN_TEXT].&amp;[Based on a series of categories. Adults with more than one type of health insurance were assigned to the first appropriate category in the following order: private, Medicaid or other public, other coverage, or uninsured.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c="Based on a series of categories. Adults with more than one type of health insurance were assigned to the first appropriate category in the following order: private, Medicaid or other public, other coverage, or uninsured.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nd="1"/>
              <i n="[dim_subgroup 1].[FN_TEXT].&amp;[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Prior research has shown that disability status is strongly associated with age. Differences in estimates of health measures shown by disability status may therefore reflect differences in age.]" c="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Prior research has shown that disability status is strongly associated with age. Differences in estimates of health measures shown by disability status may therefore reflect differences in age." nd="1"/>
              <i n="[dim_subgroup 1].[FN_TEXT].&amp;[FPL is Federal Poverty Level. Percent of poverty level is based on family income and family size and composition using U.S. Census Bureau poverty thresholds. Family income was imputed when missing. More information on the National Health Interview Survey adult data, methods, and definitions is available from: https://wwwn.cdc.gov/NHISDataQueryTool/SHS_adult/SHS_Tech_Notes.pdf.]" c="FPL is Federal Poverty Level. Percent of poverty level is based on family income and family size and composition using U.S. Census Bureau poverty thresholds. Family income was imputed when missing. More information on the National Health Interview Survey adult data, methods, and definitions is available from: https://wwwn.cdc.gov/NHISDataQueryTool/SHS_adult/SHS_Tech_Notes.pdf." nd="1"/>
              <i n="[dim_subgroup 1].[FN_TEXT].&amp;[In the geographic classification of the U.S. population, states are grouped into four regions used by the U.S. Census Bureau. Northeast: Maine, New Hampshire, Vermont, Massachusetts, Rhode Island, Connecticut, New York, New Jersey, and Pennsylvania. Midwest: Ohio, Indiana, Illinois, Michigan, Wisconsin, Minnesota, Iowa, Missouri, North Dakota, South Dakota, Nebraska, and Kansas. South: Delaware, Maryland, District of Columbia, Virginia, West Virginia, North Carolina, South Carolina, Georgia, Florida, Kentucky, Tennessee, Alabama, Mississippi, Arkansas, Louisiana, Oklahoma, and Texas. West: Montana, Idaho, Wyoming, Colorado, New Mexico, Arizona, Utah, Nevada, Washington, Oregon, California, Alaska, and Hawaii.]" c="In the geographic classification of the U.S. population, states are grouped into four regions used by the U.S. Census Bureau. Northeast: Maine, New Hampshire, Vermont, Massachusetts, Rhode Island, Connecticut, New York, New Jersey, and Pennsylvania. Midwest: Ohio, Indiana, Illinois, Michigan, Wisconsin, Minnesota, Iowa, Missouri, North Dakota, South Dakota, Nebraska, and Kansas. South: Delaware, Maryland, District of Columbia, Virginia, West Virginia, North Carolina, South Carolina, Georgia, Florida, Kentucky, Tennessee, Alabama, Mississippi, Arkansas, Louisiana, Oklahoma, and Texas. West: Montana, Idaho, Wyoming, Colorado, New Mexico, Arizona, Utah, Nevada, Washington, Oregon, California, Alaska, and Hawaii." nd="1"/>
              <i n="[dim_subgroup 1].[FN_TEXT].&amp;[Male respondents were asked if they think of themselves as gay; straight, that is, not gay; bisexual; something else; or if they don't know the answer. Female respondents and respondents who refused or didn't know their sex were asked if they think of themselves as lesbian or gay; straight, that is, not lesbian or gay; bisexual; something else; or if they don't know the answer.]" c="Male respondents were asked if they think of themselves as gay; straight, that is, not gay; bisexual; something else; or if they don't know the answer. Female respondents and respondents who refused or didn't know their sex were asked if they think of themselves as lesbian or gay; straight, that is, not lesbian or gay; bisexual; something else; or if they don't know the answer." nd="1"/>
              <i n="[dim_subgroup 1].[FN_TEXT].&amp;[Marital status is the status at the time of interview. &quot;Married&quot; includes all people who identify themselves as married and who are not separated from their spouses. Married people living apart because of circumstances of their employment are considered married. people may identify themselves as married regardless of the legal status of the marriage or sex of the spouse. &quot;Widowed&quot; includes people who have lost their spouse due to death. &quot;Divorced or separated&quot; includes people who are legally separated from their spouse or living apart for reasons of marital discord, and those who are divorced. &quot;Never married&quot; includes people who were never married (or who were married and then had that marriage legally annulled). &quot;Living with partner&quot; includes unmarried people regardless of sex who are living together as a couple, but do not identify themselves as married. More information on the National Health Interview Survey adult data, methods, and definitions is available from:  https://wwwn.cdc.gov/NHISDataQueryTool/SHS_adult/SHS_Tech_Notes.pdf.]" c="Marital status is the status at the time of interview. &quot;Married&quot; includes all people who identify themselves as married and who are not separated from their spouses. Married people living apart because of circumstances of their employment are considered married. people may identify themselves as married regardless of the legal status of the marriage or sex of the spouse. &quot;Widowed&quot; includes people who have lost their spouse due to death. &quot;Divorced or separated&quot; includes people who are legally separated from their spouse or living apart for reasons of marital discord, and those who are divorced. &quot;Never married&quot; includes people who were never married (or who were married and then had that marriage legally annulled). &quot;Living with partner&quot; includes unmarried people regardless of sex who are living together as a couple, but do not identify themselves as married. More information on the National Health Interview Survey adult data, methods, and definitions is available from:  https://wwwn.cdc.gov/NHISDataQueryTool/SHS_adult/SHS_Tech_Notes.pdf." nd="1"/>
              <i n="[dim_subgroup 1].[FN_TEXT].&amp;[MSA is metropolitan statistical area. Large MSAs have a population size of 1 million or more; small MSAs have a population size of less than 1 million. &quot;Not in MSA&quot; consists of people not living in a metropolitan statistical area.  More information on the National Health Interview Survey adult data, methods, and definitions is available from:  https://wwwn.cdc.gov/NHISDataQueryTool/SHS_adult/SHS_Tech_Notes.pdf.]" c="MSA is metropolitan statistical area. Large MSAs have a population size of 1 million or more; small MSAs have a population size of less than 1 million. &quot;Not in MSA&quot; consists of people not living in a metropolitan statistical area.  More information on the National Health Interview Survey adult data, methods, and definitions is available from:  https://wwwn.cdc.gov/NHISDataQueryTool/SHS_adult/SHS_Tech_Notes.pdf." nd="1"/>
              <i n="[dim_subgroup 1].[FN_TEXT].&amp;[Race and Hispanic origin is divided into total categories &quot;All races, Hispanic&quot; and &quot;All races, non-Hispanic.&quot; &quot;All races, Hispanic&quot; refers to adults who are of Hispanic or Latino origin and may be of any race or combination of races. &quot;All races, Hispanic&quot; includes the subset &quot;All races, Hispanic, Mexican.&quot; &quot;All races, non-Hispanic&quot; refers to adults who are not of Hispanic or Latino origin, regardless of race. &quot;All races, non-Hispanic&quot; is further divided into &quot;White only, non-Hispanic,&quot; &quot;Black only, non-Hispanic&quot; and &quot;Other races, non-Hispanic.&quot; Estimates for non-Hispanic people of races other than &quot;White only, non-Hispanic&quot; and &quot;Black only, non-Hispanic&quot; are combined in the &quot;Other races, non-Hispanic&quot; category. More information on the National Health Interview Survey adult data, methods, and definitions is available from: https://wwwn.cdc.gov/NHISDataQueryTool/SHS_adult/SHS_Tech_Notes.pdf.]" c="Race and Hispanic origin is divided into total categories &quot;All races, Hispanic&quot; and &quot;All races, non-Hispanic.&quot; &quot;All races, Hispanic&quot; refers to adults who are of Hispanic or Latino origin and may be of any race or combination of races. &quot;All races, Hispanic&quot; includes the subset &quot;All races, Hispanic, Mexican.&quot; &quot;All races, non-Hispanic&quot; refers to adults who are not of Hispanic or Latino origin, regardless of race. &quot;All races, non-Hispanic&quot; is further divided into &quot;White only, non-Hispanic,&quot; &quot;Black only, non-Hispanic&quot; and &quot;Other races, non-Hispanic.&quot; Estimates for non-Hispanic people of races other than &quot;White only, non-Hispanic&quot; and &quot;Black only, non-Hispanic&quot; are combined in the &quot;Other races, non-Hispanic&quot; category. More information on the National Health Interview Survey adult data, methods, and definitions is available from: https://wwwn.cdc.gov/NHISDataQueryTool/SHS_adult/SHS_Tech_Notes.pdf." nd="1"/>
              <i n="[dim_subgroup 1].[FN_TEXT].&amp;[Race is based on a respondent's description of their own racial background, regardless of Hispanic or Latino origin. More than one race may be reported. &quot;Only&quot; indicates only a single race group. Only two combinations of multiple race groups are shown due to small sample sizes for other combinations. More information on the National Health Interview Survey adult data, methods, and definitions is available from: https://wwwn.cdc.gov/NHISDataQueryTool/SHS_adult/SHS_Tech_Notes.pdf.]" c="Race is based on a respondent's description of their own racial background, regardless of Hispanic or Latino origin. More than one race may be reported. &quot;Only&quot; indicates only a single race group. Only two combinations of multiple race groups are shown due to small sample sizes for other combinations. More information on the National Health Interview Survey adult data, methods, and definitions is available from: https://wwwn.cdc.gov/NHISDataQueryTool/SHS_adult/SHS_Tech_Notes.pdf." nd="1"/>
              <i n="[dim_subgroup 1].[FN_TEXT].&amp;[Respondents were asked if they were born in the United States or a U.S. territory.]" c="Respondents were asked if they were born in the United States or a U.S. territory." nd="1"/>
              <i n="[dim_subgroup 1].[FN_TEXT].&amp;[The 2013 National Center for Health Statistics Urban-Rural Classification Scheme for Counties groups U.S. counties and county-equivalent entities into six urban-rural categories: large central metro, large fringe metro, medium metro, small metro, micropolitan, and non-core. Medium and small metro are collapsed into a single group and micropolitan and non-core are collapsed into a single group (nonmetropolitan). More information on Urban-Rural classification is available from: https://www.cdc.gov/nchs/data_access/urban_rural.htm.]" c="The 2013 National Center for Health Statistics Urban-Rural Classification Scheme for Counties groups U.S. counties and county-equivalent entities into six urban-rural categories: large central metro, large fringe metro, medium metro, small metro, micropolitan, and non-core. Medium and small metro are collapsed into a single group and micropolitan and non-core are collapsed into a single group (nonmetropolitan). More information on Urban-Rural classification is available from: https://www.cdc.gov/nchs/data_access/urban_rural.htm." nd="1"/>
              <i n="[dim_subgroup 1].[FN_TEXT].&amp;[The Social Vulnerability Index (SVI) uses U.S. Census Bureau data to determine the social vulnerability of every census tract. The index was developed at the Centers for Disease Control and Prevention (CDC) by the Agency for Toxic Substance and Disease Registry's (ATSDR) Geospatial Research, Analysis, and Services Program (GRASP). SVI ranks each U.S. census tract on 15 social factors, which are then grouped into four related themes: socioeconomic status, household composition and disability, racial and ethnic minority status and language, and housing type and transportation. SVI indicates the relative vulnerability of every census tract as a percentile ranking ranging from 0 to 1, with higher values indicating greater vulnerability. The overall tract summary ranking variable for 2018 was used to categorize four quartiles of vulnerability: Scores from 0 to 0.2500 are categorized as &quot;little to no social vulnerability,&quot; 0.2501-0.500 are &quot;low social vulnerability,&quot; 0.5001-0.7500 are &quot;medium social vulnerability,&quot; and 0.7501-1.0 are &quot;high social vulnerability.&quot; More information on SVI is available from: https://www.atsdr.cdc.gov/placeandhealth/svi/index.html.]" c="The Social Vulnerability Index (SVI) uses U.S. Census Bureau data to determine the social vulnerability of every census tract. The index was developed at the Centers for Disease Control and Prevention (CDC) by the Agency for Toxic Substance and Disease Registry's (ATSDR) Geospatial Research, Analysis, and Services Program (GRASP). SVI ranks each U.S. census tract on 15 social factors, which are then grouped into four related themes: socioeconomic status, household composition and disability, racial and ethnic minority status and language, and housing type and transportation. SVI indicates the relative vulnerability of every census tract as a percentile ranking ranging from 0 to 1, with higher values indicating greater vulnerability. The overall tract summary ranking variable for 2018 was used to categorize four quartiles of vulnerability: Scores from 0 to 0.2500 are categorized as &quot;little to no social vulnerability,&quot; 0.2501-0.500 are &quot;low social vulnerability,&quot; 0.5001-0.7500 are &quot;medium social vulnerability,&quot; and 0.7501-1.0 are &quot;high social vulnerability.&quot; More information on SVI is available from: https://www.atsdr.cdc.gov/placeandhealth/svi/index.html." nd="1"/>
              <i n="[dim_subgroup 1].[FN_TEXT].&amp;[Veterans were defined as sample adults who had ever served on active duty in the U.S. Armed Forces, military reserves, or National Guard and were not currently on full-time active duty with the Armed Forces. Prior research has shown that veteran status is strongly associated with age and sex. Differences in estimates of health measures shown by veteran status may therefore reflect differences in age and sex.]" c="Veterans were defined as sample adults who had ever served on active duty in the U.S. Armed Forces, military reserves, or National Guard and were not currently on full-time active duty with the Armed Forces. Prior research has shown that veteran status is strongly associated with age and sex. Differences in estimates of health measures shown by veteran status may therefore reflect differences in age and sex." nd="1"/>
            </range>
          </ranges>
        </level>
      </levels>
      <selections count="1">
        <selection n="[dim_subgroup 1].[FN_TEXT].[All]"/>
      </selections>
    </olap>
  </data>
  <extLst>
    <x:ext xmlns:x15="http://schemas.microsoft.com/office/spreadsheetml/2010/11/main" uri="{470722E0-AACD-4C17-9CDC-17EF765DBC7E}">
      <x15:slicerCacheHideItemsWithNoData count="1">
        <x15:slicerCacheOlapLevelName uniqueName="[dim_subgroup 1].[FN_TEXT].[FN_TEXT]" count="16"/>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68CE76A-7BC8-4447-B2EB-2A4C6A180859}" sourceName="[dim_topic].[CATEGORY]">
  <pivotTables>
    <pivotTable tabId="4" name="TopicTop10"/>
    <pivotTable tabId="4" name="TopicBottom10"/>
    <pivotTable tabId="7" name="TopicDists"/>
  </pivotTables>
  <data>
    <olap pivotCacheId="557321921">
      <levels count="2">
        <level uniqueName="[dim_topic].[CATEGORY].[(All)]" sourceCaption="(All)" count="0"/>
        <level uniqueName="[dim_topic].[CATEGORY].[CATEGORY]" sourceCaption="CATEGORY" count="12">
          <ranges>
            <range startItem="0">
              <i n="[dim_topic].[CATEGORY].&amp;[Difficulties in Functioning]" c="Difficulties in Functioning"/>
              <i n="[dim_topic].[CATEGORY].&amp;[Cancer]" c="Cancer" nd="1"/>
              <i n="[dim_topic].[CATEGORY].&amp;[Cost-Related Problems Accessing Care in the Past 12 Months]" c="Cost-Related Problems Accessing Care in the Past 12 Months" nd="1"/>
              <i n="[dim_topic].[CATEGORY].&amp;[Health Behaviors]" c="Health Behaviors" nd="1"/>
              <i n="[dim_topic].[CATEGORY].&amp;[Health Care Use in the Past 12 Months]" c="Health Care Use in the Past 12 Months" nd="1"/>
              <i n="[dim_topic].[CATEGORY].&amp;[Health Insurance Coverage]" c="Health Insurance Coverage" nd="1"/>
              <i n="[dim_topic].[CATEGORY].&amp;[Health Status]" c="Health Status" nd="1"/>
              <i n="[dim_topic].[CATEGORY].&amp;[Mental Health]" c="Mental Health" nd="1"/>
              <i n="[dim_topic].[CATEGORY].&amp;[Other Health Care]" c="Other Health Care" nd="1"/>
              <i n="[dim_topic].[CATEGORY].&amp;[Selected Circulatory Conditions]" c="Selected Circulatory Conditions" nd="1"/>
              <i n="[dim_topic].[CATEGORY].&amp;[Selected Diseases and Conditions]" c="Selected Diseases and Conditions" nd="1"/>
              <i n="[dim_topic].[CATEGORY].&amp;[Selected Respiratory Conditions]" c="Selected Respiratory Conditions" nd="1"/>
            </range>
          </ranges>
        </level>
      </levels>
      <selections count="1">
        <selection n="[dim_topic].[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IFICATION" xr10:uid="{377A8528-FB9E-4554-96B1-69AA9522B258}" cache="Slicer_CLASSIFICATION" caption="CLASSIFICATION" level="1" style="SlicerStyleDark1 2" rowHeight="234950"/>
  <slicer name="CATEGORY" xr10:uid="{B5B0046A-EF16-4F73-88DA-088F3BB31FE9}" cache="Slicer_CATEGORY" caption="CATEGORY" level="1" style="SlicerStyleDark1 2" rowHeight="234950"/>
  <slicer name="TOPIC" xr10:uid="{9FB4AB9A-7CED-409A-AC29-82939205CD69}" cache="Slicer_TOPIC" caption="TOPIC" startItem="8" level="1" style="SlicerStyleDark1 2" rowHeight="234950"/>
  <slicer name="GROUP" xr10:uid="{E7AA4A77-3293-4CDA-8787-0557E4D60989}" cache="Slicer_GROUP" caption="GROUP" level="1" style="SlicerStyleDark1 2" rowHeight="234950"/>
  <slicer name="SUBGROUP" xr10:uid="{320F0328-7D84-4881-8C4C-FBB470D5CBE0}" cache="Slicer_SUBGROUP" caption="SUBGROUP" level="1" style="SlicerStyleDark1 2" rowHeight="234950"/>
  <slicer name="TIME_PERIOD" xr10:uid="{4296890A-2842-420F-B550-39C3CB9A3F64}" cache="Slicer_TIME_PERIOD" caption="TIME_PERIOD" columnCount="5" showCaption="0" level="1" style="SlicerStyleDark1 2" rowHeight="234950"/>
  <slicer name="FN_TEXT" xr10:uid="{6B59A092-9F7D-423C-ABB4-EFF939B28942}" cache="Slicer_FN_TEXT" caption="TOPIC FOOTNOTES" level="1" style="SlicerStyleDark1 2" rowHeight="234950"/>
  <slicer name="FN_TEXT 1" xr10:uid="{55EC5C50-477A-4E9D-B3A6-4A10793612A0}" cache="Slicer_FN_TEXT1" caption="GROUP FOOTNOTES" level="1" style="SlicerStyleDark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9D24E39-0429-458A-9034-86394CC6615A}" cache="Slicer_CATEGORY1" caption="CATEGORY" level="1" style="SlicerStyleDark1 2" rowHeight="245835"/>
  <slicer name="TOPIC 1" xr10:uid="{2DA82DBA-C61F-4834-BAFD-33F6C04E1361}" cache="Slicer_TOPIC1" caption="TOPIC" level="1" style="SlicerStyleDark1 2" rowHeight="245835"/>
  <slicer name="TIME_PERIOD 1" xr10:uid="{EED6EBC6-B692-4E45-BB95-82385C26318E}" cache="Slicer_TIME_PERIOD1" caption="TIME_PERIOD" columnCount="5" level="1" style="SlicerStyleDark1 2"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1" xr10:uid="{D1E72ADD-D590-446D-9A97-FEF18D4F5930}" cache="Slicer_GROUP1" caption="GROUP" level="1" style="SlicerStyleDark1 2" rowHeight="245835"/>
  <slicer name="SUBGROUP 1" xr10:uid="{D13CB75D-6C04-4B50-B754-E7C5065F9E73}" cache="Slicer_SUBGROUP1" caption="SUBGROUP" level="1" style="SlicerStyleDark1 2" rowHeight="245835"/>
  <slicer name="TIME_PERIOD 2" xr10:uid="{B9735B57-E28E-4C4F-829C-A61AD0E14209}" cache="Slicer_TIME_PERIOD2" caption="TIME_PERIOD" columnCount="5" level="1" style="SlicerStyleDark1 2"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EF98E3-CBD7-42F5-84AD-26D02A4C01EE}" name="notes" displayName="notes" ref="A3:B6" tableType="queryTable" totalsRowShown="0">
  <autoFilter ref="A3:B6" xr:uid="{EEEF98E3-CBD7-42F5-84AD-26D02A4C01EE}"/>
  <tableColumns count="2">
    <tableColumn id="1" xr3:uid="{DE466107-F4DB-4567-BDFC-2BA493708F11}" uniqueName="1" name="FN_TYPE" queryTableFieldId="1"/>
    <tableColumn id="2" xr3:uid="{AE420C0A-538D-470B-8673-F8C66DCF71D7}" uniqueName="2" name="FN_TEXT" queryTableFieldId="2"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9A5D-1F07-45EF-95A6-2FC36FED3B6D}">
  <sheetPr codeName="Sheet1"/>
  <dimension ref="A1:B6"/>
  <sheetViews>
    <sheetView workbookViewId="0"/>
  </sheetViews>
  <sheetFormatPr defaultRowHeight="14.6" x14ac:dyDescent="0.4"/>
  <cols>
    <col min="1" max="1" width="10.4609375" bestFit="1" customWidth="1"/>
    <col min="2" max="2" width="80.61328125" style="1" bestFit="1" customWidth="1"/>
  </cols>
  <sheetData>
    <row r="1" spans="1:2" ht="23.15" x14ac:dyDescent="0.6">
      <c r="A1" s="2" t="s">
        <v>7</v>
      </c>
    </row>
    <row r="3" spans="1:2" x14ac:dyDescent="0.4">
      <c r="A3" t="s">
        <v>0</v>
      </c>
      <c r="B3" s="1" t="s">
        <v>1</v>
      </c>
    </row>
    <row r="4" spans="1:2" ht="29.15" x14ac:dyDescent="0.4">
      <c r="A4" t="s">
        <v>2</v>
      </c>
      <c r="B4" s="1" t="s">
        <v>3</v>
      </c>
    </row>
    <row r="5" spans="1:2" ht="87.45" x14ac:dyDescent="0.4">
      <c r="A5" t="s">
        <v>2</v>
      </c>
      <c r="B5" s="1" t="s">
        <v>4</v>
      </c>
    </row>
    <row r="6" spans="1:2" ht="29.15" x14ac:dyDescent="0.4">
      <c r="A6" t="s">
        <v>5</v>
      </c>
      <c r="B6" s="1" t="s">
        <v>6</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5314A-2C43-4BC2-AA83-B628B7645BD0}">
  <sheetPr codeName="Sheet2">
    <tabColor theme="4"/>
  </sheetPr>
  <dimension ref="A1:A3"/>
  <sheetViews>
    <sheetView showGridLines="0" tabSelected="1" zoomScaleNormal="100" workbookViewId="0"/>
  </sheetViews>
  <sheetFormatPr defaultRowHeight="14.6" x14ac:dyDescent="0.4"/>
  <sheetData>
    <row r="1" spans="1:1" ht="23.15" x14ac:dyDescent="0.6">
      <c r="A1" s="2" t="s">
        <v>78</v>
      </c>
    </row>
    <row r="2" spans="1:1" x14ac:dyDescent="0.4">
      <c r="A2" s="5" t="s">
        <v>18</v>
      </c>
    </row>
    <row r="3" spans="1:1" x14ac:dyDescent="0.4">
      <c r="A3" s="5" t="s">
        <v>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65528-3C19-4A0F-B493-06AF85CE89E0}">
  <sheetPr codeName="Sheet3"/>
  <dimension ref="A1:F15"/>
  <sheetViews>
    <sheetView workbookViewId="0"/>
  </sheetViews>
  <sheetFormatPr defaultRowHeight="14.6" x14ac:dyDescent="0.4"/>
  <cols>
    <col min="1" max="1" width="18.84375" bestFit="1" customWidth="1"/>
    <col min="2" max="2" width="21.15234375" bestFit="1" customWidth="1"/>
    <col min="3" max="3" width="24" bestFit="1" customWidth="1"/>
    <col min="4" max="4" width="26.765625" bestFit="1" customWidth="1"/>
    <col min="5" max="5" width="11.69140625" bestFit="1" customWidth="1"/>
    <col min="6" max="7" width="10.69140625" bestFit="1" customWidth="1"/>
    <col min="8" max="8" width="11.84375" bestFit="1" customWidth="1"/>
    <col min="9" max="10" width="10.3046875" bestFit="1" customWidth="1"/>
    <col min="11" max="11" width="16.15234375" bestFit="1" customWidth="1"/>
    <col min="12" max="12" width="10.3046875" bestFit="1" customWidth="1"/>
    <col min="13" max="13" width="16.15234375" bestFit="1" customWidth="1"/>
    <col min="14" max="14" width="15.765625" bestFit="1" customWidth="1"/>
    <col min="15" max="15" width="24" bestFit="1" customWidth="1"/>
    <col min="16" max="16" width="19.69140625" bestFit="1" customWidth="1"/>
    <col min="17" max="17" width="39.4609375" bestFit="1" customWidth="1"/>
    <col min="18" max="18" width="34.23046875" bestFit="1" customWidth="1"/>
    <col min="19" max="19" width="9.3828125" bestFit="1" customWidth="1"/>
    <col min="20" max="20" width="7.69140625" bestFit="1" customWidth="1"/>
    <col min="21" max="21" width="14.4609375" bestFit="1" customWidth="1"/>
    <col min="23" max="23" width="21.23046875" bestFit="1" customWidth="1"/>
    <col min="24" max="24" width="21.15234375" bestFit="1" customWidth="1"/>
    <col min="25" max="25" width="19.3046875" bestFit="1" customWidth="1"/>
    <col min="26" max="26" width="9.07421875" bestFit="1" customWidth="1"/>
    <col min="27" max="27" width="6.84375" bestFit="1" customWidth="1"/>
    <col min="28" max="28" width="11.53515625" bestFit="1" customWidth="1"/>
    <col min="29" max="29" width="8.15234375" bestFit="1" customWidth="1"/>
    <col min="30" max="30" width="10.765625" bestFit="1" customWidth="1"/>
    <col min="31" max="31" width="24" bestFit="1" customWidth="1"/>
    <col min="32" max="32" width="20.53515625" bestFit="1" customWidth="1"/>
    <col min="33" max="33" width="17.23046875" bestFit="1" customWidth="1"/>
    <col min="34" max="34" width="16.15234375" bestFit="1" customWidth="1"/>
    <col min="35" max="35" width="9.69140625" bestFit="1" customWidth="1"/>
    <col min="36" max="36" width="26" bestFit="1" customWidth="1"/>
    <col min="37" max="37" width="18" bestFit="1" customWidth="1"/>
    <col min="38" max="38" width="20.23046875" bestFit="1" customWidth="1"/>
    <col min="39" max="39" width="6.84375" bestFit="1" customWidth="1"/>
    <col min="40" max="40" width="7.53515625" bestFit="1" customWidth="1"/>
    <col min="41" max="41" width="21.4609375" bestFit="1" customWidth="1"/>
    <col min="42" max="42" width="18.23046875" bestFit="1" customWidth="1"/>
    <col min="43" max="43" width="20.61328125" bestFit="1" customWidth="1"/>
    <col min="44" max="44" width="26.23046875" bestFit="1" customWidth="1"/>
    <col min="45" max="45" width="22" bestFit="1" customWidth="1"/>
    <col min="46" max="46" width="23.921875" bestFit="1" customWidth="1"/>
    <col min="47" max="47" width="8.07421875" bestFit="1" customWidth="1"/>
    <col min="48" max="48" width="39.3046875" bestFit="1" customWidth="1"/>
    <col min="49" max="49" width="12.765625" bestFit="1" customWidth="1"/>
    <col min="50" max="50" width="26.765625" bestFit="1" customWidth="1"/>
    <col min="51" max="51" width="15.3046875" bestFit="1" customWidth="1"/>
    <col min="52" max="52" width="8.84375" bestFit="1" customWidth="1"/>
    <col min="53" max="53" width="11.3046875" bestFit="1" customWidth="1"/>
    <col min="54" max="54" width="9.15234375" bestFit="1" customWidth="1"/>
    <col min="55" max="55" width="12.61328125" bestFit="1" customWidth="1"/>
    <col min="56" max="56" width="31.765625" bestFit="1" customWidth="1"/>
    <col min="57" max="57" width="35.3046875" bestFit="1" customWidth="1"/>
    <col min="58" max="58" width="13.69140625" bestFit="1" customWidth="1"/>
    <col min="59" max="59" width="22.4609375" bestFit="1" customWidth="1"/>
    <col min="60" max="60" width="8.69140625" bestFit="1" customWidth="1"/>
    <col min="61" max="61" width="6.84375" bestFit="1" customWidth="1"/>
    <col min="62" max="62" width="9.69140625" bestFit="1" customWidth="1"/>
    <col min="63" max="63" width="11.69140625" bestFit="1" customWidth="1"/>
    <col min="64" max="64" width="6.84375" bestFit="1" customWidth="1"/>
    <col min="65" max="65" width="7.3046875" bestFit="1" customWidth="1"/>
    <col min="66" max="66" width="8.69140625" bestFit="1" customWidth="1"/>
    <col min="67" max="67" width="9.3828125" bestFit="1" customWidth="1"/>
    <col min="68" max="68" width="7.4609375" bestFit="1" customWidth="1"/>
    <col min="69" max="69" width="6.84375" bestFit="1" customWidth="1"/>
    <col min="70" max="70" width="9.921875" bestFit="1" customWidth="1"/>
    <col min="71" max="71" width="21.921875" bestFit="1" customWidth="1"/>
    <col min="72" max="72" width="8.84375" bestFit="1" customWidth="1"/>
    <col min="73" max="73" width="12.765625" bestFit="1" customWidth="1"/>
    <col min="74" max="74" width="15.69140625" bestFit="1" customWidth="1"/>
    <col min="75" max="75" width="11.84375" bestFit="1" customWidth="1"/>
  </cols>
  <sheetData>
    <row r="1" spans="1:6" x14ac:dyDescent="0.4">
      <c r="A1" t="str">
        <f>"Prevalence of " &amp; B5 &amp; " by " &amp; B6</f>
        <v>Prevalence of Any type of cancer by Education</v>
      </c>
    </row>
    <row r="3" spans="1:6" x14ac:dyDescent="0.4">
      <c r="A3" s="3" t="s">
        <v>11</v>
      </c>
      <c r="B3" t="s" vm="2">
        <v>12</v>
      </c>
    </row>
    <row r="4" spans="1:6" x14ac:dyDescent="0.4">
      <c r="A4" s="3" t="s">
        <v>17</v>
      </c>
      <c r="B4" t="s" vm="1">
        <v>12</v>
      </c>
    </row>
    <row r="5" spans="1:6" x14ac:dyDescent="0.4">
      <c r="A5" s="3" t="s">
        <v>13</v>
      </c>
      <c r="B5" t="s" vm="156">
        <v>47</v>
      </c>
    </row>
    <row r="6" spans="1:6" x14ac:dyDescent="0.4">
      <c r="A6" s="3" t="s">
        <v>16</v>
      </c>
      <c r="B6" t="s" vm="4">
        <v>35</v>
      </c>
    </row>
    <row r="8" spans="1:6" x14ac:dyDescent="0.4">
      <c r="A8" s="3" t="s">
        <v>14</v>
      </c>
      <c r="B8" s="3" t="s">
        <v>8</v>
      </c>
    </row>
    <row r="9" spans="1:6" x14ac:dyDescent="0.4">
      <c r="A9" s="3" t="s">
        <v>10</v>
      </c>
      <c r="B9" t="s">
        <v>21</v>
      </c>
      <c r="C9" t="s">
        <v>34</v>
      </c>
      <c r="D9" t="s">
        <v>22</v>
      </c>
      <c r="E9" t="s">
        <v>23</v>
      </c>
      <c r="F9" t="s">
        <v>9</v>
      </c>
    </row>
    <row r="10" spans="1:6" x14ac:dyDescent="0.4">
      <c r="A10" s="4">
        <v>2019</v>
      </c>
      <c r="B10" s="7">
        <v>0.10800000000000001</v>
      </c>
      <c r="C10" s="7">
        <v>0.10199999999999999</v>
      </c>
      <c r="D10" s="7">
        <v>0.10099999999999999</v>
      </c>
      <c r="E10" s="7">
        <v>0.11199999999999999</v>
      </c>
      <c r="F10" s="7">
        <v>0.10574999999999998</v>
      </c>
    </row>
    <row r="11" spans="1:6" x14ac:dyDescent="0.4">
      <c r="A11" s="4">
        <v>2020</v>
      </c>
      <c r="B11" s="7">
        <v>0.107</v>
      </c>
      <c r="C11" s="7">
        <v>0.114</v>
      </c>
      <c r="D11" s="7">
        <v>9.8000000000000004E-2</v>
      </c>
      <c r="E11" s="7">
        <v>0.111</v>
      </c>
      <c r="F11" s="7">
        <v>0.1075</v>
      </c>
    </row>
    <row r="12" spans="1:6" x14ac:dyDescent="0.4">
      <c r="A12" s="4">
        <v>2021</v>
      </c>
      <c r="B12" s="7">
        <v>0.113</v>
      </c>
      <c r="C12" s="7">
        <v>0.10199999999999999</v>
      </c>
      <c r="D12" s="7">
        <v>9.5000000000000001E-2</v>
      </c>
      <c r="E12" s="7">
        <v>0.11900000000000001</v>
      </c>
      <c r="F12" s="7">
        <v>0.10725</v>
      </c>
    </row>
    <row r="13" spans="1:6" x14ac:dyDescent="0.4">
      <c r="A13" s="4">
        <v>2022</v>
      </c>
      <c r="B13" s="7">
        <v>0.111</v>
      </c>
      <c r="C13" s="7">
        <v>0.10199999999999999</v>
      </c>
      <c r="D13" s="7">
        <v>8.1000000000000003E-2</v>
      </c>
      <c r="E13" s="7">
        <v>0.11900000000000001</v>
      </c>
      <c r="F13" s="7">
        <v>0.10324999999999999</v>
      </c>
    </row>
    <row r="14" spans="1:6" x14ac:dyDescent="0.4">
      <c r="A14" s="4">
        <v>2023</v>
      </c>
      <c r="B14" s="7">
        <v>0.111</v>
      </c>
      <c r="C14" s="7">
        <v>0.107</v>
      </c>
      <c r="D14" s="7">
        <v>9.1999999999999998E-2</v>
      </c>
      <c r="E14" s="7">
        <v>0.11699999999999999</v>
      </c>
      <c r="F14" s="7">
        <v>0.10675</v>
      </c>
    </row>
    <row r="15" spans="1:6" x14ac:dyDescent="0.4">
      <c r="A15" s="4" t="s">
        <v>9</v>
      </c>
      <c r="B15" s="7">
        <v>0.11000000000000001</v>
      </c>
      <c r="C15" s="7">
        <v>0.10540000000000001</v>
      </c>
      <c r="D15" s="7">
        <v>9.3400000000000011E-2</v>
      </c>
      <c r="E15" s="7">
        <v>0.11559999999999999</v>
      </c>
      <c r="F15" s="7">
        <v>0.1061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1F06-1D76-4B70-90DE-BE405CAF1B70}">
  <sheetPr codeName="Sheet4">
    <tabColor theme="4"/>
  </sheetPr>
  <dimension ref="A1:A2"/>
  <sheetViews>
    <sheetView showGridLines="0" zoomScaleNormal="100" workbookViewId="0"/>
  </sheetViews>
  <sheetFormatPr defaultRowHeight="14.6" x14ac:dyDescent="0.4"/>
  <sheetData>
    <row r="1" spans="1:1" ht="23.15" x14ac:dyDescent="0.6">
      <c r="A1" s="2" t="str">
        <f xml:space="preserve"> "Prevalence of " &amp; 'Topic top-bot tables'!B4 &amp; ", Years: " &amp; 'Topic top-bot tables'!B5</f>
        <v>Prevalence of Any difficulty hearing, Years: All</v>
      </c>
    </row>
    <row r="2" spans="1:1" x14ac:dyDescent="0.4">
      <c r="A2" s="5" t="s">
        <v>87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70991-AA2C-4312-B01D-7AF632996AF7}">
  <sheetPr codeName="Sheet5"/>
  <dimension ref="A1:B38"/>
  <sheetViews>
    <sheetView workbookViewId="0">
      <selection activeCell="D34" sqref="D34"/>
    </sheetView>
  </sheetViews>
  <sheetFormatPr defaultRowHeight="14.6" x14ac:dyDescent="0.4"/>
  <cols>
    <col min="1" max="1" width="23.3828125" bestFit="1" customWidth="1"/>
    <col min="2" max="2" width="20.69140625" bestFit="1" customWidth="1"/>
  </cols>
  <sheetData>
    <row r="1" spans="1:2" x14ac:dyDescent="0.4">
      <c r="A1" t="s">
        <v>30</v>
      </c>
    </row>
    <row r="3" spans="1:2" x14ac:dyDescent="0.4">
      <c r="A3" s="3" t="s">
        <v>11</v>
      </c>
      <c r="B3" t="s" vm="2">
        <v>12</v>
      </c>
    </row>
    <row r="4" spans="1:2" x14ac:dyDescent="0.4">
      <c r="A4" s="3" t="s">
        <v>13</v>
      </c>
      <c r="B4" t="s" vm="82">
        <v>41</v>
      </c>
    </row>
    <row r="5" spans="1:2" x14ac:dyDescent="0.4">
      <c r="A5" s="3" t="s">
        <v>29</v>
      </c>
      <c r="B5" t="s" vm="3">
        <v>12</v>
      </c>
    </row>
    <row r="7" spans="1:2" x14ac:dyDescent="0.4">
      <c r="A7" s="3" t="s">
        <v>10</v>
      </c>
      <c r="B7" t="s">
        <v>14</v>
      </c>
    </row>
    <row r="8" spans="1:2" x14ac:dyDescent="0.4">
      <c r="A8" s="4" t="s">
        <v>81</v>
      </c>
      <c r="B8">
        <v>0.2424</v>
      </c>
    </row>
    <row r="9" spans="1:2" x14ac:dyDescent="0.4">
      <c r="A9" s="4" t="s">
        <v>26</v>
      </c>
      <c r="B9">
        <v>0.2838</v>
      </c>
    </row>
    <row r="10" spans="1:2" x14ac:dyDescent="0.4">
      <c r="A10" s="4" t="s">
        <v>82</v>
      </c>
      <c r="B10">
        <v>0.28460000000000002</v>
      </c>
    </row>
    <row r="11" spans="1:2" x14ac:dyDescent="0.4">
      <c r="A11" s="4" t="s">
        <v>27</v>
      </c>
      <c r="B11">
        <v>0.28849999999999998</v>
      </c>
    </row>
    <row r="12" spans="1:2" x14ac:dyDescent="0.4">
      <c r="A12" s="4" t="s">
        <v>32</v>
      </c>
      <c r="B12">
        <v>0.29579999999999995</v>
      </c>
    </row>
    <row r="13" spans="1:2" x14ac:dyDescent="0.4">
      <c r="A13" s="4" t="s">
        <v>84</v>
      </c>
      <c r="B13">
        <v>0.30079999999999996</v>
      </c>
    </row>
    <row r="14" spans="1:2" x14ac:dyDescent="0.4">
      <c r="A14" s="4" t="s">
        <v>28</v>
      </c>
      <c r="B14">
        <v>0.31240000000000001</v>
      </c>
    </row>
    <row r="15" spans="1:2" x14ac:dyDescent="0.4">
      <c r="A15" s="4" t="s">
        <v>83</v>
      </c>
      <c r="B15">
        <v>0.31619999999999998</v>
      </c>
    </row>
    <row r="16" spans="1:2" x14ac:dyDescent="0.4">
      <c r="A16" s="4" t="s">
        <v>25</v>
      </c>
      <c r="B16">
        <v>0.38679999999999998</v>
      </c>
    </row>
    <row r="17" spans="1:2" x14ac:dyDescent="0.4">
      <c r="A17" s="4" t="s">
        <v>19</v>
      </c>
      <c r="B17">
        <v>0.42180000000000001</v>
      </c>
    </row>
    <row r="18" spans="1:2" x14ac:dyDescent="0.4">
      <c r="A18" s="4" t="s">
        <v>9</v>
      </c>
      <c r="B18">
        <v>0.31105454545454547</v>
      </c>
    </row>
    <row r="21" spans="1:2" x14ac:dyDescent="0.4">
      <c r="A21" s="4" t="s">
        <v>31</v>
      </c>
    </row>
    <row r="23" spans="1:2" x14ac:dyDescent="0.4">
      <c r="A23" s="3" t="s">
        <v>11</v>
      </c>
      <c r="B23" t="s" vm="2">
        <v>12</v>
      </c>
    </row>
    <row r="24" spans="1:2" x14ac:dyDescent="0.4">
      <c r="A24" s="3" t="s">
        <v>13</v>
      </c>
      <c r="B24" t="s" vm="82">
        <v>41</v>
      </c>
    </row>
    <row r="25" spans="1:2" x14ac:dyDescent="0.4">
      <c r="A25" s="3" t="s">
        <v>29</v>
      </c>
      <c r="B25" t="s" vm="3">
        <v>12</v>
      </c>
    </row>
    <row r="27" spans="1:2" x14ac:dyDescent="0.4">
      <c r="A27" s="3" t="s">
        <v>10</v>
      </c>
      <c r="B27" t="s">
        <v>14</v>
      </c>
    </row>
    <row r="28" spans="1:2" x14ac:dyDescent="0.4">
      <c r="A28" s="4" t="s">
        <v>85</v>
      </c>
      <c r="B28">
        <v>6.8200000000000011E-2</v>
      </c>
    </row>
    <row r="29" spans="1:2" x14ac:dyDescent="0.4">
      <c r="A29" s="4" t="s">
        <v>24</v>
      </c>
      <c r="B29">
        <v>7.400000000000001E-2</v>
      </c>
    </row>
    <row r="30" spans="1:2" x14ac:dyDescent="0.4">
      <c r="A30" s="4" t="s">
        <v>38</v>
      </c>
      <c r="B30">
        <v>7.6399999999999996E-2</v>
      </c>
    </row>
    <row r="31" spans="1:2" x14ac:dyDescent="0.4">
      <c r="A31" s="4" t="s">
        <v>39</v>
      </c>
      <c r="B31">
        <v>8.2400000000000015E-2</v>
      </c>
    </row>
    <row r="32" spans="1:2" x14ac:dyDescent="0.4">
      <c r="A32" s="4" t="s">
        <v>86</v>
      </c>
      <c r="B32">
        <v>8.5000000000000006E-2</v>
      </c>
    </row>
    <row r="33" spans="1:2" x14ac:dyDescent="0.4">
      <c r="A33" s="4" t="s">
        <v>88</v>
      </c>
      <c r="B33">
        <v>8.7000000000000008E-2</v>
      </c>
    </row>
    <row r="34" spans="1:2" x14ac:dyDescent="0.4">
      <c r="A34" s="4" t="s">
        <v>89</v>
      </c>
      <c r="B34">
        <v>8.8600000000000012E-2</v>
      </c>
    </row>
    <row r="35" spans="1:2" x14ac:dyDescent="0.4">
      <c r="A35" s="4" t="s">
        <v>90</v>
      </c>
      <c r="B35">
        <v>8.900000000000001E-2</v>
      </c>
    </row>
    <row r="36" spans="1:2" x14ac:dyDescent="0.4">
      <c r="A36" s="4" t="s">
        <v>20</v>
      </c>
      <c r="B36">
        <v>8.9799999999999991E-2</v>
      </c>
    </row>
    <row r="37" spans="1:2" x14ac:dyDescent="0.4">
      <c r="A37" s="4" t="s">
        <v>91</v>
      </c>
      <c r="B37">
        <v>9.0400000000000008E-2</v>
      </c>
    </row>
    <row r="38" spans="1:2" x14ac:dyDescent="0.4">
      <c r="A38" s="4" t="s">
        <v>9</v>
      </c>
      <c r="B38">
        <v>8.3080000000000001E-2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F5C7B-996A-49D8-AB99-16CFFE82A13A}">
  <sheetPr codeName="Sheet6"/>
  <dimension ref="A1:B80"/>
  <sheetViews>
    <sheetView workbookViewId="0">
      <selection activeCell="A3" sqref="A3"/>
    </sheetView>
  </sheetViews>
  <sheetFormatPr defaultRowHeight="14.6" x14ac:dyDescent="0.4"/>
  <cols>
    <col min="1" max="1" width="38.69140625" bestFit="1" customWidth="1"/>
    <col min="2" max="2" width="22.07421875" bestFit="1" customWidth="1"/>
  </cols>
  <sheetData>
    <row r="1" spans="1:2" x14ac:dyDescent="0.4">
      <c r="A1" t="s">
        <v>36</v>
      </c>
    </row>
    <row r="3" spans="1:2" x14ac:dyDescent="0.4">
      <c r="A3" s="3" t="s">
        <v>11</v>
      </c>
      <c r="B3" t="s" vm="2">
        <v>12</v>
      </c>
    </row>
    <row r="4" spans="1:2" x14ac:dyDescent="0.4">
      <c r="A4" s="3" t="s">
        <v>13</v>
      </c>
      <c r="B4" t="s" vm="82">
        <v>41</v>
      </c>
    </row>
    <row r="5" spans="1:2" x14ac:dyDescent="0.4">
      <c r="A5" s="3" t="s">
        <v>29</v>
      </c>
      <c r="B5" t="s" vm="3">
        <v>12</v>
      </c>
    </row>
    <row r="7" spans="1:2" x14ac:dyDescent="0.4">
      <c r="A7" t="s">
        <v>10</v>
      </c>
      <c r="B7" t="str" vm="49">
        <f>CUBEMEMBER("ThisWorkbookDataModel","[Measures].[Average of ESTIMATE]")</f>
        <v>Average of ESTIMATE</v>
      </c>
    </row>
    <row r="8" spans="1:2" x14ac:dyDescent="0.4">
      <c r="A8" s="4" t="str" vm="44">
        <f>CUBEMEMBER("ThisWorkbookDataModel","[dim_subgroup 1].[SUBGROUP].&amp;[&lt;100% FPL]")</f>
        <v>&lt;100% FPL</v>
      </c>
      <c r="B8" vm="114">
        <f t="shared" ref="B8:B39" si="0">CUBEVALUE("ThisWorkbookDataModel",$B$3,$B$4,$B$5,$A8,B$7)</f>
        <v>0.15200000000000002</v>
      </c>
    </row>
    <row r="9" spans="1:2" x14ac:dyDescent="0.4">
      <c r="A9" s="4" t="str" vm="15">
        <f>CUBEMEMBER("ThisWorkbookDataModel","[dim_subgroup 1].[SUBGROUP].&amp;[&gt;200% FPL]")</f>
        <v>&gt;200% FPL</v>
      </c>
      <c r="B9" vm="147">
        <f t="shared" si="0"/>
        <v>0.14280000000000001</v>
      </c>
    </row>
    <row r="10" spans="1:2" x14ac:dyDescent="0.4">
      <c r="A10" s="4" t="str" vm="76">
        <f>CUBEMEMBER("ThisWorkbookDataModel","[dim_subgroup 1].[SUBGROUP].&amp;[100% to &lt;200% FPL]")</f>
        <v>100% to &lt;200% FPL</v>
      </c>
      <c r="B10" vm="131">
        <f t="shared" si="0"/>
        <v>0.16240000000000002</v>
      </c>
    </row>
    <row r="11" spans="1:2" x14ac:dyDescent="0.4">
      <c r="A11" s="4" t="str" vm="10">
        <f>CUBEMEMBER("ThisWorkbookDataModel","[dim_subgroup 1].[SUBGROUP].&amp;[18 years and older]")</f>
        <v>18 years and older</v>
      </c>
      <c r="B11" vm="140">
        <f t="shared" si="0"/>
        <v>0.14740000000000003</v>
      </c>
    </row>
    <row r="12" spans="1:2" x14ac:dyDescent="0.4">
      <c r="A12" s="4" t="str" vm="73">
        <f>CUBEMEMBER("ThisWorkbookDataModel","[dim_subgroup 1].[SUBGROUP].&amp;[18-34 years]")</f>
        <v>18-34 years</v>
      </c>
      <c r="B12" vm="149">
        <f t="shared" si="0"/>
        <v>6.8200000000000011E-2</v>
      </c>
    </row>
    <row r="13" spans="1:2" x14ac:dyDescent="0.4">
      <c r="A13" s="4" t="str" vm="67">
        <f>CUBEMEMBER("ThisWorkbookDataModel","[dim_subgroup 1].[SUBGROUP].&amp;[18-44 years]")</f>
        <v>18-44 years</v>
      </c>
      <c r="B13" vm="89">
        <f t="shared" si="0"/>
        <v>7.400000000000001E-2</v>
      </c>
    </row>
    <row r="14" spans="1:2" x14ac:dyDescent="0.4">
      <c r="A14" s="4" t="str" vm="61">
        <f>CUBEMEMBER("ThisWorkbookDataModel","[dim_subgroup 1].[SUBGROUP].&amp;[35-49 years]")</f>
        <v>35-49 years</v>
      </c>
      <c r="B14" vm="88">
        <f t="shared" si="0"/>
        <v>8.9799999999999991E-2</v>
      </c>
    </row>
    <row r="15" spans="1:2" x14ac:dyDescent="0.4">
      <c r="A15" s="4" t="str" vm="55">
        <f>CUBEMEMBER("ThisWorkbookDataModel","[dim_subgroup 1].[SUBGROUP].&amp;[45-64 years]")</f>
        <v>45-64 years</v>
      </c>
      <c r="B15" vm="125">
        <f t="shared" si="0"/>
        <v>0.1474</v>
      </c>
    </row>
    <row r="16" spans="1:2" x14ac:dyDescent="0.4">
      <c r="A16" s="4" t="str" vm="47">
        <f>CUBEMEMBER("ThisWorkbookDataModel","[dim_subgroup 1].[SUBGROUP].&amp;[50-64 years]")</f>
        <v>50-64 years</v>
      </c>
      <c r="B16" vm="117">
        <f t="shared" si="0"/>
        <v>0.16160000000000002</v>
      </c>
    </row>
    <row r="17" spans="1:2" x14ac:dyDescent="0.4">
      <c r="A17" s="4" t="str" vm="42">
        <f>CUBEMEMBER("ThisWorkbookDataModel","[dim_subgroup 1].[SUBGROUP].&amp;[65 years and older]")</f>
        <v>65 years and older</v>
      </c>
      <c r="B17" vm="141">
        <f t="shared" si="0"/>
        <v>0.30079999999999996</v>
      </c>
    </row>
    <row r="18" spans="1:2" x14ac:dyDescent="0.4">
      <c r="A18" s="4" t="str" vm="33">
        <f>CUBEMEMBER("ThisWorkbookDataModel","[dim_subgroup 1].[SUBGROUP].&amp;[65-74 years]")</f>
        <v>65-74 years</v>
      </c>
      <c r="B18" vm="124">
        <f t="shared" si="0"/>
        <v>0.2424</v>
      </c>
    </row>
    <row r="19" spans="1:2" x14ac:dyDescent="0.4">
      <c r="A19" s="4" t="str" vm="21">
        <f>CUBEMEMBER("ThisWorkbookDataModel","[dim_subgroup 1].[SUBGROUP].&amp;[75 years and older]")</f>
        <v>75 years and older</v>
      </c>
      <c r="B19" vm="92">
        <f t="shared" si="0"/>
        <v>0.38679999999999998</v>
      </c>
    </row>
    <row r="20" spans="1:2" x14ac:dyDescent="0.4">
      <c r="A20" s="4" t="str" vm="26">
        <f>CUBEMEMBER("ThisWorkbookDataModel","[dim_subgroup 1].[SUBGROUP].&amp;[All races, Hispanic]")</f>
        <v>All races, Hispanic</v>
      </c>
      <c r="B20" vm="98">
        <f t="shared" si="0"/>
        <v>8.7000000000000008E-2</v>
      </c>
    </row>
    <row r="21" spans="1:2" x14ac:dyDescent="0.4">
      <c r="A21" s="4" t="str" vm="22">
        <f>CUBEMEMBER("ThisWorkbookDataModel","[dim_subgroup 1].[SUBGROUP].&amp;[All races, Hispanic, Mexican]")</f>
        <v>All races, Hispanic, Mexican</v>
      </c>
      <c r="B21" vm="97">
        <f t="shared" si="0"/>
        <v>9.0400000000000008E-2</v>
      </c>
    </row>
    <row r="22" spans="1:2" x14ac:dyDescent="0.4">
      <c r="A22" s="4" t="str" vm="13">
        <f>CUBEMEMBER("ThisWorkbookDataModel","[dim_subgroup 1].[SUBGROUP].&amp;[All races, non-Hispanic]")</f>
        <v>All races, non-Hispanic</v>
      </c>
      <c r="B22" vm="139">
        <f t="shared" si="0"/>
        <v>0.15960000000000002</v>
      </c>
    </row>
    <row r="23" spans="1:2" x14ac:dyDescent="0.4">
      <c r="A23" s="4" t="str" vm="9">
        <f>CUBEMEMBER("ThisWorkbookDataModel","[dim_subgroup 1].[SUBGROUP].&amp;[American Indian and Alaska Native and White]")</f>
        <v>American Indian and Alaska Native and White</v>
      </c>
      <c r="B23" vm="100">
        <f t="shared" si="0"/>
        <v>0.21920000000000001</v>
      </c>
    </row>
    <row r="24" spans="1:2" x14ac:dyDescent="0.4">
      <c r="A24" s="4" t="str" vm="72">
        <f>CUBEMEMBER("ThisWorkbookDataModel","[dim_subgroup 1].[SUBGROUP].&amp;[American Indian and Alaska Native only]")</f>
        <v>American Indian and Alaska Native only</v>
      </c>
      <c r="B24" vm="151">
        <f t="shared" si="0"/>
        <v>0.16520000000000001</v>
      </c>
    </row>
    <row r="25" spans="1:2" x14ac:dyDescent="0.4">
      <c r="A25" s="4" t="str" vm="66">
        <f>CUBEMEMBER("ThisWorkbookDataModel","[dim_subgroup 1].[SUBGROUP].&amp;[Asian only]")</f>
        <v>Asian only</v>
      </c>
      <c r="B25" vm="137">
        <f t="shared" si="0"/>
        <v>7.6399999999999996E-2</v>
      </c>
    </row>
    <row r="26" spans="1:2" x14ac:dyDescent="0.4">
      <c r="A26" s="4" t="str" vm="60">
        <f>CUBEMEMBER("ThisWorkbookDataModel","[dim_subgroup 1].[SUBGROUP].&amp;[Bisexual]")</f>
        <v>Bisexual</v>
      </c>
      <c r="B26" vm="144">
        <f t="shared" si="0"/>
        <v>0.16500000000000001</v>
      </c>
    </row>
    <row r="27" spans="1:2" x14ac:dyDescent="0.4">
      <c r="A27" s="4" t="str" vm="54">
        <f>CUBEMEMBER("ThisWorkbookDataModel","[dim_subgroup 1].[SUBGROUP].&amp;[Black and White]")</f>
        <v>Black and White</v>
      </c>
      <c r="B27" vm="93">
        <f t="shared" si="0"/>
        <v>9.7333333333333327E-2</v>
      </c>
    </row>
    <row r="28" spans="1:2" x14ac:dyDescent="0.4">
      <c r="A28" s="4" t="str" vm="40">
        <f>CUBEMEMBER("ThisWorkbookDataModel","[dim_subgroup 1].[SUBGROUP].&amp;[Black only]")</f>
        <v>Black only</v>
      </c>
      <c r="B28" vm="111">
        <f t="shared" si="0"/>
        <v>8.8600000000000012E-2</v>
      </c>
    </row>
    <row r="29" spans="1:2" x14ac:dyDescent="0.4">
      <c r="A29" s="4" t="str" vm="38">
        <f>CUBEMEMBER("ThisWorkbookDataModel","[dim_subgroup 1].[SUBGROUP].&amp;[Black only, non-Hispanic]")</f>
        <v>Black only, non-Hispanic</v>
      </c>
      <c r="B29" vm="94">
        <f t="shared" si="0"/>
        <v>8.900000000000001E-2</v>
      </c>
    </row>
    <row r="30" spans="1:2" x14ac:dyDescent="0.4">
      <c r="A30" s="4" t="str" vm="32">
        <f>CUBEMEMBER("ThisWorkbookDataModel","[dim_subgroup 1].[SUBGROUP].&amp;[College degree or higher]")</f>
        <v>College degree or higher</v>
      </c>
      <c r="B30" vm="122">
        <f t="shared" si="0"/>
        <v>0.12740000000000001</v>
      </c>
    </row>
    <row r="31" spans="1:2" x14ac:dyDescent="0.4">
      <c r="A31" s="4" t="str" vm="24">
        <f>CUBEMEMBER("ThisWorkbookDataModel","[dim_subgroup 1].[SUBGROUP].&amp;[Divorced or separated]")</f>
        <v>Divorced or separated</v>
      </c>
      <c r="B31" vm="83">
        <f t="shared" si="0"/>
        <v>0.18119999999999997</v>
      </c>
    </row>
    <row r="32" spans="1:2" x14ac:dyDescent="0.4">
      <c r="A32" s="4" t="str" vm="23">
        <f>CUBEMEMBER("ThisWorkbookDataModel","[dim_subgroup 1].[SUBGROUP].&amp;[Employed]")</f>
        <v>Employed</v>
      </c>
      <c r="B32" vm="146">
        <f t="shared" si="0"/>
        <v>0.10500000000000001</v>
      </c>
    </row>
    <row r="33" spans="1:2" x14ac:dyDescent="0.4">
      <c r="A33" s="4" t="str" vm="18">
        <f>CUBEMEMBER("ThisWorkbookDataModel","[dim_subgroup 1].[SUBGROUP].&amp;[Female]")</f>
        <v>Female</v>
      </c>
      <c r="B33" vm="121">
        <f t="shared" si="0"/>
        <v>0.1308</v>
      </c>
    </row>
    <row r="34" spans="1:2" x14ac:dyDescent="0.4">
      <c r="A34" s="4" t="str" vm="75">
        <f>CUBEMEMBER("ThisWorkbookDataModel","[dim_subgroup 1].[SUBGROUP].&amp;[Foreign-born]")</f>
        <v>Foreign-born</v>
      </c>
      <c r="B34" vm="129">
        <f t="shared" si="0"/>
        <v>8.2400000000000015E-2</v>
      </c>
    </row>
    <row r="35" spans="1:2" x14ac:dyDescent="0.4">
      <c r="A35" s="4" t="str" vm="8">
        <f>CUBEMEMBER("ThisWorkbookDataModel","[dim_subgroup 1].[SUBGROUP].&amp;[Full-time]")</f>
        <v>Full-time</v>
      </c>
      <c r="B35" vm="135">
        <f t="shared" si="0"/>
        <v>0.1016</v>
      </c>
    </row>
    <row r="36" spans="1:2" x14ac:dyDescent="0.4">
      <c r="A36" s="4" t="str" vm="71">
        <f>CUBEMEMBER("ThisWorkbookDataModel","[dim_subgroup 1].[SUBGROUP].&amp;[Gay/lesbian]")</f>
        <v>Gay/lesbian</v>
      </c>
      <c r="B36" vm="142">
        <f t="shared" si="0"/>
        <v>0.1288</v>
      </c>
    </row>
    <row r="37" spans="1:2" x14ac:dyDescent="0.4">
      <c r="A37" s="4" t="str" vm="65">
        <f>CUBEMEMBER("ThisWorkbookDataModel","[dim_subgroup 1].[SUBGROUP].&amp;[High school diploma or GED]")</f>
        <v>High school diploma or GED</v>
      </c>
      <c r="B37" vm="138">
        <f t="shared" si="0"/>
        <v>0.17319999999999997</v>
      </c>
    </row>
    <row r="38" spans="1:2" x14ac:dyDescent="0.4">
      <c r="A38" s="4" t="str" vm="59">
        <f>CUBEMEMBER("ThisWorkbookDataModel","[dim_subgroup 1].[SUBGROUP].&amp;[High social vulnerability]")</f>
        <v>High social vulnerability</v>
      </c>
      <c r="B38" vm="134">
        <f t="shared" si="0"/>
        <v>0.1308</v>
      </c>
    </row>
    <row r="39" spans="1:2" x14ac:dyDescent="0.4">
      <c r="A39" s="4" t="str" vm="53">
        <f>CUBEMEMBER("ThisWorkbookDataModel","[dim_subgroup 1].[SUBGROUP].&amp;[Large central metro]")</f>
        <v>Large central metro</v>
      </c>
      <c r="B39" vm="96">
        <f t="shared" si="0"/>
        <v>0.11539999999999999</v>
      </c>
    </row>
    <row r="40" spans="1:2" x14ac:dyDescent="0.4">
      <c r="A40" s="4" t="str" vm="43">
        <f>CUBEMEMBER("ThisWorkbookDataModel","[dim_subgroup 1].[SUBGROUP].&amp;[Large fringe metro]")</f>
        <v>Large fringe metro</v>
      </c>
      <c r="B40" vm="106">
        <f t="shared" ref="B40:B71" si="1">CUBEVALUE("ThisWorkbookDataModel",$B$3,$B$4,$B$5,$A40,B$7)</f>
        <v>0.13840000000000002</v>
      </c>
    </row>
    <row r="41" spans="1:2" x14ac:dyDescent="0.4">
      <c r="A41" s="4" t="str" vm="37">
        <f>CUBEMEMBER("ThisWorkbookDataModel","[dim_subgroup 1].[SUBGROUP].&amp;[Large MSA]")</f>
        <v>Large MSA</v>
      </c>
      <c r="B41" vm="130">
        <f t="shared" si="1"/>
        <v>0.12520000000000001</v>
      </c>
    </row>
    <row r="42" spans="1:2" x14ac:dyDescent="0.4">
      <c r="A42" s="4" t="str" vm="31">
        <f>CUBEMEMBER("ThisWorkbookDataModel","[dim_subgroup 1].[SUBGROUP].&amp;[Little to no social vulnerability]")</f>
        <v>Little to no social vulnerability</v>
      </c>
      <c r="B42" vm="91">
        <f t="shared" si="1"/>
        <v>0.16299999999999998</v>
      </c>
    </row>
    <row r="43" spans="1:2" x14ac:dyDescent="0.4">
      <c r="A43" s="4" t="str" vm="41">
        <f>CUBEMEMBER("ThisWorkbookDataModel","[dim_subgroup 1].[SUBGROUP].&amp;[Living with a partner]")</f>
        <v>Living with a partner</v>
      </c>
      <c r="B43" vm="86">
        <f t="shared" si="1"/>
        <v>0.11899999999999999</v>
      </c>
    </row>
    <row r="44" spans="1:2" x14ac:dyDescent="0.4">
      <c r="A44" s="4" t="str" vm="48">
        <f>CUBEMEMBER("ThisWorkbookDataModel","[dim_subgroup 1].[SUBGROUP].&amp;[Low social vulnerability]")</f>
        <v>Low social vulnerability</v>
      </c>
      <c r="B44" vm="145">
        <f t="shared" si="1"/>
        <v>0.155</v>
      </c>
    </row>
    <row r="45" spans="1:2" x14ac:dyDescent="0.4">
      <c r="A45" s="4" t="str" vm="77">
        <f>CUBEMEMBER("ThisWorkbookDataModel","[dim_subgroup 1].[SUBGROUP].&amp;[Male]")</f>
        <v>Male</v>
      </c>
      <c r="B45" vm="95">
        <f t="shared" si="1"/>
        <v>0.16520000000000001</v>
      </c>
    </row>
    <row r="46" spans="1:2" x14ac:dyDescent="0.4">
      <c r="A46" s="4" t="str" vm="12">
        <f>CUBEMEMBER("ThisWorkbookDataModel","[dim_subgroup 1].[SUBGROUP].&amp;[Married]")</f>
        <v>Married</v>
      </c>
      <c r="B46" vm="110">
        <f t="shared" si="1"/>
        <v>0.15640000000000001</v>
      </c>
    </row>
    <row r="47" spans="1:2" x14ac:dyDescent="0.4">
      <c r="A47" s="4" t="str" vm="7">
        <f>CUBEMEMBER("ThisWorkbookDataModel","[dim_subgroup 1].[SUBGROUP].&amp;[Medicaid or other public]")</f>
        <v>Medicaid or other public</v>
      </c>
      <c r="B47" vm="128">
        <f t="shared" si="1"/>
        <v>0.1192</v>
      </c>
    </row>
    <row r="48" spans="1:2" x14ac:dyDescent="0.4">
      <c r="A48" s="4" t="str" vm="70">
        <f>CUBEMEMBER("ThisWorkbookDataModel","[dim_subgroup 1].[SUBGROUP].&amp;[Medicare Advantage]")</f>
        <v>Medicare Advantage</v>
      </c>
      <c r="B48" vm="136">
        <f t="shared" si="1"/>
        <v>0.29579999999999995</v>
      </c>
    </row>
    <row r="49" spans="1:2" x14ac:dyDescent="0.4">
      <c r="A49" s="4" t="str" vm="64">
        <f>CUBEMEMBER("ThisWorkbookDataModel","[dim_subgroup 1].[SUBGROUP].&amp;[Medicare and Medicaid]")</f>
        <v>Medicare and Medicaid</v>
      </c>
      <c r="B49" vm="132">
        <f t="shared" si="1"/>
        <v>0.2838</v>
      </c>
    </row>
    <row r="50" spans="1:2" x14ac:dyDescent="0.4">
      <c r="A50" s="4" t="str" vm="58">
        <f>CUBEMEMBER("ThisWorkbookDataModel","[dim_subgroup 1].[SUBGROUP].&amp;[Medicare only (no Advantage)]")</f>
        <v>Medicare only (no Advantage)</v>
      </c>
      <c r="B50" vm="150">
        <f t="shared" si="1"/>
        <v>0.28460000000000002</v>
      </c>
    </row>
    <row r="51" spans="1:2" x14ac:dyDescent="0.4">
      <c r="A51" s="4" t="str" vm="52">
        <f>CUBEMEMBER("ThisWorkbookDataModel","[dim_subgroup 1].[SUBGROUP].&amp;[Medium and small metro]")</f>
        <v>Medium and small metro</v>
      </c>
      <c r="B51" vm="154">
        <f t="shared" si="1"/>
        <v>0.16019999999999998</v>
      </c>
    </row>
    <row r="52" spans="1:2" x14ac:dyDescent="0.4">
      <c r="A52" s="4" t="str" vm="46">
        <f>CUBEMEMBER("ThisWorkbookDataModel","[dim_subgroup 1].[SUBGROUP].&amp;[Medium social vulnerability]")</f>
        <v>Medium social vulnerability</v>
      </c>
      <c r="B52" vm="133">
        <f t="shared" si="1"/>
        <v>0.14960000000000001</v>
      </c>
    </row>
    <row r="53" spans="1:2" x14ac:dyDescent="0.4">
      <c r="A53" s="4" t="str" vm="36">
        <f>CUBEMEMBER("ThisWorkbookDataModel","[dim_subgroup 1].[SUBGROUP].&amp;[Midwest]")</f>
        <v>Midwest</v>
      </c>
      <c r="B53" vm="127">
        <f t="shared" si="1"/>
        <v>0.16800000000000001</v>
      </c>
    </row>
    <row r="54" spans="1:2" x14ac:dyDescent="0.4">
      <c r="A54" s="4" t="str" vm="30">
        <f>CUBEMEMBER("ThisWorkbookDataModel","[dim_subgroup 1].[SUBGROUP].&amp;[Native Hawaiian or Other Pacific Islander only]")</f>
        <v>Native Hawaiian or Other Pacific Islander only</v>
      </c>
      <c r="B54" vm="90">
        <f t="shared" si="1"/>
        <v>0.13666666666666669</v>
      </c>
    </row>
    <row r="55" spans="1:2" x14ac:dyDescent="0.4">
      <c r="A55" s="4" t="str" vm="27">
        <f>CUBEMEMBER("ThisWorkbookDataModel","[dim_subgroup 1].[SUBGROUP].&amp;[Never married]")</f>
        <v>Never married</v>
      </c>
      <c r="B55" vm="143">
        <f t="shared" si="1"/>
        <v>8.5000000000000006E-2</v>
      </c>
    </row>
    <row r="56" spans="1:2" x14ac:dyDescent="0.4">
      <c r="A56" s="4" t="str" vm="19">
        <f>CUBEMEMBER("ThisWorkbookDataModel","[dim_subgroup 1].[SUBGROUP].&amp;[No high school diploma or GED]")</f>
        <v>No high school diploma or GED</v>
      </c>
      <c r="B56" vm="108">
        <f t="shared" si="1"/>
        <v>0.18279999999999999</v>
      </c>
    </row>
    <row r="57" spans="1:2" x14ac:dyDescent="0.4">
      <c r="A57" s="4" t="str" vm="14">
        <f>CUBEMEMBER("ThisWorkbookDataModel","[dim_subgroup 1].[SUBGROUP].&amp;[Nonmetropolitan]")</f>
        <v>Nonmetropolitan</v>
      </c>
      <c r="B57" vm="119">
        <f t="shared" si="1"/>
        <v>0.20680000000000001</v>
      </c>
    </row>
    <row r="58" spans="1:2" x14ac:dyDescent="0.4">
      <c r="A58" s="4" t="str" vm="74">
        <f>CUBEMEMBER("ThisWorkbookDataModel","[dim_subgroup 1].[SUBGROUP].&amp;[Non-MSA]")</f>
        <v>Non-MSA</v>
      </c>
      <c r="B58" vm="123">
        <f t="shared" si="1"/>
        <v>0.20700000000000002</v>
      </c>
    </row>
    <row r="59" spans="1:2" x14ac:dyDescent="0.4">
      <c r="A59" s="4" t="str" vm="6">
        <f>CUBEMEMBER("ThisWorkbookDataModel","[dim_subgroup 1].[SUBGROUP].&amp;[Non-veteran]")</f>
        <v>Non-veteran</v>
      </c>
      <c r="B59" vm="153">
        <f t="shared" si="1"/>
        <v>0.1336</v>
      </c>
    </row>
    <row r="60" spans="1:2" x14ac:dyDescent="0.4">
      <c r="A60" s="4" t="str" vm="69">
        <f>CUBEMEMBER("ThisWorkbookDataModel","[dim_subgroup 1].[SUBGROUP].&amp;[Northeast]")</f>
        <v>Northeast</v>
      </c>
      <c r="B60" vm="113">
        <f t="shared" si="1"/>
        <v>0.12759999999999999</v>
      </c>
    </row>
    <row r="61" spans="1:2" x14ac:dyDescent="0.4">
      <c r="A61" s="4" t="str" vm="63">
        <f>CUBEMEMBER("ThisWorkbookDataModel","[dim_subgroup 1].[SUBGROUP].&amp;[Not employed]")</f>
        <v>Not employed</v>
      </c>
      <c r="B61" vm="103">
        <f t="shared" si="1"/>
        <v>0.22120000000000001</v>
      </c>
    </row>
    <row r="62" spans="1:2" x14ac:dyDescent="0.4">
      <c r="A62" s="4" t="str" vm="57">
        <f>CUBEMEMBER("ThisWorkbookDataModel","[dim_subgroup 1].[SUBGROUP].&amp;[Not employed and has never worked]")</f>
        <v>Not employed and has never worked</v>
      </c>
      <c r="B62" vm="101">
        <f t="shared" si="1"/>
        <v>0.11360000000000001</v>
      </c>
    </row>
    <row r="63" spans="1:2" x14ac:dyDescent="0.4">
      <c r="A63" s="4" t="str" vm="51">
        <f>CUBEMEMBER("ThisWorkbookDataModel","[dim_subgroup 1].[SUBGROUP].&amp;[Not employed but has worked previously]")</f>
        <v>Not employed but has worked previously</v>
      </c>
      <c r="B63" vm="107">
        <f t="shared" si="1"/>
        <v>0.2298</v>
      </c>
    </row>
    <row r="64" spans="1:2" x14ac:dyDescent="0.4">
      <c r="A64" s="4" t="str" vm="39">
        <f>CUBEMEMBER("ThisWorkbookDataModel","[dim_subgroup 1].[SUBGROUP].&amp;[Other coverage]")</f>
        <v>Other coverage</v>
      </c>
      <c r="B64" vm="104">
        <f t="shared" si="1"/>
        <v>0.28849999999999998</v>
      </c>
    </row>
    <row r="65" spans="1:2" x14ac:dyDescent="0.4">
      <c r="A65" s="4" t="str" vm="35">
        <f>CUBEMEMBER("ThisWorkbookDataModel","[dim_subgroup 1].[SUBGROUP].&amp;[Other races, non-Hispanic]")</f>
        <v>Other races, non-Hispanic</v>
      </c>
      <c r="B65" vm="109">
        <f t="shared" si="1"/>
        <v>0.1004</v>
      </c>
    </row>
    <row r="66" spans="1:2" x14ac:dyDescent="0.4">
      <c r="A66" s="4" t="str" vm="29">
        <f>CUBEMEMBER("ThisWorkbookDataModel","[dim_subgroup 1].[SUBGROUP].&amp;[Part-time]")</f>
        <v>Part-time</v>
      </c>
      <c r="B66" vm="112">
        <f t="shared" si="1"/>
        <v>0.11939999999999999</v>
      </c>
    </row>
    <row r="67" spans="1:2" x14ac:dyDescent="0.4">
      <c r="A67" s="4" t="str" vm="16">
        <f>CUBEMEMBER("ThisWorkbookDataModel","[dim_subgroup 1].[SUBGROUP].&amp;[Private]")</f>
        <v>Private</v>
      </c>
      <c r="B67" vm="120">
        <f t="shared" si="1"/>
        <v>0.19700000000000001</v>
      </c>
    </row>
    <row r="68" spans="1:2" x14ac:dyDescent="0.4">
      <c r="A68" s="4" t="str" vm="78">
        <f>CUBEMEMBER("ThisWorkbookDataModel","[dim_subgroup 1].[SUBGROUP].&amp;[Small MSA]")</f>
        <v>Small MSA</v>
      </c>
      <c r="B68" vm="148">
        <f t="shared" si="1"/>
        <v>0.16019999999999998</v>
      </c>
    </row>
    <row r="69" spans="1:2" x14ac:dyDescent="0.4">
      <c r="A69" s="4" t="str" vm="17">
        <f>CUBEMEMBER("ThisWorkbookDataModel","[dim_subgroup 1].[SUBGROUP].&amp;[Some college]")</f>
        <v>Some college</v>
      </c>
      <c r="B69" vm="84">
        <f t="shared" si="1"/>
        <v>0.17219999999999999</v>
      </c>
    </row>
    <row r="70" spans="1:2" x14ac:dyDescent="0.4">
      <c r="A70" s="4" t="str" vm="11">
        <f>CUBEMEMBER("ThisWorkbookDataModel","[dim_subgroup 1].[SUBGROUP].&amp;[South]")</f>
        <v>South</v>
      </c>
      <c r="B70" vm="118">
        <f t="shared" si="1"/>
        <v>0.14440000000000003</v>
      </c>
    </row>
    <row r="71" spans="1:2" x14ac:dyDescent="0.4">
      <c r="A71" s="4" t="str" vm="5">
        <f>CUBEMEMBER("ThisWorkbookDataModel","[dim_subgroup 1].[SUBGROUP].&amp;[Straight]")</f>
        <v>Straight</v>
      </c>
      <c r="B71" vm="87">
        <f t="shared" si="1"/>
        <v>0.14760000000000001</v>
      </c>
    </row>
    <row r="72" spans="1:2" x14ac:dyDescent="0.4">
      <c r="A72" s="4" t="str" vm="68">
        <f>CUBEMEMBER("ThisWorkbookDataModel","[dim_subgroup 1].[SUBGROUP].&amp;[U.S.-born]")</f>
        <v>U.S.-born</v>
      </c>
      <c r="B72" vm="152">
        <f t="shared" ref="B72:B80" si="2">CUBEVALUE("ThisWorkbookDataModel",$B$3,$B$4,$B$5,$A72,B$7)</f>
        <v>0.1628</v>
      </c>
    </row>
    <row r="73" spans="1:2" x14ac:dyDescent="0.4">
      <c r="A73" s="4" t="str" vm="62">
        <f>CUBEMEMBER("ThisWorkbookDataModel","[dim_subgroup 1].[SUBGROUP].&amp;[Uninsured]")</f>
        <v>Uninsured</v>
      </c>
      <c r="B73" vm="102">
        <f t="shared" si="2"/>
        <v>0.112</v>
      </c>
    </row>
    <row r="74" spans="1:2" x14ac:dyDescent="0.4">
      <c r="A74" s="4" t="str" vm="56">
        <f>CUBEMEMBER("ThisWorkbookDataModel","[dim_subgroup 1].[SUBGROUP].&amp;[Veteran]")</f>
        <v>Veteran</v>
      </c>
      <c r="B74" vm="85">
        <f t="shared" si="2"/>
        <v>0.31619999999999998</v>
      </c>
    </row>
    <row r="75" spans="1:2" x14ac:dyDescent="0.4">
      <c r="A75" s="4" t="str" vm="50">
        <f>CUBEMEMBER("ThisWorkbookDataModel","[dim_subgroup 1].[SUBGROUP].&amp;[West]")</f>
        <v>West</v>
      </c>
      <c r="B75" vm="115">
        <f t="shared" si="2"/>
        <v>0.1482</v>
      </c>
    </row>
    <row r="76" spans="1:2" x14ac:dyDescent="0.4">
      <c r="A76" s="4" t="str" vm="45">
        <f>CUBEMEMBER("ThisWorkbookDataModel","[dim_subgroup 1].[SUBGROUP].&amp;[White only]")</f>
        <v>White only</v>
      </c>
      <c r="B76" vm="126">
        <f t="shared" si="2"/>
        <v>0.16919999999999999</v>
      </c>
    </row>
    <row r="77" spans="1:2" x14ac:dyDescent="0.4">
      <c r="A77" s="4" t="str" vm="34">
        <f>CUBEMEMBER("ThisWorkbookDataModel","[dim_subgroup 1].[SUBGROUP].&amp;[White only, non-Hispanic]")</f>
        <v>White only, non-Hispanic</v>
      </c>
      <c r="B77" vm="99">
        <f t="shared" si="2"/>
        <v>0.18120000000000003</v>
      </c>
    </row>
    <row r="78" spans="1:2" x14ac:dyDescent="0.4">
      <c r="A78" s="4" t="str" vm="28">
        <f>CUBEMEMBER("ThisWorkbookDataModel","[dim_subgroup 1].[SUBGROUP].&amp;[Widowed]")</f>
        <v>Widowed</v>
      </c>
      <c r="B78" vm="116">
        <f t="shared" si="2"/>
        <v>0.31240000000000001</v>
      </c>
    </row>
    <row r="79" spans="1:2" x14ac:dyDescent="0.4">
      <c r="A79" s="4" t="str" vm="20">
        <f>CUBEMEMBER("ThisWorkbookDataModel","[dim_subgroup 1].[SUBGROUP].&amp;[With disability]")</f>
        <v>With disability</v>
      </c>
      <c r="B79" vm="105">
        <f t="shared" si="2"/>
        <v>0.42180000000000001</v>
      </c>
    </row>
    <row r="80" spans="1:2" x14ac:dyDescent="0.4">
      <c r="A80" s="4" t="str" vm="25">
        <f>CUBEMEMBER("ThisWorkbookDataModel","[dim_subgroup 1].[SUBGROUP].&amp;[Without disability]")</f>
        <v>Without disability</v>
      </c>
      <c r="B80" vm="155">
        <f t="shared" si="2"/>
        <v>0.11979999999999999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F5D8-B5E8-48D4-862A-723D4A320542}">
  <sheetPr>
    <tabColor theme="4"/>
  </sheetPr>
  <dimension ref="A1:A3"/>
  <sheetViews>
    <sheetView showGridLines="0" zoomScaleNormal="100" workbookViewId="0"/>
  </sheetViews>
  <sheetFormatPr defaultRowHeight="14.6" x14ac:dyDescent="0.4"/>
  <sheetData>
    <row r="1" spans="1:1" ht="23.15" x14ac:dyDescent="0.6">
      <c r="A1" s="2" t="s">
        <v>79</v>
      </c>
    </row>
    <row r="2" spans="1:1" x14ac:dyDescent="0.4">
      <c r="A2" s="5" t="s">
        <v>80</v>
      </c>
    </row>
    <row r="3" spans="1:1" x14ac:dyDescent="0.4">
      <c r="A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6B20-0165-4CC1-B41B-C1FF399C69BC}">
  <dimension ref="A1:B46"/>
  <sheetViews>
    <sheetView workbookViewId="0"/>
  </sheetViews>
  <sheetFormatPr defaultRowHeight="14.6" x14ac:dyDescent="0.4"/>
  <cols>
    <col min="1" max="1" width="64.53515625" bestFit="1" customWidth="1"/>
    <col min="2" max="2" width="18.84375" bestFit="1" customWidth="1"/>
  </cols>
  <sheetData>
    <row r="1" spans="1:2" x14ac:dyDescent="0.4">
      <c r="A1" t="str">
        <f xml:space="preserve"> "Rank of Health Issues for Adults: " &amp; B5 &amp; ", for years: " &amp; B6</f>
        <v>Rank of Health Issues for Adults: 18 years and older, for years: All</v>
      </c>
    </row>
    <row r="3" spans="1:2" x14ac:dyDescent="0.4">
      <c r="A3" s="3" t="s">
        <v>11</v>
      </c>
      <c r="B3" t="s" vm="80">
        <v>76</v>
      </c>
    </row>
    <row r="4" spans="1:2" x14ac:dyDescent="0.4">
      <c r="A4" s="3" t="s">
        <v>16</v>
      </c>
      <c r="B4" t="s" vm="79">
        <v>12</v>
      </c>
    </row>
    <row r="5" spans="1:2" x14ac:dyDescent="0.4">
      <c r="A5" s="3" t="s">
        <v>43</v>
      </c>
      <c r="B5" t="s" vm="81">
        <v>77</v>
      </c>
    </row>
    <row r="6" spans="1:2" x14ac:dyDescent="0.4">
      <c r="A6" s="3" t="s">
        <v>29</v>
      </c>
      <c r="B6" t="s" vm="3">
        <v>12</v>
      </c>
    </row>
    <row r="8" spans="1:2" x14ac:dyDescent="0.4">
      <c r="A8" s="3" t="s">
        <v>10</v>
      </c>
      <c r="B8" t="s">
        <v>14</v>
      </c>
    </row>
    <row r="9" spans="1:2" x14ac:dyDescent="0.4">
      <c r="A9" s="4" t="s">
        <v>51</v>
      </c>
      <c r="B9" s="6">
        <v>9.6000000000000009E-3</v>
      </c>
    </row>
    <row r="10" spans="1:2" x14ac:dyDescent="0.4">
      <c r="A10" s="4" t="s">
        <v>15</v>
      </c>
      <c r="B10" s="6">
        <v>1.5800000000000002E-2</v>
      </c>
    </row>
    <row r="11" spans="1:2" x14ac:dyDescent="0.4">
      <c r="A11" s="4" t="s">
        <v>50</v>
      </c>
      <c r="B11" s="6">
        <v>1.72E-2</v>
      </c>
    </row>
    <row r="12" spans="1:2" x14ac:dyDescent="0.4">
      <c r="A12" s="4" t="s">
        <v>69</v>
      </c>
      <c r="B12" s="6">
        <v>2.4E-2</v>
      </c>
    </row>
    <row r="13" spans="1:2" x14ac:dyDescent="0.4">
      <c r="A13" s="4" t="s">
        <v>65</v>
      </c>
      <c r="B13" s="6">
        <v>3.0199999999999998E-2</v>
      </c>
    </row>
    <row r="14" spans="1:2" x14ac:dyDescent="0.4">
      <c r="A14" s="4" t="s">
        <v>46</v>
      </c>
      <c r="B14" s="6">
        <v>3.3000000000000002E-2</v>
      </c>
    </row>
    <row r="15" spans="1:2" x14ac:dyDescent="0.4">
      <c r="A15" s="4" t="s">
        <v>49</v>
      </c>
      <c r="B15" s="6">
        <v>3.5400000000000001E-2</v>
      </c>
    </row>
    <row r="16" spans="1:2" x14ac:dyDescent="0.4">
      <c r="A16" s="4" t="s">
        <v>40</v>
      </c>
      <c r="B16" s="6">
        <v>4.179999999999999E-2</v>
      </c>
    </row>
    <row r="17" spans="1:2" x14ac:dyDescent="0.4">
      <c r="A17" s="4" t="s">
        <v>52</v>
      </c>
      <c r="B17" s="6">
        <v>4.6199999999999998E-2</v>
      </c>
    </row>
    <row r="18" spans="1:2" x14ac:dyDescent="0.4">
      <c r="A18" s="4" t="s">
        <v>61</v>
      </c>
      <c r="B18" s="6">
        <v>4.6800000000000008E-2</v>
      </c>
    </row>
    <row r="19" spans="1:2" x14ac:dyDescent="0.4">
      <c r="A19" s="4" t="s">
        <v>71</v>
      </c>
      <c r="B19" s="6">
        <v>4.7199999999999999E-2</v>
      </c>
    </row>
    <row r="20" spans="1:2" x14ac:dyDescent="0.4">
      <c r="A20" s="4" t="s">
        <v>53</v>
      </c>
      <c r="B20" s="6">
        <v>4.7599999999999996E-2</v>
      </c>
    </row>
    <row r="21" spans="1:2" x14ac:dyDescent="0.4">
      <c r="A21" s="4" t="s">
        <v>57</v>
      </c>
      <c r="B21" s="6">
        <v>5.04E-2</v>
      </c>
    </row>
    <row r="22" spans="1:2" x14ac:dyDescent="0.4">
      <c r="A22" s="4" t="s">
        <v>44</v>
      </c>
      <c r="B22" s="6">
        <v>5.28E-2</v>
      </c>
    </row>
    <row r="23" spans="1:2" x14ac:dyDescent="0.4">
      <c r="A23" s="4" t="s">
        <v>60</v>
      </c>
      <c r="B23" s="6">
        <v>6.720000000000001E-2</v>
      </c>
    </row>
    <row r="24" spans="1:2" x14ac:dyDescent="0.4">
      <c r="A24" s="4" t="s">
        <v>58</v>
      </c>
      <c r="B24" s="6">
        <v>7.5800000000000006E-2</v>
      </c>
    </row>
    <row r="25" spans="1:2" x14ac:dyDescent="0.4">
      <c r="A25" s="4" t="s">
        <v>62</v>
      </c>
      <c r="B25" s="6">
        <v>7.8600000000000003E-2</v>
      </c>
    </row>
    <row r="26" spans="1:2" x14ac:dyDescent="0.4">
      <c r="A26" s="4" t="s">
        <v>55</v>
      </c>
      <c r="B26" s="6">
        <v>8.4000000000000005E-2</v>
      </c>
    </row>
    <row r="27" spans="1:2" x14ac:dyDescent="0.4">
      <c r="A27" s="4" t="s">
        <v>63</v>
      </c>
      <c r="B27" s="6">
        <v>9.0400000000000008E-2</v>
      </c>
    </row>
    <row r="28" spans="1:2" x14ac:dyDescent="0.4">
      <c r="A28" s="4" t="s">
        <v>59</v>
      </c>
      <c r="B28" s="6">
        <v>9.5199999999999993E-2</v>
      </c>
    </row>
    <row r="29" spans="1:2" x14ac:dyDescent="0.4">
      <c r="A29" s="4" t="s">
        <v>47</v>
      </c>
      <c r="B29" s="6">
        <v>9.64E-2</v>
      </c>
    </row>
    <row r="30" spans="1:2" x14ac:dyDescent="0.4">
      <c r="A30" s="4" t="s">
        <v>74</v>
      </c>
      <c r="B30" s="6">
        <v>0.1072</v>
      </c>
    </row>
    <row r="31" spans="1:2" x14ac:dyDescent="0.4">
      <c r="A31" s="4" t="s">
        <v>54</v>
      </c>
      <c r="B31" s="6">
        <v>0.11339999999999999</v>
      </c>
    </row>
    <row r="32" spans="1:2" x14ac:dyDescent="0.4">
      <c r="A32" s="4" t="s">
        <v>72</v>
      </c>
      <c r="B32" s="6">
        <v>0.1176</v>
      </c>
    </row>
    <row r="33" spans="1:2" x14ac:dyDescent="0.4">
      <c r="A33" s="4" t="s">
        <v>56</v>
      </c>
      <c r="B33" s="6">
        <v>0.12079999999999999</v>
      </c>
    </row>
    <row r="34" spans="1:2" x14ac:dyDescent="0.4">
      <c r="A34" s="4" t="s">
        <v>75</v>
      </c>
      <c r="B34" s="6">
        <v>0.13020000000000001</v>
      </c>
    </row>
    <row r="35" spans="1:2" x14ac:dyDescent="0.4">
      <c r="A35" s="4" t="s">
        <v>64</v>
      </c>
      <c r="B35" s="6">
        <v>0.14460000000000001</v>
      </c>
    </row>
    <row r="36" spans="1:2" x14ac:dyDescent="0.4">
      <c r="A36" s="4" t="s">
        <v>73</v>
      </c>
      <c r="B36" s="6">
        <v>0.14460000000000001</v>
      </c>
    </row>
    <row r="37" spans="1:2" x14ac:dyDescent="0.4">
      <c r="A37" s="4" t="s">
        <v>41</v>
      </c>
      <c r="B37" s="6">
        <v>0.14740000000000003</v>
      </c>
    </row>
    <row r="38" spans="1:2" x14ac:dyDescent="0.4">
      <c r="A38" s="4" t="s">
        <v>42</v>
      </c>
      <c r="B38" s="6">
        <v>0.17440000000000003</v>
      </c>
    </row>
    <row r="39" spans="1:2" x14ac:dyDescent="0.4">
      <c r="A39" s="4" t="s">
        <v>45</v>
      </c>
      <c r="B39" s="6">
        <v>0.18240000000000003</v>
      </c>
    </row>
    <row r="40" spans="1:2" x14ac:dyDescent="0.4">
      <c r="A40" s="4" t="s">
        <v>37</v>
      </c>
      <c r="B40" s="6">
        <v>0.19039999999999999</v>
      </c>
    </row>
    <row r="41" spans="1:2" x14ac:dyDescent="0.4">
      <c r="A41" s="4" t="s">
        <v>48</v>
      </c>
      <c r="B41" s="6">
        <v>0.21280000000000002</v>
      </c>
    </row>
    <row r="42" spans="1:2" x14ac:dyDescent="0.4">
      <c r="A42" s="4" t="s">
        <v>66</v>
      </c>
      <c r="B42" s="6">
        <v>0.21560000000000001</v>
      </c>
    </row>
    <row r="43" spans="1:2" x14ac:dyDescent="0.4">
      <c r="A43" s="4" t="s">
        <v>70</v>
      </c>
      <c r="B43" s="6">
        <v>0.21874999999999997</v>
      </c>
    </row>
    <row r="44" spans="1:2" x14ac:dyDescent="0.4">
      <c r="A44" s="4" t="s">
        <v>67</v>
      </c>
      <c r="B44" s="6">
        <v>0.27040000000000003</v>
      </c>
    </row>
    <row r="45" spans="1:2" x14ac:dyDescent="0.4">
      <c r="A45" s="4" t="s">
        <v>68</v>
      </c>
      <c r="B45" s="6">
        <v>0.32959999999999995</v>
      </c>
    </row>
    <row r="46" spans="1:2" x14ac:dyDescent="0.4">
      <c r="A46" s="4" t="s">
        <v>9</v>
      </c>
      <c r="B46" s="6">
        <v>0.10494565217391298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i m _ f l a g _ 8 0 2 0 8 4 6 e - 1 a 9 0 - 4 d 1 a - 9 7 f 8 - 2 0 2 d c 9 b 3 f 1 4 9 , d i m _ t o p i c _ 9 9 a 3 b a c 7 - 1 c 8 1 - 4 9 4 3 - 8 1 5 0 - b f b d 1 b 7 3 4 9 9 3 , d i m _ s u b g r o u p   1 _ f 0 6 f 6 8 6 a - d 9 c c - 4 4 5 7 - b a c a - 0 0 5 f 3 7 2 b f 0 0 4 , f a c t _ e s t i m a t e s _ 3 c f 2 5 0 1 7 - 7 3 0 1 - 4 7 a 8 - 8 c 5 5 - 1 0 9 e 4 0 7 8 b e c 9 , n o t e s _ a 7 e 0 7 e d 2 - c e 7 9 - 4 c 9 6 - 9 a 5 b - 1 7 8 a 2 7 7 4 8 f 8 d ] ] > < / C u s t o m C o n t e n t > < / G e m i n i > 
</file>

<file path=customXml/item10.xml>��< ? x m l   v e r s i o n = " 1 . 0 "   e n c o d i n g = " U T F - 1 6 " ? > < G e m i n i   x m l n s = " h t t p : / / g e m i n i / p i v o t c u s t o m i z a t i o n / T a b l e X M L _ f a c t _ e s t i m a t e s _ 3 c f 2 5 0 1 7 - 7 3 0 1 - 4 7 a 8 - 8 c 5 5 - 1 0 9 e 4 0 7 8 b e c 9 " > < 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 S U B G R O U P _ I D < / s t r i n g > < / k e y > < v a l u e > < i n t > 1 5 8 < / i n t > < / v a l u e > < / i t e m > < i t e m > < k e y > < s t r i n g > T I M E _ P E R I O D < / s t r i n g > < / k e y > < v a l u e > < i n t > 1 5 2 < / i n t > < / v a l u e > < / i t e m > < i t e m > < k e y > < s t r i n g > E S T I M A T E < / s t r i n g > < / k e y > < v a l u e > < i n t > 1 2 0 < / i n t > < / v a l u e > < / i t e m > < i t e m > < k e y > < s t r i n g > E S T I M A T E _ L C I < / s t r i n g > < / k e y > < v a l u e > < i n t > 1 5 3 < / i n t > < / v a l u e > < / i t e m > < i t e m > < k e y > < s t r i n g > E S T I M A T E _ U C I < / s t r i n g > < / k e y > < v a l u e > < i n t > 1 5 7 < / i n t > < / v a l u e > < / i t e m > < i t e m > < k e y > < s t r i n g > F L A G < / s t r i n g > < / k e y > < v a l u e > < i n t > 8 3 < / i n t > < / v a l u e > < / i t e m > < / C o l u m n W i d t h s > < C o l u m n D i s p l a y I n d e x > < i t e m > < k e y > < s t r i n g > T O P I C _ I D < / s t r i n g > < / k e y > < v a l u e > < i n t > 0 < / i n t > < / v a l u e > < / i t e m > < i t e m > < k e y > < s t r i n g > S U B G R O U P _ I D < / s t r i n g > < / k e y > < v a l u e > < i n t > 1 < / i n t > < / v a l u e > < / i t e m > < i t e m > < k e y > < s t r i n g > T I M E _ P E R I O D < / s t r i n g > < / k e y > < v a l u e > < i n t > 2 < / i n t > < / v a l u e > < / i t e m > < i t e m > < k e y > < s t r i n g > E S T I M A T E < / s t r i n g > < / k e y > < v a l u e > < i n t > 3 < / i n t > < / v a l u e > < / i t e m > < i t e m > < k e y > < s t r i n g > E S T I M A T E _ L C I < / s t r i n g > < / k e y > < v a l u e > < i n t > 4 < / i n t > < / v a l u e > < / i t e m > < i t e m > < k e y > < s t r i n g > E S T I M A T E _ U C I < / s t r i n g > < / k e y > < v a l u e > < i n t > 5 < / i n t > < / v a l u e > < / i t e m > < i t e m > < k e y > < s t r i n g > F L A G < / s t r i n g > < / k e y > < v a l u e > < i n t > 6 < / i n t > < / v a l u e > < / i t e m > < / C o l u m n D i s p l a y I n d e x > < C o l u m n F r o z e n   / > < C o l u m n C h e c k e d   / > < C o l u m n F i l t e r > < i t e m > < k e y > < s t r i n g > F L A G < / s t r i n g > < / k e y > < v a l u e > < F i l t e r E x p r e s s i o n   x s i : n i l = " t r u e "   / > < / v a l u e > < / i t e m > < / C o l u m n F i l t e r > < S e l e c t i o n F i l t e r > < i t e m > < k e y > < s t r i n g > F L A G < / s t r i n g > < / k e y > < v a l u e > < S e l e c t i o n F i l t e r > < S e l e c t i o n T y p e > S e l e c t < / S e l e c t i o n T y p e > < I t e m s > < a n y T y p e   x s i : t y p e = " x s d : s t r i n g " > - < / a n y T y p e > < a n y T y p e   x s i : t y p e = " x s d : s t r i n g " > - - - < / a n y T y p e > < a n y T y p e   x s i : t y p e = " x s d : s t r i n g " > * < / a n y T y p e > < a n y T y p e   x s i : t y p e = " x s d : s t r i n g " > * * < / a n y T y p e > < a n y T y p e   x s i : t y p e = " x s d : s t r i n g " > * * * < / a n y T y p e > < a n y T y p e   x s i : t y p e = " x s d : s t r i n g " > * * * * < / a n y T y p e > < a n y T y p e   x s i : t y p e = " x s d : s t r i n g " > ~ < / a n y T y p e > < / I t e m s > < / S e l e c t i o n F i l t e r > < / v a l u e > < / i t e m > < / S e l e c t i o n F i l t e r > < F i l t e r P a r a m e t e r s > < i t e m > < k e y > < s t r i n g > F L A G < / s t r i n g > < / k e y > < v a l u e > < C o m m a n d P a r a m e t e r s   / > < / v a l u e > < / i t e m > < / F i l t e r P a r a m e t e r s > < 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 d i m _ f l a g 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 d i m _ f l a g 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 C o l u m n s \ F N _ T Y P E < / 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 f a c t _ e s t i m a t e s 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 f a c t _ e s t i m a t e s 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 C o l u m n s \ E S T I M A T E _ L C I < / K e y > < / a : K e y > < a : V a l u e   i : t y p e = " T a b l e W i d g e t B a s e V i e w S t a t e " / > < / a : K e y V a l u e O f D i a g r a m O b j e c t K e y a n y T y p e z b w N T n L X > < a : K e y V a l u e O f D i a g r a m O b j e c t K e y a n y T y p e z b w N T n L X > < a : K e y > < K e y > C o l u m n s \ E S T I M A T E _ U C I < / 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 d i m _ n o t e s 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 d i m _ n o t e s 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 C o l u m n s \ F N _ T Y P E < / K e y > < / a : K e y > < a : V a l u e   i : t y p e = " T a b l e W i d g e t B a s e V i e w S t a t e " / > < / a : K e y V a l u e O f D i a g r a m O b j e c t K e y a n y T y p e z b w N T n L X > < a : K e y V a l u e O f D i a g r a m O b j e c t K e y a n y T y p e z b w N T n L X > < a : K e y > < K e y > C o l u m n s \ F N _ C O D E < / 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 d i m _ s u b g r o u p 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 d i m _ s u b g r o u p 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 C o l u m n s \ C L A S S I F I C A T I O N _ I D < / 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 d i m _ g r o u p _ f o o t n o t e s 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 d i m _ g r o u p _ f o o t n o t e s 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 d i m _ t o p i c - c a t e g o r y 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 d i m _ t o p i c - c a t e g o r y 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 d i m _ t o p i c _ f o o t n o t e s 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 d i m _ t o p i c _ f o o t n o t e s 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 D Q S _ N H I S _ A d u l t 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 D Q S _ N H I S _ A d u l t 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 C o l u m n s \ C L A S S I F I C A T I O N _ I D 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 C o l u m n s \ E S T I M A T E _ L C I < / K e y > < / a : K e y > < a : V a l u e   i : t y p e = " T a b l e W i d g e t B a s e V i e w S t a t e " / > < / a : K e y V a l u e O f D i a g r a m O b j e c t K e y a n y T y p e z b w N T n L X > < a : K e y V a l u e O f D i a g r a m O b j e c t K e y a n y T y p e z b w N T n L X > < a : K e y > < K e y > C o l u m n s \ E S T I M A T E _ U C I < / 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 C o l u m n s \ F O O T N O T E _ I D _ L I S T 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 d i m _ t o p i c 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 d i m _ t o p i c 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 d i m _ s u b g r o u p 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 d i m _ s u b g r o u p 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 C o l u m n s \ C L A S S I F I C A T I O N _ I D < / 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 d i m _ f l a g _ 8 0 2 0 8 4 6 e - 1 a 9 0 - 4 d 1 a - 9 7 f 8 - 2 0 2 d c 9 b 3 f 1 4 9 < / K e y > < V a l u e   x m l n s : a = " h t t p : / / s c h e m a s . d a t a c o n t r a c t . o r g / 2 0 0 4 / 0 7 / M i c r o s o f t . A n a l y s i s S e r v i c e s . C o m m o n " > < a : H a s F o c u s > t r u e < / a : H a s F o c u s > < a : S i z e A t D p i 9 6 > 1 2 8 < / a : S i z e A t D p i 9 6 > < a : V i s i b l e > t r u e < / a : V i s i b l e > < / V a l u e > < / K e y V a l u e O f s t r i n g S a n d b o x E d i t o r . M e a s u r e G r i d S t a t e S c d E 3 5 R y > < K e y V a l u e O f s t r i n g S a n d b o x E d i t o r . M e a s u r e G r i d S t a t e S c d E 3 5 R y > < K e y > d i m _ s u b g r o u p   1 _ f 0 6 f 6 8 6 a - d 9 c c - 4 4 5 7 - b a c a - 0 0 5 f 3 7 2 b f 0 0 4 < / K e y > < V a l u e   x m l n s : a = " h t t p : / / s c h e m a s . d a t a c o n t r a c t . o r g / 2 0 0 4 / 0 7 / M i c r o s o f t . A n a l y s i s S e r v i c e s . C o m m o n " > < a : H a s F o c u s > t r u e < / a : H a s F o c u s > < a : S i z e A t D p i 9 6 > 1 2 7 < / a : S i z e A t D p i 9 6 > < a : V i s i b l e > t r u e < / a : V i s i b l e > < / V a l u e > < / K e y V a l u e O f s t r i n g S a n d b o x E d i t o r . M e a s u r e G r i d S t a t e S c d E 3 5 R y > < K e y V a l u e O f s t r i n g S a n d b o x E d i t o r . M e a s u r e G r i d S t a t e S c d E 3 5 R y > < K e y > d i m _ t o p i c _ 9 9 a 3 b a c 7 - 1 c 8 1 - 4 9 4 3 - 8 1 5 0 - b f b d 1 b 7 3 4 9 9 3 < / K e y > < V a l u e   x m l n s : a = " h t t p : / / s c h e m a s . d a t a c o n t r a c t . o r g / 2 0 0 4 / 0 7 / M i c r o s o f t . A n a l y s i s S e r v i c e s . C o m m o n " > < a : H a s F o c u s > f a l s e < / a : H a s F o c u s > < a : S i z e A t D p i 9 6 > 1 2 3 < / a : S i z e A t D p i 9 6 > < a : V i s i b l e > t r u e < / a : V i s i b l e > < / V a l u e > < / K e y V a l u e O f s t r i n g S a n d b o x E d i t o r . M e a s u r e G r i d S t a t e S c d E 3 5 R y > < K e y V a l u e O f s t r i n g S a n d b o x E d i t o r . M e a s u r e G r i d S t a t e S c d E 3 5 R y > < K e y > f a c t _ e s t i m a t e s _ 3 c f 2 5 0 1 7 - 7 3 0 1 - 4 7 a 8 - 8 c 5 5 - 1 0 9 e 4 0 7 8 b e c 9 < / 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 D Q S _ N H I S _ A d u l t 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 D Q S _ N H I S _ A d u l t 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 C o l u m n s \ T O P I C < / K e y > < / D i a g r a m O b j e c t K e y > < D i a g r a m O b j e c t K e y > < K e y > C o l u m n s \ T O P I C _ I D < / K e y > < / D i a g r a m O b j e c t K e y > < D i a g r a m O b j e c t K e y > < K e y > C o l u m n s \ C L A S S I F I C A T I O N < / K e y > < / D i a g r a m O b j e c t K e y > < D i a g r a m O b j e c t K e y > < K e y > C o l u m n s \ C L A S S I F I C A T I O N _ I D < / K e y > < / D i a g r a m O b j e c t K e y > < D i a g r a m O b j e c t K e y > < K e y > C o l u m n s \ G R O U P < / K e y > < / D i a g r a m O b j e c t K e y > < D i a g r a m O b j e c t K e y > < K e y > C o l u m n s \ G R O U P _ I D < / K e y > < / D i a g r a m O b j e c t K e y > < D i a g r a m O b j e c t K e y > < K e y > C o l u m n s \ S U B G R O U P < / K e y > < / D i a g r a m O b j e c t K e y > < D i a g r a m O b j e c t K e y > < K e y > C o l u m n s \ S U B G R O U P _ I D < / K e y > < / D i a g r a m O b j e c t K e y > < D i a g r a m O b j e c t K e y > < K e y > C o l u m n s \ T I M E _ P E R I O D < / K e y > < / D i a g r a m O b j e c t K e y > < D i a g r a m O b j e c t K e y > < K e y > C o l u m n s \ E S T I M A T E < / K e y > < / D i a g r a m O b j e c t K e y > < D i a g r a m O b j e c t K e y > < K e y > C o l u m n s \ E S T I M A T E _ L C I < / K e y > < / D i a g r a m O b j e c t K e y > < D i a g r a m O b j e c t K e y > < K e y > C o l u m n s \ E S T I M A T E _ U C I < / K e y > < / D i a g r a m O b j e c t K e y > < D i a g r a m O b j e c t K e y > < K e y > C o l u m n s \ F L A G < / K e y > < / D i a g r a m O b j e c t K e y > < D i a g r a m O b j e c t K e y > < K e y > C o l u m n s \ F O O T N O T E _ I D _ L I S T 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 C o l u m n s \ T O P I C < / K e y > < / a : K e y > < a : V a l u e   i : t y p e = " M e a s u r e G r i d N o d e V i e w S t a t e " > < L a y e d O u t > t r u e < / L a y e d O u t > < / a : V a l u e > < / a : K e y V a l u e O f D i a g r a m O b j e c t K e y a n y T y p e z b w N T n L X > < a : K e y V a l u e O f D i a g r a m O b j e c t K e y a n y T y p e z b w N T n L X > < a : K e y > < K e y > C o l u m n s \ T O P I C _ I D < / K e y > < / a : K e y > < a : V a l u e   i : t y p e = " M e a s u r e G r i d N o d e V i e w S t a t e " > < C o l u m n > 1 < / C o l u m n > < L a y e d O u t > t r u e < / L a y e d O u t > < / a : V a l u e > < / a : K e y V a l u e O f D i a g r a m O b j e c t K e y a n y T y p e z b w N T n L X > < a : K e y V a l u e O f D i a g r a m O b j e c t K e y a n y T y p e z b w N T n L X > < a : K e y > < K e y > C o l u m n s \ C L A S S I F I C A T I O N < / K e y > < / a : K e y > < a : V a l u e   i : t y p e = " M e a s u r e G r i d N o d e V i e w S t a t e " > < C o l u m n > 2 < / C o l u m n > < L a y e d O u t > t r u e < / L a y e d O u t > < / a : V a l u e > < / a : K e y V a l u e O f D i a g r a m O b j e c t K e y a n y T y p e z b w N T n L X > < a : K e y V a l u e O f D i a g r a m O b j e c t K e y a n y T y p e z b w N T n L X > < a : K e y > < K e y > C o l u m n s \ C L A S S I F I C A T I O N _ I D < / K e y > < / a : K e y > < a : V a l u e   i : t y p e = " M e a s u r e G r i d N o d e V i e w S t a t e " > < C o l u m n > 3 < / C o l u m n > < L a y e d O u t > t r u e < / L a y e d O u t > < / a : V a l u e > < / a : K e y V a l u e O f D i a g r a m O b j e c t K e y a n y T y p e z b w N T n L X > < a : K e y V a l u e O f D i a g r a m O b j e c t K e y a n y T y p e z b w N T n L X > < a : K e y > < K e y > C o l u m n s \ G R O U P < / K e y > < / a : K e y > < a : V a l u e   i : t y p e = " M e a s u r e G r i d N o d e V i e w S t a t e " > < C o l u m n > 4 < / C o l u m n > < L a y e d O u t > t r u e < / L a y e d O u t > < / a : V a l u e > < / a : K e y V a l u e O f D i a g r a m O b j e c t K e y a n y T y p e z b w N T n L X > < a : K e y V a l u e O f D i a g r a m O b j e c t K e y a n y T y p e z b w N T n L X > < a : K e y > < K e y > C o l u m n s \ G R O U P _ I D < / K e y > < / a : K e y > < a : V a l u e   i : t y p e = " M e a s u r e G r i d N o d e V i e w S t a t e " > < C o l u m n > 5 < / C o l u m n > < L a y e d O u t > t r u e < / L a y e d O u t > < / a : V a l u e > < / a : K e y V a l u e O f D i a g r a m O b j e c t K e y a n y T y p e z b w N T n L X > < a : K e y V a l u e O f D i a g r a m O b j e c t K e y a n y T y p e z b w N T n L X > < a : K e y > < K e y > C o l u m n s \ S U B G R O U P < / K e y > < / a : K e y > < a : V a l u e   i : t y p e = " M e a s u r e G r i d N o d e V i e w S t a t e " > < C o l u m n > 6 < / C o l u m n > < L a y e d O u t > t r u e < / L a y e d O u t > < / a : V a l u e > < / a : K e y V a l u e O f D i a g r a m O b j e c t K e y a n y T y p e z b w N T n L X > < a : K e y V a l u e O f D i a g r a m O b j e c t K e y a n y T y p e z b w N T n L X > < a : K e y > < K e y > C o l u m n s \ S U B G R O U P _ I D < / K e y > < / a : K e y > < a : V a l u e   i : t y p e = " M e a s u r e G r i d N o d e V i e w S t a t e " > < C o l u m n > 7 < / C o l u m n > < L a y e d O u t > t r u e < / L a y e d O u t > < / a : V a l u e > < / a : K e y V a l u e O f D i a g r a m O b j e c t K e y a n y T y p e z b w N T n L X > < a : K e y V a l u e O f D i a g r a m O b j e c t K e y a n y T y p e z b w N T n L X > < a : K e y > < K e y > C o l u m n s \ T I M E _ P E R I O D < / K e y > < / a : K e y > < a : V a l u e   i : t y p e = " M e a s u r e G r i d N o d e V i e w S t a t e " > < C o l u m n > 8 < / C o l u m n > < L a y e d O u t > t r u e < / L a y e d O u t > < / a : V a l u e > < / a : K e y V a l u e O f D i a g r a m O b j e c t K e y a n y T y p e z b w N T n L X > < a : K e y V a l u e O f D i a g r a m O b j e c t K e y a n y T y p e z b w N T n L X > < a : K e y > < K e y > C o l u m n s \ E S T I M A T E < / K e y > < / a : K e y > < a : V a l u e   i : t y p e = " M e a s u r e G r i d N o d e V i e w S t a t e " > < C o l u m n > 9 < / C o l u m n > < L a y e d O u t > t r u e < / L a y e d O u t > < / a : V a l u e > < / a : K e y V a l u e O f D i a g r a m O b j e c t K e y a n y T y p e z b w N T n L X > < a : K e y V a l u e O f D i a g r a m O b j e c t K e y a n y T y p e z b w N T n L X > < a : K e y > < K e y > C o l u m n s \ E S T I M A T E _ L C I < / K e y > < / a : K e y > < a : V a l u e   i : t y p e = " M e a s u r e G r i d N o d e V i e w S t a t e " > < C o l u m n > 1 0 < / C o l u m n > < L a y e d O u t > t r u e < / L a y e d O u t > < / a : V a l u e > < / a : K e y V a l u e O f D i a g r a m O b j e c t K e y a n y T y p e z b w N T n L X > < a : K e y V a l u e O f D i a g r a m O b j e c t K e y a n y T y p e z b w N T n L X > < a : K e y > < K e y > C o l u m n s \ E S T I M A T E _ U C I < / K e y > < / a : K e y > < a : V a l u e   i : t y p e = " M e a s u r e G r i d N o d e V i e w S t a t e " > < C o l u m n > 1 1 < / C o l u m n > < L a y e d O u t > t r u e < / L a y e d O u t > < / a : V a l u e > < / a : K e y V a l u e O f D i a g r a m O b j e c t K e y a n y T y p e z b w N T n L X > < a : K e y V a l u e O f D i a g r a m O b j e c t K e y a n y T y p e z b w N T n L X > < a : K e y > < K e y > C o l u m n s \ F L A G < / K e y > < / a : K e y > < a : V a l u e   i : t y p e = " M e a s u r e G r i d N o d e V i e w S t a t e " > < C o l u m n > 1 2 < / C o l u m n > < L a y e d O u t > t r u e < / L a y e d O u t > < / a : V a l u e > < / a : K e y V a l u e O f D i a g r a m O b j e c t K e y a n y T y p e z b w N T n L X > < a : K e y V a l u e O f D i a g r a m O b j e c t K e y a n y T y p e z b w N T n L X > < a : K e y > < K e y > C o l u m n s \ F O O T N O T E _ I D _ L I S T < / K e y > < / a : K e y > < a : V a l u e   i : t y p e = " M e a s u r e G r i d N o d e V i e w S t a t e " > < C o l u m n > 1 3 < / C o l u m n > < L a y e d O u t > t r u e < / L a y e d O u t > < / a : V a l u e > < / a : K e y V a l u e O f D i a g r a m O b j e c t K e y a n y T y p e z b w N T n L X > < / V i e w S t a t e s > < / D i a g r a m M a n a g e r . S e r i a l i z a b l e D i a g r a m > < D i a g r a m M a n a g e r . S e r i a l i z a b l e D i a g r a m > < A d a p t e r   i : t y p e = " M e a s u r e D i a g r a m S a n d b o x A d a p t e r " > < T a b l e N a m e > d i m _ n o t e s 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 d i m _ n o t e s 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 C o l u m n s \ F N _ I D < / K e y > < / D i a g r a m O b j e c t K e y > < D i a g r a m O b j e c t K e y > < K e y > C o l u m n s \ F N _ T Y P E < / K e y > < / D i a g r a m O b j e c t K e y > < D i a g r a m O b j e c t K e y > < K e y > C o l u m n s \ F N _ C O D E < / K e y > < / D i a g r a m O b j e c t K e y > < D i a g r a m O b j e c t K e y > < K e y > C o l u m n s \ F N _ T E X T 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 C o l u m n s \ F N _ I D < / K e y > < / a : K e y > < a : V a l u e   i : t y p e = " M e a s u r e G r i d N o d e V i e w S t a t e " > < L a y e d O u t > t r u e < / L a y e d O u t > < / a : V a l u e > < / a : K e y V a l u e O f D i a g r a m O b j e c t K e y a n y T y p e z b w N T n L X > < a : K e y V a l u e O f D i a g r a m O b j e c t K e y a n y T y p e z b w N T n L X > < a : K e y > < K e y > C o l u m n s \ F N _ T Y P E < / K e y > < / a : K e y > < a : V a l u e   i : t y p e = " M e a s u r e G r i d N o d e V i e w S t a t e " > < C o l u m n > 1 < / C o l u m n > < L a y e d O u t > t r u e < / L a y e d O u t > < / a : V a l u e > < / a : K e y V a l u e O f D i a g r a m O b j e c t K e y a n y T y p e z b w N T n L X > < a : K e y V a l u e O f D i a g r a m O b j e c t K e y a n y T y p e z b w N T n L X > < a : K e y > < K e y > C o l u m n s \ F N _ C O D E < / K e y > < / a : K e y > < a : V a l u e   i : t y p e = " M e a s u r e G r i d N o d e V i e w S t a t e " > < C o l u m n > 2 < / C o l u m n > < L a y e d O u t > t r u e < / L a y e d O u t > < / a : V a l u e > < / a : K e y V a l u e O f D i a g r a m O b j e c t K e y a n y T y p e z b w N T n L X > < a : K e y V a l u e O f D i a g r a m O b j e c t K e y a n y T y p e z b w N T n L X > < a : K e y > < K e y > C o l u m n s \ F N _ T E X T < / K e y > < / a : K e y > < a : V a l u e   i : t y p e = " M e a s u r e G r i d N o d e V i e w S t a t e " > < C o l u m n > 3 < / C o l u m n > < L a y e d O u t > t r u e < / L a y e d O u t > < / a : V a l u e > < / a : K e y V a l u e O f D i a g r a m O b j e c t K e y a n y T y p e z b w N T n L X > < / V i e w S t a t e s > < / D i a g r a m M a n a g e r . S e r i a l i z a b l e D i a g r a m > < D i a g r a m M a n a g e r . S e r i a l i z a b l e D i a g r a m > < A d a p t e r   i : t y p e = " M e a s u r e D i a g r a m S a n d b o x A d a p t e r " > < T a b l e N a m e > d i m _ s u b g r o u p 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 d i m _ s u b g r o u p 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 C o l u m n s \ S U B G R O U P _ I D < / K e y > < / D i a g r a m O b j e c t K e y > < D i a g r a m O b j e c t K e y > < K e y > C o l u m n s \ S U B G R O U P < / K e y > < / D i a g r a m O b j e c t K e y > < D i a g r a m O b j e c t K e y > < K e y > C o l u m n s \ G R O U P _ I D < / K e y > < / D i a g r a m O b j e c t K e y > < D i a g r a m O b j e c t K e y > < K e y > C o l u m n s \ G R O U P < / K e y > < / D i a g r a m O b j e c t K e y > < D i a g r a m O b j e c t K e y > < K e y > C o l u m n s \ C L A S S I F I C A T I O N _ I D < / K e y > < / D i a g r a m O b j e c t K e y > < D i a g r a m O b j e c t K e y > < K e y > C o l u m n s \ C L A S S I F I C A T I O N < / K e y > < / D i a g r a m O b j e c t K e y > < D i a g r a m O b j e c t K e y > < K e y > C o l u m n s \ F N _ T E X T 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 C o l u m n s \ S U B G R O U P _ I D < / K e y > < / a : K e y > < a : V a l u e   i : t y p e = " M e a s u r e G r i d N o d e V i e w S t a t e " > < L a y e d O u t > t r u e < / L a y e d O u t > < / a : V a l u e > < / a : K e y V a l u e O f D i a g r a m O b j e c t K e y a n y T y p e z b w N T n L X > < a : K e y V a l u e O f D i a g r a m O b j e c t K e y a n y T y p e z b w N T n L X > < a : K e y > < K e y > C o l u m n s \ S U B G R O U P < / K e y > < / a : K e y > < a : V a l u e   i : t y p e = " M e a s u r e G r i d N o d e V i e w S t a t e " > < C o l u m n > 1 < / C o l u m n > < L a y e d O u t > t r u e < / L a y e d O u t > < / a : V a l u e > < / a : K e y V a l u e O f D i a g r a m O b j e c t K e y a n y T y p e z b w N T n L X > < a : K e y V a l u e O f D i a g r a m O b j e c t K e y a n y T y p e z b w N T n L X > < a : K e y > < K e y > C o l u m n s \ G R O U P _ I D < / 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a : K e y V a l u e O f D i a g r a m O b j e c t K e y a n y T y p e z b w N T n L X > < a : K e y > < K e y > C o l u m n s \ C L A S S I F I C A T I O N _ I D < / K e y > < / a : K e y > < a : V a l u e   i : t y p e = " M e a s u r e G r i d N o d e V i e w S t a t e " > < C o l u m n > 4 < / C o l u m n > < L a y e d O u t > t r u e < / L a y e d O u t > < / a : V a l u e > < / a : K e y V a l u e O f D i a g r a m O b j e c t K e y a n y T y p e z b w N T n L X > < a : K e y V a l u e O f D i a g r a m O b j e c t K e y a n y T y p e z b w N T n L X > < a : K e y > < K e y > C o l u m n s \ C L A S S I F I C A T I O N < / K e y > < / a : K e y > < a : V a l u e   i : t y p e = " M e a s u r e G r i d N o d e V i e w S t a t e " > < C o l u m n > 5 < / C o l u m n > < L a y e d O u t > t r u e < / L a y e d O u t > < / a : V a l u e > < / a : K e y V a l u e O f D i a g r a m O b j e c t K e y a n y T y p e z b w N T n L X > < a : K e y V a l u e O f D i a g r a m O b j e c t K e y a n y T y p e z b w N T n L X > < a : K e y > < K e y > C o l u m n s \ F N _ T E X T < / K e y > < / a : K e y > < a : V a l u e   i : t y p e = " M e a s u r e G r i d N o d e V i e w S t a t e " > < C o l u m n > 6 < / C o l u m n > < L a y e d O u t > t r u e < / L a y e d O u t > < / a : V a l u e > < / a : K e y V a l u e O f D i a g r a m O b j e c t K e y a n y T y p e z b w N T n L X > < / V i e w S t a t e s > < / D i a g r a m M a n a g e r . S e r i a l i z a b l e D i a g r a m > < D i a g r a m M a n a g e r . S e r i a l i z a b l e D i a g r a m > < A d a p t e r   i : t y p e = " M e a s u r e D i a g r a m S a n d b o x A d a p t e r " > < T a b l e N a m e > d i m _ f l a g 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 d i m _ f l a g 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 C o l u m n s \ F N _ I D < / K e y > < / D i a g r a m O b j e c t K e y > < D i a g r a m O b j e c t K e y > < K e y > C o l u m n s \ F N _ T Y P E < / K e y > < / D i a g r a m O b j e c t K e y > < D i a g r a m O b j e c t K e y > < K e y > C o l u m n s \ F L A G < / K e y > < / D i a g r a m O b j e c t K e y > < D i a g r a m O b j e c t K e y > < K e y > C o l u m n s \ F N _ T E X T 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 C o l u m n s \ F N _ I D < / K e y > < / a : K e y > < a : V a l u e   i : t y p e = " M e a s u r e G r i d N o d e V i e w S t a t e " > < L a y e d O u t > t r u e < / L a y e d O u t > < / a : V a l u e > < / a : K e y V a l u e O f D i a g r a m O b j e c t K e y a n y T y p e z b w N T n L X > < a : K e y V a l u e O f D i a g r a m O b j e c t K e y a n y T y p e z b w N T n L X > < a : K e y > < K e y > C o l u m n s \ F N _ T Y P E < / K e y > < / a : K e y > < a : V a l u e   i : t y p e = " M e a s u r e G r i d N o d e V i e w S t a t e " > < C o l u m n > 1 < / C o l u m n > < L a y e d O u t > t r u e < / L a y e d O u t > < / a : V a l u e > < / a : K e y V a l u e O f D i a g r a m O b j e c t K e y a n y T y p e z b w N T n L X > < a : K e y V a l u e O f D i a g r a m O b j e c t K e y a n y T y p e z b w N T n L X > < a : K e y > < K e y > C o l u m n s \ F L A G < / K e y > < / a : K e y > < a : V a l u e   i : t y p e = " M e a s u r e G r i d N o d e V i e w S t a t e " > < C o l u m n > 3 < / C o l u m n > < L a y e d O u t > t r u e < / L a y e d O u t > < / a : V a l u e > < / a : K e y V a l u e O f D i a g r a m O b j e c t K e y a n y T y p e z b w N T n L X > < a : K e y V a l u e O f D i a g r a m O b j e c t K e y a n y T y p e z b w N T n L X > < a : K e y > < K e y > C o l u m n s \ F N _ T E X T < / K e y > < / a : K e y > < a : V a l u e   i : t y p e = " M e a s u r e G r i d N o d e V i e w S t a t e " > < C o l u m n > 2 < / C o l u m n > < L a y e d O u t > t r u e < / L a y e d O u t > < / a : V a l u e > < / a : K e y V a l u e O f D i a g r a m O b j e c t K e y a n y T y p e z b w N T n L X > < / V i e w S t a t e s > < / D i a g r a m M a n a g e r . S e r i a l i z a b l e D i a g r a m > < D i a g r a m M a n a g e r . S e r i a l i z a b l e D i a g r a m > < A d a p t e r   i : t y p e = " M e a s u r e D i a g r a m S a n d b o x A d a p t e r " > < T a b l e N a m e > f a c t _ e s t i m a t e s 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 f a c t _ e s t i m a t e s 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 E S T I M A T E < / K e y > < / D i a g r a m O b j e c t K e y > < D i a g r a m O b j e c t K e y > < K e y > M e a s u r e s \ S u m   o f   E S T I M A T E \ T a g I n f o \ F o r m u l a < / K e y > < / D i a g r a m O b j e c t K e y > < D i a g r a m O b j e c t K e y > < K e y > M e a s u r e s \ S u m   o f   E S T I M A T E \ T a g I n f o \ V a l u e < / K e y > < / D i a g r a m O b j e c t K e y > < D i a g r a m O b j e c t K e y > < K e y > M e a s u r e s \ A v e r a g e   o f   E S T I M A T E < / K e y > < / D i a g r a m O b j e c t K e y > < D i a g r a m O b j e c t K e y > < K e y > M e a s u r e s \ A v e r a g e   o f   E S T I M A T E \ T a g I n f o \ F o r m u l a < / K e y > < / D i a g r a m O b j e c t K e y > < D i a g r a m O b j e c t K e y > < K e y > M e a s u r e s \ A v e r a g e   o f   E S T I M A T E \ T a g I n f o \ V a l u e < / K e y > < / D i a g r a m O b j e c t K e y > < D i a g r a m O b j e c t K e y > < K e y > C o l u m n s \ T O P I C _ I D < / K e y > < / D i a g r a m O b j e c t K e y > < D i a g r a m O b j e c t K e y > < K e y > C o l u m n s \ S U B G R O U P _ I D < / K e y > < / D i a g r a m O b j e c t K e y > < D i a g r a m O b j e c t K e y > < K e y > C o l u m n s \ T I M E _ P E R I O D < / K e y > < / D i a g r a m O b j e c t K e y > < D i a g r a m O b j e c t K e y > < K e y > C o l u m n s \ E S T I M A T E < / K e y > < / D i a g r a m O b j e c t K e y > < D i a g r a m O b j e c t K e y > < K e y > C o l u m n s \ E S T I M A T E _ L C I < / K e y > < / D i a g r a m O b j e c t K e y > < D i a g r a m O b j e c t K e y > < K e y > C o l u m n s \ E S T I M A T E _ U C I < / K e y > < / D i a g r a m O b j e c t K e y > < D i a g r a m O b j e c t K e y > < K e y > C o l u m n s \ F L A G < / K e y > < / D i a g r a m O b j e c t K e y > < D i a g r a m O b j e c t K e y > < K e y > L i n k s \ & l t ; C o l u m n s \ S u m   o f   E S T I M A T E & g t ; - & l t ; M e a s u r e s \ E S T I M A T E & g t ; < / K e y > < / D i a g r a m O b j e c t K e y > < D i a g r a m O b j e c t K e y > < K e y > L i n k s \ & l t ; C o l u m n s \ S u m   o f   E S T I M A T E & g t ; - & l t ; M e a s u r e s \ E S T I M A T E & g t ; \ C O L U M N < / K e y > < / D i a g r a m O b j e c t K e y > < D i a g r a m O b j e c t K e y > < K e y > L i n k s \ & l t ; C o l u m n s \ S u m   o f   E S T I M A T E & g t ; - & l t ; M e a s u r e s \ E S T I M A T E & g t ; \ M E A S U R E < / K e y > < / D i a g r a m O b j e c t K e y > < D i a g r a m O b j e c t K e y > < K e y > L i n k s \ & l t ; C o l u m n s \ A v e r a g e   o f   E S T I M A T E & g t ; - & l t ; M e a s u r e s \ E S T I M A T E & g t ; < / K e y > < / D i a g r a m O b j e c t K e y > < D i a g r a m O b j e c t K e y > < K e y > L i n k s \ & l t ; C o l u m n s \ A v e r a g e   o f   E S T I M A T E & g t ; - & l t ; M e a s u r e s \ E S T I M A T E & g t ; \ C O L U M N < / K e y > < / D i a g r a m O b j e c t K e y > < D i a g r a m O b j e c t K e y > < K e y > L i n k s \ & l t ; C o l u m n s \ A v e r a g e   o f   E S T I M A T E & g t ; - & l t ; M e a s u r e s \ E S T I M A T E & g t ; \ M E A S U R E 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 E S T I M A T E < / K e y > < / a : K e y > < a : V a l u e   i : t y p e = " M e a s u r e G r i d N o d e V i e w S t a t e " > < C o l u m n > 3 < / C o l u m n > < L a y e d O u t > t r u e < / L a y e d O u t > < W a s U I I n v i s i b l e > t r u e < / W a s U I I n v i s i b l e > < / a : V a l u e > < / a : K e y V a l u e O f D i a g r a m O b j e c t K e y a n y T y p e z b w N T n L X > < a : K e y V a l u e O f D i a g r a m O b j e c t K e y a n y T y p e z b w N T n L X > < a : K e y > < K e y > M e a s u r e s \ S u m   o f   E S T I M A T E \ T a g I n f o \ F o r m u l a < / K e y > < / a : K e y > < a : V a l u e   i : t y p e = " M e a s u r e G r i d V i e w S t a t e I D i a g r a m T a g A d d i t i o n a l I n f o " / > < / a : K e y V a l u e O f D i a g r a m O b j e c t K e y a n y T y p e z b w N T n L X > < a : K e y V a l u e O f D i a g r a m O b j e c t K e y a n y T y p e z b w N T n L X > < a : K e y > < K e y > M e a s u r e s \ S u m   o f   E S T I M A T E \ T a g I n f o \ V a l u e < / K e y > < / a : K e y > < a : V a l u e   i : t y p e = " M e a s u r e G r i d V i e w S t a t e I D i a g r a m T a g A d d i t i o n a l I n f o " / > < / a : K e y V a l u e O f D i a g r a m O b j e c t K e y a n y T y p e z b w N T n L X > < a : K e y V a l u e O f D i a g r a m O b j e c t K e y a n y T y p e z b w N T n L X > < a : K e y > < K e y > M e a s u r e s \ A v e r a g e   o f   E S T I M A T E < / K e y > < / a : K e y > < a : V a l u e   i : t y p e = " M e a s u r e G r i d N o d e V i e w S t a t e " > < C o l u m n > 3 < / C o l u m n > < L a y e d O u t > t r u e < / L a y e d O u t > < R o w > 1 < / R o w > < W a s U I I n v i s i b l e > t r u e < / W a s U I I n v i s i b l e > < / a : V a l u e > < / a : K e y V a l u e O f D i a g r a m O b j e c t K e y a n y T y p e z b w N T n L X > < a : K e y V a l u e O f D i a g r a m O b j e c t K e y a n y T y p e z b w N T n L X > < a : K e y > < K e y > M e a s u r e s \ A v e r a g e   o f   E S T I M A T E \ T a g I n f o \ F o r m u l a < / K e y > < / a : K e y > < a : V a l u e   i : t y p e = " M e a s u r e G r i d V i e w S t a t e I D i a g r a m T a g A d d i t i o n a l I n f o " / > < / a : K e y V a l u e O f D i a g r a m O b j e c t K e y a n y T y p e z b w N T n L X > < a : K e y V a l u e O f D i a g r a m O b j e c t K e y a n y T y p e z b w N T n L X > < a : K e y > < K e y > M e a s u r e s \ A v e r a g e   o f   E S T I M A T E \ T a g I n f o \ V a l u e < / K e y > < / a : K e y > < a : V a l u e   i : t y p e = " M e a s u r e G r i d V i e w S t a t e I D i a g r a m T a g A d d i t i o n a l I n f o " / > < / a : K e y V a l u e O f D i a g r a m O b j e c t K e y a n y T y p e z b w N T n L X > < a : K e y V a l u e O f D i a g r a m O b j e c t K e y a n y T y p e z b w N T n L X > < a : K e y > < K e y > C o l u m n s \ T O P I C _ I D < / K e y > < / a : K e y > < a : V a l u e   i : t y p e = " M e a s u r e G r i d N o d e V i e w S t a t e " > < L a y e d O u t > t r u e < / L a y e d O u t > < / a : V a l u e > < / a : K e y V a l u e O f D i a g r a m O b j e c t K e y a n y T y p e z b w N T n L X > < a : K e y V a l u e O f D i a g r a m O b j e c t K e y a n y T y p e z b w N T n L X > < a : K e y > < K e y > C o l u m n s \ S U B G R O U P _ I D < / K e y > < / a : K e y > < a : V a l u e   i : t y p e = " M e a s u r e G r i d N o d e V i e w S t a t e " > < C o l u m n > 1 < / C o l u m n > < L a y e d O u t > t r u e < / L a y e d O u t > < / a : V a l u e > < / a : K e y V a l u e O f D i a g r a m O b j e c t K e y a n y T y p e z b w N T n L X > < a : K e y V a l u e O f D i a g r a m O b j e c t K e y a n y T y p e z b w N T n L X > < a : K e y > < K e y > C o l u m n s \ T I M E _ P E R I O D < / K e y > < / a : K e y > < a : V a l u e   i : t y p e = " M e a s u r e G r i d N o d e V i e w S t a t e " > < C o l u m n > 2 < / C o l u m n > < L a y e d O u t > t r u e < / L a y e d O u t > < / a : V a l u e > < / a : K e y V a l u e O f D i a g r a m O b j e c t K e y a n y T y p e z b w N T n L X > < a : K e y V a l u e O f D i a g r a m O b j e c t K e y a n y T y p e z b w N T n L X > < a : K e y > < K e y > C o l u m n s \ E S T I M A T E < / K e y > < / a : K e y > < a : V a l u e   i : t y p e = " M e a s u r e G r i d N o d e V i e w S t a t e " > < C o l u m n > 3 < / C o l u m n > < L a y e d O u t > t r u e < / L a y e d O u t > < / a : V a l u e > < / a : K e y V a l u e O f D i a g r a m O b j e c t K e y a n y T y p e z b w N T n L X > < a : K e y V a l u e O f D i a g r a m O b j e c t K e y a n y T y p e z b w N T n L X > < a : K e y > < K e y > C o l u m n s \ E S T I M A T E _ L C I < / K e y > < / a : K e y > < a : V a l u e   i : t y p e = " M e a s u r e G r i d N o d e V i e w S t a t e " > < C o l u m n > 4 < / C o l u m n > < L a y e d O u t > t r u e < / L a y e d O u t > < / a : V a l u e > < / a : K e y V a l u e O f D i a g r a m O b j e c t K e y a n y T y p e z b w N T n L X > < a : K e y V a l u e O f D i a g r a m O b j e c t K e y a n y T y p e z b w N T n L X > < a : K e y > < K e y > C o l u m n s \ E S T I M A T E _ U C I < / K e y > < / a : K e y > < a : V a l u e   i : t y p e = " M e a s u r e G r i d N o d e V i e w S t a t e " > < C o l u m n > 5 < / C o l u m n > < L a y e d O u t > t r u e < / L a y e d O u t > < / a : V a l u e > < / a : K e y V a l u e O f D i a g r a m O b j e c t K e y a n y T y p e z b w N T n L X > < a : K e y V a l u e O f D i a g r a m O b j e c t K e y a n y T y p e z b w N T n L X > < a : K e y > < K e y > C o l u m n s \ F L A G < / K e y > < / a : K e y > < a : V a l u e   i : t y p e = " M e a s u r e G r i d N o d e V i e w S t a t e " > < C o l u m n > 6 < / C o l u m n > < L a y e d O u t > t r u e < / L a y e d O u t > < / a : V a l u e > < / a : K e y V a l u e O f D i a g r a m O b j e c t K e y a n y T y p e z b w N T n L X > < a : K e y V a l u e O f D i a g r a m O b j e c t K e y a n y T y p e z b w N T n L X > < a : K e y > < K e y > L i n k s \ & l t ; C o l u m n s \ S u m   o f   E S T I M A T E & g t ; - & l t ; M e a s u r e s \ E S T I M A T E & g t ; < / K e y > < / a : K e y > < a : V a l u e   i : t y p e = " M e a s u r e G r i d V i e w S t a t e I D i a g r a m L i n k " / > < / a : K e y V a l u e O f D i a g r a m O b j e c t K e y a n y T y p e z b w N T n L X > < a : K e y V a l u e O f D i a g r a m O b j e c t K e y a n y T y p e z b w N T n L X > < a : K e y > < K e y > L i n k s \ & l t ; C o l u m n s \ S u m   o f   E S T I M A T E & g t ; - & l t ; M e a s u r e s \ E S T I M A T E & g t ; \ C O L U M N < / K e y > < / a : K e y > < a : V a l u e   i : t y p e = " M e a s u r e G r i d V i e w S t a t e I D i a g r a m L i n k E n d p o i n t " / > < / a : K e y V a l u e O f D i a g r a m O b j e c t K e y a n y T y p e z b w N T n L X > < a : K e y V a l u e O f D i a g r a m O b j e c t K e y a n y T y p e z b w N T n L X > < a : K e y > < K e y > L i n k s \ & l t ; C o l u m n s \ S u m   o f   E S T I M A T E & g t ; - & l t ; M e a s u r e s \ E S T I M A T E & g t ; \ M E A S U R E < / K e y > < / a : K e y > < a : V a l u e   i : t y p e = " M e a s u r e G r i d V i e w S t a t e I D i a g r a m L i n k E n d p o i n t " / > < / a : K e y V a l u e O f D i a g r a m O b j e c t K e y a n y T y p e z b w N T n L X > < a : K e y V a l u e O f D i a g r a m O b j e c t K e y a n y T y p e z b w N T n L X > < a : K e y > < K e y > L i n k s \ & l t ; C o l u m n s \ A v e r a g e   o f   E S T I M A T E & g t ; - & l t ; M e a s u r e s \ E S T I M A T E & g t ; < / K e y > < / a : K e y > < a : V a l u e   i : t y p e = " M e a s u r e G r i d V i e w S t a t e I D i a g r a m L i n k " / > < / a : K e y V a l u e O f D i a g r a m O b j e c t K e y a n y T y p e z b w N T n L X > < a : K e y V a l u e O f D i a g r a m O b j e c t K e y a n y T y p e z b w N T n L X > < a : K e y > < K e y > L i n k s \ & l t ; C o l u m n s \ A v e r a g e   o f   E S T I M A T E & g t ; - & l t ; M e a s u r e s \ E S T I M A T E & g t ; \ C O L U M N < / K e y > < / a : K e y > < a : V a l u e   i : t y p e = " M e a s u r e G r i d V i e w S t a t e I D i a g r a m L i n k E n d p o i n t " / > < / a : K e y V a l u e O f D i a g r a m O b j e c t K e y a n y T y p e z b w N T n L X > < a : K e y V a l u e O f D i a g r a m O b j e c t K e y a n y T y p e z b w N T n L X > < a : K e y > < K e y > L i n k s \ & l t ; C o l u m n s \ A v e r a g e   o f   E S T I M A T E & g t ; - & l t ; M e a s u r e s \ E S T I M A T E & g t ; \ M E A S U R E 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 d i m _ s u b g r o u p   1 < / K e y > < / D i a g r a m O b j e c t K e y > < D i a g r a m O b j e c t K e y > < K e y > A c t i o n s \ A d d   t o   h i e r a r c h y   F o r   & l t ; T a b l e s \ d i m _ s u b g r o u p   1 \ H i e r a r c h i e s \ H i e r a r c h y 1 & g t ; < / K e y > < / D i a g r a m O b j e c t K e y > < D i a g r a m O b j e c t K e y > < K e y > A c t i o n s \ M o v e   t o   a   H i e r a r c h y   i n   T a b l e   d i m _ s u b g r o u p   1 < / K e y > < / D i a g r a m O b j e c t K e y > < D i a g r a m O b j e c t K e y > < K e y > A c t i o n s \ M o v e   i n t o   h i e r a r c h y   F o r   & l t ; T a b l e s \ d i m _ s u b g r o u p   1 \ H i e r a r c h i e s \ H i e r a r c h y 1 & g t ; 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 T a g s \ T a b l e s \ & l t ; T a b l e s \ d i m _ f l a g & g t ; < / K e y > < / D i a g r a m O b j e c t K e y > < D i a g r a m O b j e c t K e y > < K e y > D y n a m i c   T a g s \ T a b l e s \ & l t ; T a b l e s \ d i m _ t o p i c & g t ; < / K e y > < / D i a g r a m O b j e c t K e y > < D i a g r a m O b j e c t K e y > < K e y > D y n a m i c   T a g s \ T a b l e s \ & l t ; T a b l e s \ d i m _ s u b g r o u p   1 & g t ; < / K e y > < / D i a g r a m O b j e c t K e y > < D i a g r a m O b j e c t K e y > < K e y > D y n a m i c   T a g s \ T a b l e s \ & l t ; T a b l e s \ f a c t _ e s t i m a t e s & g t ; < / K e y > < / D i a g r a m O b j e c t K e y > < D i a g r a m O b j e c t K e y > < K e y > D y n a m i c   T a g s \ T a b l e s \ & l t ; T a b l e s \ n o t e s & g t ; < / K e y > < / D i a g r a m O b j e c t K e y > < D i a g r a m O b j e c t K e y > < K e y > D y n a m i c   T a g s \ H i e r a r c h i e s \ & l t ; T a b l e s \ d i m _ s u b g r o u p   1 \ H i e r a r c h i e s \ H i e r a r c h y 1 & g t ; < / K e y > < / D i a g r a m O b j e c t K e y > < D i a g r a m O b j e c t K e y > < K e y > T a b l e s \ d i m _ f l a g < / K e y > < / D i a g r a m O b j e c t K e y > < D i a g r a m O b j e c t K e y > < K e y > T a b l e s \ d i m _ f l a g \ C o l u m n s \ F N _ I D < / K e y > < / D i a g r a m O b j e c t K e y > < D i a g r a m O b j e c t K e y > < K e y > T a b l e s \ d i m _ f l a g \ C o l u m n s \ F N _ T Y P E < / K e y > < / D i a g r a m O b j e c t K e y > < D i a g r a m O b j e c t K e y > < K e y > T a b l e s \ d i m _ f l a g \ C o l u m n s \ F L A G < / K e y > < / D i a g r a m O b j e c t K e y > < D i a g r a m O b j e c t K e y > < K e y > T a b l e s \ d i m _ f l a g \ C o l u m n s \ F N _ T E X T < / K e y > < / D i a g r a m O b j e c t K e y > < D i a g r a m O b j e c t K e y > < K e y > T a b l e s \ d i m _ t o p i c < / K e y > < / D i a g r a m O b j e c t K e y > < D i a g r a m O b j e c t K e y > < K e y > T a b l e s \ d i m _ t o p i c \ C o l u m n s \ T O P I C _ I D < / K e y > < / D i a g r a m O b j e c t K e y > < D i a g r a m O b j e c t K e y > < K e y > T a b l e s \ d i m _ t o p i c \ C o l u m n s \ T O P I C < / K e y > < / D i a g r a m O b j e c t K e y > < D i a g r a m O b j e c t K e y > < K e y > T a b l e s \ d i m _ t o p i c \ C o l u m n s \ C A T E G O R Y _ I D < / K e y > < / D i a g r a m O b j e c t K e y > < D i a g r a m O b j e c t K e y > < K e y > T a b l e s \ d i m _ t o p i c \ C o l u m n s \ C A T E G O R Y < / K e y > < / D i a g r a m O b j e c t K e y > < D i a g r a m O b j e c t K e y > < K e y > T a b l e s \ d i m _ t o p i c \ C o l u m n s \ F N _ T E X T < / K e y > < / D i a g r a m O b j e c t K e y > < D i a g r a m O b j e c t K e y > < K e y > T a b l e s \ d i m _ s u b g r o u p   1 < / K e y > < / D i a g r a m O b j e c t K e y > < D i a g r a m O b j e c t K e y > < K e y > T a b l e s \ d i m _ s u b g r o u p   1 \ C o l u m n s \ S U B G R O U P _ I D < / K e y > < / D i a g r a m O b j e c t K e y > < D i a g r a m O b j e c t K e y > < K e y > T a b l e s \ d i m _ s u b g r o u p   1 \ C o l u m n s \ S U B G R O U P < / K e y > < / D i a g r a m O b j e c t K e y > < D i a g r a m O b j e c t K e y > < K e y > T a b l e s \ d i m _ s u b g r o u p   1 \ C o l u m n s \ G R O U P _ I D < / K e y > < / D i a g r a m O b j e c t K e y > < D i a g r a m O b j e c t K e y > < K e y > T a b l e s \ d i m _ s u b g r o u p   1 \ C o l u m n s \ G R O U P < / K e y > < / D i a g r a m O b j e c t K e y > < D i a g r a m O b j e c t K e y > < K e y > T a b l e s \ d i m _ s u b g r o u p   1 \ C o l u m n s \ C L A S S I F I C A T I O N _ I D < / K e y > < / D i a g r a m O b j e c t K e y > < D i a g r a m O b j e c t K e y > < K e y > T a b l e s \ d i m _ s u b g r o u p   1 \ C o l u m n s \ C L A S S I F I C A T I O N < / K e y > < / D i a g r a m O b j e c t K e y > < D i a g r a m O b j e c t K e y > < K e y > T a b l e s \ d i m _ s u b g r o u p   1 \ C o l u m n s \ F N _ T E X T < / K e y > < / D i a g r a m O b j e c t K e y > < D i a g r a m O b j e c t K e y > < K e y > T a b l e s \ d i m _ s u b g r o u p   1 \ H i e r a r c h i e s \ H i e r a r c h y 1 < / K e y > < / D i a g r a m O b j e c t K e y > < D i a g r a m O b j e c t K e y > < K e y > T a b l e s \ d i m _ s u b g r o u p   1 \ H i e r a r c h i e s \ H i e r a r c h y 1 \ L e v e l s \ G R O U P < / K e y > < / D i a g r a m O b j e c t K e y > < D i a g r a m O b j e c t K e y > < K e y > T a b l e s \ d i m _ s u b g r o u p   1 \ H i e r a r c h i e s \ H i e r a r c h y 1 \ L e v e l s \ S U B G R O U P < / K e y > < / D i a g r a m O b j e c t K e y > < D i a g r a m O b j e c t K e y > < K e y > T a b l e s \ d i m _ s u b g r o u p   1 \ H i e r a r c h y 1 \ A d d i t i o n a l   I n f o \ H i n t   T e x t < / K e y > < / D i a g r a m O b j e c t K e y > < D i a g r a m O b j e c t K e y > < K e y > T a b l e s \ f a c t _ e s t i m a t e s < / K e y > < / D i a g r a m O b j e c t K e y > < D i a g r a m O b j e c t K e y > < K e y > T a b l e s \ f a c t _ e s t i m a t e s \ C o l u m n s \ T O P I C _ I D < / K e y > < / D i a g r a m O b j e c t K e y > < D i a g r a m O b j e c t K e y > < K e y > T a b l e s \ f a c t _ e s t i m a t e s \ C o l u m n s \ S U B G R O U P _ I D < / K e y > < / D i a g r a m O b j e c t K e y > < D i a g r a m O b j e c t K e y > < K e y > T a b l e s \ f a c t _ e s t i m a t e s \ C o l u m n s \ T I M E _ P E R I O D < / K e y > < / D i a g r a m O b j e c t K e y > < D i a g r a m O b j e c t K e y > < K e y > T a b l e s \ f a c t _ e s t i m a t e s \ C o l u m n s \ E S T I M A T E < / K e y > < / D i a g r a m O b j e c t K e y > < D i a g r a m O b j e c t K e y > < K e y > T a b l e s \ f a c t _ e s t i m a t e s \ C o l u m n s \ E S T I M A T E _ L C I < / K e y > < / D i a g r a m O b j e c t K e y > < D i a g r a m O b j e c t K e y > < K e y > T a b l e s \ f a c t _ e s t i m a t e s \ C o l u m n s \ E S T I M A T E _ U C I < / K e y > < / D i a g r a m O b j e c t K e y > < D i a g r a m O b j e c t K e y > < K e y > T a b l e s \ f a c t _ e s t i m a t e s \ C o l u m n s \ F L A G < / K e y > < / D i a g r a m O b j e c t K e y > < D i a g r a m O b j e c t K e y > < K e y > T a b l e s \ f a c t _ e s t i m a t e s \ M e a s u r e s \ S u m   o f   E S T I M A T E < / K e y > < / D i a g r a m O b j e c t K e y > < D i a g r a m O b j e c t K e y > < K e y > T a b l e s \ f a c t _ e s t i m a t e s \ S u m   o f   E S T I M A T E \ A d d i t i o n a l   I n f o \ I m p l i c i t   M e a s u r e < / K e y > < / D i a g r a m O b j e c t K e y > < D i a g r a m O b j e c t K e y > < K e y > T a b l e s \ f a c t _ e s t i m a t e s \ M e a s u r e s \ A v e r a g e   o f   E S T I M A T E < / K e y > < / D i a g r a m O b j e c t K e y > < D i a g r a m O b j e c t K e y > < K e y > T a b l e s \ f a c t _ e s t i m a t e s \ A v e r a g e   o f   E S T I M A T E \ A d d i t i o n a l   I n f o \ I m p l i c i t   M e a s u r e < / K e y > < / D i a g r a m O b j e c t K e y > < D i a g r a m O b j e c t K e y > < K e y > T a b l e s \ n o t e s < / K e y > < / D i a g r a m O b j e c t K e y > < D i a g r a m O b j e c t K e y > < K e y > T a b l e s \ n o t e s \ C o l u m n s \ F N _ T Y P E < / K e y > < / D i a g r a m O b j e c t K e y > < D i a g r a m O b j e c t K e y > < K e y > T a b l e s \ n o t e s \ C o l u m n s \ F N _ T E X T < / K e y > < / D i a g r a m O b j e c t K e y > < D i a g r a m O b j e c t K e y > < K e y > R e l a t i o n s h i p s \ & l t ; T a b l e s \ f a c t _ e s t i m a t e s \ C o l u m n s \ T O P I C _ I D & g t ; - & l t ; T a b l e s \ d i m _ t o p i c \ C o l u m n s \ T O P I C _ I D & g t ; < / K e y > < / D i a g r a m O b j e c t K e y > < D i a g r a m O b j e c t K e y > < K e y > R e l a t i o n s h i p s \ & l t ; T a b l e s \ f a c t _ e s t i m a t e s \ C o l u m n s \ T O P I C _ I D & g t ; - & l t ; T a b l e s \ d i m _ t o p i c \ C o l u m n s \ T O P I C _ I D & g t ; \ F K < / K e y > < / D i a g r a m O b j e c t K e y > < D i a g r a m O b j e c t K e y > < K e y > R e l a t i o n s h i p s \ & l t ; T a b l e s \ f a c t _ e s t i m a t e s \ C o l u m n s \ T O P I C _ I D & g t ; - & l t ; T a b l e s \ d i m _ t o p i c \ C o l u m n s \ T O P I C _ I D & g t ; \ P K < / K e y > < / D i a g r a m O b j e c t K e y > < D i a g r a m O b j e c t K e y > < K e y > R e l a t i o n s h i p s \ & l t ; T a b l e s \ f a c t _ e s t i m a t e s \ C o l u m n s \ T O P I C _ I D & g t ; - & l t ; T a b l e s \ d i m _ t o p i c \ C o l u m n s \ T O P I C _ I D & g t ; \ C r o s s F i l t e r < / K e y > < / D i a g r a m O b j e c t K e y > < D i a g r a m O b j e c t K e y > < K e y > R e l a t i o n s h i p s \ & l t ; T a b l e s \ f a c t _ e s t i m a t e s \ C o l u m n s \ S U B G R O U P _ I D & g t ; - & l t ; T a b l e s \ d i m _ s u b g r o u p   1 \ C o l u m n s \ S U B G R O U P _ I D & g t ; < / K e y > < / D i a g r a m O b j e c t K e y > < D i a g r a m O b j e c t K e y > < K e y > R e l a t i o n s h i p s \ & l t ; T a b l e s \ f a c t _ e s t i m a t e s \ C o l u m n s \ S U B G R O U P _ I D & g t ; - & l t ; T a b l e s \ d i m _ s u b g r o u p   1 \ C o l u m n s \ S U B G R O U P _ I D & g t ; \ F K < / K e y > < / D i a g r a m O b j e c t K e y > < D i a g r a m O b j e c t K e y > < K e y > R e l a t i o n s h i p s \ & l t ; T a b l e s \ f a c t _ e s t i m a t e s \ C o l u m n s \ S U B G R O U P _ I D & g t ; - & l t ; T a b l e s \ d i m _ s u b g r o u p   1 \ C o l u m n s \ S U B G R O U P _ I D & g t ; \ P K < / K e y > < / D i a g r a m O b j e c t K e y > < D i a g r a m O b j e c t K e y > < K e y > R e l a t i o n s h i p s \ & l t ; T a b l e s \ f a c t _ e s t i m a t e s \ C o l u m n s \ S U B G R O U P _ I D & g t ; - & l t ; T a b l e s \ d i m _ s u b g r o u p   1 \ C o l u m n s \ S U B G R O U P _ I D & g t ; \ C r o s s F i l t e r < / K e y > < / D i a g r a m O b j e c t K e y > < D i a g r a m O b j e c t K e y > < K e y > R e l a t i o n s h i p s \ & l t ; T a b l e s \ f a c t _ e s t i m a t e s \ C o l u m n s \ F L A G & g t ; - & l t ; T a b l e s \ d i m _ f l a g \ C o l u m n s \ F L A G & g t ; < / K e y > < / D i a g r a m O b j e c t K e y > < D i a g r a m O b j e c t K e y > < K e y > R e l a t i o n s h i p s \ & l t ; T a b l e s \ f a c t _ e s t i m a t e s \ C o l u m n s \ F L A G & g t ; - & l t ; T a b l e s \ d i m _ f l a g \ C o l u m n s \ F L A G & g t ; \ F K < / K e y > < / D i a g r a m O b j e c t K e y > < D i a g r a m O b j e c t K e y > < K e y > R e l a t i o n s h i p s \ & l t ; T a b l e s \ f a c t _ e s t i m a t e s \ C o l u m n s \ F L A G & g t ; - & l t ; T a b l e s \ d i m _ f l a g \ C o l u m n s \ F L A G & g t ; \ P K < / K e y > < / D i a g r a m O b j e c t K e y > < D i a g r a m O b j e c t K e y > < K e y > R e l a t i o n s h i p s \ & l t ; T a b l e s \ f a c t _ e s t i m a t e s \ C o l u m n s \ F L A G & g t ; - & l t ; T a b l e s \ d i m _ f l a g \ C o l u m n s \ F L A G & g t ; \ C r o s s F i l t e r < / K e y > < / D i a g r a m O b j e c t K e y > < / A l l K e y s > < S e l e c t e d K e y s > < D i a g r a m O b j e c t K e y > < K e y > T a b l e s \ d i m _ s u b g r o u p   1 \ H i e r a r c h i e s \ H i e r a r c h y 1 \ L e v e l s \ S U B G R O U P 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 3 1 . 9 4 2 8 5 7 1 4 2 8 5 7 6 3 3 < / S c r o l l V e r t i c a l O f f s e 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 d i m _ s u b g r o u p   1 < / K e y > < / a : K e y > < a : V a l u e   i : t y p e = " D i a g r a m D i s p l a y V i e w S t a t e I D i a g r a m A c t i o n " / > < / a : K e y V a l u e O f D i a g r a m O b j e c t K e y a n y T y p e z b w N T n L X > < a : K e y V a l u e O f D i a g r a m O b j e c t K e y a n y T y p e z b w N T n L X > < a : K e y > < K e y > A c t i o n s \ A d d   t o   h i e r a r c h y   F o r   & l t ; T a b l e s \ d i m _ s u b g r o u p   1 \ H i e r a r c h i e s \ H i e r a r c h y 1 & g t ; < / K e y > < / a : K e y > < a : V a l u e   i : t y p e = " D i a g r a m D i s p l a y V i e w S t a t e I D i a g r a m A c t i o n " / > < / a : K e y V a l u e O f D i a g r a m O b j e c t K e y a n y T y p e z b w N T n L X > < a : K e y V a l u e O f D i a g r a m O b j e c t K e y a n y T y p e z b w N T n L X > < a : K e y > < K e y > A c t i o n s \ M o v e   t o   a   H i e r a r c h y   i n   T a b l e   d i m _ s u b g r o u p   1 < / K e y > < / a : K e y > < a : V a l u e   i : t y p e = " D i a g r a m D i s p l a y V i e w S t a t e I D i a g r a m A c t i o n " / > < / a : K e y V a l u e O f D i a g r a m O b j e c t K e y a n y T y p e z b w N T n L X > < a : K e y V a l u e O f D i a g r a m O b j e c t K e y a n y T y p e z b w N T n L X > < a : K e y > < K e y > A c t i o n s \ M o v e   i n t o   h i e r a r c h y   F o r   & l t ; T a b l e s \ d i m _ s u b g r o u p   1 \ H i e r a r c h i e s \ H i e r a r c h y 1 & g t ; 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 T a g s \ T a b l e s \ & l t ; T a b l e s \ d i m _ f l a g & g t ; < / K e y > < / a : K e y > < a : V a l u e   i : t y p e = " D i a g r a m D i s p l a y T a g V i e w S t a t e " > < I s N o t F i l t e r e d O u t > t r u e < / I s N o t F i l t e r e d O u t > < / a : V a l u e > < / a : K e y V a l u e O f D i a g r a m O b j e c t K e y a n y T y p e z b w N T n L X > < a : K e y V a l u e O f D i a g r a m O b j e c t K e y a n y T y p e z b w N T n L X > < a : K e y > < K e y > D y n a m i c   T a g s \ T a b l e s \ & l t ; T a b l e s \ d i m _ t o p i c & g t ; < / K e y > < / a : K e y > < a : V a l u e   i : t y p e = " D i a g r a m D i s p l a y T a g V i e w S t a t e " > < I s N o t F i l t e r e d O u t > t r u e < / I s N o t F i l t e r e d O u t > < / a : V a l u e > < / a : K e y V a l u e O f D i a g r a m O b j e c t K e y a n y T y p e z b w N T n L X > < a : K e y V a l u e O f D i a g r a m O b j e c t K e y a n y T y p e z b w N T n L X > < a : K e y > < K e y > D y n a m i c   T a g s \ T a b l e s \ & l t ; T a b l e s \ d i m _ s u b g r o u p   1 & g t ; < / K e y > < / a : K e y > < a : V a l u e   i : t y p e = " D i a g r a m D i s p l a y T a g V i e w S t a t e " > < I s N o t F i l t e r e d O u t > t r u e < / I s N o t F i l t e r e d O u t > < / a : V a l u e > < / a : K e y V a l u e O f D i a g r a m O b j e c t K e y a n y T y p e z b w N T n L X > < a : K e y V a l u e O f D i a g r a m O b j e c t K e y a n y T y p e z b w N T n L X > < a : K e y > < K e y > D y n a m i c   T a g s \ T a b l e s \ & l t ; T a b l e s \ f a c t _ e s t i m a t e s & g t ; < / K e y > < / a : K e y > < a : V a l u e   i : t y p e = " D i a g r a m D i s p l a y T a g V i e w S t a t e " > < I s N o t F i l t e r e d O u t > t r u e < / I s N o t F i l t e r e d O u t > < / a : V a l u e > < / a : K e y V a l u e O f D i a g r a m O b j e c t K e y a n y T y p e z b w N T n L X > < a : K e y V a l u e O f D i a g r a m O b j e c t K e y a n y T y p e z b w N T n L X > < a : K e y > < K e y > D y n a m i c   T a g s \ T a b l e s \ & l t ; T a b l e s \ n o t e s & g t ; < / K e y > < / a : K e y > < a : V a l u e   i : t y p e = " D i a g r a m D i s p l a y T a g V i e w S t a t e " > < I s N o t F i l t e r e d O u t > t r u e < / I s N o t F i l t e r e d O u t > < / a : V a l u e > < / a : K e y V a l u e O f D i a g r a m O b j e c t K e y a n y T y p e z b w N T n L X > < a : K e y V a l u e O f D i a g r a m O b j e c t K e y a n y T y p e z b w N T n L X > < a : K e y > < K e y > D y n a m i c   T a g s \ H i e r a r c h i e s \ & l t ; T a b l e s \ d i m _ s u b g r o u p   1 \ H i e r a r c h i e s \ H i e r a r c h y 1 & g t ; < / K e y > < / a : K e y > < a : V a l u e   i : t y p e = " D i a g r a m D i s p l a y T a g V i e w S t a t e " > < I s N o t F i l t e r e d O u t > t r u e < / I s N o t F i l t e r e d O u t > < / a : V a l u e > < / a : K e y V a l u e O f D i a g r a m O b j e c t K e y a n y T y p e z b w N T n L X > < a : K e y V a l u e O f D i a g r a m O b j e c t K e y a n y T y p e z b w N T n L X > < a : K e y > < K e y > T a b l e s \ d i m _ f l a g < / K e y > < / a : K e y > < a : V a l u e   i : t y p e = " D i a g r a m D i s p l a y N o d e V i e w S t a t e " > < H e i g h t > 1 5 0 < / H e i g h t > < I s E x p a n d e d > t r u e < / I s E x p a n d e d > < L a y e d O u t > t r u e < / L a y e d O u t > < T a b I n d e x > 3 < / T a b I n d e x > < T o p > 4 2 2 . 1 3 7 5 5 6 5 6 1 0 8 6 5 1 < / T o p > < W i d t h > 2 0 0 < / W i d t h > < / a : V a l u e > < / a : K e y V a l u e O f D i a g r a m O b j e c t K e y a n y T y p e z b w N T n L X > < a : K e y V a l u e O f D i a g r a m O b j e c t K e y a n y T y p e z b w N T n L X > < a : K e y > < K e y > T a b l e s \ d i m _ f l a g \ C o l u m n s \ F N _ I D < / K e y > < / a : K e y > < a : V a l u e   i : t y p e = " D i a g r a m D i s p l a y N o d e V i e w S t a t e " > < H e i g h t > 1 5 0 < / H e i g h t > < I s E x p a n d e d > t r u e < / I s E x p a n d e d > < W i d t h > 2 0 0 < / W i d t h > < / a : V a l u e > < / a : K e y V a l u e O f D i a g r a m O b j e c t K e y a n y T y p e z b w N T n L X > < a : K e y V a l u e O f D i a g r a m O b j e c t K e y a n y T y p e z b w N T n L X > < a : K e y > < K e y > T a b l e s \ d i m _ f l a g \ C o l u m n s \ F N _ T Y P E < / K e y > < / a : K e y > < a : V a l u e   i : t y p e = " D i a g r a m D i s p l a y N o d e V i e w S t a t e " > < H e i g h t > 1 5 0 < / H e i g h t > < I s E x p a n d e d > t r u e < / I s E x p a n d e d > < W i d t h > 2 0 0 < / W i d t h > < / a : V a l u e > < / a : K e y V a l u e O f D i a g r a m O b j e c t K e y a n y T y p e z b w N T n L X > < a : K e y V a l u e O f D i a g r a m O b j e c t K e y a n y T y p e z b w N T n L X > < a : K e y > < K e y > T a b l e s \ d i m _ f l a g \ C o l u m n s \ F L A G < / K e y > < / a : K e y > < a : V a l u e   i : t y p e = " D i a g r a m D i s p l a y N o d e V i e w S t a t e " > < H e i g h t > 1 5 0 < / H e i g h t > < I s E x p a n d e d > t r u e < / I s E x p a n d e d > < W i d t h > 2 0 0 < / W i d t h > < / a : V a l u e > < / a : K e y V a l u e O f D i a g r a m O b j e c t K e y a n y T y p e z b w N T n L X > < a : K e y V a l u e O f D i a g r a m O b j e c t K e y a n y T y p e z b w N T n L X > < a : K e y > < K e y > T a b l e s \ d i m _ f l a g \ C o l u m n s \ F N _ T E X T < / K e y > < / a : K e y > < a : V a l u e   i : t y p e = " D i a g r a m D i s p l a y N o d e V i e w S t a t e " > < H e i g h t > 1 5 0 < / H e i g h t > < I s E x p a n d e d > t r u e < / I s E x p a n d e d > < W i d t h > 2 0 0 < / W i d t h > < / a : V a l u e > < / a : K e y V a l u e O f D i a g r a m O b j e c t K e y a n y T y p e z b w N T n L X > < a : K e y V a l u e O f D i a g r a m O b j e c t K e y a n y T y p e z b w N T n L X > < a : K e y > < K e y > T a b l e s \ d i m _ t o p i c < / K e y > < / a : K e y > < a : V a l u e   i : t y p e = " D i a g r a m D i s p l a y N o d e V i e w S t a t e " > < H e i g h t > 1 9 0 . 7 9 9 9 9 9 9 9 9 9 9 9 9 8 < / H e i g h t > < I s E x p a n d e d > t r u e < / I s E x p a n d e d > < L a y e d O u t > t r u e < / L a y e d O u t > < L e f t > 4 6 7 . 2 0 3 3 3 5 2 2 0 0 5 9 5 6 < / L e f t > < T a b I n d e x > 1 < / T a b I n d e x > < T o p > 0 . 4 0 0 0 0 0 0 0 0 0 0 0 0 3 4 1 1 < / T o p > < W i d t h > 2 0 0 < / W i d t h > < / a : V a l u e > < / a : K e y V a l u e O f D i a g r a m O b j e c t K e y a n y T y p e z b w N T n L X > < a : K e y V a l u e O f D i a g r a m O b j e c t K e y a n y T y p e z b w N T n L X > < a : K e y > < K e y > T a b l e s \ d i m _ t o p i c \ C o l u m n s \ T O P I C _ I D < / K e y > < / a : K e y > < a : V a l u e   i : t y p e = " D i a g r a m D i s p l a y N o d e V i e w S t a t e " > < H e i g h t > 1 5 0 < / H e i g h t > < I s E x p a n d e d > t r u e < / I s E x p a n d e d > < W i d t h > 2 0 0 < / W i d t h > < / a : V a l u e > < / a : K e y V a l u e O f D i a g r a m O b j e c t K e y a n y T y p e z b w N T n L X > < a : K e y V a l u e O f D i a g r a m O b j e c t K e y a n y T y p e z b w N T n L X > < a : K e y > < K e y > T a b l e s \ d i m _ t o p i c \ C o l u m n s \ T O P I C < / K e y > < / a : K e y > < a : V a l u e   i : t y p e = " D i a g r a m D i s p l a y N o d e V i e w S t a t e " > < H e i g h t > 1 5 0 < / H e i g h t > < I s E x p a n d e d > t r u e < / I s E x p a n d e d > < W i d t h > 2 0 0 < / W i d t h > < / a : V a l u e > < / a : K e y V a l u e O f D i a g r a m O b j e c t K e y a n y T y p e z b w N T n L X > < a : K e y V a l u e O f D i a g r a m O b j e c t K e y a n y T y p e z b w N T n L X > < a : K e y > < K e y > T a b l e s \ d i m _ t o p i c \ C o l u m n s \ C A T E G O R Y _ I D < / K e y > < / a : K e y > < a : V a l u e   i : t y p e = " D i a g r a m D i s p l a y N o d e V i e w S t a t e " > < H e i g h t > 1 5 0 < / H e i g h t > < I s E x p a n d e d > t r u e < / I s E x p a n d e d > < W i d t h > 2 0 0 < / W i d t h > < / a : V a l u e > < / a : K e y V a l u e O f D i a g r a m O b j e c t K e y a n y T y p e z b w N T n L X > < a : K e y V a l u e O f D i a g r a m O b j e c t K e y a n y T y p e z b w N T n L X > < a : K e y > < K e y > T a b l e s \ d i m _ t o p i c \ C o l u m n s \ C A T E G O R Y < / K e y > < / a : K e y > < a : V a l u e   i : t y p e = " D i a g r a m D i s p l a y N o d e V i e w S t a t e " > < H e i g h t > 1 5 0 < / H e i g h t > < I s E x p a n d e d > t r u e < / I s E x p a n d e d > < W i d t h > 2 0 0 < / W i d t h > < / a : V a l u e > < / a : K e y V a l u e O f D i a g r a m O b j e c t K e y a n y T y p e z b w N T n L X > < a : K e y V a l u e O f D i a g r a m O b j e c t K e y a n y T y p e z b w N T n L X > < a : K e y > < K e y > T a b l e s \ d i m _ t o p i c \ C o l u m n s \ F N _ T E X T < / K e y > < / a : K e y > < a : V a l u e   i : t y p e = " D i a g r a m D i s p l a y N o d e V i e w S t a t e " > < H e i g h t > 1 5 0 < / H e i g h t > < I s E x p a n d e d > t r u e < / I s E x p a n d e d > < W i d t h > 2 0 0 < / W i d t h > < / a : V a l u e > < / a : K e y V a l u e O f D i a g r a m O b j e c t K e y a n y T y p e z b w N T n L X > < a : K e y V a l u e O f D i a g r a m O b j e c t K e y a n y T y p e z b w N T n L X > < a : K e y > < K e y > T a b l e s \ d i m _ s u b g r o u p   1 < / K e y > < / a : K e y > < a : V a l u e   i : t y p e = " D i a g r a m D i s p l a y N o d e V i e w S t a t e " > < H e i g h t > 2 4 3 . 5 9 9 9 9 9 9 9 9 9 9 9 9 7 < / H e i g h t > < I s E x p a n d e d > t r u e < / I s E x p a n d e d > < L a y e d O u t > t r u e < / L a y e d O u t > < L e f t > 4 6 2 . 5 3 5 7 1 7 2 1 6 2 9 7 0 3 < / L e f t > < S c r o l l V e r t i c a l O f f s e t > 4 4 . 3 3 6 6 6 6 6 6 6 6 6 6 6 7 3 < / S c r o l l V e r t i c a l O f f s e t > < T a b I n d e x > 4 < / T a b I n d e x > < T o p > 3 7 4 . 0 5 7 1 4 2 8 5 7 1 4 3 2 8 < / T o p > < W i d t h > 2 0 0 < / W i d t h > < / a : V a l u e > < / a : K e y V a l u e O f D i a g r a m O b j e c t K e y a n y T y p e z b w N T n L X > < a : K e y V a l u e O f D i a g r a m O b j e c t K e y a n y T y p e z b w N T n L X > < a : K e y > < K e y > T a b l e s \ d i m _ s u b g r o u p   1 \ C o l u m n s \ S U B G R O U P _ I D < / K e y > < / a : K e y > < a : V a l u e   i : t y p e = " D i a g r a m D i s p l a y N o d e V i e w S t a t e " > < H e i g h t > 1 5 0 < / H e i g h t > < I s E x p a n d e d > t r u e < / I s E x p a n d e d > < W i d t h > 2 0 0 < / W i d t h > < / a : V a l u e > < / a : K e y V a l u e O f D i a g r a m O b j e c t K e y a n y T y p e z b w N T n L X > < a : K e y V a l u e O f D i a g r a m O b j e c t K e y a n y T y p e z b w N T n L X > < a : K e y > < K e y > T a b l e s \ d i m _ s u b g r o u p   1 \ C o l u m n s \ S U B G R O U P < / K e y > < / a : K e y > < a : V a l u e   i : t y p e = " D i a g r a m D i s p l a y N o d e V i e w S t a t e " > < H e i g h t > 1 5 0 < / H e i g h t > < I s E x p a n d e d > t r u e < / I s E x p a n d e d > < W i d t h > 2 0 0 < / W i d t h > < / a : V a l u e > < / a : K e y V a l u e O f D i a g r a m O b j e c t K e y a n y T y p e z b w N T n L X > < a : K e y V a l u e O f D i a g r a m O b j e c t K e y a n y T y p e z b w N T n L X > < a : K e y > < K e y > T a b l e s \ d i m _ s u b g r o u p   1 \ C o l u m n s \ G R O U P _ I D < / K e y > < / a : K e y > < a : V a l u e   i : t y p e = " D i a g r a m D i s p l a y N o d e V i e w S t a t e " > < H e i g h t > 1 5 0 < / H e i g h t > < I s E x p a n d e d > t r u e < / I s E x p a n d e d > < W i d t h > 2 0 0 < / W i d t h > < / a : V a l u e > < / a : K e y V a l u e O f D i a g r a m O b j e c t K e y a n y T y p e z b w N T n L X > < a : K e y V a l u e O f D i a g r a m O b j e c t K e y a n y T y p e z b w N T n L X > < a : K e y > < K e y > T a b l e s \ d i m _ s u b g r o u p   1 \ C o l u m n s \ G R O U P < / K e y > < / a : K e y > < a : V a l u e   i : t y p e = " D i a g r a m D i s p l a y N o d e V i e w S t a t e " > < H e i g h t > 1 5 0 < / H e i g h t > < I s E x p a n d e d > t r u e < / I s E x p a n d e d > < W i d t h > 2 0 0 < / W i d t h > < / a : V a l u e > < / a : K e y V a l u e O f D i a g r a m O b j e c t K e y a n y T y p e z b w N T n L X > < a : K e y V a l u e O f D i a g r a m O b j e c t K e y a n y T y p e z b w N T n L X > < a : K e y > < K e y > T a b l e s \ d i m _ s u b g r o u p   1 \ C o l u m n s \ C L A S S I F I C A T I O N _ I D < / K e y > < / a : K e y > < a : V a l u e   i : t y p e = " D i a g r a m D i s p l a y N o d e V i e w S t a t e " > < H e i g h t > 1 5 0 < / H e i g h t > < I s E x p a n d e d > t r u e < / I s E x p a n d e d > < W i d t h > 2 0 0 < / W i d t h > < / a : V a l u e > < / a : K e y V a l u e O f D i a g r a m O b j e c t K e y a n y T y p e z b w N T n L X > < a : K e y V a l u e O f D i a g r a m O b j e c t K e y a n y T y p e z b w N T n L X > < a : K e y > < K e y > T a b l e s \ d i m _ s u b g r o u p   1 \ C o l u m n s \ C L A S S I F I C A T I O N < / K e y > < / a : K e y > < a : V a l u e   i : t y p e = " D i a g r a m D i s p l a y N o d e V i e w S t a t e " > < H e i g h t > 1 5 0 < / H e i g h t > < I s E x p a n d e d > t r u e < / I s E x p a n d e d > < W i d t h > 2 0 0 < / W i d t h > < / a : V a l u e > < / a : K e y V a l u e O f D i a g r a m O b j e c t K e y a n y T y p e z b w N T n L X > < a : K e y V a l u e O f D i a g r a m O b j e c t K e y a n y T y p e z b w N T n L X > < a : K e y > < K e y > T a b l e s \ d i m _ s u b g r o u p   1 \ C o l u m n s \ F N _ T E X T < / K e y > < / a : K e y > < a : V a l u e   i : t y p e = " D i a g r a m D i s p l a y N o d e V i e w S t a t e " > < H e i g h t > 1 5 0 < / H e i g h t > < I s E x p a n d e d > t r u e < / I s E x p a n d e d > < W i d t h > 2 0 0 < / W i d t h > < / a : V a l u e > < / a : K e y V a l u e O f D i a g r a m O b j e c t K e y a n y T y p e z b w N T n L X > < a : K e y V a l u e O f D i a g r a m O b j e c t K e y a n y T y p e z b w N T n L X > < a : K e y > < K e y > T a b l e s \ d i m _ s u b g r o u p   1 \ H i e r a r c h i e s \ H i e r a r c h y 1 < / K e y > < / a : K e y > < a : V a l u e   i : t y p e = " D i a g r a m D i s p l a y N o d e V i e w S t a t e " > < H e i g h t > 1 5 0 < / H e i g h t > < I s E x p a n d e d > t r u e < / I s E x p a n d e d > < W i d t h > 2 0 0 < / W i d t h > < / a : V a l u e > < / a : K e y V a l u e O f D i a g r a m O b j e c t K e y a n y T y p e z b w N T n L X > < a : K e y V a l u e O f D i a g r a m O b j e c t K e y a n y T y p e z b w N T n L X > < a : K e y > < K e y > T a b l e s \ d i m _ s u b g r o u p   1 \ H i e r a r c h i e s \ H i e r a r c h y 1 \ L e v e l s \ G R O U P < / K e y > < / a : K e y > < a : V a l u e   i : t y p e = " D i a g r a m D i s p l a y N o d e V i e w S t a t e " > < H e i g h t > 1 5 0 < / H e i g h t > < I s E x p a n d e d > t r u e < / I s E x p a n d e d > < W i d t h > 2 0 0 < / W i d t h > < / a : V a l u e > < / a : K e y V a l u e O f D i a g r a m O b j e c t K e y a n y T y p e z b w N T n L X > < a : K e y V a l u e O f D i a g r a m O b j e c t K e y a n y T y p e z b w N T n L X > < a : K e y > < K e y > T a b l e s \ d i m _ s u b g r o u p   1 \ H i e r a r c h i e s \ H i e r a r c h y 1 \ L e v e l s \ S U B G R O U P < / K e y > < / a : K e y > < a : V a l u e   i : t y p e = " D i a g r a m D i s p l a y N o d e V i e w S t a t e " > < H e i g h t > 1 5 0 < / H e i g h t > < I s E x p a n d e d > t r u e < / I s E x p a n d e d > < W i d t h > 2 0 0 < / W i d t h > < / a : V a l u e > < / a : K e y V a l u e O f D i a g r a m O b j e c t K e y a n y T y p e z b w N T n L X > < a : K e y V a l u e O f D i a g r a m O b j e c t K e y a n y T y p e z b w N T n L X > < a : K e y > < K e y > T a b l e s \ d i m _ s u b g r o u p   1 \ H i e r a r c h y 1 \ A d d i t i o n a l   I n f o \ H i n t   T e x t < / K e y > < / a : K e y > < a : V a l u e   i : t y p e = " D i a g r a m D i s p l a y V i e w S t a t e I D i a g r a m T a g A d d i t i o n a l I n f o " / > < / a : K e y V a l u e O f D i a g r a m O b j e c t K e y a n y T y p e z b w N T n L X > < a : K e y V a l u e O f D i a g r a m O b j e c t K e y a n y T y p e z b w N T n L X > < a : K e y > < K e y > T a b l e s \ f a c t _ e s t i m a t e s < / K e y > < / a : K e y > < a : V a l u e   i : t y p e = " D i a g r a m D i s p l a y N o d e V i e w S t a t e " > < H e i g h t > 2 5 3 . 2 < / H e i g h t > < I s E x p a n d e d > t r u e < / I s E x p a n d e d > < L a y e d O u t > t r u e < / L a y e d O u t > < L e f t > 2 2 4 . 0 0 3 3 3 5 2 2 0 0 5 9 8 < / L e f t > < T a b I n d e x > 2 < / T a b I n d e x > < T o p > 1 7 6 . 0 6 8 7 7 8 2 8 0 5 4 3 2 9 < / T o p > < W i d t h > 2 0 0 < / W i d t h > < / a : V a l u e > < / a : K e y V a l u e O f D i a g r a m O b j e c t K e y a n y T y p e z b w N T n L X > < a : K e y V a l u e O f D i a g r a m O b j e c t K e y a n y T y p e z b w N T n L X > < a : K e y > < K e y > T a b l e s \ f a c t _ e s t i m a t e s \ C o l u m n s \ T O P I C _ I D < / K e y > < / a : K e y > < a : V a l u e   i : t y p e = " D i a g r a m D i s p l a y N o d e V i e w S t a t e " > < H e i g h t > 1 5 0 < / H e i g h t > < I s E x p a n d e d > t r u e < / I s E x p a n d e d > < W i d t h > 2 0 0 < / W i d t h > < / a : V a l u e > < / a : K e y V a l u e O f D i a g r a m O b j e c t K e y a n y T y p e z b w N T n L X > < a : K e y V a l u e O f D i a g r a m O b j e c t K e y a n y T y p e z b w N T n L X > < a : K e y > < K e y > T a b l e s \ f a c t _ e s t i m a t e s \ C o l u m n s \ S U B G R O U P _ I D < / K e y > < / a : K e y > < a : V a l u e   i : t y p e = " D i a g r a m D i s p l a y N o d e V i e w S t a t e " > < H e i g h t > 1 5 0 < / H e i g h t > < I s E x p a n d e d > t r u e < / I s E x p a n d e d > < W i d t h > 2 0 0 < / W i d t h > < / a : V a l u e > < / a : K e y V a l u e O f D i a g r a m O b j e c t K e y a n y T y p e z b w N T n L X > < a : K e y V a l u e O f D i a g r a m O b j e c t K e y a n y T y p e z b w N T n L X > < a : K e y > < K e y > T a b l e s \ f a c t _ e s t i m a t e s \ C o l u m n s \ T I M E _ P E R I O D < / K e y > < / a : K e y > < a : V a l u e   i : t y p e = " D i a g r a m D i s p l a y N o d e V i e w S t a t e " > < H e i g h t > 1 5 0 < / H e i g h t > < I s E x p a n d e d > t r u e < / I s E x p a n d e d > < W i d t h > 2 0 0 < / W i d t h > < / a : V a l u e > < / a : K e y V a l u e O f D i a g r a m O b j e c t K e y a n y T y p e z b w N T n L X > < a : K e y V a l u e O f D i a g r a m O b j e c t K e y a n y T y p e z b w N T n L X > < a : K e y > < K e y > T a b l e s \ f a c t _ e s t i m a t e s \ C o l u m n s \ E S T I M A T E < / K e y > < / a : K e y > < a : V a l u e   i : t y p e = " D i a g r a m D i s p l a y N o d e V i e w S t a t e " > < H e i g h t > 1 5 0 < / H e i g h t > < I s E x p a n d e d > t r u e < / I s E x p a n d e d > < W i d t h > 2 0 0 < / W i d t h > < / a : V a l u e > < / a : K e y V a l u e O f D i a g r a m O b j e c t K e y a n y T y p e z b w N T n L X > < a : K e y V a l u e O f D i a g r a m O b j e c t K e y a n y T y p e z b w N T n L X > < a : K e y > < K e y > T a b l e s \ f a c t _ e s t i m a t e s \ C o l u m n s \ E S T I M A T E _ L C I < / K e y > < / a : K e y > < a : V a l u e   i : t y p e = " D i a g r a m D i s p l a y N o d e V i e w S t a t e " > < H e i g h t > 1 5 0 < / H e i g h t > < I s E x p a n d e d > t r u e < / I s E x p a n d e d > < W i d t h > 2 0 0 < / W i d t h > < / a : V a l u e > < / a : K e y V a l u e O f D i a g r a m O b j e c t K e y a n y T y p e z b w N T n L X > < a : K e y V a l u e O f D i a g r a m O b j e c t K e y a n y T y p e z b w N T n L X > < a : K e y > < K e y > T a b l e s \ f a c t _ e s t i m a t e s \ C o l u m n s \ E S T I M A T E _ U C I < / K e y > < / a : K e y > < a : V a l u e   i : t y p e = " D i a g r a m D i s p l a y N o d e V i e w S t a t e " > < H e i g h t > 1 5 0 < / H e i g h t > < I s E x p a n d e d > t r u e < / I s E x p a n d e d > < W i d t h > 2 0 0 < / W i d t h > < / a : V a l u e > < / a : K e y V a l u e O f D i a g r a m O b j e c t K e y a n y T y p e z b w N T n L X > < a : K e y V a l u e O f D i a g r a m O b j e c t K e y a n y T y p e z b w N T n L X > < a : K e y > < K e y > T a b l e s \ f a c t _ e s t i m a t e s \ C o l u m n s \ F L A G < / K e y > < / a : K e y > < a : V a l u e   i : t y p e = " D i a g r a m D i s p l a y N o d e V i e w S t a t e " > < H e i g h t > 1 5 0 < / H e i g h t > < I s E x p a n d e d > t r u e < / I s E x p a n d e d > < W i d t h > 2 0 0 < / W i d t h > < / a : V a l u e > < / a : K e y V a l u e O f D i a g r a m O b j e c t K e y a n y T y p e z b w N T n L X > < a : K e y V a l u e O f D i a g r a m O b j e c t K e y a n y T y p e z b w N T n L X > < a : K e y > < K e y > T a b l e s \ f a c t _ e s t i m a t e s \ M e a s u r e s \ S u m   o f   E S T I M A T E < / K e y > < / a : K e y > < a : V a l u e   i : t y p e = " D i a g r a m D i s p l a y N o d e V i e w S t a t e " > < H e i g h t > 1 5 0 < / H e i g h t > < I s E x p a n d e d > t r u e < / I s E x p a n d e d > < W i d t h > 2 0 0 < / W i d t h > < / a : V a l u e > < / a : K e y V a l u e O f D i a g r a m O b j e c t K e y a n y T y p e z b w N T n L X > < a : K e y V a l u e O f D i a g r a m O b j e c t K e y a n y T y p e z b w N T n L X > < a : K e y > < K e y > T a b l e s \ f a c t _ e s t i m a t e s \ S u m   o f   E S T I M A T E \ A d d i t i o n a l   I n f o \ I m p l i c i t   M e a s u r e < / K e y > < / a : K e y > < a : V a l u e   i : t y p e = " D i a g r a m D i s p l a y V i e w S t a t e I D i a g r a m T a g A d d i t i o n a l I n f o " / > < / a : K e y V a l u e O f D i a g r a m O b j e c t K e y a n y T y p e z b w N T n L X > < a : K e y V a l u e O f D i a g r a m O b j e c t K e y a n y T y p e z b w N T n L X > < a : K e y > < K e y > T a b l e s \ f a c t _ e s t i m a t e s \ M e a s u r e s \ A v e r a g e   o f   E S T I M A T E < / K e y > < / a : K e y > < a : V a l u e   i : t y p e = " D i a g r a m D i s p l a y N o d e V i e w S t a t e " > < H e i g h t > 1 5 0 < / H e i g h t > < I s E x p a n d e d > t r u e < / I s E x p a n d e d > < W i d t h > 2 0 0 < / W i d t h > < / a : V a l u e > < / a : K e y V a l u e O f D i a g r a m O b j e c t K e y a n y T y p e z b w N T n L X > < a : K e y V a l u e O f D i a g r a m O b j e c t K e y a n y T y p e z b w N T n L X > < a : K e y > < K e y > T a b l e s \ f a c t _ e s t i m a t e s \ A v e r a g e   o f   E S T I M A T E \ A d d i t i o n a l   I n f o \ I m p l i c i t   M e a s u r e < / K e y > < / a : K e y > < a : V a l u e   i : t y p e = " D i a g r a m D i s p l a y V i e w S t a t e I D i a g r a m T a g A d d i t i o n a l I n f o " / > < / a : K e y V a l u e O f D i a g r a m O b j e c t K e y a n y T y p e z b w N T n L X > < a : K e y V a l u e O f D i a g r a m O b j e c t K e y a n y T y p e z b w N T n L X > < a : K e y > < K e y > T a b l e s \ n o t e s < / K e y > < / a : K e y > < a : V a l u e   i : t y p e = " D i a g r a m D i s p l a y N o d e V i e w S t a t e " > < H e i g h t > 1 5 0 < / H e i g h t > < I s E x p a n d e d > t r u e < / I s E x p a n d e d > < L a y e d O u t > t r u e < / L a y e d O u t > < W i d t h > 2 0 0 < / W i d t h > < / a : V a l u e > < / a : K e y V a l u e O f D i a g r a m O b j e c t K e y a n y T y p e z b w N T n L X > < a : K e y V a l u e O f D i a g r a m O b j e c t K e y a n y T y p e z b w N T n L X > < a : K e y > < K e y > T a b l e s \ n o t e s \ C o l u m n s \ F N _ T Y P E < / K e y > < / a : K e y > < a : V a l u e   i : t y p e = " D i a g r a m D i s p l a y N o d e V i e w S t a t e " > < H e i g h t > 1 5 0 < / H e i g h t > < I s E x p a n d e d > t r u e < / I s E x p a n d e d > < W i d t h > 2 0 0 < / W i d t h > < / a : V a l u e > < / a : K e y V a l u e O f D i a g r a m O b j e c t K e y a n y T y p e z b w N T n L X > < a : K e y V a l u e O f D i a g r a m O b j e c t K e y a n y T y p e z b w N T n L X > < a : K e y > < K e y > T a b l e s \ n o t e s \ C o l u m n s \ F N _ T E X T < / K e y > < / a : K e y > < a : V a l u e   i : t y p e = " D i a g r a m D i s p l a y N o d e V i e w S t a t e " > < H e i g h t > 1 5 0 < / H e i g h t > < I s E x p a n d e d > t r u e < / I s E x p a n d e d > < W i d t h > 2 0 0 < / W i d t h > < / a : V a l u e > < / a : K e y V a l u e O f D i a g r a m O b j e c t K e y a n y T y p e z b w N T n L X > < a : K e y V a l u e O f D i a g r a m O b j e c t K e y a n y T y p e z b w N T n L X > < a : K e y > < K e y > R e l a t i o n s h i p s \ & l t ; T a b l e s \ f a c t _ e s t i m a t e s \ C o l u m n s \ T O P I C _ I D & g t ; - & l t ; T a b l e s \ d i m _ t o p i c \ C o l u m n s \ T O P I C _ I D & g t ; < / K e y > < / a : K e y > < a : V a l u e   i : t y p e = " D i a g r a m D i s p l a y L i n k V i e w S t a t e " > < A u t o m a t i o n P r o p e r t y H e l p e r T e x t > E n d   p o i n t   1 :   ( 3 2 4 . 0 0 3 3 3 5 , 1 6 0 . 0 6 8 7 7 8 2 8 0 5 4 3 ) .   E n d   p o i n t   2 :   ( 4 5 1 . 2 0 3 3 3 5 2 2 0 0 6 , 9 5 . 8 )   < / A u t o m a t i o n P r o p e r t y H e l p e r T e x t > < L a y e d O u t > t r u e < / L a y e d O u t > < P o i n t s   x m l n s : b = " h t t p : / / s c h e m a s . d a t a c o n t r a c t . o r g / 2 0 0 4 / 0 7 / S y s t e m . W i n d o w s " > < b : P o i n t > < b : _ x > 3 2 4 . 0 0 3 3 3 5 < / b : _ x > < b : _ y > 1 6 0 . 0 6 8 7 7 8 2 8 0 5 4 3 2 6 < / b : _ y > < / b : P o i n t > < b : P o i n t > < b : _ x > 3 2 4 . 0 0 3 3 3 5 < / b : _ x > < b : _ y > 9 7 . 8 < / b : _ y > < / b : P o i n t > < b : P o i n t > < b : _ x > 3 2 6 . 0 0 3 3 3 5 < / b : _ x > < b : _ y > 9 5 . 8 < / b : _ y > < / b : P o i n t > < b : P o i n t > < b : _ x > 4 5 1 . 2 0 3 3 3 5 2 2 0 0 5 9 5 6 < / b : _ x > < b : _ y > 9 5 . 8 0 0 0 0 0 0 0 0 0 0 0 0 1 1 < / b : _ y > < / b : P o i n t > < / P o i n t s > < / a : V a l u e > < / a : K e y V a l u e O f D i a g r a m O b j e c t K e y a n y T y p e z b w N T n L X > < a : K e y V a l u e O f D i a g r a m O b j e c t K e y a n y T y p e z b w N T n L X > < a : K e y > < K e y > R e l a t i o n s h i p s \ & l t ; T a b l e s \ f a c t _ e s t i m a t e s \ C o l u m n s \ T O P I C _ I D & g t ; - & l t ; T a b l e s \ d i m _ t o p i c \ C o l u m n s \ T O P I C _ I D & g t ; \ F K < / K e y > < / a : K e y > < a : V a l u e   i : t y p e = " D i a g r a m D i s p l a y L i n k E n d p o i n t V i e w S t a t e " > < H e i g h t > 1 6 < / H e i g h t > < L a b e l L o c a t i o n   x m l n s : b = " h t t p : / / s c h e m a s . d a t a c o n t r a c t . o r g / 2 0 0 4 / 0 7 / S y s t e m . W i n d o w s " > < b : _ x > 3 1 6 . 0 0 3 3 3 5 < / b : _ x > < b : _ y > 1 6 0 . 0 6 8 7 7 8 2 8 0 5 4 3 2 6 < / b : _ y > < / L a b e l L o c a t i o n > < L o c a t i o n   x m l n s : b = " h t t p : / / s c h e m a s . d a t a c o n t r a c t . o r g / 2 0 0 4 / 0 7 / S y s t e m . W i n d o w s " > < b : _ x > 3 2 4 . 0 0 3 3 3 5 < / b : _ x > < b : _ y > 1 7 6 . 0 6 8 7 7 8 2 8 0 5 4 3 2 6 < / b : _ y > < / L o c a t i o n > < S h a p e R o t a t e A n g l e > 2 7 0 < / S h a p e R o t a t e A n g l e > < W i d t h > 1 6 < / W i d t h > < / a : V a l u e > < / a : K e y V a l u e O f D i a g r a m O b j e c t K e y a n y T y p e z b w N T n L X > < a : K e y V a l u e O f D i a g r a m O b j e c t K e y a n y T y p e z b w N T n L X > < a : K e y > < K e y > R e l a t i o n s h i p s \ & l t ; T a b l e s \ f a c t _ e s t i m a t e s \ C o l u m n s \ T O P I C _ I D & g t ; - & l t ; T a b l e s \ d i m _ t o p i c \ C o l u m n s \ T O P I C _ I D & g t ; \ P K < / K e y > < / a : K e y > < a : V a l u e   i : t y p e = " D i a g r a m D i s p l a y L i n k E n d p o i n t V i e w S t a t e " > < H e i g h t > 1 6 < / H e i g h t > < L a b e l L o c a t i o n   x m l n s : b = " h t t p : / / s c h e m a s . d a t a c o n t r a c t . o r g / 2 0 0 4 / 0 7 / S y s t e m . W i n d o w s " > < b : _ x > 4 5 1 . 2 0 3 3 3 5 2 2 0 0 5 9 5 6 < / b : _ x > < b : _ y > 8 7 . 8 0 0 0 0 0 0 0 0 0 0 0 0 1 1 < / b : _ y > < / L a b e l L o c a t i o n > < L o c a t i o n   x m l n s : b = " h t t p : / / s c h e m a s . d a t a c o n t r a c t . o r g / 2 0 0 4 / 0 7 / S y s t e m . W i n d o w s " > < b : _ x > 4 6 7 . 2 0 3 3 3 5 2 2 0 0 5 9 5 6 < / b : _ x > < b : _ y > 9 5 . 8 < / b : _ y > < / L o c a t i o n > < S h a p e R o t a t e A n g l e > 1 7 9 . 9 9 9 9 9 9 9 9 9 9 9 9 9 4 < / S h a p e R o t a t e A n g l e > < W i d t h > 1 6 < / W i d t h > < / a : V a l u e > < / a : K e y V a l u e O f D i a g r a m O b j e c t K e y a n y T y p e z b w N T n L X > < a : K e y V a l u e O f D i a g r a m O b j e c t K e y a n y T y p e z b w N T n L X > < a : K e y > < K e y > R e l a t i o n s h i p s \ & l t ; T a b l e s \ f a c t _ e s t i m a t e s \ C o l u m n s \ T O P I C _ I D & g t ; - & l t ; T a b l e s \ d i m _ t o p i c \ C o l u m n s \ T O P I C _ I D & g t ; \ C r o s s F i l t e r < / K e y > < / a : K e y > < a : V a l u e   i : t y p e = " D i a g r a m D i s p l a y L i n k C r o s s F i l t e r V i e w S t a t e " > < P o i n t s   x m l n s : b = " h t t p : / / s c h e m a s . d a t a c o n t r a c t . o r g / 2 0 0 4 / 0 7 / S y s t e m . W i n d o w s " > < b : P o i n t > < b : _ x > 3 2 4 . 0 0 3 3 3 5 < / b : _ x > < b : _ y > 1 6 0 . 0 6 8 7 7 8 2 8 0 5 4 3 2 6 < / b : _ y > < / b : P o i n t > < b : P o i n t > < b : _ x > 3 2 4 . 0 0 3 3 3 5 < / b : _ x > < b : _ y > 9 7 . 8 < / b : _ y > < / b : P o i n t > < b : P o i n t > < b : _ x > 3 2 6 . 0 0 3 3 3 5 < / b : _ x > < b : _ y > 9 5 . 8 < / b : _ y > < / b : P o i n t > < b : P o i n t > < b : _ x > 4 5 1 . 2 0 3 3 3 5 2 2 0 0 5 9 5 6 < / b : _ x > < b : _ y > 9 5 . 8 0 0 0 0 0 0 0 0 0 0 0 0 1 1 < / b : _ y > < / b : P o i n t > < / P o i n t s > < / a : V a l u e > < / a : K e y V a l u e O f D i a g r a m O b j e c t K e y a n y T y p e z b w N T n L X > < a : K e y V a l u e O f D i a g r a m O b j e c t K e y a n y T y p e z b w N T n L X > < a : K e y > < K e y > R e l a t i o n s h i p s \ & l t ; T a b l e s \ f a c t _ e s t i m a t e s \ C o l u m n s \ S U B G R O U P _ I D & g t ; - & l t ; T a b l e s \ d i m _ s u b g r o u p   1 \ C o l u m n s \ S U B G R O U P _ I D & g t ; < / K e y > < / a : K e y > < a : V a l u e   i : t y p e = " D i a g r a m D i s p l a y L i n k V i e w S t a t e " > < A u t o m a t i o n P r o p e r t y H e l p e r T e x t > E n d   p o i n t   1 :   ( 3 3 4 . 0 0 3 3 3 5 , 4 4 5 . 2 6 8 7 7 8 2 8 0 5 4 3 ) .   E n d   p o i n t   2 :   ( 4 4 6 . 5 3 5 7 1 7 2 1 6 2 9 7 , 4 9 5 . 8 5 7 1 4 3 )   < / A u t o m a t i o n P r o p e r t y H e l p e r T e x t > < L a y e d O u t > t r u e < / L a y e d O u t > < P o i n t s   x m l n s : b = " h t t p : / / s c h e m a s . d a t a c o n t r a c t . o r g / 2 0 0 4 / 0 7 / S y s t e m . W i n d o w s " > < b : P o i n t > < b : _ x > 3 3 4 . 0 0 3 3 3 5 < / b : _ x > < b : _ y > 4 4 5 . 2 6 8 7 7 8 2 8 0 5 4 3 3 < / b : _ y > < / b : P o i n t > < b : P o i n t > < b : _ x > 3 3 4 . 0 0 3 3 3 5 < / b : _ x > < b : _ y > 4 9 3 . 8 5 7 1 4 3 < / b : _ y > < / b : P o i n t > < b : P o i n t > < b : _ x > 3 3 6 . 0 0 3 3 3 5 < / b : _ x > < b : _ y > 4 9 5 . 8 5 7 1 4 3 < / b : _ y > < / b : P o i n t > < b : P o i n t > < b : _ x > 4 4 6 . 5 3 5 7 1 7 2 1 6 2 9 7 0 3 < / b : _ x > < b : _ y > 4 9 5 . 8 5 7 1 4 3 0 0 0 0 0 0 0 6 < / b : _ y > < / b : P o i n t > < / P o i n t s > < / a : V a l u e > < / a : K e y V a l u e O f D i a g r a m O b j e c t K e y a n y T y p e z b w N T n L X > < a : K e y V a l u e O f D i a g r a m O b j e c t K e y a n y T y p e z b w N T n L X > < a : K e y > < K e y > R e l a t i o n s h i p s \ & l t ; T a b l e s \ f a c t _ e s t i m a t e s \ C o l u m n s \ S U B G R O U P _ I D & g t ; - & l t ; T a b l e s \ d i m _ s u b g r o u p   1 \ C o l u m n s \ S U B G R O U P _ I D & g t ; \ F K < / K e y > < / a : K e y > < a : V a l u e   i : t y p e = " D i a g r a m D i s p l a y L i n k E n d p o i n t V i e w S t a t e " > < H e i g h t > 1 6 < / H e i g h t > < L a b e l L o c a t i o n   x m l n s : b = " h t t p : / / s c h e m a s . d a t a c o n t r a c t . o r g / 2 0 0 4 / 0 7 / S y s t e m . W i n d o w s " > < b : _ x > 3 2 6 . 0 0 3 3 3 5 < / b : _ x > < b : _ y > 4 2 9 . 2 6 8 7 7 8 2 8 0 5 4 3 3 < / b : _ y > < / L a b e l L o c a t i o n > < L o c a t i o n   x m l n s : b = " h t t p : / / s c h e m a s . d a t a c o n t r a c t . o r g / 2 0 0 4 / 0 7 / S y s t e m . W i n d o w s " > < b : _ x > 3 3 4 . 0 0 3 3 3 5 < / b : _ x > < b : _ y > 4 2 9 . 2 6 8 7 7 8 2 8 0 5 4 3 3 < / b : _ y > < / L o c a t i o n > < S h a p e R o t a t e A n g l e > 9 0 < / S h a p e R o t a t e A n g l e > < W i d t h > 1 6 < / W i d t h > < / a : V a l u e > < / a : K e y V a l u e O f D i a g r a m O b j e c t K e y a n y T y p e z b w N T n L X > < a : K e y V a l u e O f D i a g r a m O b j e c t K e y a n y T y p e z b w N T n L X > < a : K e y > < K e y > R e l a t i o n s h i p s \ & l t ; T a b l e s \ f a c t _ e s t i m a t e s \ C o l u m n s \ S U B G R O U P _ I D & g t ; - & l t ; T a b l e s \ d i m _ s u b g r o u p   1 \ C o l u m n s \ S U B G R O U P _ I D & g t ; \ P K < / K e y > < / a : K e y > < a : V a l u e   i : t y p e = " D i a g r a m D i s p l a y L i n k E n d p o i n t V i e w S t a t e " > < H e i g h t > 1 6 < / H e i g h t > < L a b e l L o c a t i o n   x m l n s : b = " h t t p : / / s c h e m a s . d a t a c o n t r a c t . o r g / 2 0 0 4 / 0 7 / S y s t e m . W i n d o w s " > < b : _ x > 4 4 6 . 5 3 5 7 1 7 2 1 6 2 9 7 0 3 < / b : _ x > < b : _ y > 4 8 7 . 8 5 7 1 4 3 0 0 0 0 0 0 0 6 < / b : _ y > < / L a b e l L o c a t i o n > < L o c a t i o n   x m l n s : b = " h t t p : / / s c h e m a s . d a t a c o n t r a c t . o r g / 2 0 0 4 / 0 7 / S y s t e m . W i n d o w s " > < b : _ x > 4 6 2 . 5 3 5 7 1 7 2 1 6 2 9 7 0 3 < / b : _ x > < b : _ y > 4 9 5 . 8 5 7 1 4 3 0 0 0 0 0 0 0 6 < / b : _ y > < / L o c a t i o n > < S h a p e R o t a t e A n g l e > 1 8 0 < / S h a p e R o t a t e A n g l e > < W i d t h > 1 6 < / W i d t h > < / a : V a l u e > < / a : K e y V a l u e O f D i a g r a m O b j e c t K e y a n y T y p e z b w N T n L X > < a : K e y V a l u e O f D i a g r a m O b j e c t K e y a n y T y p e z b w N T n L X > < a : K e y > < K e y > R e l a t i o n s h i p s \ & l t ; T a b l e s \ f a c t _ e s t i m a t e s \ C o l u m n s \ S U B G R O U P _ I D & g t ; - & l t ; T a b l e s \ d i m _ s u b g r o u p   1 \ C o l u m n s \ S U B G R O U P _ I D & g t ; \ C r o s s F i l t e r < / K e y > < / a : K e y > < a : V a l u e   i : t y p e = " D i a g r a m D i s p l a y L i n k C r o s s F i l t e r V i e w S t a t e " > < P o i n t s   x m l n s : b = " h t t p : / / s c h e m a s . d a t a c o n t r a c t . o r g / 2 0 0 4 / 0 7 / S y s t e m . W i n d o w s " > < b : P o i n t > < b : _ x > 3 3 4 . 0 0 3 3 3 5 < / b : _ x > < b : _ y > 4 4 5 . 2 6 8 7 7 8 2 8 0 5 4 3 3 < / b : _ y > < / b : P o i n t > < b : P o i n t > < b : _ x > 3 3 4 . 0 0 3 3 3 5 < / b : _ x > < b : _ y > 4 9 3 . 8 5 7 1 4 3 < / b : _ y > < / b : P o i n t > < b : P o i n t > < b : _ x > 3 3 6 . 0 0 3 3 3 5 < / b : _ x > < b : _ y > 4 9 5 . 8 5 7 1 4 3 < / b : _ y > < / b : P o i n t > < b : P o i n t > < b : _ x > 4 4 6 . 5 3 5 7 1 7 2 1 6 2 9 7 0 3 < / b : _ x > < b : _ y > 4 9 5 . 8 5 7 1 4 3 0 0 0 0 0 0 0 6 < / b : _ y > < / b : P o i n t > < / P o i n t s > < / a : V a l u e > < / a : K e y V a l u e O f D i a g r a m O b j e c t K e y a n y T y p e z b w N T n L X > < a : K e y V a l u e O f D i a g r a m O b j e c t K e y a n y T y p e z b w N T n L X > < a : K e y > < K e y > R e l a t i o n s h i p s \ & l t ; T a b l e s \ f a c t _ e s t i m a t e s \ C o l u m n s \ F L A G & g t ; - & l t ; T a b l e s \ d i m _ f l a g \ C o l u m n s \ F L A G & g t ; < / K e y > < / a : K e y > < a : V a l u e   i : t y p e = " D i a g r a m D i s p l a y L i n k V i e w S t a t e " > < A u t o m a t i o n P r o p e r t y H e l p e r T e x t > E n d   p o i n t   1 :   ( 3 1 4 . 0 0 3 3 3 5 , 4 4 5 . 2 6 8 7 7 8 2 8 0 5 4 3 ) .   E n d   p o i n t   2 :   ( 2 1 6 , 4 9 7 . 1 3 7 5 5 7 )   < / A u t o m a t i o n P r o p e r t y H e l p e r T e x t > < L a y e d O u t > t r u e < / L a y e d O u t > < P o i n t s   x m l n s : b = " h t t p : / / s c h e m a s . d a t a c o n t r a c t . o r g / 2 0 0 4 / 0 7 / S y s t e m . W i n d o w s " > < b : P o i n t > < b : _ x > 3 1 4 . 0 0 3 3 3 5 < / b : _ x > < b : _ y > 4 4 5 . 2 6 8 7 7 8 2 8 0 5 4 3 3 < / b : _ y > < / b : P o i n t > < b : P o i n t > < b : _ x > 3 1 4 . 0 0 3 3 3 5 < / b : _ x > < b : _ y > 4 9 5 . 1 3 7 5 5 7 < / b : _ y > < / b : P o i n t > < b : P o i n t > < b : _ x > 3 1 2 . 0 0 3 3 3 5 < / b : _ x > < b : _ y > 4 9 7 . 1 3 7 5 5 7 < / b : _ y > < / b : P o i n t > < b : P o i n t > < b : _ x > 2 1 5 . 9 9 9 9 9 9 9 9 9 9 9 9 9 7 < / b : _ x > < b : _ y > 4 9 7 . 1 3 7 5 5 7 < / b : _ y > < / b : P o i n t > < / P o i n t s > < / a : V a l u e > < / a : K e y V a l u e O f D i a g r a m O b j e c t K e y a n y T y p e z b w N T n L X > < a : K e y V a l u e O f D i a g r a m O b j e c t K e y a n y T y p e z b w N T n L X > < a : K e y > < K e y > R e l a t i o n s h i p s \ & l t ; T a b l e s \ f a c t _ e s t i m a t e s \ C o l u m n s \ F L A G & g t ; - & l t ; T a b l e s \ d i m _ f l a g \ C o l u m n s \ F L A G & g t ; \ F K < / K e y > < / a : K e y > < a : V a l u e   i : t y p e = " D i a g r a m D i s p l a y L i n k E n d p o i n t V i e w S t a t e " > < H e i g h t > 1 6 < / H e i g h t > < L a b e l L o c a t i o n   x m l n s : b = " h t t p : / / s c h e m a s . d a t a c o n t r a c t . o r g / 2 0 0 4 / 0 7 / S y s t e m . W i n d o w s " > < b : _ x > 3 0 6 . 0 0 3 3 3 5 < / b : _ x > < b : _ y > 4 2 9 . 2 6 8 7 7 8 2 8 0 5 4 3 3 < / b : _ y > < / L a b e l L o c a t i o n > < L o c a t i o n   x m l n s : b = " h t t p : / / s c h e m a s . d a t a c o n t r a c t . o r g / 2 0 0 4 / 0 7 / S y s t e m . W i n d o w s " > < b : _ x > 3 1 4 . 0 0 3 3 3 5 < / b : _ x > < b : _ y > 4 2 9 . 2 6 8 7 7 8 2 8 0 5 4 3 3 < / b : _ y > < / L o c a t i o n > < S h a p e R o t a t e A n g l e > 9 0 < / S h a p e R o t a t e A n g l e > < W i d t h > 1 6 < / W i d t h > < / a : V a l u e > < / a : K e y V a l u e O f D i a g r a m O b j e c t K e y a n y T y p e z b w N T n L X > < a : K e y V a l u e O f D i a g r a m O b j e c t K e y a n y T y p e z b w N T n L X > < a : K e y > < K e y > R e l a t i o n s h i p s \ & l t ; T a b l e s \ f a c t _ e s t i m a t e s \ C o l u m n s \ F L A G & g t ; - & l t ; T a b l e s \ d i m _ f l a g \ C o l u m n s \ F L A G & g t ; \ P K < / K e y > < / a : K e y > < a : V a l u e   i : t y p e = " D i a g r a m D i s p l a y L i n k E n d p o i n t V i e w S t a t e " > < H e i g h t > 1 6 < / H e i g h t > < L a b e l L o c a t i o n   x m l n s : b = " h t t p : / / s c h e m a s . d a t a c o n t r a c t . o r g / 2 0 0 4 / 0 7 / S y s t e m . W i n d o w s " > < b : _ x > 1 9 9 . 9 9 9 9 9 9 9 9 9 9 9 9 9 7 < / b : _ x > < b : _ y > 4 8 9 . 1 3 7 5 5 7 < / b : _ y > < / L a b e l L o c a t i o n > < L o c a t i o n   x m l n s : b = " h t t p : / / s c h e m a s . d a t a c o n t r a c t . o r g / 2 0 0 4 / 0 7 / S y s t e m . W i n d o w s " > < b : _ x > 1 9 9 . 9 9 9 9 9 9 9 9 9 9 9 9 9 7 < / b : _ x > < b : _ y > 4 9 7 . 1 3 7 5 5 7 < / b : _ y > < / L o c a t i o n > < S h a p e R o t a t e A n g l e > 3 6 0 < / S h a p e R o t a t e A n g l e > < W i d t h > 1 6 < / W i d t h > < / a : V a l u e > < / a : K e y V a l u e O f D i a g r a m O b j e c t K e y a n y T y p e z b w N T n L X > < a : K e y V a l u e O f D i a g r a m O b j e c t K e y a n y T y p e z b w N T n L X > < a : K e y > < K e y > R e l a t i o n s h i p s \ & l t ; T a b l e s \ f a c t _ e s t i m a t e s \ C o l u m n s \ F L A G & g t ; - & l t ; T a b l e s \ d i m _ f l a g \ C o l u m n s \ F L A G & g t ; \ C r o s s F i l t e r < / K e y > < / a : K e y > < a : V a l u e   i : t y p e = " D i a g r a m D i s p l a y L i n k C r o s s F i l t e r V i e w S t a t e " > < P o i n t s   x m l n s : b = " h t t p : / / s c h e m a s . d a t a c o n t r a c t . o r g / 2 0 0 4 / 0 7 / S y s t e m . W i n d o w s " > < b : P o i n t > < b : _ x > 3 1 4 . 0 0 3 3 3 5 < / b : _ x > < b : _ y > 4 4 5 . 2 6 8 7 7 8 2 8 0 5 4 3 3 < / b : _ y > < / b : P o i n t > < b : P o i n t > < b : _ x > 3 1 4 . 0 0 3 3 3 5 < / b : _ x > < b : _ y > 4 9 5 . 1 3 7 5 5 7 < / b : _ y > < / b : P o i n t > < b : P o i n t > < b : _ x > 3 1 2 . 0 0 3 3 3 5 < / b : _ x > < b : _ y > 4 9 7 . 1 3 7 5 5 7 < / b : _ y > < / b : P o i n t > < b : P o i n t > < b : _ x > 2 1 5 . 9 9 9 9 9 9 9 9 9 9 9 9 9 7 < / b : _ x > < b : _ y > 4 9 7 . 1 3 7 5 5 7 < / b : _ y > < / b : P o i n t > < / P o i n t s > < / a : V a l u e > < / a : K e y V a l u e O f D i a g r a m O b j e c t K e y a n y T y p e z b w N T n L X > < / V i e w S t a t e s > < / D i a g r a m M a n a g e r . S e r i a l i z a b l e D i a g r a m > < / A r r a y O f D i a g r a m M a n a g e r . S e r i a l i z a b l e D i a g r a m > ] ] > < / C u s t o m C o n t e n t > < / G e m i n i > 
</file>

<file path=customXml/item16.xml>��< ? x m l   v e r s i o n = " 1 . 0 "   e n c o d i n g = " U T F - 1 6 " ? > < G e m i n i   x m l n s = " h t t p : / / g e m i n i / p i v o t c u s t o m i z a t i o n / T a b l e X M L _ d i m _ n o t e s _ c 0 c 8 5 8 0 d - 5 8 a 6 - 4 7 b 2 - 8 1 3 0 - b 8 7 8 6 5 f e 8 e 8 d " > < C u s t o m C o n t e n t > < ! [ C D A T A [ < T a b l e W i d g e t G r i d S e r i a l i z a t i o n   x m l n s : x s i = " h t t p : / / w w w . w 3 . o r g / 2 0 0 1 / X M L S c h e m a - i n s t a n c e "   x m l n s : x s d = " h t t p : / / w w w . w 3 . o r g / 2 0 0 1 / X M L S c h e m a " > < C o l u m n S u g g e s t e d T y p e   / > < C o l u m n F o r m a t   / > < C o l u m n A c c u r a c y   / > < C o l u m n C u r r e n c y S y m b o l   / > < C o l u m n P o s i t i v e P a t t e r n   / > < C o l u m n N e g a t i v e P a t t e r n   / > < C o l u m n W i d t h s > < i t e m > < k e y > < s t r i n g > F N _ I D < / s t r i n g > < / k e y > < v a l u e > < i n t > 9 1 < / i n t > < / v a l u e > < / i t e m > < i t e m > < k e y > < s t r i n g > F N _ T Y P E < / s t r i n g > < / k e y > < v a l u e > < i n t > 1 1 0 < / i n t > < / v a l u e > < / i t e m > < i t e m > < k e y > < s t r i n g > F N _ C O D E < / s t r i n g > < / k e y > < v a l u e > < i n t > 1 1 7 < / i n t > < / v a l u e > < / i t e m > < i t e m > < k e y > < s t r i n g > F N _ T E X T < / s t r i n g > < / k e y > < v a l u e > < i n t > 1 1 0 < / i n t > < / v a l u e > < / i t e m > < / C o l u m n W i d t h s > < C o l u m n D i s p l a y I n d e x > < i t e m > < k e y > < s t r i n g > F N _ I D < / s t r i n g > < / k e y > < v a l u e > < i n t > 0 < / i n t > < / v a l u e > < / i t e m > < i t e m > < k e y > < s t r i n g > F N _ T Y P E < / s t r i n g > < / k e y > < v a l u e > < i n t > 1 < / i n t > < / v a l u e > < / i t e m > < i t e m > < k e y > < s t r i n g > F N _ C O D E < / s t r i n g > < / k e y > < v a l u e > < i n t > 2 < / i n t > < / v a l u e > < / i t e m > < i t e m > < k e y > < s t r i n g > F N _ T E X T < / 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 2 0 2 5 - 0 1 - 0 7 T 2 0 : 4 1 : 2 9 . 5 9 3 0 5 8 7 + 0 8 : 0 0 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C l i e n t W i n d o w X M L " > < C u s t o m C o n t e n t > < ! [ C D A T A [ f a c t _ e s t i m a t e s _ 3 c f 2 5 0 1 7 - 7 3 0 1 - 4 7 a 8 - 8 c 5 5 - 1 0 9 e 4 0 7 8 b e c 9 ] ] > < / C u s t o m C o n t e n t > < / G e m i n i > 
</file>

<file path=customXml/item2.xml>��< ? x m l   v e r s i o n = " 1 . 0 "   e n c o d i n g = " U T F - 1 6 " ? > < G e m i n i   x m l n s = " h t t p : / / g e m i n i / p i v o t c u s t o m i z a t i o n / S a n d b o x N o n E m p t y " > < C u s t o m C o n t e n t > < ! [ C D A T A [ 1 ] ] > < / C u s t o m C o n t e n t > < / G e m i n i > 
</file>

<file path=customXml/item20.xml>��< ? x m l   v e r s i o n = " 1 . 0 "   e n c o d i n g = " U T F - 1 6 " ? > < G e m i n i   x m l n s = " h t t p : / / g e m i n i / p i v o t c u s t o m i z a t i o n / P o w e r P i v o t V e r s i o n " > < C u s t o m C o n t e n t > < ! [ C D A T A [ 2 0 1 5 . 1 3 0 . 1 6 0 5 . 1 5 6 7 ] ] > < / C u s t o m C o n t e n t > < / G e m i n i > 
</file>

<file path=customXml/item21.xml>��< ? x m l   v e r s i o n = " 1 . 0 "   e n c o d i n g = " u t f - 1 6 " ? > < D a t a M a s h u p   s q m i d = " b d 1 6 7 8 f 5 - 4 b 4 4 - 4 0 4 c - a 7 1 d - f 4 a 3 1 4 f 8 8 3 7 5 "   x m l n s = " h t t p : / / s c h e m a s . m i c r o s o f t . c o m / D a t a M a s h u p " > A A A A A I E J A A B Q S w M E F A A C A A g A 2 3 g n W t 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N t 4 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e C d a y w 6 B G H o G A A D 3 J Q A A E w A c A E Z v c m 1 1 b G F z L 1 N l Y 3 R p b 2 4 x L m 0 g o h g A K K A U A A A A A A A A A A A A A A A A A A A A A A A A A A A A 7 R r Z b t t G 8 N 2 A / 2 H B v M g B q 5 p u k g J N F U A R 5 Y S t I z m i 3 C S w A o I m 1 x Y B H g K 5 c u I K B v o t B f r e b 2 j / p F / S W Z 5 7 U Z Z V J 2 l R 5 y X U z H L u Y 2 f o D H s k S G J k F / 8 b T 3 d 3 d n e y u Z t i H 5 E U Y 4 c k i 8 B z P J f g i y S 9 Q j 0 U Y r K 7 g + C f n S x T D w N k k F 1 2 z c R b R j g m n c M g x N 1 B E h P 4 k X W 0 w X e z k w y n 2 e x t 4 M Y X M z P 5 E I e J 6 2 c z x 0 + 8 m e k S d z Y w B z M F q 6 6 X X W p 7 + q m J w y A K C E 5 7 m q 7 p a J C E y y j O e o 9 0 N I y 9 x A / i i 9 6 T x / v 7 h o 5 e L x O C b X I V 4 l 7 z 2 B 0 l M X 6 / p x c y P 9 C O 0 y Q C n I 9 e Y t c H w T R Q Y O q e w c E S U 8 I 7 h X o 6 O i 3 h / T C 0 P T d 0 0 6 x H 0 i V L c j A H 1 Y D i 9 G q B G 3 L T 1 I 2 z 8 y S N C o k p M u s o + O u r l T Y d H 1 s D x z J B P y s m T x 5 1 6 e l r H Z U Y A B M A I I I / k h w 6 6 E + H L 8 a T d 8 p X K i T 3 1 v X e 7 k 4 Q K y V m X W 6 + t p 3 R S 8 t 2 + v 4 y J J / K 2 z w X x 1 5 G k Z t e O W C R k M w d m 7 g k y E j g Z c 7 B / s E j w z C + u S E W D g w m G I y D x w f / + V i Q P G 6 f P F + P K E J B C J O j v m 1 b h x Z E h D U e 3 Y B W x t K L y f j k W H o x h 7 a f d 8 Y T c z i R k S C q m l 6 F U J K s k S 1 U h / b U e g U h 7 0 z f H Q 8 l 0 h x W n W H W q 6 F z P J x Y 4 / V I l Y E r 6 h U i X k Z n O C 3 E n v Z H Z n 9 i O s P J Z D x p l + t o Y C n e r t E n S v T h U f + F R P J w P J 6 O x l O q p X N k 2 V M h / + s Q n e A o u Y S g K 7 O n i d I C U Y I 7 Q i z r X A w K Y c d G h O B N y T 8 q l 8 h 2 F u 3 H y R + 7 k V p + i m j k F x W l 2 c W H U i O 3 O t Q 4 X X g b L k L X A 9 o / u e E S s y L k 8 B z a k U X V t T 9 / / e u X 3 / / 4 D Z 6 e a X p 5 O q 1 e m 4 K n d C Z P G I Z 9 H / x Q G h x 5 S d i w H O E M S s g P S R B 3 J L m a D g L 6 K X o s h 9 f 8 I C r w X 1 V 4 I E A J / x j E f t e K Y 5 w 2 A g 0 / L t z Y B 0 6 K t 2 r Z i k P 5 c 2 G C j k K T N s 5 M W 7 z m f 7 F + S F K o n O p o y F F N O K y T W G / q L t u M 5 Q q q L J p 1 m V T m g S I n + J r D l h G x M I i V o E p 9 O d v 5 D i 8 b p r 3 N O 4 d J Q m J o R N l n b v h M p 6 9 F u K H V P / 5 3 X v u M 7 X q 9 D w b K M H G y e Z I S W i q k o n 4 e O 4 G v g p K 8 K M t w s I 0 S T p / v t C M Y N G l k B e 6 q U F e K a 4 e j u g I 0 a l N o 3 k 8 E t S l 8 M D Y b e K l 2 f n 7 4 d q p d i 2 n C i 8 g m y b n r E Q e K a x C 5 b a n B x 7 V k z z G Z 4 1 R W 3 8 Y h T F u V + m X A c U P A X d c L x i l m c B n 4 t c a t Y c u 6 h V c D D M t d f L D r z Z G D v k b G / j 5 / U 2 n l 2 p 4 t l K 0 g I c e v 1 H I L n g e 3 4 G k I T E 9 u Z M r G l M i X j a l s e X a R J s u F s 0 h x h N M L / O n D 6 l O 0 M E X t M J e L M K D 9 l J H I p M U 9 9 k h r L G 3 X y B U s d X G I 4 E R n 4 T V Q a Q X B W L f p q e 0 N t K 3 b 1 s p D U y U 5 3 U n y Q X I o h d V d K Y / B z m l Z / d 7 D U W 0 E p D S U p I i D F i 9 o e 1 s U e V 4 a s G x V U 5 t i L J i F J 8 w a h V 6 1 z k P 3 4 g v Y 5 R D Y 8 v p v 2 I 1 E / X k D 5 O X 0 F k 2 k U u o 2 G X / n p i j J 8 e b Y a I I R j E F N Q e X s w 2 P r / F I F y X Z L E X G E W V U E u e F 8 w 3 1 W U W y 3 c s I / L L t s z V H c 1 W v q N t Q w U l J F Z 1 e o v v e K U 9 Q R F N N y i N q m Y y u 2 A z l r 4 N T N H 6 j z n l / V 7 D v 5 t Z u 5 U M M Y s K d T q y F A R 9 T S I G C n b I N h S E X K L 5 Z 7 K M L E R a c 2 T g M 3 D H 7 G f p e S h s P 5 / R k F c d E 7 V x W Z a 9 q 0 F U b a M n 7 a D a q r z a C 8 E t + c b + J + p E g 8 q m o X 5 p q U Z G 8 C M o c 8 F B i + z 6 u o q j D f 0 E F 5 i b Z Y R c h N c 7 N s X h O 8 t x u B V J k t u 4 N L c r U / j A 0 c Y l Q e k T 2 A v u 8 h 4 w m T g j C 7 y J 4 G o G h 1 o 0 3 m M b 0 X d P u Z h 2 M 6 m V 5 v M w S x U r S w q S o r Q / 4 V r W Y + 5 C l k G x s 4 w l Z I W E O h V T N W y c W R Q + e 7 m f r M p g u h 5 o W 1 u y B B e g W 3 V T O 5 c T + 4 8 t / C m v u W l e + 9 v k Q j Y M e 6 + 0 Z w 3 w j u G 8 G / p x E 8 g 0 b w 7 X 0 j + D 8 1 g n r 5 r 6 z 8 k s 3 W f T Q p D d P W W s R z z V c O t R m P 8 D k Z L 8 n 6 j y y b G b S a B V t Y t t p y o 0 x Y K 5 T w 1 w x y P r D u Y r m I P q o 2 Z Z u 5 S d q r c Z + p Q c u 2 Q V A 8 l 1 t M O H w b J 4 m v b u o k m e U d O k k i v h L X Z W v r 1 k Z t h a t a 9 B 6 g 6 i T 5 Y b 0 t e w V O b E Q 8 0 N 5 Y x / k m K U N D s 6 9 9 p m s b t z B k N 4 r i V v 2 O t q C b X D Z U / b t e + o B Y + c b n 4 U O 4 W L C 2 5 S k / / R t Q S w E C L Q A U A A I A C A D b e C d a 1 c J Z O 6 U A A A D 2 A A A A E g A A A A A A A A A A A A A A A A A A A A A A Q 2 9 u Z m l n L 1 B h Y 2 t h Z 2 U u e G 1 s U E s B A i 0 A F A A C A A g A 2 3 g n W g / K 6 a u k A A A A 6 Q A A A B M A A A A A A A A A A A A A A A A A 8 Q A A A F t D b 2 5 0 Z W 5 0 X 1 R 5 c G V z X S 5 4 b W x Q S w E C L Q A U A A I A C A D b e C d a y w 6 B G H o G A A D 3 J Q A A E w A A A A A A A A A A A A A A A A D i A Q A A R m 9 y b X V s Y X M v U 2 V j d G l v b j E u b V B L B Q Y A A A A A A w A D A M I A A A C p C 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r k Q A A A A A A A I m 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k F B Q U F B Q U F B Q U J k R 3 J 1 Q W l 6 V E h T S k J m c 2 k w d 2 p 2 c V R C M n h s Z G 1 W c 0 l E R U F B Q U V B Q U F B Q U F B Q U F u a U F T O E 9 U S z Z r T 3 Z z Z G t 0 M 1 h u S W d 3 Z H N a W F p s Y k N B d 0 F B Q U F B Q U F B Q U F B Q U F C e m R 6 e E x J a m p O S H F G Q 0 J I Q z Z x V T c 4 S G J H V j J a V 3 d n T W d B Q U F n Q U F B Q U F B Q U F D Q z h n W E h Q W k F Y V H F W S m J I T l l 3 Y U t Y Q j J 4 b G R t V n N J R E 1 B Q U F N Q U F B Q T 0 i I C 8 + P C 9 T d G F i b G V F b n R y a W V z P j w v S X R l b T 4 8 S X R l b T 4 8 S X R l b U x v Y 2 F 0 a W 9 u P j x J d G V t V H l w Z T 5 G b 3 J t d W x h P C 9 J d G V t V H l w Z T 4 8 S X R l b V B h d G g + U 2 V j d G l v b j E v R F F T X 0 5 I S V N f Q W R 1 b 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M z V k M W Q 1 M y 0 z O W M 4 L T Q x Y j Q t O G E 5 N S 0 3 M W V j N 2 M 2 N m Z i Y z 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U X V l c n l H c m 9 1 c E l E I i B W Y W x 1 Z T 0 i c z g w Y m I x Y T V k L T M 0 O G I t N D h j N y 0 5 M D V m L W I y M m Q z M D h l Z m E 5 M y I g L z 4 8 R W 5 0 c n k g V H l w Z T 0 i Q W R k Z W R U b 0 R h d G F N b 2 R l b C I g V m F s d W U 9 I m w w I i A v P j x F b n R y e S B U e X B l P S J G a W x s T G F z d F V w Z G F 0 Z W Q i I F Z h b H V l P S J k M j A y N C 0 x M i 0 y M V Q w M z o x M D o 0 M y 4 x O T Y x M T Q z W i 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R U 1 9 O S E l T X 0 F k d W x 0 L 0 N o Y W 5 n Z W Q g V H l w Z S 5 7 V E 9 Q S U M s M H 0 m c X V v d D s s J n F 1 b 3 Q 7 U 2 V j d G l v b j E v Z G l t X 3 R v c G l j M C 9 D a G F u Z 2 V k I F R 5 c G U u e 1 R P U E l D X 0 l E L D B 9 J n F 1 b 3 Q 7 L C Z x d W 9 0 O 1 N l Y 3 R p b 2 4 x L 0 R R U 1 9 O S E l T X 0 F k d W x 0 L 0 N o Y W 5 n Z W Q g V H l w Z S 5 7 Q 0 x B U 1 N J R k l D Q V R J T 0 4 s M 3 0 m c X V v d D s s J n F 1 b 3 Q 7 U 2 V j d G l v b j E v R F F T X 0 5 I S V N f Q W R 1 b H Q v Q 2 h h b m d l Z C B U e X B l L n t D T E F T U 0 l G S U N B V E l P T l 9 J R C w 0 f S Z x d W 9 0 O y w m c X V v d D t T Z W N 0 a W 9 u M S 9 E U V N f T k h J U 1 9 B Z H V s d C 9 D a G F u Z 2 V k I F R 5 c G U u e 0 d S T 1 V Q L D V 9 J n F 1 b 3 Q 7 L C Z x d W 9 0 O 1 N l Y 3 R p b 2 4 x L 0 R R U 1 9 O S E l T X 0 F k d W x 0 L 0 N o Y W 5 n Z W Q g V H l w Z S 5 7 R 1 J P V V B f T 1 J E R V I s N 3 0 m c X V v d D s s J n F 1 b 3 Q 7 U 2 V j d G l v b j E v R F F T X 0 5 I S V N f Q W R 1 b H Q v U m V w b G F j Z W Q g V m F s d W U u e 1 N V Q k d S T 1 V Q L D V 9 J n F 1 b 3 Q 7 L C Z x d W 9 0 O 1 N l Y 3 R p b 2 4 x L 0 R R U 1 9 O S E l T X 0 F k d W x 0 L 0 N o Y W 5 n Z W Q g V H l w Z S 5 7 U 1 V C R 1 J P V V B f T 1 J E R V I s M T B 9 J n F 1 b 3 Q 7 L C Z x d W 9 0 O 1 N l Y 3 R p b 2 4 x L 0 R R U 1 9 O S E l T X 0 F k d W x 0 L 0 N o Y W 5 n Z W Q g V H l w Z S 5 7 V E l N R V 9 Q R V J J T 0 Q s M T N 9 J n F 1 b 3 Q 7 L C Z x d W 9 0 O 1 N l Y 3 R p b 2 4 x L 0 R R U 1 9 O S E l T X 0 F k d W x 0 L 0 N o Y W 5 n Z W Q g V H l w Z S 5 7 R V N U S U 1 B V E U s M T V 9 J n F 1 b 3 Q 7 L C Z x d W 9 0 O 1 N l Y 3 R p b 2 4 x L 0 R R U 1 9 O S E l T X 0 F k d W x 0 L 0 N o Y W 5 n Z W Q g V H l w Z S 5 7 R V N U S U 1 B V E V f T E N J L D E 3 f S Z x d W 9 0 O y w m c X V v d D t T Z W N 0 a W 9 u M S 9 E U V N f T k h J U 1 9 B Z H V s d C 9 D a G F u Z 2 V k I F R 5 c G U u e 0 V T V E l N Q V R F X 1 V D S S w x O H 0 m c X V v d D s s J n F 1 b 3 Q 7 U 2 V j d G l v b j E v R F F T X 0 5 I S V N f Q W R 1 b H Q v Q 2 h h b m d l Z C B U e X B l L n t G T E F H L D E 5 f S Z x d W 9 0 O y w m c X V v d D t T Z W N 0 a W 9 u M S 9 E U V N f T k h J U 1 9 B Z H V s d C 9 D a G F u Z 2 V k I F R 5 c G U u e 0 Z P T 1 R O T 1 R F X 0 l E X 0 x J U 1 Q s M j B 9 J n F 1 b 3 Q 7 X S w m c X V v d D t D b 2 x 1 b W 5 D b 3 V u d C Z x d W 9 0 O z o x N C w m c X V v d D t L Z X l D b 2 x 1 b W 5 O Y W 1 l c y Z x d W 9 0 O z p b X S w m c X V v d D t D b 2 x 1 b W 5 J Z G V u d G l 0 a W V z J n F 1 b 3 Q 7 O l s m c X V v d D t T Z W N 0 a W 9 u M S 9 E U V N f T k h J U 1 9 B Z H V s d C 9 D a G F u Z 2 V k I F R 5 c G U u e 1 R P U E l D L D B 9 J n F 1 b 3 Q 7 L C Z x d W 9 0 O 1 N l Y 3 R p b 2 4 x L 2 R p b V 9 0 b 3 B p Y z A v Q 2 h h b m d l Z C B U e X B l L n t U T 1 B J Q 1 9 J R C w w f S Z x d W 9 0 O y w m c X V v d D t T Z W N 0 a W 9 u M S 9 E U V N f T k h J U 1 9 B Z H V s d C 9 D a G F u Z 2 V k I F R 5 c G U u e 0 N M Q V N T S U Z J Q 0 F U S U 9 O L D N 9 J n F 1 b 3 Q 7 L C Z x d W 9 0 O 1 N l Y 3 R p b 2 4 x L 0 R R U 1 9 O S E l T X 0 F k d W x 0 L 0 N o Y W 5 n Z W Q g V H l w Z S 5 7 Q 0 x B U 1 N J R k l D Q V R J T 0 5 f S U Q s N H 0 m c X V v d D s s J n F 1 b 3 Q 7 U 2 V j d G l v b j E v R F F T X 0 5 I S V N f Q W R 1 b H Q v Q 2 h h b m d l Z C B U e X B l L n t H U k 9 V U C w 1 f S Z x d W 9 0 O y w m c X V v d D t T Z W N 0 a W 9 u M S 9 E U V N f T k h J U 1 9 B Z H V s d C 9 D a G F u Z 2 V k I F R 5 c G U u e 0 d S T 1 V Q X 0 9 S R E V S L D d 9 J n F 1 b 3 Q 7 L C Z x d W 9 0 O 1 N l Y 3 R p b 2 4 x L 0 R R U 1 9 O S E l T X 0 F k d W x 0 L 1 J l c G x h Y 2 V k I F Z h b H V l L n t T V U J H U k 9 V U C w 1 f S Z x d W 9 0 O y w m c X V v d D t T Z W N 0 a W 9 u M S 9 E U V N f T k h J U 1 9 B Z H V s d C 9 D a G F u Z 2 V k I F R 5 c G U u e 1 N V Q k d S T 1 V Q X 0 9 S R E V S L D E w f S Z x d W 9 0 O y w m c X V v d D t T Z W N 0 a W 9 u M S 9 E U V N f T k h J U 1 9 B Z H V s d C 9 D a G F u Z 2 V k I F R 5 c G U u e 1 R J T U V f U E V S S U 9 E L D E z f S Z x d W 9 0 O y w m c X V v d D t T Z W N 0 a W 9 u M S 9 E U V N f T k h J U 1 9 B Z H V s d C 9 D a G F u Z 2 V k I F R 5 c G U u e 0 V T V E l N Q V R F L D E 1 f S Z x d W 9 0 O y w m c X V v d D t T Z W N 0 a W 9 u M S 9 E U V N f T k h J U 1 9 B Z H V s d C 9 D a G F u Z 2 V k I F R 5 c G U u e 0 V T V E l N Q V R F X 0 x D S S w x N 3 0 m c X V v d D s s J n F 1 b 3 Q 7 U 2 V j d G l v b j E v R F F T X 0 5 I S V N f Q W R 1 b H Q v Q 2 h h b m d l Z C B U e X B l L n t F U 1 R J T U F U R V 9 V Q 0 k s M T h 9 J n F 1 b 3 Q 7 L C Z x d W 9 0 O 1 N l Y 3 R p b 2 4 x L 0 R R U 1 9 O S E l T X 0 F k d W x 0 L 0 N o Y W 5 n Z W Q g V H l w Z S 5 7 R k x B R y w x O X 0 m c X V v d D s s J n F 1 b 3 Q 7 U 2 V j d G l v b j E v R F F T X 0 5 I S V N f Q W R 1 b H Q v Q 2 h h b m d l Z C B U e X B l L n t G T 0 9 U T k 9 U R V 9 J R F 9 M S V N U L D I w f S Z x d W 9 0 O 1 0 s J n F 1 b 3 Q 7 U m V s Y X R p b 2 5 z a G l w S W 5 m b y Z x d W 9 0 O z p b X X 0 i I C 8 + P C 9 T d G F i b G V F b n R y a W V z P j w v S X R l b T 4 8 S X R l b T 4 8 S X R l b U x v Y 2 F 0 a W 9 u P j x J d G V t V H l w Z T 5 G b 3 J t d W x h P C 9 J d G V t V H l w Z T 4 8 S X R l b V B h d G g + U 2 V j d G l v b j E v R F F T X 0 5 I S V N f Q W R 1 b H Q v U 2 9 1 c m N l P C 9 J d G V t U G F 0 a D 4 8 L 0 l 0 Z W 1 M b 2 N h d G l v b j 4 8 U 3 R h Y m x l R W 5 0 c m l l c y A v P j w v S X R l b T 4 8 S X R l b T 4 8 S X R l b U x v Y 2 F 0 a W 9 u P j x J d G V t V H l w Z T 5 G b 3 J t d W x h P C 9 J d G V t V H l w Z T 4 8 S X R l b V B h d G g + U 2 V j d G l v b j E v R F F T X 0 5 I S V N f Q W R 1 b H Q v U H J v b W 9 0 Z W Q l M j B I Z W F k Z X J z P C 9 J d G V t U G F 0 a D 4 8 L 0 l 0 Z W 1 M b 2 N h d G l v b j 4 8 U 3 R h Y m x l R W 5 0 c m l l c y A v P j w v S X R l b T 4 8 S X R l b T 4 8 S X R l b U x v Y 2 F 0 a W 9 u P j x J d G V t V H l w Z T 5 G b 3 J t d W x h P C 9 J d G V t V H l w Z T 4 8 S X R l b V B h d G g + U 2 V j d G l v b j E v R F F T X 0 5 I S V N f Q W R 1 b H Q v Q 2 h h b m d l Z C U y M F R 5 c G U 8 L 0 l 0 Z W 1 Q Y X R o P j w v S X R l b U x v Y 2 F 0 a W 9 u P j x T d G F i b G V F b n R y a W V z I C 8 + P C 9 J d G V t P j x J d G V t P j x J d G V t T G 9 j Y X R p b 2 4 + P E l 0 Z W 1 U e X B l P k Z v c m 1 1 b G E 8 L 0 l 0 Z W 1 U e X B l P j x J d G V t U G F 0 a D 5 T Z W N 0 a W 9 u M S 9 E U V N f T k h J U 1 9 B Z H V s d F 9 G b 2 9 0 b m 9 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Y j h i O T k 2 N i 0 x N z I 2 L T Q 0 Y j g t O D N l Y i 0 z N T U y M 2 V j Y T V m N j c 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U X V l c n l H c m 9 1 c E l E I i B W Y W x 1 Z T 0 i c 2 Y w M T I y M D l l L W N h Z T Q t N D N l Y S 1 h Z m I x L W Q 5 M m R k Z D c 5 Y z g 4 M y I g L z 4 8 R W 5 0 c n k g V H l w Z T 0 i Q W R k Z W R U b 0 R h d G F N b 2 R l b C I g V m F s d W U 9 I m w w I i A v P j x F b n R y e S B U e X B l P S J G a W x s T G F z d F V w Z G F 0 Z W Q i I F Z h b H V l P S J k M j A y N C 0 x M i 0 y M V Q w M z o x M D o 0 M y 4 y M D I 1 M T E w 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F F T X 0 5 I S V N f Q W R 1 b H R f R m 9 v d G 5 v d G V z L 0 N o Y W 5 n Z W Q g V H l w Z T E u e 2 Z u X 2 l k L D F 9 J n F 1 b 3 Q 7 L C Z x d W 9 0 O 1 N l Y 3 R p b 2 4 x L 0 R R U 1 9 O S E l T X 0 F k d W x 0 X 0 Z v b 3 R u b 3 R l c y 9 D a G F u Z 2 V k I F R 5 c G U x L n t m b l 9 0 e X B l L D J 9 J n F 1 b 3 Q 7 L C Z x d W 9 0 O 1 N l Y 3 R p b 2 4 x L 0 R R U 1 9 O S E l T X 0 F k d W x 0 X 0 Z v b 3 R u b 3 R l c y 9 D a G F u Z 2 V k I F R 5 c G U x L n t m b l 9 j b 2 R l L D N 9 J n F 1 b 3 Q 7 L C Z x d W 9 0 O 1 N l Y 3 R p b 2 4 x L 0 R R U 1 9 O S E l T X 0 F k d W x 0 X 0 Z v b 3 R u b 3 R l c y 9 D a G F u Z 2 V k I F R 5 c G U x L n t m b l 9 0 Z X h 0 L D R 9 J n F 1 b 3 Q 7 X S w m c X V v d D t D b 2 x 1 b W 5 D b 3 V u d C Z x d W 9 0 O z o 0 L C Z x d W 9 0 O 0 t l e U N v b H V t b k 5 h b W V z J n F 1 b 3 Q 7 O l t d L C Z x d W 9 0 O 0 N v b H V t b k l k Z W 5 0 a X R p Z X M m c X V v d D s 6 W y Z x d W 9 0 O 1 N l Y 3 R p b 2 4 x L 0 R R U 1 9 O S E l T X 0 F k d W x 0 X 0 Z v b 3 R u b 3 R l c y 9 D a G F u Z 2 V k I F R 5 c G U x L n t m b l 9 p Z C w x f S Z x d W 9 0 O y w m c X V v d D t T Z W N 0 a W 9 u M S 9 E U V N f T k h J U 1 9 B Z H V s d F 9 G b 2 9 0 b m 9 0 Z X M v Q 2 h h b m d l Z C B U e X B l M S 5 7 Z m 5 f d H l w Z S w y f S Z x d W 9 0 O y w m c X V v d D t T Z W N 0 a W 9 u M S 9 E U V N f T k h J U 1 9 B Z H V s d F 9 G b 2 9 0 b m 9 0 Z X M v Q 2 h h b m d l Z C B U e X B l M S 5 7 Z m 5 f Y 2 9 k Z S w z f S Z x d W 9 0 O y w m c X V v d D t T Z W N 0 a W 9 u M S 9 E U V N f T k h J U 1 9 B Z H V s d F 9 G b 2 9 0 b m 9 0 Z X M v Q 2 h h b m d l Z C B U e X B l M S 5 7 Z m 5 f d G V 4 d C w 0 f S Z x d W 9 0 O 1 0 s J n F 1 b 3 Q 7 U m V s Y X R p b 2 5 z a G l w S W 5 m b y Z x d W 9 0 O z p b X X 0 i I C 8 + P C 9 T d G F i b G V F b n R y a W V z P j w v S X R l b T 4 8 S X R l b T 4 8 S X R l b U x v Y 2 F 0 a W 9 u P j x J d G V t V H l w Z T 5 G b 3 J t d W x h P C 9 J d G V t V H l w Z T 4 8 S X R l b V B h d G g + U 2 V j d G l v b j E v R F F T X 0 5 I S V N f Q W R 1 b H R f R m 9 v d G 5 v d G V z L 1 N v d X J j Z T w v S X R l b V B h d G g + P C 9 J d G V t T G 9 j Y X R p b 2 4 + P F N 0 Y W J s Z U V u d H J p Z X M g L z 4 8 L 0 l 0 Z W 0 + P E l 0 Z W 0 + P E l 0 Z W 1 M b 2 N h d G l v b j 4 8 S X R l b V R 5 c G U + R m 9 y b X V s Y T w v S X R l b V R 5 c G U + P E l 0 Z W 1 Q Y X R o P l N l Y 3 R p b 2 4 x L 0 R R U 1 9 O S E l T X 0 F k d W x 0 X 0 Z v b 3 R u b 3 R l c y 9 Q c m 9 t b 3 R l Z C U y M E h l Y W R l c n M 8 L 0 l 0 Z W 1 Q Y X R o P j w v S X R l b U x v Y 2 F 0 a W 9 u P j x T d G F i b G V F b n R y a W V z I C 8 + P C 9 J d G V t P j x J d G V t P j x J d G V t T G 9 j Y X R p b 2 4 + P E l 0 Z W 1 U e X B l P k Z v c m 1 1 b G E 8 L 0 l 0 Z W 1 U e X B l P j x J d G V t U G F 0 a D 5 T Z W N 0 a W 9 u M S 9 E U V N f T k h J U 1 9 B Z H V s d F 9 G b 2 9 0 b m 9 0 Z X M v Q 2 h h b m d l Z C U y M F R 5 c G U x P C 9 J d G V t U G F 0 a D 4 8 L 0 l 0 Z W 1 M b 2 N h d G l v b j 4 8 U 3 R h Y m x l R W 5 0 c m l l c y A v P j w v S X R l b T 4 8 S X R l b T 4 8 S X R l b U x v Y 2 F 0 a W 9 u P j x J d G V t V H l w Z T 5 G b 3 J t d W x h P C 9 J d G V t V H l w Z T 4 8 S X R l b V B h d G g + U 2 V j d G l v b j E v R F F T X 0 5 I S V N f Q W R 1 b H R f R m 9 v d G 5 v d G V z L 1 J l b W 9 2 Z W Q l M j B D b 2 x 1 b W 5 z P C 9 J d G V t U G F 0 a D 4 8 L 0 l 0 Z W 1 M b 2 N h d G l v b j 4 8 U 3 R h Y m x l R W 5 0 c m l l c y A v P j w v S X R l b T 4 8 S X R l b T 4 8 S X R l b U x v Y 2 F 0 a W 9 u P j x J d G V t V H l w Z T 5 G b 3 J t d W x h P C 9 J d G V t V H l w Z T 4 8 S X R l b V B h d G g + U 2 V j d G l v b j E v R F F T X 0 5 I S V N f Q W R 1 b H R f R m 9 v d G 5 v d G V z L 1 J l b m F t Z W Q l M j B D b 2 x 1 b W 5 z P C 9 J d G V t U G F 0 a D 4 8 L 0 l 0 Z W 1 M b 2 N h d G l v b j 4 8 U 3 R h Y m x l R W 5 0 c m l l c y A v P j w v S X R l b T 4 8 S X R l b T 4 8 S X R l b U x v Y 2 F 0 a W 9 u P j x J d G V t V H l w Z T 5 G b 3 J t d W x h P C 9 J d G V t V H l w Z T 4 8 S X R l b V B h d G g + U 2 V j d G l v b j E v R F F T X 0 5 I S V N f Q W R 1 b H Q v U m V t b 3 Z l Z C U y M E N v b H V t b n M 8 L 0 l 0 Z W 1 Q Y X R o P j w v S X R l b U x v Y 2 F 0 a W 9 u P j x T d G F i b G V F b n R y a W V z I C 8 + P C 9 J d G V t P j x J d G V t P j x J d G V t T G 9 j Y X R p b 2 4 + P E l 0 Z W 1 U e X B l P k Z v c m 1 1 b G E 8 L 0 l 0 Z W 1 U e X B l P j x J d G V t U G F 0 a D 5 T Z W N 0 a W 9 u M S 9 E U V N f T k h J U 1 9 B Z H V s d C 9 S Z W 5 h b W V k J T I w Q 2 9 s d W 1 u c z w v S X R l b V B h d G g + P C 9 J d G V t T G 9 j Y X R p b 2 4 + P F N 0 Y W J s Z U V u d H J p Z X M g L z 4 8 L 0 l 0 Z W 0 + P E l 0 Z W 0 + P E l 0 Z W 1 M b 2 N h d G l v b j 4 8 S X R l b V R 5 c G U + R m 9 y b X V s Y T w v S X R l b V R 5 c G U + P E l 0 Z W 1 Q Y X R o P l N l Y 3 R p b 2 4 x L 0 R R U 1 9 O S E l T X 0 F k d W x 0 L 1 J l c G x h Y 2 V k J T I w V m F s d W U 8 L 0 l 0 Z W 1 Q Y X R o P j w v S X R l b U x v Y 2 F 0 a W 9 u P j x T d G F i b G V F b n R y a W V z I C 8 + P C 9 J d G V t P j x J d G V t P j x J d G V t T G 9 j Y X R p b 2 4 + P E l 0 Z W 1 U e X B l P k Z v c m 1 1 b G E 8 L 0 l 0 Z W 1 U e X B l P j x J d G V t U G F 0 a D 5 T Z W N 0 a W 9 u M S 9 E U V N f T k h J U 1 9 B Z H V s d C 9 F e H B h b m R l Z C U y M G R p b V 9 0 b 3 B p Y y 1 j Y X R l Z 2 9 y e T w v S X R l b V B h d G g + P C 9 J d G V t T G 9 j Y X R p b 2 4 + P F N 0 Y W J s Z U V u d H J p Z X M g L z 4 8 L 0 l 0 Z W 0 + P E l 0 Z W 0 + P E l 0 Z W 1 M b 2 N h d G l v b j 4 8 S X R l b V R 5 c G U + R m 9 y b X V s Y T w v S X R l b V R 5 c G U + P E l 0 Z W 1 Q Y X R o P l N l Y 3 R p b 2 4 x L 0 R R U 1 9 O S E l T X 0 F k d W x 0 L 1 J l b 3 J k Z X J l Z C U y M E N v b H V t b n M 8 L 0 l 0 Z W 1 Q Y X R o P j w v S X R l b U x v Y 2 F 0 a W 9 u P j x T d G F i b G V F b n R y a W V z I C 8 + P C 9 J d G V t P j x J d G V t P j x J d G V t T G 9 j Y X R p b 2 4 + P E l 0 Z W 1 U e X B l P k Z v c m 1 1 b G E 8 L 0 l 0 Z W 1 U e X B l P j x J d G V t U G F 0 a D 5 T Z W N 0 a W 9 u M S 9 E U V N f T k h J U 1 9 B Z H V s d C 9 B Z G Q l M j B U T 1 B J Q 1 9 J R C U y M G N v b D w v S X R l b V B h d G g + P C 9 J d G V t T G 9 j Y X R p b 2 4 + P F N 0 Y W J s Z U V u d H J p Z X M g L z 4 8 L 0 l 0 Z W 0 + P E l 0 Z W 0 + P E l 0 Z W 1 M b 2 N h d G l v b j 4 8 S X R l b V R 5 c G U + R m 9 y b X V s Y T w v S X R l b V R 5 c G U + P E l 0 Z W 1 Q Y X R o P l N l Y 3 R p b 2 4 x L 2 R p b V 9 m b G F n P C 9 J d G V t U G F 0 a D 4 8 L 0 l 0 Z W 1 M b 2 N h d G l v b j 4 8 U 3 R h Y m x l R W 5 0 c m l l c z 4 8 R W 5 0 c n k g V H l w Z T 0 i U X V l c n l J R C I g V m F s d W U 9 I n M 0 Z m V j O T I 1 N S 0 x N T M 1 L T Q 4 Z T Q t O T Q y M i 1 h Z W E 2 Z T Q w M 2 E z N j k i I C 8 + P E V u d H J 5 I F R 5 c G U 9 I l F 1 Z X J 5 R 3 J v d X B J R C I g V m F s d W U 9 I n M 4 M G J i M W E 1 Z C 0 z N D h i L T Q 4 Y z c t O T A 1 Z i 1 i M j J k M z A 4 Z W Z h O T M 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R k 5 f S U Q m c X V v d D s s J n F 1 b 3 Q 7 R k 5 f V F l Q R S Z x d W 9 0 O y w m c X V v d D t G T E F H J n F 1 b 3 Q 7 L C Z x d W 9 0 O 0 Z O X 1 R F W F Q m c X V v d D t d I i A v P j x F b n R y e S B U e X B l P S J G a W x s Q 2 9 s d W 1 u V H l w Z X M i I F Z h b H V l P S J z Q m d Z R 0 J n P T 0 i I C 8 + P E V u d H J 5 I F R 5 c G U 9 I k Z p b G x M Y X N 0 V X B k Y X R l Z C I g V m F s d W U 9 I m Q y M D I 0 L T E y L T I x V D A z O j E w O j Q z L j M z M T M x M T h a I i A v P j x F b n R y e S B U e X B l P S J G a W x s R X J y b 3 J D b 3 V u d C I g V m F s d W U 9 I m w w I i A v P j x F b n R y e S B U e X B l P S J G a W x s R X J y b 3 J D b 2 R l I i B W Y W x 1 Z T 0 i c 1 V u a 2 5 v d 2 4 i I C 8 + P E V u d H J 5 I F R 5 c G U 9 I k Z p b G x D b 3 V u d C I g V m F s d W U 9 I m w 3 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R R U 1 9 O S E l T X 0 F k d W x 0 X 0 Z v b 3 R u b 3 R l c y 9 D a G F u Z 2 V k I F R 5 c G U x L n t m b l 9 p Z C w x f S Z x d W 9 0 O y w m c X V v d D t T Z W N 0 a W 9 u M S 9 E U V N f T k h J U 1 9 B Z H V s d F 9 G b 2 9 0 b m 9 0 Z X M v Q 2 h h b m d l Z C B U e X B l M S 5 7 Z m 5 f d H l w Z S w y f S Z x d W 9 0 O y w m c X V v d D t T Z W N 0 a W 9 u M S 9 E U V N f T k h J U 1 9 B Z H V s d F 9 G b 2 9 0 b m 9 0 Z X M v Q 2 h h b m d l Z C B U e X B l M S 5 7 Z m 5 f Y 2 9 k Z S w z f S Z x d W 9 0 O y w m c X V v d D t T Z W N 0 a W 9 u M S 9 E U V N f T k h J U 1 9 B Z H V s d F 9 G b 2 9 0 b m 9 0 Z X M v Q 2 h h b m d l Z C B U e X B l M S 5 7 Z m 5 f d G V 4 d C w 0 f S Z x d W 9 0 O 1 0 s J n F 1 b 3 Q 7 Q 2 9 s d W 1 u Q 2 9 1 b n Q m c X V v d D s 6 N C w m c X V v d D t L Z X l D b 2 x 1 b W 5 O Y W 1 l c y Z x d W 9 0 O z p b X S w m c X V v d D t D b 2 x 1 b W 5 J Z G V u d G l 0 a W V z J n F 1 b 3 Q 7 O l s m c X V v d D t T Z W N 0 a W 9 u M S 9 E U V N f T k h J U 1 9 B Z H V s d F 9 G b 2 9 0 b m 9 0 Z X M v Q 2 h h b m d l Z C B U e X B l M S 5 7 Z m 5 f a W Q s M X 0 m c X V v d D s s J n F 1 b 3 Q 7 U 2 V j d G l v b j E v R F F T X 0 5 I S V N f Q W R 1 b H R f R m 9 v d G 5 v d G V z L 0 N o Y W 5 n Z W Q g V H l w Z T E u e 2 Z u X 3 R 5 c G U s M n 0 m c X V v d D s s J n F 1 b 3 Q 7 U 2 V j d G l v b j E v R F F T X 0 5 I S V N f Q W R 1 b H R f R m 9 v d G 5 v d G V z L 0 N o Y W 5 n Z W Q g V H l w Z T E u e 2 Z u X 2 N v Z G U s M 3 0 m c X V v d D s s J n F 1 b 3 Q 7 U 2 V j d G l v b j E v R F F T X 0 5 I S V N f Q W R 1 b H R f R m 9 v d G 5 v d G V z L 0 N o Y W 5 n Z W Q g V H l w Z T E u e 2 Z u X 3 R l e H Q s N H 0 m c X V v d D t d L C Z x d W 9 0 O 1 J l b G F 0 a W 9 u c 2 h p c E l u Z m 8 m c X V v d D s 6 W 1 1 9 I i A v P j w v U 3 R h Y m x l R W 5 0 c m l l c z 4 8 L 0 l 0 Z W 0 + P E l 0 Z W 0 + P E l 0 Z W 1 M b 2 N h d G l v b j 4 8 S X R l b V R 5 c G U + R m 9 y b X V s Y T w v S X R l b V R 5 c G U + P E l 0 Z W 1 Q Y X R o P l N l Y 3 R p b 2 4 x L 2 R p b V 9 m b G F n L 1 N v d X J j Z T w v S X R l b V B h d G g + P C 9 J d G V t T G 9 j Y X R p b 2 4 + P F N 0 Y W J s Z U V u d H J p Z X M g L z 4 8 L 0 l 0 Z W 0 + P E l 0 Z W 0 + P E l 0 Z W 1 M b 2 N h d G l v b j 4 8 S X R l b V R 5 c G U + R m 9 y b X V s Y T w v S X R l b V R 5 c G U + P E l 0 Z W 1 Q Y X R o P l N l Y 3 R p b 2 4 x L 2 R p b V 9 m b G F n L 0 Z p b H R l c m V k J T I w U m 9 3 c z w v S X R l b V B h d G g + P C 9 J d G V t T G 9 j Y X R p b 2 4 + P F N 0 Y W J s Z U V u d H J p Z X M g L z 4 8 L 0 l 0 Z W 0 + P E l 0 Z W 0 + P E l 0 Z W 1 M b 2 N h d G l v b j 4 8 S X R l b V R 5 c G U + R m 9 y b X V s Y T w v S X R l b V R 5 c G U + P E l 0 Z W 1 Q Y X R o P l N l Y 3 R p b 2 4 x L 2 R p b V 9 m b G F n L 1 J l b m F t Z W Q l M j B D b 2 x 1 b W 5 z P C 9 J d G V t U G F 0 a D 4 8 L 0 l 0 Z W 1 M b 2 N h d G l v b j 4 8 U 3 R h Y m x l R W 5 0 c m l l c y A v P j w v S X R l b T 4 8 S X R l b T 4 8 S X R l b U x v Y 2 F 0 a W 9 u P j x J d G V t V H l w Z T 5 G b 3 J t d W x h P C 9 J d G V t V H l w Z T 4 8 S X R l b V B h d G g + U 2 V j d G l v b j E v Z G l t X 3 R v c G l j P C 9 J d G V t U G F 0 a D 4 8 L 0 l 0 Z W 1 M b 2 N h d G l v b j 4 8 U 3 R h Y m x l R W 5 0 c m l l c z 4 8 R W 5 0 c n k g V H l w Z T 0 i S X N Q c m l 2 Y X R l I i B W Y W x 1 Z T 0 i b D A i I C 8 + P E V u d H J 5 I F R 5 c G U 9 I l F 1 Z X J 5 S U Q i I F Z h b H V l P S J z N T R k O G M 3 Z j g t N W J h N C 0 0 N m R l L W E 3 O D I t N D Q 4 M z d m O W R i Y j k z I i A v P j x F b n R y e S B U e X B l P S J R d W V y e U d y b 3 V w S U Q i I F Z h b H V l P S J z Y z c w N W Y y O D I t O T A z Z C 0 0 Z T E 3 L W E 1 N D k t N m M 3 M z U 4 Y z F h M j k 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T M i I C 8 + P E V u d H J 5 I F R 5 c G U 9 I k Z p b G x F c n J v c k N v Z G U i I F Z h b H V l P S J z V W 5 r b m 9 3 b i I g L z 4 8 R W 5 0 c n k g V H l w Z T 0 i R m l s b E V y c m 9 y Q 2 9 1 b n Q i I F Z h b H V l P S J s M C I g L z 4 8 R W 5 0 c n k g V H l w Z T 0 i R m l s b E x h c 3 R V c G R h d G V k I i B W Y W x 1 Z T 0 i Z D I w M j Q t M T I t M j F U M D M 6 M T A 6 N D M u M z M 4 N D U 5 N F o i I C 8 + P E V u d H J 5 I F R 5 c G U 9 I k Z p b G x D b 2 x 1 b W 5 U e X B l c y I g V m F s d W U 9 I n N B d 1 l E Q m d Z P S I g L z 4 8 R W 5 0 c n k g V H l w Z T 0 i R m l s b E N v b H V t b k 5 h b W V z I i B W Y W x 1 Z T 0 i c 1 s m c X V v d D t U T 1 B J Q 1 9 J R C Z x d W 9 0 O y w m c X V v d D t U T 1 B J Q y Z x d W 9 0 O y w m c X V v d D t D Q V R F R 0 9 S W V 9 J R C Z x d W 9 0 O y w m c X V v d D t D Q V R F R 0 9 S W S Z x d W 9 0 O y w m c X V v d D t G T l 9 U R V h U J n F 1 b 3 Q 7 X S I g L z 4 8 R W 5 0 c n k g V H l w Z T 0 i R m l s b F N 0 Y X R 1 c y I g V m F s d W U 9 I n N D b 2 1 w b G V 0 Z 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0 c m V l X 3 R v c G l j X 2 N h d G V n b 3 J 5 L 0 N o Y W 5 n Z W Q g V H l w Z S 5 7 V E 9 Q S U N f S U Q s M H 0 m c X V v d D s s J n F 1 b 3 Q 7 U 2 V j d G l v b j E v d H J l Z V 9 0 b 3 B p Y 1 9 j Y X R l Z 2 9 y e S 9 D a G F u Z 2 V k I F R 5 c G U u e 1 R P U E l D L D F 9 J n F 1 b 3 Q 7 L C Z x d W 9 0 O 1 N l Y 3 R p b 2 4 x L 3 R y Z W V f d G 9 w a W N f Y 2 F 0 Z W d v c n k v Q 2 h h b m d l Z C B U e X B l L n t D Q V R F R 0 9 S W V 9 J R C w y f S Z x d W 9 0 O y w m c X V v d D t T Z W N 0 a W 9 u M S 9 0 c m V l X 3 R v c G l j X 2 N h d G V n b 3 J 5 L 0 N o Y W 5 n Z W Q g V H l w Z S 5 7 Q 0 F U R U d P U l k s M 3 0 m c X V v d D s s J n F 1 b 3 Q 7 U 2 V j d G l v b j E v R F F T X 0 5 I S V N f Q W R 1 b H R f R m 9 v d G 5 v d G V z L 0 N o Y W 5 n Z W Q g V H l w Z T E u e 2 Z u X 3 R l e H Q s N H 0 m c X V v d D t d L C Z x d W 9 0 O 0 N v b H V t b k N v d W 5 0 J n F 1 b 3 Q 7 O j U s J n F 1 b 3 Q 7 S 2 V 5 Q 2 9 s d W 1 u T m F t Z X M m c X V v d D s 6 W 1 0 s J n F 1 b 3 Q 7 Q 2 9 s d W 1 u S W R l b n R p d G l l c y Z x d W 9 0 O z p b J n F 1 b 3 Q 7 U 2 V j d G l v b j E v d H J l Z V 9 0 b 3 B p Y 1 9 j Y X R l Z 2 9 y e S 9 D a G F u Z 2 V k I F R 5 c G U u e 1 R P U E l D X 0 l E L D B 9 J n F 1 b 3 Q 7 L C Z x d W 9 0 O 1 N l Y 3 R p b 2 4 x L 3 R y Z W V f d G 9 w a W N f Y 2 F 0 Z W d v c n k v Q 2 h h b m d l Z C B U e X B l L n t U T 1 B J Q y w x f S Z x d W 9 0 O y w m c X V v d D t T Z W N 0 a W 9 u M S 9 0 c m V l X 3 R v c G l j X 2 N h d G V n b 3 J 5 L 0 N o Y W 5 n Z W Q g V H l w Z S 5 7 Q 0 F U R U d P U l l f S U Q s M n 0 m c X V v d D s s J n F 1 b 3 Q 7 U 2 V j d G l v b j E v d H J l Z V 9 0 b 3 B p Y 1 9 j Y X R l Z 2 9 y e S 9 D a G F u Z 2 V k I F R 5 c G U u e 0 N B V E V H T 1 J Z L D N 9 J n F 1 b 3 Q 7 L C Z x d W 9 0 O 1 N l Y 3 R p b 2 4 x L 0 R R U 1 9 O S E l T X 0 F k d W x 0 X 0 Z v b 3 R u b 3 R l c y 9 D a G F u Z 2 V k I F R 5 c G U x L n t m b l 9 0 Z X h 0 L D R 9 J n F 1 b 3 Q 7 X S w m c X V v d D t S Z W x h d G l v b n N o a X B J b m Z v J n F 1 b 3 Q 7 O l t d f S I g L z 4 8 L 1 N 0 Y W J s Z U V u d H J p Z X M + P C 9 J d G V t P j x J d G V t P j x J d G V t T G 9 j Y X R p b 2 4 + P E l 0 Z W 1 U e X B l P k Z v c m 1 1 b G E 8 L 0 l 0 Z W 1 U e X B l P j x J d G V t U G F 0 a D 5 T Z W N 0 a W 9 u M S 9 k a W 1 f d G 9 w a W M v U 2 9 1 c m N l P C 9 J d G V t U G F 0 a D 4 8 L 0 l 0 Z W 1 M b 2 N h d G l v b j 4 8 U 3 R h Y m x l R W 5 0 c m l l c y A v P j w v S X R l b T 4 8 S X R l b T 4 8 S X R l b U x v Y 2 F 0 a W 9 u P j x J d G V t V H l w Z T 5 G b 3 J t d W x h P C 9 J d G V t V H l w Z T 4 8 S X R l b V B h d G g + U 2 V j d G l v b j E v Z G l t X 3 R v c G l j L 0 V 4 c G F u Z G V k J T I w Z G l t X 3 R v c G l j X 2 Z v b 3 R u b 3 R l c z w v S X R l b V B h d G g + P C 9 J d G V t T G 9 j Y X R p b 2 4 + P F N 0 Y W J s Z U V u d H J p Z X M g L z 4 8 L 0 l 0 Z W 0 + P E l 0 Z W 0 + P E l 0 Z W 1 M b 2 N h d G l v b j 4 8 S X R l b V R 5 c G U + R m 9 y b X V s Y T w v S X R l b V R 5 c G U + P E l 0 Z W 1 Q Y X R o P l N l Y 3 R p b 2 4 x L 2 R p b V 9 0 b 3 B p Y y 9 T b 3 J 0 Z W Q l M j B S b 3 d z P C 9 J d G V t U G F 0 a D 4 8 L 0 l 0 Z W 1 M b 2 N h d G l v b j 4 8 U 3 R h Y m x l R W 5 0 c m l l c y A v P j w v S X R l b T 4 8 S X R l b T 4 8 S X R l b U x v Y 2 F 0 a W 9 u P j x J d G V t V H l w Z T 5 G b 3 J t d W x h P C 9 J d G V t V H l w Z T 4 8 S X R l b V B h d G g + U 2 V j d G l v b j E v Z G l t X 3 N 1 Y m d y b 3 V w P C 9 J d G V t U G F 0 a D 4 8 L 0 l 0 Z W 1 M b 2 N h d G l v b j 4 8 U 3 R h Y m x l R W 5 0 c m l l c z 4 8 R W 5 0 c n k g V H l w Z T 0 i S X N Q c m l 2 Y X R l I i B W Y W x 1 Z T 0 i b D A i I C 8 + P E V u d H J 5 I F R 5 c G U 9 I l F 1 Z X J 5 S U Q i I F Z h b H V l P S J z Y j A 1 M m Y w M j Q t N z N l M y 0 0 N D V m L W F m O W E t Z j R i N G Q x M m J m Y W E 1 I i A v P j x F b n R y e S B U e X B l P S J R d W V y e U d y b 3 V w S U Q i I F Z h b H V l P S J z Y z c w N W Y y O D I t O T A z Z C 0 0 Z T E 3 L W E 1 N D k t N m M 3 M z U 4 Y z F h M j k 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Y i I C 8 + P E V u d H J 5 I F R 5 c G U 9 I k Z p b G x F c n J v c k N v Z G U i I F Z h b H V l P S J z V W 5 r b m 9 3 b i I g L z 4 8 R W 5 0 c n k g V H l w Z T 0 i R m l s b E V y c m 9 y Q 2 9 1 b n Q i I F Z h b H V l P S J s M C I g L z 4 8 R W 5 0 c n k g V H l w Z T 0 i R m l s b E x h c 3 R V c G R h d G V k I i B W Y W x 1 Z T 0 i Z D I w M j Q t M T I t M j F U M D M 6 M T A 6 N D M u M z Q 0 M j Q 1 M l o i I C 8 + P E V u d H J 5 I F R 5 c G U 9 I k Z p b G x D b 2 x 1 b W 5 U e X B l c y I g V m F s d W U 9 I n N B d 1 l E Q m d N R 0 J n P T 0 i I C 8 + P E V u d H J 5 I F R 5 c G U 9 I k Z p b G x D b 2 x 1 b W 5 O Y W 1 l c y I g V m F s d W U 9 I n N b J n F 1 b 3 Q 7 U 1 V C R 1 J P V V B f S U Q m c X V v d D s s J n F 1 b 3 Q 7 U 1 V C R 1 J P V V A m c X V v d D s s J n F 1 b 3 Q 7 R 1 J P V V B f S U Q m c X V v d D s s J n F 1 b 3 Q 7 R 1 J P V V A m c X V v d D s s J n F 1 b 3 Q 7 Q 0 x B U 1 N J R k l D Q V R J T 0 5 f S U Q m c X V v d D s s J n F 1 b 3 Q 7 Q 0 x B U 1 N J R k l D Q V R J T 0 4 m c X V v d D s s J n F 1 b 3 Q 7 R k 5 f V E V Y V C Z x d W 9 0 O 1 0 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R F F T X 0 5 I S V N f Q W R 1 b H Q v Q 2 h h b m d l Z C B U e X B l L n t T V U J H U k 9 V U F 9 P U k R F U i w x M H 0 m c X V v d D s s J n F 1 b 3 Q 7 U 2 V j d G l v b j E v R F F T X 0 5 I S V N f Q W R 1 b H Q v U m V w b G F j Z W Q g V m F s d W U u e 1 N V Q k d S T 1 V Q L D V 9 J n F 1 b 3 Q 7 L C Z x d W 9 0 O 1 N l Y 3 R p b 2 4 x L 0 R R U 1 9 O S E l T X 0 F k d W x 0 L 0 N o Y W 5 n Z W Q g V H l w Z S 5 7 R 1 J P V V B f T 1 J E R V I s N 3 0 m c X V v d D s s J n F 1 b 3 Q 7 U 2 V j d G l v b j E v R F F T X 0 5 I S V N f Q W R 1 b H Q v Q 2 h h b m d l Z C B U e X B l L n t H U k 9 V U C w 1 f S Z x d W 9 0 O y w m c X V v d D t T Z W N 0 a W 9 u M S 9 E U V N f T k h J U 1 9 B Z H V s d C 9 D a G F u Z 2 V k I F R 5 c G U u e 0 N M Q V N T S U Z J Q 0 F U S U 9 O X 0 l E L D R 9 J n F 1 b 3 Q 7 L C Z x d W 9 0 O 1 N l Y 3 R p b 2 4 x L 0 R R U 1 9 O S E l T X 0 F k d W x 0 L 0 N o Y W 5 n Z W Q g V H l w Z S 5 7 Q 0 x B U 1 N J R k l D Q V R J T 0 4 s M 3 0 m c X V v d D s s J n F 1 b 3 Q 7 U 2 V j d G l v b j E v Z G l t X 3 N 1 Y m d y b 3 V w L 1 J l c G x h Y 2 V k I F Z h b H V l L n t G T l 9 U R V h U L D Z 9 J n F 1 b 3 Q 7 X S w m c X V v d D t D b 2 x 1 b W 5 D b 3 V u d C Z x d W 9 0 O z o 3 L C Z x d W 9 0 O 0 t l e U N v b H V t b k 5 h b W V z J n F 1 b 3 Q 7 O l t d L C Z x d W 9 0 O 0 N v b H V t b k l k Z W 5 0 a X R p Z X M m c X V v d D s 6 W y Z x d W 9 0 O 1 N l Y 3 R p b 2 4 x L 0 R R U 1 9 O S E l T X 0 F k d W x 0 L 0 N o Y W 5 n Z W Q g V H l w Z S 5 7 U 1 V C R 1 J P V V B f T 1 J E R V I s M T B 9 J n F 1 b 3 Q 7 L C Z x d W 9 0 O 1 N l Y 3 R p b 2 4 x L 0 R R U 1 9 O S E l T X 0 F k d W x 0 L 1 J l c G x h Y 2 V k I F Z h b H V l L n t T V U J H U k 9 V U C w 1 f S Z x d W 9 0 O y w m c X V v d D t T Z W N 0 a W 9 u M S 9 E U V N f T k h J U 1 9 B Z H V s d C 9 D a G F u Z 2 V k I F R 5 c G U u e 0 d S T 1 V Q X 0 9 S R E V S L D d 9 J n F 1 b 3 Q 7 L C Z x d W 9 0 O 1 N l Y 3 R p b 2 4 x L 0 R R U 1 9 O S E l T X 0 F k d W x 0 L 0 N o Y W 5 n Z W Q g V H l w Z S 5 7 R 1 J P V V A s N X 0 m c X V v d D s s J n F 1 b 3 Q 7 U 2 V j d G l v b j E v R F F T X 0 5 I S V N f Q W R 1 b H Q v Q 2 h h b m d l Z C B U e X B l L n t D T E F T U 0 l G S U N B V E l P T l 9 J R C w 0 f S Z x d W 9 0 O y w m c X V v d D t T Z W N 0 a W 9 u M S 9 E U V N f T k h J U 1 9 B Z H V s d C 9 D a G F u Z 2 V k I F R 5 c G U u e 0 N M Q V N T S U Z J Q 0 F U S U 9 O L D N 9 J n F 1 b 3 Q 7 L C Z x d W 9 0 O 1 N l Y 3 R p b 2 4 x L 2 R p b V 9 z d W J n c m 9 1 c C 9 S Z X B s Y W N l Z C B W Y W x 1 Z S 5 7 R k 5 f V E V Y V C w 2 f S Z x d W 9 0 O 1 0 s J n F 1 b 3 Q 7 U m V s Y X R p b 2 5 z a G l w S W 5 m b y Z x d W 9 0 O z p b X X 0 i I C 8 + P C 9 T d G F i b G V F b n R y a W V z P j w v S X R l b T 4 8 S X R l b T 4 8 S X R l b U x v Y 2 F 0 a W 9 u P j x J d G V t V H l w Z T 5 G b 3 J t d W x h P C 9 J d G V t V H l w Z T 4 8 S X R l b V B h d G g + U 2 V j d G l v b j E v Z G l t X 3 N 1 Y m d y b 3 V w L 1 N v d X J j Z T w v S X R l b V B h d G g + P C 9 J d G V t T G 9 j Y X R p b 2 4 + P F N 0 Y W J s Z U V u d H J p Z X M g L z 4 8 L 0 l 0 Z W 0 + P E l 0 Z W 0 + P E l 0 Z W 1 M b 2 N h d G l v b j 4 8 S X R l b V R 5 c G U + R m 9 y b X V s Y T w v S X R l b V R 5 c G U + P E l 0 Z W 1 Q Y X R o P l N l Y 3 R p b 2 4 x L 2 R p b V 9 z d W J n c m 9 1 c C 9 F e H B h b m R l Z C U y M G R p b V 9 n c m 9 1 c F 9 m b 2 9 0 b m 9 0 Z X M 8 L 0 l 0 Z W 1 Q Y X R o P j w v S X R l b U x v Y 2 F 0 a W 9 u P j x T d G F i b G V F b n R y a W V z I C 8 + P C 9 J d G V t P j x J d G V t P j x J d G V t T G 9 j Y X R p b 2 4 + P E l 0 Z W 1 U e X B l P k Z v c m 1 1 b G E 8 L 0 l 0 Z W 1 U e X B l P j x J d G V t U G F 0 a D 5 T Z W N 0 a W 9 u M S 9 k a W 1 f c 3 V i Z 3 J v d X A v U 2 9 y d G V k J T I w U m 9 3 c z w v S X R l b V B h d G g + P C 9 J d G V t T G 9 j Y X R p b 2 4 + P F N 0 Y W J s Z U V u d H J p Z X M g L z 4 8 L 0 l 0 Z W 0 + P E l 0 Z W 0 + P E l 0 Z W 1 M b 2 N h d G l v b j 4 8 S X R l b V R 5 c G U + R m 9 y b X V s Y T w v S X R l b V R 5 c G U + P E l 0 Z W 1 Q Y X R o P l N l Y 3 R p b 2 4 x L 2 R p b V 9 z d W J n c m 9 1 c C 9 S Z X B s Y W N l Z C U y M F Z h b H V l P C 9 J d G V t U G F 0 a D 4 8 L 0 l 0 Z W 1 M b 2 N h d G l v b j 4 8 U 3 R h Y m x l R W 5 0 c m l l c y A v P j w v S X R l b T 4 8 S X R l b T 4 8 S X R l b U x v Y 2 F 0 a W 9 u P j x J d G V t V H l w Z T 5 G b 3 J t d W x h P C 9 J d G V t V H l w Z T 4 8 S X R l b V B h d G g + U 2 V j d G l v b j E v Z m F j d F 9 l c 3 R p b W F 0 Z X M 8 L 0 l 0 Z W 1 Q Y X R o P j w v S X R l b U x v Y 2 F 0 a W 9 u P j x T d G F i b G V F b n R y a W V z P j x F b n R y e S B U e X B l P S J R d W V y e U l E I i B W Y W x 1 Z T 0 i c z F l O D Y 1 N W U 2 L T R k M G Q t N D g y Z S 0 4 Z W Q 2 L W Q z Z j l j N z Z h Z W N k O S I g L z 4 8 R W 5 0 c n k g V H l w Z T 0 i U X V l c n l H c m 9 1 c E l E I i B W Y W x 1 Z T 0 i c z E y Y 2 Z k Z D F j L T h l Y z g t N D c z M y 1 h O D U w L T g x M W M y Z W F h N T N i Z 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E 5 O T Y w I i A v P j x F b n R y e S B U e X B l P S J G a W x s R X J y b 3 J D b 2 R l I i B W Y W x 1 Z T 0 i c 1 V u a 2 5 v d 2 4 i I C 8 + P E V u d H J 5 I F R 5 c G U 9 I k Z p b G x F c n J v c k N v d W 5 0 I i B W Y W x 1 Z T 0 i b D A i I C 8 + P E V u d H J 5 I F R 5 c G U 9 I k Z p b G x M Y X N 0 V X B k Y X R l Z C I g V m F s d W U 9 I m Q y M D I 1 L T A x L T A 3 V D A 3 O j A 0 O j Q z L j I z O T I w N j J a I i A v P j x F b n R y e S B U e X B l P S J G a W x s Q 2 9 s d W 1 u V H l w Z X M i I F Z h b H V l P S J z Q X d N R E J R V U Z C Z z 0 9 I i A v P j x F b n R y e S B U e X B l P S J G a W x s Q 2 9 s d W 1 u T m F t Z X M i I F Z h b H V l P S J z W y Z x d W 9 0 O 1 R P U E l D X 0 l E J n F 1 b 3 Q 7 L C Z x d W 9 0 O 1 N V Q k d S T 1 V Q X 0 l E J n F 1 b 3 Q 7 L C Z x d W 9 0 O 1 R J T U V f U E V S S U 9 E J n F 1 b 3 Q 7 L C Z x d W 9 0 O 0 V T V E l N Q V R F J n F 1 b 3 Q 7 L C Z x d W 9 0 O 0 V T V E l N Q V R F X 0 x D S S Z x d W 9 0 O y w m c X V v d D t F U 1 R J T U F U R V 9 V Q 0 k m c X V v d D s s J n F 1 b 3 Q 7 R k x B R y Z x d W 9 0 O 1 0 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d H J l Z V 9 0 b 3 B p Y 1 9 j Y X R l Z 2 9 y e S 9 D a G F u Z 2 V k I F R 5 c G U u e 1 R P U E l D X 0 l E L D B 9 J n F 1 b 3 Q 7 L C Z x d W 9 0 O 1 N l Y 3 R p b 2 4 x L 0 R R U 1 9 O S E l T X 0 F k d W x 0 L 0 N o Y W 5 n Z W Q g V H l w Z S 5 7 U 1 V C R 1 J P V V B f T 1 J E R V I s M T B 9 J n F 1 b 3 Q 7 L C Z x d W 9 0 O 1 N l Y 3 R p b 2 4 x L 0 R R U 1 9 O S E l T X 0 F k d W x 0 L 0 N o Y W 5 n Z W Q g V H l w Z S 5 7 V E l N R V 9 Q R V J J T 0 Q s M T N 9 J n F 1 b 3 Q 7 L C Z x d W 9 0 O 1 N l Y 3 R p b 2 4 x L 2 Z h Y 3 R f Z X N 0 a W 1 h d G V z L 0 R p d m l k Z W Q g Q 2 9 s d W 1 u L n t F U 1 R J T U F U R S w z f S Z x d W 9 0 O y w m c X V v d D t T Z W N 0 a W 9 u M S 9 m Y W N 0 X 2 V z d G l t Y X R l c y 9 E a X Z p Z G V k I E N v b H V t b j E u e 0 V T V E l N Q V R F X 0 x D S S w 0 f S Z x d W 9 0 O y w m c X V v d D t T Z W N 0 a W 9 u M S 9 m Y W N 0 X 2 V z d G l t Y X R l c y 9 E a X Z p Z G V k I E N v b H V t b j I u e 0 V T V E l N Q V R F X 1 V D S S w 1 f S Z x d W 9 0 O y w m c X V v d D t T Z W N 0 a W 9 u M S 9 E U V N f T k h J U 1 9 B Z H V s d C 9 D a G F u Z 2 V k I F R 5 c G U u e 0 Z M Q U c s M T l 9 J n F 1 b 3 Q 7 X S w m c X V v d D t D b 2 x 1 b W 5 D b 3 V u d C Z x d W 9 0 O z o 3 L C Z x d W 9 0 O 0 t l e U N v b H V t b k 5 h b W V z J n F 1 b 3 Q 7 O l t d L C Z x d W 9 0 O 0 N v b H V t b k l k Z W 5 0 a X R p Z X M m c X V v d D s 6 W y Z x d W 9 0 O 1 N l Y 3 R p b 2 4 x L 3 R y Z W V f d G 9 w a W N f Y 2 F 0 Z W d v c n k v Q 2 h h b m d l Z C B U e X B l L n t U T 1 B J Q 1 9 J R C w w f S Z x d W 9 0 O y w m c X V v d D t T Z W N 0 a W 9 u M S 9 E U V N f T k h J U 1 9 B Z H V s d C 9 D a G F u Z 2 V k I F R 5 c G U u e 1 N V Q k d S T 1 V Q X 0 9 S R E V S L D E w f S Z x d W 9 0 O y w m c X V v d D t T Z W N 0 a W 9 u M S 9 E U V N f T k h J U 1 9 B Z H V s d C 9 D a G F u Z 2 V k I F R 5 c G U u e 1 R J T U V f U E V S S U 9 E L D E z f S Z x d W 9 0 O y w m c X V v d D t T Z W N 0 a W 9 u M S 9 m Y W N 0 X 2 V z d G l t Y X R l c y 9 E a X Z p Z G V k I E N v b H V t b i 5 7 R V N U S U 1 B V E U s M 3 0 m c X V v d D s s J n F 1 b 3 Q 7 U 2 V j d G l v b j E v Z m F j d F 9 l c 3 R p b W F 0 Z X M v R G l 2 a W R l Z C B D b 2 x 1 b W 4 x L n t F U 1 R J T U F U R V 9 M Q 0 k s N H 0 m c X V v d D s s J n F 1 b 3 Q 7 U 2 V j d G l v b j E v Z m F j d F 9 l c 3 R p b W F 0 Z X M v R G l 2 a W R l Z C B D b 2 x 1 b W 4 y L n t F U 1 R J T U F U R V 9 V Q 0 k s N X 0 m c X V v d D s s J n F 1 b 3 Q 7 U 2 V j d G l v b j E v R F F T X 0 5 I S V N f Q W R 1 b H Q v Q 2 h h b m d l Z C B U e X B l L n t G T E F H L D E 5 f S Z x d W 9 0 O 1 0 s J n F 1 b 3 Q 7 U m V s Y X R p b 2 5 z a G l w S W 5 m b y Z x d W 9 0 O z p b X X 0 i I C 8 + P C 9 T d G F i b G V F b n R y a W V z P j w v S X R l b T 4 8 S X R l b T 4 8 S X R l b U x v Y 2 F 0 a W 9 u P j x J d G V t V H l w Z T 5 G b 3 J t d W x h P C 9 J d G V t V H l w Z T 4 8 S X R l b V B h d G g + U 2 V j d G l v b j E v Z m F j d F 9 l c 3 R p b W F 0 Z X M v U 2 9 1 c m N l P C 9 J d G V t U G F 0 a D 4 8 L 0 l 0 Z W 1 M b 2 N h d G l v b j 4 8 U 3 R h Y m x l R W 5 0 c m l l c y A v P j w v S X R l b T 4 8 S X R l b T 4 8 S X R l b U x v Y 2 F 0 a W 9 u P j x J d G V t V H l w Z T 5 G b 3 J t d W x h P C 9 J d G V t V H l w Z T 4 8 S X R l b V B h d G g + U 2 V j d G l v b j E v Z m F j d F 9 l c 3 R p b W F 0 Z X M v U m V t b 3 Z l Z C U y M E 9 0 a G V y J T I w Q 2 9 s d W 1 u c z w v S X R l b V B h d G g + P C 9 J d G V t T G 9 j Y X R p b 2 4 + P F N 0 Y W J s Z U V u d H J p Z X M g L z 4 8 L 0 l 0 Z W 0 + P E l 0 Z W 0 + P E l 0 Z W 1 M b 2 N h d G l v b j 4 8 S X R l b V R 5 c G U + R m 9 y b X V s Y T w v S X R l b V R 5 c G U + P E l 0 Z W 1 Q Y X R o P l N l Y 3 R p b 2 4 x L 3 R y Z W V f d G 9 w a W N f Y 2 F 0 Z W d v c n k 8 L 0 l 0 Z W 1 Q Y X R o P j w v S X R l b U x v Y 2 F 0 a W 9 u P j x T d G F i b G V F b n R y a W V z P j x F b n R y e S B U e X B l P S J J c 1 B y a X Z h d G U i I F Z h b H V l P S J s M C I g L z 4 8 R W 5 0 c n k g V H l w Z T 0 i U X V l c n l J R C I g V m F s d W U 9 I n N k M j c y O T d h Y i 1 j M z J i L T R h M z Y t O D V i Y y 0 z Y z U 2 N W M 3 M 2 Z k M 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l F 1 Z X J 5 R 3 J v d X B J R C I g V m F s d W U 9 I n N m M D E y M j A 5 Z S 1 j Y W U 0 L T Q z Z W E t Y W Z i M S 1 k O T J k Z G Q 3 O W M 4 O D M i I C 8 + P E V u d H J 5 I F R 5 c G U 9 I l J l b G F 0 a W 9 u c 2 h p c E l u Z m 9 D b 2 5 0 Y W l u Z X I i I F Z h b H V l P S J z e y Z x d W 9 0 O 2 N v b H V t b k N v d W 5 0 J n F 1 b 3 Q 7 O j Q s J n F 1 b 3 Q 7 a 2 V 5 Q 2 9 s d W 1 u T m F t Z X M m c X V v d D s 6 W 1 0 s J n F 1 b 3 Q 7 c X V l c n l S Z W x h d G l v b n N o a X B z J n F 1 b 3 Q 7 O l t d L C Z x d W 9 0 O 2 N v b H V t b k l k Z W 5 0 a X R p Z X M m c X V v d D s 6 W y Z x d W 9 0 O 1 N l Y 3 R p b 2 4 x L 2 R p b V 9 0 b 3 B p Y z A v Q 2 h h b m d l Z C B U e X B l L n t U T 1 B J Q 1 9 J R C w w f S Z x d W 9 0 O y w m c X V v d D t T Z W N 0 a W 9 u M S 9 k a W 1 f d G 9 w a W M w L 0 N o Y W 5 n Z W Q g V H l w Z S 5 7 V E 9 Q S U M s M X 0 m c X V v d D s s J n F 1 b 3 Q 7 U 2 V j d G l v b j E v Z G l t X 3 R v c G l j M C 9 D a G F u Z 2 V k I F R 5 c G U u e 0 N B V E V H T 1 J Z X 0 l E L D J 9 J n F 1 b 3 Q 7 L C Z x d W 9 0 O 1 N l Y 3 R p b 2 4 x L 2 R p b V 9 0 b 3 B p Y z A v Q 2 h h b m d l Z C B U e X B l L n t D Q V R F R 0 9 S W S w z f S Z x d W 9 0 O 1 0 s J n F 1 b 3 Q 7 Q 2 9 s d W 1 u Q 2 9 1 b n Q m c X V v d D s 6 N C w m c X V v d D t L Z X l D b 2 x 1 b W 5 O Y W 1 l c y Z x d W 9 0 O z p b X S w m c X V v d D t D b 2 x 1 b W 5 J Z G V u d G l 0 a W V z J n F 1 b 3 Q 7 O l s m c X V v d D t T Z W N 0 a W 9 u M S 9 k a W 1 f d G 9 w a W M w L 0 N o Y W 5 n Z W Q g V H l w Z S 5 7 V E 9 Q S U N f S U Q s M H 0 m c X V v d D s s J n F 1 b 3 Q 7 U 2 V j d G l v b j E v Z G l t X 3 R v c G l j M C 9 D a G F u Z 2 V k I F R 5 c G U u e 1 R P U E l D L D F 9 J n F 1 b 3 Q 7 L C Z x d W 9 0 O 1 N l Y 3 R p b 2 4 x L 2 R p b V 9 0 b 3 B p Y z A v Q 2 h h b m d l Z C B U e X B l L n t D Q V R F R 0 9 S W V 9 J R C w y f S Z x d W 9 0 O y w m c X V v d D t T Z W N 0 a W 9 u M S 9 k a W 1 f d G 9 w a W M w L 0 N o Y W 5 n Z W Q g V H l w Z S 5 7 Q 0 F U R U d P U l k s M 3 0 m c X V v d D t d L C Z x d W 9 0 O 1 J l b G F 0 a W 9 u c 2 h p c E l u Z m 8 m c X V v d D s 6 W 1 1 9 I i A v P j x F b n R y e S B U e X B l P S J G a W x s T G F z d F V w Z G F 0 Z W Q i I F Z h b H V l P S J k M j A y N C 0 x M i 0 y M V Q w M z o x M D o 0 M y 4 x O D k 3 M T I 5 W i I g L z 4 8 R W 5 0 c n k g V H l w Z T 0 i R m l s b E V y c m 9 y Q 2 9 k Z S I g V m F s d W U 9 I n N V b m t u b 3 d u I i A v P j x F b n R y e S B U e X B l P S J B Z G R l Z F R v R G F 0 Y U 1 v Z G V s I i B W Y W x 1 Z T 0 i b D A i I C 8 + P C 9 T d G F i b G V F b n R y a W V z P j w v S X R l b T 4 8 S X R l b T 4 8 S X R l b U x v Y 2 F 0 a W 9 u P j x J d G V t V H l w Z T 5 G b 3 J t d W x h P C 9 J d G V t V H l w Z T 4 8 S X R l b V B h d G g + U 2 V j d G l v b j E v d H J l Z V 9 0 b 3 B p Y 1 9 j Y X R l Z 2 9 y e S 9 T b 3 V y Y 2 U 8 L 0 l 0 Z W 1 Q Y X R o P j w v S X R l b U x v Y 2 F 0 a W 9 u P j x T d G F i b G V F b n R y a W V z I C 8 + P C 9 J d G V t P j x J d G V t P j x J d G V t T G 9 j Y X R p b 2 4 + P E l 0 Z W 1 U e X B l P k Z v c m 1 1 b G E 8 L 0 l 0 Z W 1 U e X B l P j x J d G V t U G F 0 a D 5 T Z W N 0 a W 9 u M S 9 0 c m V l X 3 R v c G l j X 2 N h d G V n b 3 J 5 L 1 B y b 2 1 v d G V k J T I w S G V h Z G V y c z w v S X R l b V B h d G g + P C 9 J d G V t T G 9 j Y X R p b 2 4 + P F N 0 Y W J s Z U V u d H J p Z X M g L z 4 8 L 0 l 0 Z W 0 + P E l 0 Z W 0 + P E l 0 Z W 1 M b 2 N h d G l v b j 4 8 S X R l b V R 5 c G U + R m 9 y b X V s Y T w v S X R l b V R 5 c G U + P E l 0 Z W 1 Q Y X R o P l N l Y 3 R p b 2 4 x L 3 R y Z W V f d G 9 w a W N f Y 2 F 0 Z W d v c n k v Q 2 h h b m d l Z C U y M F R 5 c G U 8 L 0 l 0 Z W 1 Q Y X R o P j w v S X R l b U x v Y 2 F 0 a W 9 u P j x T d G F i b G V F b n R y a W V z I C 8 + P C 9 J d G V t P j x J d G V t P j x J d G V t T G 9 j Y X R p b 2 4 + P E l 0 Z W 1 U e X B l P k Z v c m 1 1 b G E 8 L 0 l 0 Z W 1 U e X B l P j x J d G V t U G F 0 a D 5 T Z W N 0 a W 9 u M S 9 u b 3 R l c z w v S X R l b V B h d G g + P C 9 J d G V t T G 9 j Y X R p b 2 4 + P F N 0 Y W J s Z U V u d H J p Z X M + P E V u d H J 5 I F R 5 c G U 9 I l F 1 Z X J 5 S U Q i I F Z h b H V l P S J z Y j d h Y z I 1 M T I t M T E 3 M y 0 0 Y z N l L T l j Z D U t Z D l m M D I 2 N j A x N 2 M 0 I i A v P j x F b n R y e S B U e X B l P S J R d W V y e U d y b 3 V w S U Q i I F Z h b H V l P S J z O D B i Y j F h N W Q t M z Q 4 Y i 0 0 O G M 3 L T k w N W Y t Y j I y Z D M w O G V m Y T k z I i A v P j x F b n R y e S B U e X B l P S J G a W x s Q 2 9 1 b n Q i I F Z h b H V l P S J s M y I g L z 4 8 R W 5 0 c n k g V H l w Z T 0 i R m l s b E V y c m 9 y Q 2 9 k Z S I g V m F s d W U 9 I n N V b m t u b 3 d u 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x I i A v P j x F b n R y e S B U e X B l P S J G a W x s V G F y Z 2 V 0 I i B W Y W x 1 Z T 0 i c 2 5 v d G V z I i A v P j x F b n R y e S B U e X B l P S J S Z W N v d m V y e V R h c m d l d F J v d y I g V m F s d W U 9 I m w z I i A v P j x F b n R y e S B U e X B l P S J S Z W N v d m V y e V R h c m d l d E N v b H V t b i I g V m F s d W U 9 I m w x I i A v P j x F b n R y e S B U e X B l P S J S Z W N v d m V y e V R h c m d l d F N o Z W V 0 I i B W Y W x 1 Z T 0 i c 1 J l Y W R t Z S I g L z 4 8 R W 5 0 c n k g V H l w Z T 0 i R m l s b F R v R G F 0 Y U 1 v Z G V s R W 5 h Y m x l Z C I g V m F s d W U 9 I m w x I i A v P j x F b n R y e S B U e X B l P S J G a W x s T 2 J q Z W N 0 V H l w Z S I g V m F s d W U 9 I n N U Y W J s Z S I g L z 4 8 R W 5 0 c n k g V H l w Z T 0 i R m l s b E V u Y W J s Z W Q i I F Z h b H V l P S J s M S I g L z 4 8 R W 5 0 c n k g V H l w Z T 0 i R m l s b F N 0 Y X R 1 c y I g V m F s d W U 9 I n N D b 2 1 w b G V 0 Z S I g L z 4 8 R W 5 0 c n k g V H l w Z T 0 i R m l s b E N v b H V t b l R 5 c G V z I i B W Y W x 1 Z T 0 i c 0 J n W T 0 i I C 8 + P E V u d H J 5 I F R 5 c G U 9 I k Z p b G x M Y X N 0 V X B k Y X R l Z C I g V m F s d W U 9 I m Q y M D I 0 L T E y L T I x V D A z O j E w O j Q z L j M x O D U 5 M z d a I i A v P j x F b n R y e S B U e X B l P S J G a W x s Q 2 9 s d W 1 u T m F t Z X M i I F Z h b H V l P S J z W y Z x d W 9 0 O 0 Z O X 1 R Z U E U m c X V v d D s s J n F 1 b 3 Q 7 R k 5 f V E V Y V C Z x d W 9 0 O 1 0 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F F T X 0 5 I S V N f Q W R 1 b H R f R m 9 v d G 5 v d G V z L 0 N o Y W 5 n Z W Q g V H l w Z T E u e 2 Z u X 3 R 5 c G U s M n 0 m c X V v d D s s J n F 1 b 3 Q 7 U 2 V j d G l v b j E v R F F T X 0 5 I S V N f Q W R 1 b H R f R m 9 v d G 5 v d G V z L 0 N o Y W 5 n Z W Q g V H l w Z T E u e 2 Z u X 3 R l e H Q s N H 0 m c X V v d D t d L C Z x d W 9 0 O 0 N v b H V t b k N v d W 5 0 J n F 1 b 3 Q 7 O j I s J n F 1 b 3 Q 7 S 2 V 5 Q 2 9 s d W 1 u T m F t Z X M m c X V v d D s 6 W 1 0 s J n F 1 b 3 Q 7 Q 2 9 s d W 1 u S W R l b n R p d G l l c y Z x d W 9 0 O z p b J n F 1 b 3 Q 7 U 2 V j d G l v b j E v R F F T X 0 5 I S V N f Q W R 1 b H R f R m 9 v d G 5 v d G V z L 0 N o Y W 5 n Z W Q g V H l w Z T E u e 2 Z u X 3 R 5 c G U s M n 0 m c X V v d D s s J n F 1 b 3 Q 7 U 2 V j d G l v b j E v R F F T X 0 5 I S V N f Q W R 1 b H R f R m 9 v d G 5 v d G V z L 0 N o Y W 5 n Z W Q g V H l w Z T E u e 2 Z u X 3 R l e H Q s N H 0 m c X V v d D t d L C Z x d W 9 0 O 1 J l b G F 0 a W 9 u c 2 h p c E l u Z m 8 m c X V v d D s 6 W 1 1 9 I i A v P j w v U 3 R h Y m x l R W 5 0 c m l l c z 4 8 L 0 l 0 Z W 0 + P E l 0 Z W 0 + P E l 0 Z W 1 M b 2 N h d G l v b j 4 8 S X R l b V R 5 c G U + R m 9 y b X V s Y T w v S X R l b V R 5 c G U + P E l 0 Z W 1 Q Y X R o P l N l Y 3 R p b 2 4 x L 2 5 v d G V z L 1 N v d X J j Z T w v S X R l b V B h d G g + P C 9 J d G V t T G 9 j Y X R p b 2 4 + P F N 0 Y W J s Z U V u d H J p Z X M g L z 4 8 L 0 l 0 Z W 0 + P E l 0 Z W 0 + P E l 0 Z W 1 M b 2 N h d G l v b j 4 8 S X R l b V R 5 c G U + R m 9 y b X V s Y T w v S X R l b V R 5 c G U + P E l 0 Z W 1 Q Y X R o P l N l Y 3 R p b 2 4 x L 2 5 v d G V z L 0 Z p b H R l c m V k J T I w U m 9 3 c z w v S X R l b V B h d G g + P C 9 J d G V t T G 9 j Y X R p b 2 4 + P F N 0 Y W J s Z U V u d H J p Z X M g L z 4 8 L 0 l 0 Z W 0 + P E l 0 Z W 0 + P E l 0 Z W 1 M b 2 N h d G l v b j 4 8 S X R l b V R 5 c G U + R m 9 y b X V s Y T w v S X R l b V R 5 c G U + P E l 0 Z W 1 Q Y X R o P l N l Y 3 R p b 2 4 x L 2 5 v d G V z L 1 J l b W 9 2 Z W Q l M j B D b 2 x 1 b W 5 z P C 9 J d G V t U G F 0 a D 4 8 L 0 l 0 Z W 1 M b 2 N h d G l v b j 4 8 U 3 R h Y m x l R W 5 0 c m l l c y A v P j w v S X R l b T 4 8 S X R l b T 4 8 S X R l b U x v Y 2 F 0 a W 9 u P j x J d G V t V H l w Z T 5 G b 3 J t d W x h P C 9 J d G V t V H l w Z T 4 8 S X R l b V B h d G g + U 2 V j d G l v b j E v c 3 V i Z 3 J v d X B f c H J l b W V y Z 2 U 8 L 0 l 0 Z W 1 Q Y X R o P j w v S X R l b U x v Y 2 F 0 a W 9 u P j x T d G F i b G V F b n R y a W V z P j x F b n R y e S B U e X B l P S J R d W V y e U l E I i B W Y W x 1 Z T 0 i c z M 3 Z D c 4 N z V l L W Z i Y j I t N D h m M C 0 5 N D I z L W Q 4 M m E 1 M T R i N D A x N C I g L z 4 8 R W 5 0 c n k g V H l w Z T 0 i U X V l c n l H c m 9 1 c E l E I i B W Y W x 1 Z T 0 i c z E y Y 2 Z k Z D F j L T h l Y z g t N D c z M y 1 h O D U w L T g x M W M y Z W F h N T N i 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E y L T I x V D A z O j E w O j Q z L j I w N j c x O D l a I i A v P j x F b n R y e S B U e X B l P S J G a W x s U 3 R h d H V z I i B W Y W x 1 Z T 0 i c 0 N v b X B s Z X R l I i A v P j x F b n R y e S B U e X B l P S J S Z W x h d G l v b n N o a X B J b m Z v Q 2 9 u d G F p b m V y I i B W Y W x 1 Z T 0 i c 3 s m c X V v d D t j b 2 x 1 b W 5 D b 3 V u d C Z x d W 9 0 O z o 2 L C Z x d W 9 0 O 2 t l e U N v b H V t b k 5 h b W V z J n F 1 b 3 Q 7 O l s m c X V v d D t D T E F T U 0 l G S U N B V E l P T i Z x d W 9 0 O y w m c X V v d D t D T E F T U 0 l G S U N B V E l P T l 9 J R C Z x d W 9 0 O y w m c X V v d D t H U k 9 V U C Z x d W 9 0 O y w m c X V v d D t H U k 9 V U F 9 J R C Z x d W 9 0 O y w m c X V v d D t T V U J H U k 9 V U C Z x d W 9 0 O y w m c X V v d D t T V U J H U k 9 V U F 9 J R C Z x d W 9 0 O 1 0 s J n F 1 b 3 Q 7 c X V l c n l S Z W x h d G l v b n N o a X B z J n F 1 b 3 Q 7 O l t d L C Z x d W 9 0 O 2 N v b H V t b k l k Z W 5 0 a X R p Z X M m c X V v d D s 6 W y Z x d W 9 0 O 1 N l Y 3 R p b 2 4 x L 0 R R U 1 9 O S E l T X 0 F k d W x 0 L 0 N o Y W 5 n Z W Q g V H l w Z S 5 7 U 1 V C R 1 J P V V B f T 1 J E R V I s M T B 9 J n F 1 b 3 Q 7 L C Z x d W 9 0 O 1 N l Y 3 R p b 2 4 x L 0 R R U 1 9 O S E l T X 0 F k d W x 0 L 1 J l c G x h Y 2 V k I F Z h b H V l L n t T V U J H U k 9 V U C w 1 f S Z x d W 9 0 O y w m c X V v d D t T Z W N 0 a W 9 u M S 9 E U V N f T k h J U 1 9 B Z H V s d C 9 D a G F u Z 2 V k I F R 5 c G U u e 0 d S T 1 V Q X 0 9 S R E V S L D d 9 J n F 1 b 3 Q 7 L C Z x d W 9 0 O 1 N l Y 3 R p b 2 4 x L 0 R R U 1 9 O S E l T X 0 F k d W x 0 L 0 N o Y W 5 n Z W Q g V H l w Z S 5 7 R 1 J P V V A s N X 0 m c X V v d D s s J n F 1 b 3 Q 7 U 2 V j d G l v b j E v R F F T X 0 5 I S V N f Q W R 1 b H Q v Q 2 h h b m d l Z C B U e X B l L n t D T E F T U 0 l G S U N B V E l P T l 9 J R C w 0 f S Z x d W 9 0 O y w m c X V v d D t T Z W N 0 a W 9 u M S 9 E U V N f T k h J U 1 9 B Z H V s d C 9 D a G F u Z 2 V k I F R 5 c G U u e 0 N M Q V N T S U Z J Q 0 F U S U 9 O L D N 9 J n F 1 b 3 Q 7 X S w m c X V v d D t D b 2 x 1 b W 5 D b 3 V u d C Z x d W 9 0 O z o 2 L C Z x d W 9 0 O 0 t l e U N v b H V t b k 5 h b W V z J n F 1 b 3 Q 7 O l s m c X V v d D t D T E F T U 0 l G S U N B V E l P T i Z x d W 9 0 O y w m c X V v d D t D T E F T U 0 l G S U N B V E l P T l 9 J R C Z x d W 9 0 O y w m c X V v d D t H U k 9 V U C Z x d W 9 0 O y w m c X V v d D t H U k 9 V U F 9 J R C Z x d W 9 0 O y w m c X V v d D t T V U J H U k 9 V U C Z x d W 9 0 O y w m c X V v d D t T V U J H U k 9 V U F 9 J R C Z x d W 9 0 O 1 0 s J n F 1 b 3 Q 7 Q 2 9 s d W 1 u S W R l b n R p d G l l c y Z x d W 9 0 O z p b J n F 1 b 3 Q 7 U 2 V j d G l v b j E v R F F T X 0 5 I S V N f Q W R 1 b H Q v Q 2 h h b m d l Z C B U e X B l L n t T V U J H U k 9 V U F 9 P U k R F U i w x M H 0 m c X V v d D s s J n F 1 b 3 Q 7 U 2 V j d G l v b j E v R F F T X 0 5 I S V N f Q W R 1 b H Q v U m V w b G F j Z W Q g V m F s d W U u e 1 N V Q k d S T 1 V Q L D V 9 J n F 1 b 3 Q 7 L C Z x d W 9 0 O 1 N l Y 3 R p b 2 4 x L 0 R R U 1 9 O S E l T X 0 F k d W x 0 L 0 N o Y W 5 n Z W Q g V H l w Z S 5 7 R 1 J P V V B f T 1 J E R V I s N 3 0 m c X V v d D s s J n F 1 b 3 Q 7 U 2 V j d G l v b j E v R F F T X 0 5 I S V N f Q W R 1 b H Q v Q 2 h h b m d l Z C B U e X B l L n t H U k 9 V U C w 1 f S Z x d W 9 0 O y w m c X V v d D t T Z W N 0 a W 9 u M S 9 E U V N f T k h J U 1 9 B Z H V s d C 9 D a G F u Z 2 V k I F R 5 c G U u e 0 N M Q V N T S U Z J Q 0 F U S U 9 O X 0 l E L D R 9 J n F 1 b 3 Q 7 L C Z x d W 9 0 O 1 N l Y 3 R p b 2 4 x L 0 R R U 1 9 O S E l T X 0 F k d W x 0 L 0 N o Y W 5 n Z W Q g V H l w Z S 5 7 Q 0 x B U 1 N J R k l D Q V R J T 0 4 s M 3 0 m c X V v d D t d L C Z x d W 9 0 O 1 J l b G F 0 a W 9 u c 2 h p c E l u Z m 8 m c X V v d D s 6 W 1 1 9 I i A v P j w v U 3 R h Y m x l R W 5 0 c m l l c z 4 8 L 0 l 0 Z W 0 + P E l 0 Z W 0 + P E l 0 Z W 1 M b 2 N h d G l v b j 4 8 S X R l b V R 5 c G U + R m 9 y b X V s Y T w v S X R l b V R 5 c G U + P E l 0 Z W 1 Q Y X R o P l N l Y 3 R p b 2 4 x L 3 N 1 Y m d y b 3 V w X 3 B y Z W 1 l c m d l L 1 N v d X J j Z T w v S X R l b V B h d G g + P C 9 J d G V t T G 9 j Y X R p b 2 4 + P F N 0 Y W J s Z U V u d H J p Z X M g L z 4 8 L 0 l 0 Z W 0 + P E l 0 Z W 0 + P E l 0 Z W 1 M b 2 N h d G l v b j 4 8 S X R l b V R 5 c G U + R m 9 y b X V s Y T w v S X R l b V R 5 c G U + P E l 0 Z W 1 Q Y X R o P l N l Y 3 R p b 2 4 x L 3 N 1 Y m d y b 3 V w X 3 B y Z W 1 l c m d l L 1 J l b W 9 2 Z W Q l M j B P d G h l c i U y M E N v b H V t b n M 8 L 0 l 0 Z W 1 Q Y X R o P j w v S X R l b U x v Y 2 F 0 a W 9 u P j x T d G F i b G V F b n R y a W V z I C 8 + P C 9 J d G V t P j x J d G V t P j x J d G V t T G 9 j Y X R p b 2 4 + P E l 0 Z W 1 U e X B l P k Z v c m 1 1 b G E 8 L 0 l 0 Z W 1 U e X B l P j x J d G V t U G F 0 a D 5 T Z W N 0 a W 9 u M S 9 z d W J n c m 9 1 c F 9 w c m V t Z X J n Z S 9 S Z W 1 v d m V k J T I w R H V w b G l j Y X R l c z w v S X R l b V B h d G g + P C 9 J d G V t T G 9 j Y X R p b 2 4 + P F N 0 Y W J s Z U V u d H J p Z X M g L z 4 8 L 0 l 0 Z W 0 + P E l 0 Z W 0 + P E l 0 Z W 1 M b 2 N h d G l v b j 4 8 S X R l b V R 5 c G U + R m 9 y b X V s Y T w v S X R l b V R 5 c G U + P E l 0 Z W 1 Q Y X R o P l N l Y 3 R p b 2 4 x L 3 N 1 Y m d y b 3 V w X 3 B y Z W 1 l c m d l L 1 J l b 3 J k Z X J l Z C U y M E N v b H V t b n M 8 L 0 l 0 Z W 1 Q Y X R o P j w v S X R l b U x v Y 2 F 0 a W 9 u P j x T d G F i b G V F b n R y a W V z I C 8 + P C 9 J d G V t P j x J d G V t P j x J d G V t T G 9 j Y X R p b 2 4 + P E l 0 Z W 1 U e X B l P k Z v c m 1 1 b G E 8 L 0 l 0 Z W 1 U e X B l P j x J d G V t U G F 0 a D 5 T Z W N 0 a W 9 u M S 9 n c m 9 1 c F 9 m b 2 9 0 b m 9 0 Z X N f c H J l b W V y Z 2 U 8 L 0 l 0 Z W 1 Q Y X R o P j w v S X R l b U x v Y 2 F 0 a W 9 u P j x T d G F i b G V F b n R y a W V z P j x F b n R y e S B U e X B l P S J R d W V y e U l E I i B W Y W x 1 Z T 0 i c z V i M D V m O T A y L T Q z O W I t N D B h N S 0 5 Z j I 0 L T c 5 Z D F i M G U 5 N j k y N y I g L z 4 8 R W 5 0 c n k g V H l w Z T 0 i U X V l c n l H c m 9 1 c E l E I i B W Y W x 1 Z T 0 i c z E y Y 2 Z k Z D F j L T h l Y z g t N D c z M y 1 h O D U w L T g x M W M y Z W F h N T N i 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E y L T I x V D A z O j E w O j Q z L j I y M T k 3 M D h 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U V N f T k h J U 1 9 B Z H V s d C 9 D a G F u Z 2 V k I F R 5 c G U u e 0 d S T 1 V Q X 0 9 S R E V S L D d 9 J n F 1 b 3 Q 7 L C Z x d W 9 0 O 1 N l Y 3 R p b 2 4 x L 2 R p b V 9 n c m 9 1 c F 9 m b 2 9 0 b m 9 0 Z X M v Q 2 h h b m d l Z C B U e X B l M S 5 7 R k 9 P V E 5 P V E V f S U R f T E l T V C w x f S Z x d W 9 0 O y w m c X V v d D t T Z W N 0 a W 9 u M S 9 E U V N f T k h J U 1 9 B Z H V s d F 9 G b 2 9 0 b m 9 0 Z X M v Q 2 h h b m d l Z C B U e X B l M S 5 7 Z m 5 f d G V 4 d C w 0 f S Z x d W 9 0 O 1 0 s J n F 1 b 3 Q 7 Q 2 9 s d W 1 u Q 2 9 1 b n Q m c X V v d D s 6 M y w m c X V v d D t L Z X l D b 2 x 1 b W 5 O Y W 1 l c y Z x d W 9 0 O z p b X S w m c X V v d D t D b 2 x 1 b W 5 J Z G V u d G l 0 a W V z J n F 1 b 3 Q 7 O l s m c X V v d D t T Z W N 0 a W 9 u M S 9 E U V N f T k h J U 1 9 B Z H V s d C 9 D a G F u Z 2 V k I F R 5 c G U u e 0 d S T 1 V Q X 0 9 S R E V S L D d 9 J n F 1 b 3 Q 7 L C Z x d W 9 0 O 1 N l Y 3 R p b 2 4 x L 2 R p b V 9 n c m 9 1 c F 9 m b 2 9 0 b m 9 0 Z X M v Q 2 h h b m d l Z C B U e X B l M S 5 7 R k 9 P V E 5 P V E V f S U R f T E l T V C w x f S Z x d W 9 0 O y w m c X V v d D t T Z W N 0 a W 9 u M S 9 E U V N f T k h J U 1 9 B Z H V s d F 9 G b 2 9 0 b m 9 0 Z X M v Q 2 h h b m d l Z C B U e X B l M S 5 7 Z m 5 f d G V 4 d C w 0 f S Z x d W 9 0 O 1 0 s J n F 1 b 3 Q 7 U m V s Y X R p b 2 5 z a G l w S W 5 m b y Z x d W 9 0 O z p b X X 0 i I C 8 + P C 9 T d G F i b G V F b n R y a W V z P j w v S X R l b T 4 8 S X R l b T 4 8 S X R l b U x v Y 2 F 0 a W 9 u P j x J d G V t V H l w Z T 5 G b 3 J t d W x h P C 9 J d G V t V H l w Z T 4 8 S X R l b V B h d G g + U 2 V j d G l v b j E v Z 3 J v d X B f Z m 9 v d G 5 v d G V z X 3 B y Z W 1 l c m d l L 1 N v d X J j Z T w v S X R l b V B h d G g + P C 9 J d G V t T G 9 j Y X R p b 2 4 + P F N 0 Y W J s Z U V u d H J p Z X M g L z 4 8 L 0 l 0 Z W 0 + P E l 0 Z W 0 + P E l 0 Z W 1 M b 2 N h d G l v b j 4 8 S X R l b V R 5 c G U + R m 9 y b X V s Y T w v S X R l b V R 5 c G U + P E l 0 Z W 1 Q Y X R o P l N l Y 3 R p b 2 4 x L 2 d y b 3 V w X 2 Z v b 3 R u b 3 R l c 1 9 w c m V t Z X J n Z S 9 S Z W 1 v d m V k J T I w T 3 R o Z X I l M j B D b 2 x 1 b W 5 z P C 9 J d G V t U G F 0 a D 4 8 L 0 l 0 Z W 1 M b 2 N h d G l v b j 4 8 U 3 R h Y m x l R W 5 0 c m l l c y A v P j w v S X R l b T 4 8 S X R l b T 4 8 S X R l b U x v Y 2 F 0 a W 9 u P j x J d G V t V H l w Z T 5 G b 3 J t d W x h P C 9 J d G V t V H l w Z T 4 8 S X R l b V B h d G g + U 2 V j d G l v b j E v Z 3 J v d X B f Z m 9 v d G 5 v d G V z X 3 B y Z W 1 l c m d l L 1 N w b G l 0 J T I w Q 2 9 s d W 1 u J T I w Y n k l M j B E Z W x p b W l 0 Z X I 8 L 0 l 0 Z W 1 Q Y X R o P j w v S X R l b U x v Y 2 F 0 a W 9 u P j x T d G F i b G V F b n R y a W V z I C 8 + P C 9 J d G V t P j x J d G V t P j x J d G V t T G 9 j Y X R p b 2 4 + P E l 0 Z W 1 U e X B l P k Z v c m 1 1 b G E 8 L 0 l 0 Z W 1 U e X B l P j x J d G V t U G F 0 a D 5 T Z W N 0 a W 9 u M S 9 n c m 9 1 c F 9 m b 2 9 0 b m 9 0 Z X N f c H J l b W V y Z 2 U v Q 2 h h b m d l Z C U y M F R 5 c G U 8 L 0 l 0 Z W 1 Q Y X R o P j w v S X R l b U x v Y 2 F 0 a W 9 u P j x T d G F i b G V F b n R y a W V z I C 8 + P C 9 J d G V t P j x J d G V t P j x J d G V t T G 9 j Y X R p b 2 4 + P E l 0 Z W 1 U e X B l P k Z v c m 1 1 b G E 8 L 0 l 0 Z W 1 U e X B l P j x J d G V t U G F 0 a D 5 T Z W N 0 a W 9 u M S 9 n c m 9 1 c F 9 m b 2 9 0 b m 9 0 Z X N f c H J l b W V y Z 2 U v R m l s d G V y Z W Q l M j B S b 3 d z P C 9 J d G V t U G F 0 a D 4 8 L 0 l 0 Z W 1 M b 2 N h d G l v b j 4 8 U 3 R h Y m x l R W 5 0 c m l l c y A v P j w v S X R l b T 4 8 S X R l b T 4 8 S X R l b U x v Y 2 F 0 a W 9 u P j x J d G V t V H l w Z T 5 G b 3 J t d W x h P C 9 J d G V t V H l w Z T 4 8 S X R l b V B h d G g + U 2 V j d G l v b j E v Z 3 J v d X B f Z m 9 v d G 5 v d G V z X 3 B y Z W 1 l c m d l L 1 J l b W 9 2 Z W Q l M j B E d X B s a W N h d G V z P C 9 J d G V t U G F 0 a D 4 8 L 0 l 0 Z W 1 M b 2 N h d G l v b j 4 8 U 3 R h Y m x l R W 5 0 c m l l c y A v P j w v S X R l b T 4 8 S X R l b T 4 8 S X R l b U x v Y 2 F 0 a W 9 u P j x J d G V t V H l w Z T 5 G b 3 J t d W x h P C 9 J d G V t V H l w Z T 4 8 S X R l b V B h d G g + U 2 V j d G l v b j E v Z 3 J v d X B f Z m 9 v d G 5 v d G V z X 3 B y Z W 1 l c m d l L 1 J l c G x h Y 2 V k J T I w V m F s d W U 8 L 0 l 0 Z W 1 Q Y X R o P j w v S X R l b U x v Y 2 F 0 a W 9 u P j x T d G F i b G V F b n R y a W V z I C 8 + P C 9 J d G V t P j x J d G V t P j x J d G V t T G 9 j Y X R p b 2 4 + P E l 0 Z W 1 U e X B l P k Z v c m 1 1 b G E 8 L 0 l 0 Z W 1 U e X B l P j x J d G V t U G F 0 a D 5 T Z W N 0 a W 9 u M S 9 n c m 9 1 c F 9 m b 2 9 0 b m 9 0 Z X N f c H J l b W V y Z 2 U v Q 2 h h b m d l Z C U y M F R 5 c G U x P C 9 J d G V t U G F 0 a D 4 8 L 0 l 0 Z W 1 M b 2 N h d G l v b j 4 8 U 3 R h Y m x l R W 5 0 c m l l c y A v P j w v S X R l b T 4 8 S X R l b T 4 8 S X R l b U x v Y 2 F 0 a W 9 u P j x J d G V t V H l w Z T 5 G b 3 J t d W x h P C 9 J d G V t V H l w Z T 4 8 S X R l b V B h d G g + U 2 V j d G l v b j E v Z 3 J v d X B f Z m 9 v d G 5 v d G V z X 3 B y Z W 1 l c m d l L 0 Z p b H R l c m V k J T I w U m 9 3 c z E 8 L 0 l 0 Z W 1 Q Y X R o P j w v S X R l b U x v Y 2 F 0 a W 9 u P j x T d G F i b G V F b n R y a W V z I C 8 + P C 9 J d G V t P j x J d G V t P j x J d G V t T G 9 j Y X R p b 2 4 + P E l 0 Z W 1 U e X B l P k Z v c m 1 1 b G E 8 L 0 l 0 Z W 1 U e X B l P j x J d G V t U G F 0 a D 5 T Z W N 0 a W 9 u M S 9 n c m 9 1 c F 9 m b 2 9 0 b m 9 0 Z X N f c H J l b W V y Z 2 U v U 2 9 y d G V k J T I w U m 9 3 c z w v S X R l b V B h d G g + P C 9 J d G V t T G 9 j Y X R p b 2 4 + P F N 0 Y W J s Z U V u d H J p Z X M g L z 4 8 L 0 l 0 Z W 0 + P E l 0 Z W 0 + P E l 0 Z W 1 M b 2 N h d G l v b j 4 8 S X R l b V R 5 c G U + R m 9 y b X V s Y T w v S X R l b V R 5 c G U + P E l 0 Z W 1 Q Y X R o P l N l Y 3 R p b 2 4 x L 2 d y b 3 V w X 2 Z v b 3 R u b 3 R l c 1 9 w c m V t Z X J n Z S 9 S Z W 5 h b W V k J T I w Q 2 9 s d W 1 u c z w v S X R l b V B h d G g + P C 9 J d G V t T G 9 j Y X R p b 2 4 + P F N 0 Y W J s Z U V u d H J p Z X M g L z 4 8 L 0 l 0 Z W 0 + P E l 0 Z W 0 + P E l 0 Z W 1 M b 2 N h d G l v b j 4 8 S X R l b V R 5 c G U + R m 9 y b X V s Y T w v S X R l b V R 5 c G U + P E l 0 Z W 1 Q Y X R o P l N l Y 3 R p b 2 4 x L 2 d y b 3 V w X 2 Z v b 3 R u b 3 R l c 1 9 w c m V t Z X J n Z S 9 N Z X J n Z W Q l M j B R d W V y a W V z P C 9 J d G V t U G F 0 a D 4 8 L 0 l 0 Z W 1 M b 2 N h d G l v b j 4 8 U 3 R h Y m x l R W 5 0 c m l l c y A v P j w v S X R l b T 4 8 S X R l b T 4 8 S X R l b U x v Y 2 F 0 a W 9 u P j x J d G V t V H l w Z T 5 G b 3 J t d W x h P C 9 J d G V t V H l w Z T 4 8 S X R l b V B h d G g + U 2 V j d G l v b j E v Z 3 J v d X B f Z m 9 v d G 5 v d G V z X 3 B y Z W 1 l c m d l L 0 V 4 c G F u Z G V k J T I w Z G l t X 2 Z v b 3 R u b 3 R l c z w v S X R l b V B h d G g + P C 9 J d G V t T G 9 j Y X R p b 2 4 + P F N 0 Y W J s Z U V u d H J p Z X M g L z 4 8 L 0 l 0 Z W 0 + P E l 0 Z W 0 + P E l 0 Z W 1 M b 2 N h d G l v b j 4 8 S X R l b V R 5 c G U + R m 9 y b X V s Y T w v S X R l b V R 5 c G U + P E l 0 Z W 1 Q Y X R o P l N l Y 3 R p b 2 4 x L 3 R v c G l j X 2 Z v b 3 R u b 3 R l c 1 9 w c m V t Z X J n Z T w v S X R l b V B h d G g + P C 9 J d G V t T G 9 j Y X R p b 2 4 + P F N 0 Y W J s Z U V u d H J p Z X M + P E V u d H J 5 I F R 5 c G U 9 I l F 1 Z X J 5 S U Q i I F Z h b H V l P S J z Y T k 3 Y z Z k N T A t M D N j Z C 0 0 Z j c 4 L T k 4 O D A t N G N i Y T l j O W M 3 Z W J k I i A v P j x F b n R y e S B U e X B l P S J R d W V y e U d y b 3 V w S U Q i I F Z h b H V l P S J z M T J j Z m R k M W M t O G V j O C 0 0 N z M z L W E 4 N T A t O D E x Y z J l Y W E 1 M 2 J 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F U M D M 6 M T A 6 N D M u M j Q 2 M D A x 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p b V 9 0 b 3 B p Y z A v Q 2 h h b m d l Z C B U e X B l L n t U T 1 B J Q 1 9 J R C w w f S Z x d W 9 0 O y w m c X V v d D t T Z W N 0 a W 9 u M S 9 k a W 1 f d G 9 w a W N f Z m 9 v d G 5 v d G V z L 0 N o Y W 5 n Z W Q g V H l w Z T E u e 0 Z P T 1 R O T 1 R F X 0 l E X 0 x J U 1 Q s M X 0 m c X V v d D s s J n F 1 b 3 Q 7 U 2 V j d G l v b j E v R F F T X 0 5 I S V N f Q W R 1 b H R f R m 9 v d G 5 v d G V z L 0 N o Y W 5 n Z W Q g V H l w Z T E u e 2 Z u X 3 R l e H Q s N H 0 m c X V v d D t d L C Z x d W 9 0 O 0 N v b H V t b k N v d W 5 0 J n F 1 b 3 Q 7 O j M s J n F 1 b 3 Q 7 S 2 V 5 Q 2 9 s d W 1 u T m F t Z X M m c X V v d D s 6 W 1 0 s J n F 1 b 3 Q 7 Q 2 9 s d W 1 u S W R l b n R p d G l l c y Z x d W 9 0 O z p b J n F 1 b 3 Q 7 U 2 V j d G l v b j E v Z G l t X 3 R v c G l j M C 9 D a G F u Z 2 V k I F R 5 c G U u e 1 R P U E l D X 0 l E L D B 9 J n F 1 b 3 Q 7 L C Z x d W 9 0 O 1 N l Y 3 R p b 2 4 x L 2 R p b V 9 0 b 3 B p Y 1 9 m b 2 9 0 b m 9 0 Z X M v Q 2 h h b m d l Z C B U e X B l M S 5 7 R k 9 P V E 5 P V E V f S U R f T E l T V C w x f S Z x d W 9 0 O y w m c X V v d D t T Z W N 0 a W 9 u M S 9 E U V N f T k h J U 1 9 B Z H V s d F 9 G b 2 9 0 b m 9 0 Z X M v Q 2 h h b m d l Z C B U e X B l M S 5 7 Z m 5 f d G V 4 d C w 0 f S Z x d W 9 0 O 1 0 s J n F 1 b 3 Q 7 U m V s Y X R p b 2 5 z a G l w S W 5 m b y Z x d W 9 0 O z p b X X 0 i I C 8 + P C 9 T d G F i b G V F b n R y a W V z P j w v S X R l b T 4 8 S X R l b T 4 8 S X R l b U x v Y 2 F 0 a W 9 u P j x J d G V t V H l w Z T 5 G b 3 J t d W x h P C 9 J d G V t V H l w Z T 4 8 S X R l b V B h d G g + U 2 V j d G l v b j E v d G 9 w a W N f Z m 9 v d G 5 v d G V z X 3 B y Z W 1 l c m d l L 1 N v d X J j Z T w v S X R l b V B h d G g + P C 9 J d G V t T G 9 j Y X R p b 2 4 + P F N 0 Y W J s Z U V u d H J p Z X M g L z 4 8 L 0 l 0 Z W 0 + P E l 0 Z W 0 + P E l 0 Z W 1 M b 2 N h d G l v b j 4 8 S X R l b V R 5 c G U + R m 9 y b X V s Y T w v S X R l b V R 5 c G U + P E l 0 Z W 1 Q Y X R o P l N l Y 3 R p b 2 4 x L 3 R v c G l j X 2 Z v b 3 R u b 3 R l c 1 9 w c m V t Z X J n Z S 9 S Z W 1 v d m V k J T I w T 3 R o Z X I l M j B D b 2 x 1 b W 5 z P C 9 J d G V t U G F 0 a D 4 8 L 0 l 0 Z W 1 M b 2 N h d G l v b j 4 8 U 3 R h Y m x l R W 5 0 c m l l c y A v P j w v S X R l b T 4 8 S X R l b T 4 8 S X R l b U x v Y 2 F 0 a W 9 u P j x J d G V t V H l w Z T 5 G b 3 J t d W x h P C 9 J d G V t V H l w Z T 4 8 S X R l b V B h d G g + U 2 V j d G l v b j E v d G 9 w a W N f Z m 9 v d G 5 v d G V z X 3 B y Z W 1 l c m d l L 1 N w b G l 0 J T I w Q 2 9 s d W 1 u J T I w Y n k l M j B E Z W x p b W l 0 Z X I 8 L 0 l 0 Z W 1 Q Y X R o P j w v S X R l b U x v Y 2 F 0 a W 9 u P j x T d G F i b G V F b n R y a W V z I C 8 + P C 9 J d G V t P j x J d G V t P j x J d G V t T G 9 j Y X R p b 2 4 + P E l 0 Z W 1 U e X B l P k Z v c m 1 1 b G E 8 L 0 l 0 Z W 1 U e X B l P j x J d G V t U G F 0 a D 5 T Z W N 0 a W 9 u M S 9 0 b 3 B p Y 1 9 m b 2 9 0 b m 9 0 Z X N f c H J l b W V y Z 2 U v Q 2 h h b m d l Z C U y M F R 5 c G U 8 L 0 l 0 Z W 1 Q Y X R o P j w v S X R l b U x v Y 2 F 0 a W 9 u P j x T d G F i b G V F b n R y a W V z I C 8 + P C 9 J d G V t P j x J d G V t P j x J d G V t T G 9 j Y X R p b 2 4 + P E l 0 Z W 1 U e X B l P k Z v c m 1 1 b G E 8 L 0 l 0 Z W 1 U e X B l P j x J d G V t U G F 0 a D 5 T Z W N 0 a W 9 u M S 9 0 b 3 B p Y 1 9 m b 2 9 0 b m 9 0 Z X N f c H J l b W V y Z 2 U v R m l s d G V y Z W Q l M j B S b 3 d z P C 9 J d G V t U G F 0 a D 4 8 L 0 l 0 Z W 1 M b 2 N h d G l v b j 4 8 U 3 R h Y m x l R W 5 0 c m l l c y A v P j w v S X R l b T 4 8 S X R l b T 4 8 S X R l b U x v Y 2 F 0 a W 9 u P j x J d G V t V H l w Z T 5 G b 3 J t d W x h P C 9 J d G V t V H l w Z T 4 8 S X R l b V B h d G g + U 2 V j d G l v b j E v d G 9 w a W N f Z m 9 v d G 5 v d G V z X 3 B y Z W 1 l c m d l L 1 J l b W 9 2 Z W Q l M j B E d X B s a W N h d G V z P C 9 J d G V t U G F 0 a D 4 8 L 0 l 0 Z W 1 M b 2 N h d G l v b j 4 8 U 3 R h Y m x l R W 5 0 c m l l c y A v P j w v S X R l b T 4 8 S X R l b T 4 8 S X R l b U x v Y 2 F 0 a W 9 u P j x J d G V t V H l w Z T 5 G b 3 J t d W x h P C 9 J d G V t V H l w Z T 4 8 S X R l b V B h d G g + U 2 V j d G l v b j E v d G 9 w a W N f Z m 9 v d G 5 v d G V z X 3 B y Z W 1 l c m d l L 1 J l c G x h Y 2 V k J T I w V m F s d W U 8 L 0 l 0 Z W 1 Q Y X R o P j w v S X R l b U x v Y 2 F 0 a W 9 u P j x T d G F i b G V F b n R y a W V z I C 8 + P C 9 J d G V t P j x J d G V t P j x J d G V t T G 9 j Y X R p b 2 4 + P E l 0 Z W 1 U e X B l P k Z v c m 1 1 b G E 8 L 0 l 0 Z W 1 U e X B l P j x J d G V t U G F 0 a D 5 T Z W N 0 a W 9 u M S 9 0 b 3 B p Y 1 9 m b 2 9 0 b m 9 0 Z X N f c H J l b W V y Z 2 U v Q 2 h h b m d l Z C U y M F R 5 c G U x P C 9 J d G V t U G F 0 a D 4 8 L 0 l 0 Z W 1 M b 2 N h d G l v b j 4 8 U 3 R h Y m x l R W 5 0 c m l l c y A v P j w v S X R l b T 4 8 S X R l b T 4 8 S X R l b U x v Y 2 F 0 a W 9 u P j x J d G V t V H l w Z T 5 G b 3 J t d W x h P C 9 J d G V t V H l w Z T 4 8 S X R l b V B h d G g + U 2 V j d G l v b j E v d G 9 w a W N f Z m 9 v d G 5 v d G V z X 3 B y Z W 1 l c m d l L 0 Z p b H R l c m V k J T I w U m 9 3 c z E 8 L 0 l 0 Z W 1 Q Y X R o P j w v S X R l b U x v Y 2 F 0 a W 9 u P j x T d G F i b G V F b n R y a W V z I C 8 + P C 9 J d G V t P j x J d G V t P j x J d G V t T G 9 j Y X R p b 2 4 + P E l 0 Z W 1 U e X B l P k Z v c m 1 1 b G E 8 L 0 l 0 Z W 1 U e X B l P j x J d G V t U G F 0 a D 5 T Z W N 0 a W 9 u M S 9 0 b 3 B p Y 1 9 m b 2 9 0 b m 9 0 Z X N f c H J l b W V y Z 2 U v U 2 9 y d G V k J T I w U m 9 3 c z w v S X R l b V B h d G g + P C 9 J d G V t T G 9 j Y X R p b 2 4 + P F N 0 Y W J s Z U V u d H J p Z X M g L z 4 8 L 0 l 0 Z W 0 + P E l 0 Z W 0 + P E l 0 Z W 1 M b 2 N h d G l v b j 4 8 S X R l b V R 5 c G U + R m 9 y b X V s Y T w v S X R l b V R 5 c G U + P E l 0 Z W 1 Q Y X R o P l N l Y 3 R p b 2 4 x L 3 R v c G l j X 2 Z v b 3 R u b 3 R l c 1 9 w c m V t Z X J n Z S 9 S Z W 5 h b W V k J T I w Q 2 9 s d W 1 u c z w v S X R l b V B h d G g + P C 9 J d G V t T G 9 j Y X R p b 2 4 + P F N 0 Y W J s Z U V u d H J p Z X M g L z 4 8 L 0 l 0 Z W 0 + P E l 0 Z W 0 + P E l 0 Z W 1 M b 2 N h d G l v b j 4 8 S X R l b V R 5 c G U + R m 9 y b X V s Y T w v S X R l b V R 5 c G U + P E l 0 Z W 1 Q Y X R o P l N l Y 3 R p b 2 4 x L 3 R v c G l j X 2 Z v b 3 R u b 3 R l c 1 9 w c m V t Z X J n Z S 9 N Z X J n Z W Q l M j B R d W V y a W V z P C 9 J d G V t U G F 0 a D 4 8 L 0 l 0 Z W 1 M b 2 N h d G l v b j 4 8 U 3 R h Y m x l R W 5 0 c m l l c y A v P j w v S X R l b T 4 8 S X R l b T 4 8 S X R l b U x v Y 2 F 0 a W 9 u P j x J d G V t V H l w Z T 5 G b 3 J t d W x h P C 9 J d G V t V H l w Z T 4 8 S X R l b V B h d G g + U 2 V j d G l v b j E v d G 9 w a W N f Z m 9 v d G 5 v d G V z X 3 B y Z W 1 l c m d l L 0 V 4 c G F u Z G V k J T I w Z G l t X 2 Z v b 3 R u b 3 R l c z w v S X R l b V B h d G g + P C 9 J d G V t T G 9 j Y X R p b 2 4 + P F N 0 Y W J s Z U V u d H J p Z X M g L z 4 8 L 0 l 0 Z W 0 + P E l 0 Z W 0 + P E l 0 Z W 1 M b 2 N h d G l v b j 4 8 S X R l b V R 5 c G U + R m 9 y b X V s Y T w v S X R l b V R 5 c G U + P E l 0 Z W 1 Q Y X R o P l N l Y 3 R p b 2 4 x L 2 Z v b 3 R u b 3 R l c 1 9 w c m V t Z X J n Z T w v S X R l b V B h d G g + P C 9 J d G V t T G 9 j Y X R p b 2 4 + P F N 0 Y W J s Z U V u d H J p Z X M + P E V u d H J 5 I F R 5 c G U 9 I l F 1 Z X J 5 S U Q i I F Z h b H V l P S J z N j N i M 2 Z k O D k t M j A z M S 0 0 O D k 5 L W I z N D g t N 2 Y 3 Z D R l M G E y Z D Z l I i A v P j x F b n R y e S B U e X B l P S J R d W V y e U d y b 3 V w S U Q i I F Z h b H V l P S J z O D B i Y j F h N W Q t M z Q 4 Y i 0 0 O G M 3 L T k w N W Y t Y j I y Z D M w O G V m Y T k 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T I t M j F U M D M 6 M T A 6 N D M u M j E y N D Q y 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p b V 9 m b 2 9 0 b m 9 0 Z X M v Q 2 h h b m d l Z C B U e X B l L n t G T l 9 J R C w w f S Z x d W 9 0 O y w m c X V v d D t T Z W N 0 a W 9 u M S 9 E U V N f T k h J U 1 9 B Z H V s d F 9 G b 2 9 0 b m 9 0 Z X M v Q 2 h h b m d l Z C B U e X B l M S 5 7 Z m 5 f d H l w Z S w y f S Z x d W 9 0 O y w m c X V v d D t T Z W N 0 a W 9 u M S 9 E U V N f T k h J U 1 9 B Z H V s d F 9 G b 2 9 0 b m 9 0 Z X M v Q 2 h h b m d l Z C B U e X B l M S 5 7 Z m 5 f Y 2 9 k Z S w z f S Z x d W 9 0 O y w m c X V v d D t T Z W N 0 a W 9 u M S 9 E U V N f T k h J U 1 9 B Z H V s d F 9 G b 2 9 0 b m 9 0 Z X M v Q 2 h h b m d l Z C B U e X B l M S 5 7 Z m 5 f d G V 4 d C w 0 f S Z x d W 9 0 O 1 0 s J n F 1 b 3 Q 7 Q 2 9 s d W 1 u Q 2 9 1 b n Q m c X V v d D s 6 N C w m c X V v d D t L Z X l D b 2 x 1 b W 5 O Y W 1 l c y Z x d W 9 0 O z p b X S w m c X V v d D t D b 2 x 1 b W 5 J Z G V u d G l 0 a W V z J n F 1 b 3 Q 7 O l s m c X V v d D t T Z W N 0 a W 9 u M S 9 k a W 1 f Z m 9 v d G 5 v d G V z L 0 N o Y W 5 n Z W Q g V H l w Z S 5 7 R k 5 f S U Q s M H 0 m c X V v d D s s J n F 1 b 3 Q 7 U 2 V j d G l v b j E v R F F T X 0 5 I S V N f Q W R 1 b H R f R m 9 v d G 5 v d G V z L 0 N o Y W 5 n Z W Q g V H l w Z T E u e 2 Z u X 3 R 5 c G U s M n 0 m c X V v d D s s J n F 1 b 3 Q 7 U 2 V j d G l v b j E v R F F T X 0 5 I S V N f Q W R 1 b H R f R m 9 v d G 5 v d G V z L 0 N o Y W 5 n Z W Q g V H l w Z T E u e 2 Z u X 2 N v Z G U s M 3 0 m c X V v d D s s J n F 1 b 3 Q 7 U 2 V j d G l v b j E v R F F T X 0 5 I S V N f Q W R 1 b H R f R m 9 v d G 5 v d G V z L 0 N o Y W 5 n Z W Q g V H l w Z T E u e 2 Z u X 3 R l e H Q s N H 0 m c X V v d D t d L C Z x d W 9 0 O 1 J l b G F 0 a W 9 u c 2 h p c E l u Z m 8 m c X V v d D s 6 W 1 1 9 I i A v P j w v U 3 R h Y m x l R W 5 0 c m l l c z 4 8 L 0 l 0 Z W 0 + P E l 0 Z W 0 + P E l 0 Z W 1 M b 2 N h d G l v b j 4 8 S X R l b V R 5 c G U + R m 9 y b X V s Y T w v S X R l b V R 5 c G U + P E l 0 Z W 1 Q Y X R o P l N l Y 3 R p b 2 4 x L 2 Z v b 3 R u b 3 R l c 1 9 w c m V t Z X J n Z S 9 T b 3 V y Y 2 U 8 L 0 l 0 Z W 1 Q Y X R o P j w v S X R l b U x v Y 2 F 0 a W 9 u P j x T d G F i b G V F b n R y a W V z I C 8 + P C 9 J d G V t P j x J d G V t P j x J d G V t T G 9 j Y X R p b 2 4 + P E l 0 Z W 1 U e X B l P k Z v c m 1 1 b G E 8 L 0 l 0 Z W 1 U e X B l P j x J d G V t U G F 0 a D 5 T Z W N 0 a W 9 u M S 9 m b 2 9 0 b m 9 0 Z X N f c H J l b W V y Z 2 U v R m l s d G V y Z W Q l M j B S b 3 d z P C 9 J d G V t U G F 0 a D 4 8 L 0 l 0 Z W 1 M b 2 N h d G l v b j 4 8 U 3 R h Y m x l R W 5 0 c m l l c y A v P j w v S X R l b T 4 8 S X R l b T 4 8 S X R l b U x v Y 2 F 0 a W 9 u P j x J d G V t V H l w Z T 5 G b 3 J t d W x h P C 9 J d G V t V H l w Z T 4 8 S X R l b V B h d G g + U 2 V j d G l v b j E v Z m 9 v d G 5 v d G V z X 3 B y Z W 1 l c m d l L 1 J l c G x h Y 2 V k J T I w V m F s d W U 8 L 0 l 0 Z W 1 Q Y X R o P j w v S X R l b U x v Y 2 F 0 a W 9 u P j x T d G F i b G V F b n R y a W V z I C 8 + P C 9 J d G V t P j x J d G V t P j x J d G V t T G 9 j Y X R p b 2 4 + P E l 0 Z W 1 U e X B l P k Z v c m 1 1 b G E 8 L 0 l 0 Z W 1 U e X B l P j x J d G V t U G F 0 a D 5 T Z W N 0 a W 9 u M S 9 m b 2 9 0 b m 9 0 Z X N f c H J l b W V y Z 2 U v Q 2 h h b m d l Z C U y M F R 5 c G U 8 L 0 l 0 Z W 1 Q Y X R o P j w v S X R l b U x v Y 2 F 0 a W 9 u P j x T d G F i b G V F b n R y a W V z I C 8 + P C 9 J d G V t P j x J d G V t P j x J d G V t T G 9 j Y X R p b 2 4 + P E l 0 Z W 1 U e X B l P k Z v c m 1 1 b G E 8 L 0 l 0 Z W 1 U e X B l P j x J d G V t U G F 0 a D 5 T Z W N 0 a W 9 u M S 9 X S V B f Z m x h Z 3 M l M j B F R E E 8 L 0 l 0 Z W 1 Q Y X R o P j w v S X R l b U x v Y 2 F 0 a W 9 u P j x T d G F i b G V F b n R y a W V z P j x F b n R y e S B U e X B l P S J R d W V y e U l E I i B W Y W x 1 Z T 0 i c 2 Q y M z Y 1 Y j I 2 L T A 3 O T I t N G M x Z S 1 h M T J h L W Z k Y T c 2 N m M 0 M W R l Z i I g L z 4 8 R W 5 0 c n k g V H l w Z T 0 i U X V l c n l H c m 9 1 c E l E I i B W Y W x 1 Z T 0 i c z g w Y m I x Y T V k L T M 0 O G I t N D h j N y 0 5 M D V m L W I y M m Q z M D h l Z m E 5 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0 L T E y L T I x V D A z O j E w O j Q z L j I 1 M j Q z M j Z a I i A v P j x F b n R y e S B U e X B l P S J G a W x s U 3 R h d H V z I i B W Y W x 1 Z T 0 i c 0 N v b X B s Z X R l I i A v P j w v U 3 R h Y m x l R W 5 0 c m l l c z 4 8 L 0 l 0 Z W 0 + P E l 0 Z W 0 + P E l 0 Z W 1 M b 2 N h d G l v b j 4 8 S X R l b V R 5 c G U + R m 9 y b X V s Y T w v S X R l b V R 5 c G U + P E l 0 Z W 1 Q Y X R o P l N l Y 3 R p b 2 4 x L 1 d J U F 9 m b G F n c y U y M E V E Q S 9 T b 3 V y Y 2 U 8 L 0 l 0 Z W 1 Q Y X R o P j w v S X R l b U x v Y 2 F 0 a W 9 u P j x T d G F i b G V F b n R y a W V z I C 8 + P C 9 J d G V t P j x J d G V t P j x J d G V t T G 9 j Y X R p b 2 4 + P E l 0 Z W 1 U e X B l P k Z v c m 1 1 b G E 8 L 0 l 0 Z W 1 U e X B l P j x J d G V t U G F 0 a D 5 T Z W N 0 a W 9 u M S 9 X S V B f Z m x h Z 3 M l M j B F R E E v U m V t b 3 Z l Z C U y M E 9 0 a G V y J T I w Q 2 9 s d W 1 u c z w v S X R l b V B h d G g + P C 9 J d G V t T G 9 j Y X R p b 2 4 + P F N 0 Y W J s Z U V u d H J p Z X M g L z 4 8 L 0 l 0 Z W 0 + P E l 0 Z W 0 + P E l 0 Z W 1 M b 2 N h d G l v b j 4 8 S X R l b V R 5 c G U + R m 9 y b X V s Y T w v S X R l b V R 5 c G U + P E l 0 Z W 1 Q Y X R o P l N l Y 3 R p b 2 4 x L 1 d J U F 9 m b G F n c y U y M E V E Q S 9 S Z W 1 v d m V k J T I w R H V w b G l j Y X R l c z w v S X R l b V B h d G g + P C 9 J d G V t T G 9 j Y X R p b 2 4 + P F N 0 Y W J s Z U V u d H J p Z X M g L z 4 8 L 0 l 0 Z W 0 + P E l 0 Z W 0 + P E l 0 Z W 1 M b 2 N h d G l v b j 4 8 S X R l b V R 5 c G U + R m 9 y b X V s Y T w v S X R l b V R 5 c G U + P E l 0 Z W 1 Q Y X R o P l N l Y 3 R p b 2 4 x L 1 d J U F 9 m b G F n c y U y M E V E Q S 9 G a W x 0 Z X J l Z C U y M F J v d 3 M 8 L 0 l 0 Z W 1 Q Y X R o P j w v S X R l b U x v Y 2 F 0 a W 9 u P j x T d G F i b G V F b n R y a W V z I C 8 + P C 9 J d G V t P j x J d G V t P j x J d G V t T G 9 j Y X R p b 2 4 + P E l 0 Z W 1 U e X B l P k Z v c m 1 1 b G E 8 L 0 l 0 Z W 1 U e X B l P j x J d G V t U G F 0 a D 5 T Z W N 0 a W 9 u M S 9 m Y W N 0 X 2 V z d G l t Y X R l c y 9 E a X Z p Z G V k J T I w Q 2 9 s d W 1 u P C 9 J d G V t U G F 0 a D 4 8 L 0 l 0 Z W 1 M b 2 N h d G l v b j 4 8 U 3 R h Y m x l R W 5 0 c m l l c y A v P j w v S X R l b T 4 8 S X R l b T 4 8 S X R l b U x v Y 2 F 0 a W 9 u P j x J d G V t V H l w Z T 5 G b 3 J t d W x h P C 9 J d G V t V H l w Z T 4 8 S X R l b V B h d G g + U 2 V j d G l v b j E v Z m F j d F 9 l c 3 R p b W F 0 Z X M v R G l 2 a W R l Z C U y M E N v b H V t b j E 8 L 0 l 0 Z W 1 Q Y X R o P j w v S X R l b U x v Y 2 F 0 a W 9 u P j x T d G F i b G V F b n R y a W V z I C 8 + P C 9 J d G V t P j x J d G V t P j x J d G V t T G 9 j Y X R p b 2 4 + P E l 0 Z W 1 U e X B l P k Z v c m 1 1 b G E 8 L 0 l 0 Z W 1 U e X B l P j x J d G V t U G F 0 a D 5 T Z W N 0 a W 9 u M S 9 m Y W N 0 X 2 V z d G l t Y X R l c y 9 E a X Z p Z G V k J T I w Q 2 9 s d W 1 u M j w v S X R l b V B h d G g + P C 9 J d G V t T G 9 j Y X R p b 2 4 + P F N 0 Y W J s Z U V u d H J p Z X M g L z 4 8 L 0 l 0 Z W 0 + P C 9 J d G V t c z 4 8 L 0 x v Y 2 F s U G F j a 2 F n Z U 1 l d G F k Y X R h R m l s Z T 4 W A A A A U E s F B g A A A A A A A A A A A A A A A A A A A A A A A C Y B A A A B A A A A 0 I y d 3 w E V 0 R G M e g D A T 8 K X 6 w E A A A B A x H 8 h J + n e S p z m f S / B 5 9 z 0 A A A A A A I A A A A A A B B m A A A A A Q A A I A A A A B C b q C P 8 m t r f K 1 j W 5 O Z C + C L p C E 8 h 2 t m W 4 9 P / m Z k R 2 I z f A A A A A A 6 A A A A A A g A A I A A A A O Q d F 1 v m t F T J t D u / I I I n f / k U 0 I O T z / H U w E p u x s F y d W r Y U A A A A A q E / D r G K q o O 9 b 8 l 8 A 9 W Y n T 1 V i R E 9 L Z p 0 Z y 5 4 i V 7 a 5 P N u d Z H o m 7 W v 5 L E D 7 k E t A 9 r X T 3 / l 0 T a a I f F h r A e B X M s 7 x d E c c Y d d A M n 2 L K O e a 8 W G 0 m O Q A A A A L T c c E P K q o e r Z t w C f w w h t Z P v G 0 + S U D O t M u k k m p T S J X C M 9 K E i 6 m e n K H 2 l D S g n n V 7 7 a + M F o Z v a K D b 3 4 / R V i / v L g 9 o = < / D a t a M a s h u p > 
</file>

<file path=customXml/item22.xml>��< ? x m l   v e r s i o n = " 1 . 0 "   e n c o d i n g = " U T F - 1 6 " ? > < G e m i n i   x m l n s = " h t t p : / / g e m i n i / p i v o t c u s t o m i z a t i o n / T a b l e X M L _ d i m _ t o p i c _ f o o t n o t e s _ 8 b d b e a e 5 - 9 b 8 6 - 4 b c 1 - b a 4 1 - e 0 9 4 1 e 6 6 8 f 6 0 " > < 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 F N _ I D < / s t r i n g > < / k e y > < v a l u e > < i n t > 9 1 < / i n t > < / v a l u e > < / i t e m > < i t e m > < k e y > < s t r i n g > F N _ T E X T < / s t r i n g > < / k e y > < v a l u e > < i n t > 1 1 0 < / i n t > < / v a l u e > < / i t e m > < / C o l u m n W i d t h s > < C o l u m n D i s p l a y I n d e x > < i t e m > < k e y > < s t r i n g > T O P I C _ I D < / s t r i n g > < / k e y > < v a l u e > < i n t > 0 < / i n t > < / v a l u e > < / i t e m > < i t e m > < k e y > < s t r i n g > F N _ I D < / s t r i n g > < / k e y > < v a l u e > < i n t > 1 < / i n t > < / v a l u e > < / i t e m > < i t e m > < k e y > < s t r i n g > F N _ T E X T < / 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T a b l e X M L _ d i m _ f l a g _ 8 0 2 0 8 4 6 e - 1 a 9 0 - 4 d 1 a - 9 7 f 8 - 2 0 2 d c 9 b 3 f 1 4 9 " > < C u s t o m C o n t e n t > < ! [ C D A T A [ < T a b l e W i d g e t G r i d S e r i a l i z a t i o n   x m l n s : x s i = " h t t p : / / w w w . w 3 . o r g / 2 0 0 1 / X M L S c h e m a - i n s t a n c e "   x m l n s : x s d = " h t t p : / / w w w . w 3 . o r g / 2 0 0 1 / X M L S c h e m a " > < C o l u m n S u g g e s t e d T y p e   / > < C o l u m n F o r m a t   / > < C o l u m n A c c u r a c y   / > < C o l u m n C u r r e n c y S y m b o l   / > < C o l u m n P o s i t i v e P a t t e r n   / > < C o l u m n N e g a t i v e P a t t e r n   / > < C o l u m n W i d t h s > < i t e m > < k e y > < s t r i n g > F N _ I D < / s t r i n g > < / k e y > < v a l u e > < i n t > 9 1 < / i n t > < / v a l u e > < / i t e m > < i t e m > < k e y > < s t r i n g > F N _ T Y P E < / s t r i n g > < / k e y > < v a l u e > < i n t > 1 1 0 < / i n t > < / v a l u e > < / i t e m > < i t e m > < k e y > < s t r i n g > F L A G < / s t r i n g > < / k e y > < v a l u e > < i n t > 8 3 < / i n t > < / v a l u e > < / i t e m > < i t e m > < k e y > < s t r i n g > F N _ T E X T < / s t r i n g > < / k e y > < v a l u e > < i n t > 1 1 0 < / i n t > < / v a l u e > < / i t e m > < / C o l u m n W i d t h s > < C o l u m n D i s p l a y I n d e x > < i t e m > < k e y > < s t r i n g > F N _ I D < / s t r i n g > < / k e y > < v a l u e > < i n t > 0 < / i n t > < / v a l u e > < / i t e m > < i t e m > < k e y > < s t r i n g > F N _ T Y P E < / s t r i n g > < / k e y > < v a l u e > < i n t > 1 < / i n t > < / v a l u e > < / i t e m > < i t e m > < k e y > < s t r i n g > F L A G < / s t r i n g > < / k e y > < v a l u e > < i n t > 3 < / i n t > < / v a l u e > < / i t e m > < i t e m > < k e y > < s t r i n g > F N _ T E X T < / 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R e l a t i o n s h i p A u t o D e t e c t i o n E n a b l e d " > < C u s t o m C o n t e n t > < ! [ C D A T A [ T r u e ] ] > < / C u s t o m C o n t e n t > < / G e m i n i > 
</file>

<file path=customXml/item3.xml>��< ? x m l   v e r s i o n = " 1 . 0 "   e n c o d i n g = " U T F - 1 6 " ? > < G e m i n i   x m l n s = " h t t p : / / g e m i n i / p i v o t c u s t o m i z a t i o n / T a b l e X M L _ D Q S _ N H I S _ A d u l t _ f 6 3 b a a 7 1 - d 3 f d - 4 4 b 0 - a 3 b 7 - f 6 8 9 9 5 e 4 c 3 a a " > < C u s t o m C o n t e n t > < ! [ C D A T A [ < T a b l e W i d g e t G r i d S e r i a l i z a t i o n   x m l n s : x s i = " h t t p : / / w w w . w 3 . o r g / 2 0 0 1 / X M L S c h e m a - i n s t a n c e "   x m l n s : x s d = " h t t p : / / w w w . w 3 . o r g / 2 0 0 1 / X M L S c h e m a " > < C o l u m n S u g g e s t e d T y p e   / > < C o l u m n F o r m a t   / > < C o l u m n A c c u r a c y   / > < C o l u m n C u r r e n c y S y m b o l   / > < C o l u m n P o s i t i v e P a t t e r n   / > < C o l u m n N e g a t i v e P a t t e r n   / > < C o l u m n W i d t h s > < i t e m > < k e y > < s t r i n g > T O P I C < / s t r i n g > < / k e y > < v a l u e > < i n t > 9 0 < / i n t > < / v a l u e > < / i t e m > < i t e m > < k e y > < s t r i n g > T O P I C _ I D < / s t r i n g > < / k e y > < v a l u e > < i n t > 1 1 7 < / i n t > < / v a l u e > < / i t e m > < i t e m > < k e y > < s t r i n g > C L A S S I F I C A T I O N < / s t r i n g > < / k e y > < v a l u e > < i n t > 1 7 1 < / i n t > < / v a l u e > < / i t e m > < i t e m > < k e y > < s t r i n g > C L A S S I F I C A T I O N _ I D < / s t r i n g > < / k e y > < v a l u e > < i n t > 1 9 8 < / i n t > < / v a l u e > < / i t e m > < i t e m > < k e y > < s t r i n g > G R O U P < / s t r i n g > < / k e y > < v a l u e > < i n t > 1 0 0 < / i n t > < / v a l u e > < / i t e m > < i t e m > < k e y > < s t r i n g > G R O U P _ I D < / s t r i n g > < / k e y > < v a l u e > < i n t > 1 2 7 < / i n t > < / v a l u e > < / i t e m > < i t e m > < k e y > < s t r i n g > S U B G R O U P < / s t r i n g > < / k e y > < v a l u e > < i n t > 1 3 1 < / i n t > < / v a l u e > < / i t e m > < i t e m > < k e y > < s t r i n g > S U B G R O U P _ I D < / s t r i n g > < / k e y > < v a l u e > < i n t > 1 5 8 < / i n t > < / v a l u e > < / i t e m > < i t e m > < k e y > < s t r i n g > T I M E _ P E R I O D < / s t r i n g > < / k e y > < v a l u e > < i n t > 1 5 2 < / i n t > < / v a l u e > < / i t e m > < i t e m > < k e y > < s t r i n g > E S T I M A T E < / s t r i n g > < / k e y > < v a l u e > < i n t > 1 2 0 < / i n t > < / v a l u e > < / i t e m > < i t e m > < k e y > < s t r i n g > E S T I M A T E _ L C I < / s t r i n g > < / k e y > < v a l u e > < i n t > 1 5 3 < / i n t > < / v a l u e > < / i t e m > < i t e m > < k e y > < s t r i n g > E S T I M A T E _ U C I < / s t r i n g > < / k e y > < v a l u e > < i n t > 1 5 7 < / i n t > < / v a l u e > < / i t e m > < i t e m > < k e y > < s t r i n g > F L A G < / s t r i n g > < / k e y > < v a l u e > < i n t > 8 3 < / i n t > < / v a l u e > < / i t e m > < i t e m > < k e y > < s t r i n g > F O O T N O T E _ I D _ L I S T < / s t r i n g > < / k e y > < v a l u e > < i n t > 1 9 6 < / i n t > < / v a l u e > < / i t e m > < / C o l u m n W i d t h s > < C o l u m n D i s p l a y I n d e x > < i t e m > < k e y > < s t r i n g > T O P I C < / s t r i n g > < / k e y > < v a l u e > < i n t > 0 < / i n t > < / v a l u e > < / i t e m > < i t e m > < k e y > < s t r i n g > T O P I C _ I D < / s t r i n g > < / k e y > < v a l u e > < i n t > 1 < / i n t > < / v a l u e > < / i t e m > < i t e m > < k e y > < s t r i n g > C L A S S I F I C A T I O N < / s t r i n g > < / k e y > < v a l u e > < i n t > 2 < / i n t > < / v a l u e > < / i t e m > < i t e m > < k e y > < s t r i n g > C L A S S I F I C A T I O N _ I D < / s t r i n g > < / k e y > < v a l u e > < i n t > 3 < / i n t > < / v a l u e > < / i t e m > < i t e m > < k e y > < s t r i n g > G R O U P < / s t r i n g > < / k e y > < v a l u e > < i n t > 4 < / i n t > < / v a l u e > < / i t e m > < i t e m > < k e y > < s t r i n g > G R O U P _ I D < / s t r i n g > < / k e y > < v a l u e > < i n t > 5 < / i n t > < / v a l u e > < / i t e m > < i t e m > < k e y > < s t r i n g > S U B G R O U P < / s t r i n g > < / k e y > < v a l u e > < i n t > 6 < / i n t > < / v a l u e > < / i t e m > < i t e m > < k e y > < s t r i n g > S U B G R O U P _ I D < / s t r i n g > < / k e y > < v a l u e > < i n t > 7 < / i n t > < / v a l u e > < / i t e m > < i t e m > < k e y > < s t r i n g > T I M E _ P E R I O D < / s t r i n g > < / k e y > < v a l u e > < i n t > 8 < / i n t > < / v a l u e > < / i t e m > < i t e m > < k e y > < s t r i n g > E S T I M A T E < / s t r i n g > < / k e y > < v a l u e > < i n t > 9 < / i n t > < / v a l u e > < / i t e m > < i t e m > < k e y > < s t r i n g > E S T I M A T E _ L C I < / s t r i n g > < / k e y > < v a l u e > < i n t > 1 0 < / i n t > < / v a l u e > < / i t e m > < i t e m > < k e y > < s t r i n g > E S T I M A T E _ U C I < / s t r i n g > < / k e y > < v a l u e > < i n t > 1 1 < / i n t > < / v a l u e > < / i t e m > < i t e m > < k e y > < s t r i n g > F L A G < / s t r i n g > < / k e y > < v a l u e > < i n t > 1 2 < / i n t > < / v a l u e > < / i t e m > < i t e m > < k e y > < s t r i n g > F O O T N O T E _ I D _ L I S T < / 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_ s u b g r o u p _ f 6 9 d 1 d e 6 - 1 5 c f - 4 3 a a - 8 5 1 b - 6 c c b 9 9 7 f 7 8 d d " > < C u s t o m C o n t e n t > < ! [ C D A T A [ < T a b l e W i d g e t G r i d S e r i a l i z a t i o n   x m l n s : x s i = " h t t p : / / w w w . w 3 . o r g / 2 0 0 1 / X M L S c h e m a - i n s t a n c e "   x m l n s : x s d = " h t t p : / / w w w . w 3 . o r g / 2 0 0 1 / X M L S c h e m a " > < C o l u m n S u g g e s t e d T y p e   / > < C o l u m n F o r m a t   / > < C o l u m n A c c u r a c y   / > < C o l u m n C u r r e n c y S y m b o l   / > < C o l u m n P o s i t i v e P a t t e r n   / > < C o l u m n N e g a t i v e P a t t e r n   / > < C o l u m n W i d t h s > < i t e m > < k e y > < s t r i n g > S U B G R O U P _ I D < / s t r i n g > < / k e y > < v a l u e > < i n t > 1 5 8 < / i n t > < / v a l u e > < / i t e m > < i t e m > < k e y > < s t r i n g > S U B G R O U P < / s t r i n g > < / k e y > < v a l u e > < i n t > 1 3 1 < / i n t > < / v a l u e > < / i t e m > < i t e m > < k e y > < s t r i n g > G R O U P _ I D < / s t r i n g > < / k e y > < v a l u e > < i n t > 1 2 7 < / i n t > < / v a l u e > < / i t e m > < i t e m > < k e y > < s t r i n g > G R O U P < / s t r i n g > < / k e y > < v a l u e > < i n t > 1 0 0 < / i n t > < / v a l u e > < / i t e m > < i t e m > < k e y > < s t r i n g > C L A S S I F I C A T I O N _ I D < / s t r i n g > < / k e y > < v a l u e > < i n t > 1 9 8 < / i n t > < / v a l u e > < / i t e m > < i t e m > < k e y > < s t r i n g > C L A S S I F I C A T I O N < / s t r i n g > < / k e y > < v a l u e > < i n t > 1 7 1 < / i n t > < / v a l u e > < / i t e m > < / C o l u m n W i d t h s > < C o l u m n D i s p l a y I n d e x > < i t e m > < k e y > < s t r i n g > S U B G R O U P _ I D < / s t r i n g > < / k e y > < v a l u e > < i n t > 0 < / i n t > < / v a l u e > < / i t e m > < i t e m > < k e y > < s t r i n g > S U B G R O U P < / s t r i n g > < / k e y > < v a l u e > < i n t > 1 < / i n t > < / v a l u e > < / i t e m > < i t e m > < k e y > < s t r i n g > G R O U P _ I D < / s t r i n g > < / k e y > < v a l u e > < i n t > 2 < / i n t > < / v a l u e > < / i t e m > < i t e m > < k e y > < s t r i n g > G R O U P < / s t r i n g > < / k e y > < v a l u e > < i n t > 3 < / i n t > < / v a l u e > < / i t e m > < i t e m > < k e y > < s t r i n g > C L A S S I F I C A T I O N _ I D < / s t r i n g > < / k e y > < v a l u e > < i n t > 4 < / i n t > < / v a l u e > < / i t e m > < i t e m > < k e y > < s t r i n g > C L A S S I F I C A T I O N 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X M L _ d i m _ s u b g r o u p   1 _ f 0 6 f 6 8 6 a - d 9 c c - 4 4 5 7 - b a c a - 0 0 5 f 3 7 2 b f 0 0 4 " > < C u s t o m C o n t e n t > < ! [ C D A T A [ < T a b l e W i d g e t G r i d S e r i a l i z a t i o n   x m l n s : x s i = " h t t p : / / w w w . w 3 . o r g / 2 0 0 1 / X M L S c h e m a - i n s t a n c e "   x m l n s : x s d = " h t t p : / / w w w . w 3 . o r g / 2 0 0 1 / X M L S c h e m a " > < C o l u m n S u g g e s t e d T y p e   / > < C o l u m n F o r m a t   / > < C o l u m n A c c u r a c y   / > < C o l u m n C u r r e n c y S y m b o l   / > < C o l u m n P o s i t i v e P a t t e r n   / > < C o l u m n N e g a t i v e P a t t e r n   / > < C o l u m n W i d t h s > < i t e m > < k e y > < s t r i n g > S U B G R O U P _ I D < / s t r i n g > < / k e y > < v a l u e > < i n t > 1 5 8 < / i n t > < / v a l u e > < / i t e m > < i t e m > < k e y > < s t r i n g > S U B G R O U P < / s t r i n g > < / k e y > < v a l u e > < i n t > 1 3 1 < / i n t > < / v a l u e > < / i t e m > < i t e m > < k e y > < s t r i n g > G R O U P _ I D < / s t r i n g > < / k e y > < v a l u e > < i n t > 1 2 7 < / i n t > < / v a l u e > < / i t e m > < i t e m > < k e y > < s t r i n g > G R O U P < / s t r i n g > < / k e y > < v a l u e > < i n t > 1 0 0 < / i n t > < / v a l u e > < / i t e m > < i t e m > < k e y > < s t r i n g > C L A S S I F I C A T I O N _ I D < / s t r i n g > < / k e y > < v a l u e > < i n t > 1 9 8 < / i n t > < / v a l u e > < / i t e m > < i t e m > < k e y > < s t r i n g > C L A S S I F I C A T I O N < / s t r i n g > < / k e y > < v a l u e > < i n t > 1 7 1 < / i n t > < / v a l u e > < / i t e m > < i t e m > < k e y > < s t r i n g > F N _ T E X T < / s t r i n g > < / k e y > < v a l u e > < i n t > 1 1 0 < / i n t > < / v a l u e > < / i t e m > < / C o l u m n W i d t h s > < C o l u m n D i s p l a y I n d e x > < i t e m > < k e y > < s t r i n g > S U B G R O U P _ I D < / s t r i n g > < / k e y > < v a l u e > < i n t > 0 < / i n t > < / v a l u e > < / i t e m > < i t e m > < k e y > < s t r i n g > S U B G R O U P < / s t r i n g > < / k e y > < v a l u e > < i n t > 1 < / i n t > < / v a l u e > < / i t e m > < i t e m > < k e y > < s t r i n g > G R O U P _ I D < / s t r i n g > < / k e y > < v a l u e > < i n t > 2 < / i n t > < / v a l u e > < / i t e m > < i t e m > < k e y > < s t r i n g > G R O U P < / s t r i n g > < / k e y > < v a l u e > < i n t > 3 < / i n t > < / v a l u e > < / i t e m > < i t e m > < k e y > < s t r i n g > C L A S S I F I C A T I O N _ I D < / s t r i n g > < / k e y > < v a l u e > < i n t > 4 < / i n t > < / v a l u e > < / i t e m > < i t e m > < k e y > < s t r i n g > C L A S S I F I C A T I O N < / s t r i n g > < / k e y > < v a l u e > < i n t > 5 < / i n t > < / v a l u e > < / i t e m > < i t e m > < k e y > < s t r i n g > F N _ T E X T 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_ t o p i c - c a t e g o r y _ 0 d 9 3 a 6 e c - 0 5 9 b - 4 1 1 c - 9 7 e b - 1 e f c 6 e 3 c 7 0 9 c " > < 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 T O P I C < / s t r i n g > < / k e y > < v a l u e > < i n t > 9 0 < / i n t > < / v a l u e > < / i t e m > < i t e m > < k e y > < s t r i n g > C A T E G O R Y _ I D < / s t r i n g > < / k e y > < v a l u e > < i n t > 1 5 2 < / i n t > < / v a l u e > < / i t e m > < i t e m > < k e y > < s t r i n g > C A T E G O R Y < / s t r i n g > < / k e y > < v a l u e > < i n t > 1 2 5 < / i n t > < / v a l u e > < / i t e m > < / C o l u m n W i d t h s > < C o l u m n D i s p l a y I n d e x > < i t e m > < k e y > < s t r i n g > T O P I C _ I D < / s t r i n g > < / k e y > < v a l u e > < i n t > 0 < / i n t > < / v a l u e > < / i t e m > < i t e m > < k e y > < s t r i n g > T O P I C < / s t r i n g > < / k e y > < v a l u e > < i n t > 1 < / i n t > < / v a l u e > < / i t e m > < i t e m > < k e y > < s t r i n g > C A T E G O R Y _ I D < / s t r i n g > < / k e y > < v a l u e > < i n t > 2 < / i n t > < / v a l u e > < / i t e m > < i t e m > < k e y > < s t r i n g > C A T E G O R Y 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_ g r o u p _ f o o t n o t e s _ 8 6 9 e d 6 8 f - 6 4 d c - 4 7 4 5 - a b a a - e 0 0 5 a 0 0 f 8 3 9 d " > < C u s t o m C o n t e n t > < ! [ C D A T A [ < T a b l e W i d g e t G r i d S e r i a l i z a t i o n   x m l n s : x s i = " h t t p : / / w w w . w 3 . o r g / 2 0 0 1 / X M L S c h e m a - i n s t a n c e "   x m l n s : x s d = " h t t p : / / w w w . w 3 . o r g / 2 0 0 1 / X M L S c h e m a " > < C o l u m n S u g g e s t e d T y p e   / > < C o l u m n F o r m a t   / > < C o l u m n A c c u r a c y   / > < C o l u m n C u r r e n c y S y m b o l   / > < C o l u m n P o s i t i v e P a t t e r n   / > < C o l u m n N e g a t i v e P a t t e r n   / > < C o l u m n W i d t h s > < i t e m > < k e y > < s t r i n g > G R O U P _ I D < / s t r i n g > < / k e y > < v a l u e > < i n t > 1 2 7 < / i n t > < / v a l u e > < / i t e m > < i t e m > < k e y > < s t r i n g > F N _ I D < / s t r i n g > < / k e y > < v a l u e > < i n t > 9 1 < / i n t > < / v a l u e > < / i t e m > < i t e m > < k e y > < s t r i n g > F N _ T E X T < / s t r i n g > < / k e y > < v a l u e > < i n t > 1 1 0 < / i n t > < / v a l u e > < / i t e m > < / C o l u m n W i d t h s > < C o l u m n D i s p l a y I n d e x > < i t e m > < k e y > < s t r i n g > G R O U P _ I D < / s t r i n g > < / k e y > < v a l u e > < i n t > 0 < / i n t > < / v a l u e > < / i t e m > < i t e m > < k e y > < s t r i n g > F N _ I D < / s t r i n g > < / k e y > < v a l u e > < i n t > 1 < / i n t > < / v a l u e > < / i t e m > < i t e m > < k e y > < s t r i n g > F N _ T E X T < / 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_ t o p i c _ 9 9 a 3 b a c 7 - 1 c 8 1 - 4 9 4 3 - 8 1 5 0 - b f b d 1 b 7 3 4 9 9 3 " > < 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 T O P I C < / s t r i n g > < / k e y > < v a l u e > < i n t > 9 0 < / i n t > < / v a l u e > < / i t e m > < i t e m > < k e y > < s t r i n g > C A T E G O R Y _ I D < / s t r i n g > < / k e y > < v a l u e > < i n t > 1 5 2 < / i n t > < / v a l u e > < / i t e m > < i t e m > < k e y > < s t r i n g > C A T E G O R Y < / s t r i n g > < / k e y > < v a l u e > < i n t > 1 2 5 < / i n t > < / v a l u e > < / i t e m > < i t e m > < k e y > < s t r i n g > F N _ T E X T < / s t r i n g > < / k e y > < v a l u e > < i n t > 1 1 0 < / i n t > < / v a l u e > < / i t e m > < / C o l u m n W i d t h s > < C o l u m n D i s p l a y I n d e x > < i t e m > < k e y > < s t r i n g > T O P I C _ I D < / s t r i n g > < / k e y > < v a l u e > < i n t > 0 < / i n t > < / v a l u e > < / i t e m > < i t e m > < k e y > < s t r i n g > T O P I C < / s t r i n g > < / k e y > < v a l u e > < i n t > 1 < / i n t > < / v a l u e > < / i t e m > < i t e m > < k e y > < s t r i n g > C A T E G O R Y _ I D < / s t r i n g > < / k e y > < v a l u e > < i n t > 2 < / i n t > < / v a l u e > < / i t e m > < i t e m > < k e y > < s t r i n g > C A T E G O R Y < / s t r i n g > < / k e y > < v a l u e > < i n t > 3 < / i n t > < / v a l u e > < / i t e m > < i t e m > < k e y > < s t r i n g > F N _ T E X T < / 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07E94BE-BAD6-488E-8F7A-1028D1190C8E}">
  <ds:schemaRefs/>
</ds:datastoreItem>
</file>

<file path=customXml/itemProps10.xml><?xml version="1.0" encoding="utf-8"?>
<ds:datastoreItem xmlns:ds="http://schemas.openxmlformats.org/officeDocument/2006/customXml" ds:itemID="{F0E0954E-4F6F-4BA8-A1A7-6B6B5C4549F5}">
  <ds:schemaRefs/>
</ds:datastoreItem>
</file>

<file path=customXml/itemProps11.xml><?xml version="1.0" encoding="utf-8"?>
<ds:datastoreItem xmlns:ds="http://schemas.openxmlformats.org/officeDocument/2006/customXml" ds:itemID="{A1664D93-0811-4FFA-89F2-6C394FD3C433}">
  <ds:schemaRefs/>
</ds:datastoreItem>
</file>

<file path=customXml/itemProps12.xml><?xml version="1.0" encoding="utf-8"?>
<ds:datastoreItem xmlns:ds="http://schemas.openxmlformats.org/officeDocument/2006/customXml" ds:itemID="{52C802A8-A35D-4470-8E4D-D1B0F84796D7}">
  <ds:schemaRefs/>
</ds:datastoreItem>
</file>

<file path=customXml/itemProps13.xml><?xml version="1.0" encoding="utf-8"?>
<ds:datastoreItem xmlns:ds="http://schemas.openxmlformats.org/officeDocument/2006/customXml" ds:itemID="{4A5AA870-562D-4808-A506-C673BE5C2D13}">
  <ds:schemaRefs/>
</ds:datastoreItem>
</file>

<file path=customXml/itemProps14.xml><?xml version="1.0" encoding="utf-8"?>
<ds:datastoreItem xmlns:ds="http://schemas.openxmlformats.org/officeDocument/2006/customXml" ds:itemID="{1FF9C4E5-1713-44F8-A755-08236D6912E9}">
  <ds:schemaRefs/>
</ds:datastoreItem>
</file>

<file path=customXml/itemProps15.xml><?xml version="1.0" encoding="utf-8"?>
<ds:datastoreItem xmlns:ds="http://schemas.openxmlformats.org/officeDocument/2006/customXml" ds:itemID="{7D42D6AC-080C-40A1-9DBA-4CC0E0C4131D}">
  <ds:schemaRefs/>
</ds:datastoreItem>
</file>

<file path=customXml/itemProps16.xml><?xml version="1.0" encoding="utf-8"?>
<ds:datastoreItem xmlns:ds="http://schemas.openxmlformats.org/officeDocument/2006/customXml" ds:itemID="{09DAF959-6EF8-46B2-98EC-B2837FB6990F}">
  <ds:schemaRefs/>
</ds:datastoreItem>
</file>

<file path=customXml/itemProps17.xml><?xml version="1.0" encoding="utf-8"?>
<ds:datastoreItem xmlns:ds="http://schemas.openxmlformats.org/officeDocument/2006/customXml" ds:itemID="{9E7707E9-8368-4A09-8564-88772AA4741B}">
  <ds:schemaRefs/>
</ds:datastoreItem>
</file>

<file path=customXml/itemProps18.xml><?xml version="1.0" encoding="utf-8"?>
<ds:datastoreItem xmlns:ds="http://schemas.openxmlformats.org/officeDocument/2006/customXml" ds:itemID="{7E9493BD-BEDA-4DF2-AA5A-14735B6C198E}">
  <ds:schemaRefs/>
</ds:datastoreItem>
</file>

<file path=customXml/itemProps19.xml><?xml version="1.0" encoding="utf-8"?>
<ds:datastoreItem xmlns:ds="http://schemas.openxmlformats.org/officeDocument/2006/customXml" ds:itemID="{1611391D-CAE1-440A-9EEB-15997949F7FA}">
  <ds:schemaRefs/>
</ds:datastoreItem>
</file>

<file path=customXml/itemProps2.xml><?xml version="1.0" encoding="utf-8"?>
<ds:datastoreItem xmlns:ds="http://schemas.openxmlformats.org/officeDocument/2006/customXml" ds:itemID="{FFA2EE75-4B03-4595-BBD3-6FF500AFAD4C}">
  <ds:schemaRefs/>
</ds:datastoreItem>
</file>

<file path=customXml/itemProps20.xml><?xml version="1.0" encoding="utf-8"?>
<ds:datastoreItem xmlns:ds="http://schemas.openxmlformats.org/officeDocument/2006/customXml" ds:itemID="{C8081198-4211-4229-844D-7185E54024E3}">
  <ds:schemaRefs/>
</ds:datastoreItem>
</file>

<file path=customXml/itemProps21.xml><?xml version="1.0" encoding="utf-8"?>
<ds:datastoreItem xmlns:ds="http://schemas.openxmlformats.org/officeDocument/2006/customXml" ds:itemID="{76D83D39-B307-4BB3-B0F6-5731DA770F46}">
  <ds:schemaRefs>
    <ds:schemaRef ds:uri="http://schemas.microsoft.com/DataMashup"/>
  </ds:schemaRefs>
</ds:datastoreItem>
</file>

<file path=customXml/itemProps22.xml><?xml version="1.0" encoding="utf-8"?>
<ds:datastoreItem xmlns:ds="http://schemas.openxmlformats.org/officeDocument/2006/customXml" ds:itemID="{3E7ACC20-F934-4E4E-9469-0042E7E54417}">
  <ds:schemaRefs/>
</ds:datastoreItem>
</file>

<file path=customXml/itemProps23.xml><?xml version="1.0" encoding="utf-8"?>
<ds:datastoreItem xmlns:ds="http://schemas.openxmlformats.org/officeDocument/2006/customXml" ds:itemID="{50850D43-BBF2-4844-9CF5-7FAA98CEFCBB}">
  <ds:schemaRefs/>
</ds:datastoreItem>
</file>

<file path=customXml/itemProps24.xml><?xml version="1.0" encoding="utf-8"?>
<ds:datastoreItem xmlns:ds="http://schemas.openxmlformats.org/officeDocument/2006/customXml" ds:itemID="{9AA6C920-4B71-4348-BC0E-0F29CA8FDBDE}">
  <ds:schemaRefs/>
</ds:datastoreItem>
</file>

<file path=customXml/itemProps25.xml><?xml version="1.0" encoding="utf-8"?>
<ds:datastoreItem xmlns:ds="http://schemas.openxmlformats.org/officeDocument/2006/customXml" ds:itemID="{D54CC93A-17C4-4CD1-8FBF-A1FD4E0F39C2}">
  <ds:schemaRefs/>
</ds:datastoreItem>
</file>

<file path=customXml/itemProps26.xml><?xml version="1.0" encoding="utf-8"?>
<ds:datastoreItem xmlns:ds="http://schemas.openxmlformats.org/officeDocument/2006/customXml" ds:itemID="{46D8CF2A-C967-4CD6-8BB0-6EDA167AF867}">
  <ds:schemaRefs/>
</ds:datastoreItem>
</file>

<file path=customXml/itemProps3.xml><?xml version="1.0" encoding="utf-8"?>
<ds:datastoreItem xmlns:ds="http://schemas.openxmlformats.org/officeDocument/2006/customXml" ds:itemID="{B08FD8DD-7EAA-4A3B-A447-D56B0641FCC3}">
  <ds:schemaRefs/>
</ds:datastoreItem>
</file>

<file path=customXml/itemProps4.xml><?xml version="1.0" encoding="utf-8"?>
<ds:datastoreItem xmlns:ds="http://schemas.openxmlformats.org/officeDocument/2006/customXml" ds:itemID="{5BC5CE7E-995D-4C0D-A948-7E6D35FB93CB}">
  <ds:schemaRefs/>
</ds:datastoreItem>
</file>

<file path=customXml/itemProps5.xml><?xml version="1.0" encoding="utf-8"?>
<ds:datastoreItem xmlns:ds="http://schemas.openxmlformats.org/officeDocument/2006/customXml" ds:itemID="{1365C0EB-F62A-486D-8258-A1C996BB3410}">
  <ds:schemaRefs/>
</ds:datastoreItem>
</file>

<file path=customXml/itemProps6.xml><?xml version="1.0" encoding="utf-8"?>
<ds:datastoreItem xmlns:ds="http://schemas.openxmlformats.org/officeDocument/2006/customXml" ds:itemID="{36A217BB-0550-4D49-8474-3E479EDDEE74}">
  <ds:schemaRefs/>
</ds:datastoreItem>
</file>

<file path=customXml/itemProps7.xml><?xml version="1.0" encoding="utf-8"?>
<ds:datastoreItem xmlns:ds="http://schemas.openxmlformats.org/officeDocument/2006/customXml" ds:itemID="{B9CDBF16-1A42-4852-B0C5-CA66F480D728}">
  <ds:schemaRefs/>
</ds:datastoreItem>
</file>

<file path=customXml/itemProps8.xml><?xml version="1.0" encoding="utf-8"?>
<ds:datastoreItem xmlns:ds="http://schemas.openxmlformats.org/officeDocument/2006/customXml" ds:itemID="{BA2B624C-C664-4E18-82D8-AFA61E8F3E61}">
  <ds:schemaRefs/>
</ds:datastoreItem>
</file>

<file path=customXml/itemProps9.xml><?xml version="1.0" encoding="utf-8"?>
<ds:datastoreItem xmlns:ds="http://schemas.openxmlformats.org/officeDocument/2006/customXml" ds:itemID="{6C4463AF-D5E0-4161-89A8-C4098D29F6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Overview</vt:lpstr>
      <vt:lpstr>Overview table</vt:lpstr>
      <vt:lpstr>Topic breakdown</vt:lpstr>
      <vt:lpstr>Topic top-bot tables</vt:lpstr>
      <vt:lpstr>Topic dist table</vt:lpstr>
      <vt:lpstr>Subgroup breakdown</vt:lpstr>
      <vt:lpstr>Subgroup breakdown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dc:creator>
  <cp:lastModifiedBy>Xiang</cp:lastModifiedBy>
  <dcterms:created xsi:type="dcterms:W3CDTF">2024-12-18T06:12:30Z</dcterms:created>
  <dcterms:modified xsi:type="dcterms:W3CDTF">2025-02-22T17:00:27Z</dcterms:modified>
</cp:coreProperties>
</file>