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ownloads\NYU\2. Spring 2021\MG-GY6103 Management Science\HW\"/>
    </mc:Choice>
  </mc:AlternateContent>
  <xr:revisionPtr revIDLastSave="0" documentId="8_{3BABE1AA-5385-42CD-9B38-77B7D6A92BF5}" xr6:coauthVersionLast="47" xr6:coauthVersionMax="47" xr10:uidLastSave="{00000000-0000-0000-0000-000000000000}"/>
  <bookViews>
    <workbookView xWindow="-110" yWindow="-110" windowWidth="19420" windowHeight="10420" activeTab="1" xr2:uid="{F4005775-3C65-4BE9-A6AE-3CB98F11CD86}"/>
  </bookViews>
  <sheets>
    <sheet name="Simulation" sheetId="2" r:id="rId1"/>
    <sheet name="Answ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2" l="1"/>
  <c r="U5" i="2" s="1"/>
  <c r="T6" i="2"/>
  <c r="U6" i="2" s="1"/>
  <c r="T7" i="2"/>
  <c r="U7" i="2" s="1"/>
  <c r="T8" i="2"/>
  <c r="U8" i="2" s="1"/>
  <c r="T9" i="2"/>
  <c r="U9" i="2" s="1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22" i="2"/>
  <c r="U22" i="2" s="1"/>
  <c r="T23" i="2"/>
  <c r="U23" i="2" s="1"/>
  <c r="T4" i="2"/>
  <c r="U4" i="2" s="1"/>
  <c r="V4" i="2" s="1" a="1"/>
  <c r="V4" i="2" s="1"/>
  <c r="J26" i="2"/>
  <c r="R23" i="2"/>
  <c r="S23" i="2" s="1"/>
  <c r="R22" i="2"/>
  <c r="S22" i="2" s="1"/>
  <c r="R21" i="2"/>
  <c r="S21" i="2" s="1"/>
  <c r="R20" i="2"/>
  <c r="S20" i="2" s="1"/>
  <c r="K20" i="2"/>
  <c r="K21" i="2" s="1"/>
  <c r="K22" i="2" s="1"/>
  <c r="K23" i="2" s="1"/>
  <c r="K24" i="2" s="1"/>
  <c r="K25" i="2" s="1"/>
  <c r="R19" i="2"/>
  <c r="S19" i="2" s="1"/>
  <c r="R18" i="2"/>
  <c r="S18" i="2" s="1"/>
  <c r="R17" i="2"/>
  <c r="S17" i="2" s="1"/>
  <c r="J17" i="2"/>
  <c r="R16" i="2"/>
  <c r="S16" i="2" s="1"/>
  <c r="C16" i="2"/>
  <c r="R15" i="2"/>
  <c r="S15" i="2" s="1"/>
  <c r="R14" i="2"/>
  <c r="S14" i="2" s="1"/>
  <c r="R13" i="2"/>
  <c r="S13" i="2" s="1"/>
  <c r="K13" i="2"/>
  <c r="K14" i="2" s="1"/>
  <c r="K15" i="2" s="1"/>
  <c r="K16" i="2" s="1"/>
  <c r="D13" i="2"/>
  <c r="D14" i="2" s="1"/>
  <c r="D15" i="2" s="1"/>
  <c r="R12" i="2"/>
  <c r="S12" i="2" s="1"/>
  <c r="R11" i="2"/>
  <c r="S11" i="2" s="1"/>
  <c r="R10" i="2"/>
  <c r="S10" i="2" s="1"/>
  <c r="C10" i="2"/>
  <c r="R9" i="2"/>
  <c r="S9" i="2" s="1"/>
  <c r="J9" i="2"/>
  <c r="R8" i="2"/>
  <c r="S8" i="2" s="1"/>
  <c r="R7" i="2"/>
  <c r="S7" i="2" s="1"/>
  <c r="R6" i="2"/>
  <c r="S6" i="2" s="1"/>
  <c r="R5" i="2"/>
  <c r="S5" i="2" s="1"/>
  <c r="K4" i="2"/>
  <c r="K5" i="2" s="1"/>
  <c r="K6" i="2" s="1"/>
  <c r="K7" i="2" s="1"/>
  <c r="K8" i="2" s="1"/>
  <c r="D4" i="2"/>
  <c r="D5" i="2" s="1"/>
  <c r="D6" i="2" s="1"/>
  <c r="D7" i="2" s="1"/>
  <c r="D8" i="2" s="1"/>
  <c r="D9" i="2" s="1"/>
  <c r="V19" i="2" l="1" a="1"/>
  <c r="V19" i="2" s="1"/>
  <c r="V11" i="2" a="1"/>
  <c r="V11" i="2" s="1"/>
  <c r="W11" i="2" s="1" a="1"/>
  <c r="W11" i="2" s="1"/>
  <c r="V22" i="2" a="1"/>
  <c r="V22" i="2" s="1"/>
  <c r="W22" i="2" s="1" a="1"/>
  <c r="W22" i="2" s="1"/>
  <c r="V18" i="2" a="1"/>
  <c r="V18" i="2" s="1"/>
  <c r="W18" i="2" s="1" a="1"/>
  <c r="W18" i="2" s="1"/>
  <c r="V14" i="2" a="1"/>
  <c r="V14" i="2" s="1"/>
  <c r="X14" i="2" s="1" a="1"/>
  <c r="X14" i="2" s="1"/>
  <c r="V10" i="2" a="1"/>
  <c r="V10" i="2" s="1"/>
  <c r="W10" i="2" s="1" a="1"/>
  <c r="W10" i="2" s="1"/>
  <c r="V6" i="2" a="1"/>
  <c r="V6" i="2" s="1"/>
  <c r="X6" i="2" s="1" a="1"/>
  <c r="X6" i="2" s="1"/>
  <c r="V23" i="2" a="1"/>
  <c r="V23" i="2" s="1"/>
  <c r="X23" i="2" s="1" a="1"/>
  <c r="X23" i="2" s="1"/>
  <c r="V15" i="2" a="1"/>
  <c r="V15" i="2" s="1"/>
  <c r="W15" i="2" s="1" a="1"/>
  <c r="W15" i="2" s="1"/>
  <c r="V7" i="2" a="1"/>
  <c r="V7" i="2" s="1"/>
  <c r="W7" i="2" s="1" a="1"/>
  <c r="W7" i="2" s="1"/>
  <c r="V21" i="2" a="1"/>
  <c r="V21" i="2" s="1"/>
  <c r="X21" i="2" s="1" a="1"/>
  <c r="X21" i="2" s="1"/>
  <c r="V17" i="2" a="1"/>
  <c r="V17" i="2" s="1"/>
  <c r="W17" i="2" s="1" a="1"/>
  <c r="W17" i="2" s="1"/>
  <c r="V13" i="2" a="1"/>
  <c r="V13" i="2" s="1"/>
  <c r="V9" i="2" a="1"/>
  <c r="V9" i="2" s="1"/>
  <c r="X9" i="2" s="1" a="1"/>
  <c r="X9" i="2" s="1"/>
  <c r="V20" i="2" a="1"/>
  <c r="V20" i="2" s="1"/>
  <c r="X20" i="2" s="1" a="1"/>
  <c r="X20" i="2" s="1"/>
  <c r="V16" i="2" a="1"/>
  <c r="V16" i="2" s="1"/>
  <c r="X16" i="2" s="1" a="1"/>
  <c r="X16" i="2" s="1"/>
  <c r="V12" i="2" a="1"/>
  <c r="V12" i="2" s="1"/>
  <c r="W12" i="2" s="1" a="1"/>
  <c r="W12" i="2" s="1"/>
  <c r="V8" i="2" a="1"/>
  <c r="V8" i="2" s="1"/>
  <c r="W8" i="2" s="1" a="1"/>
  <c r="W8" i="2" s="1"/>
  <c r="V5" i="2" a="1"/>
  <c r="V5" i="2" s="1"/>
  <c r="X5" i="2" s="1" a="1"/>
  <c r="X5" i="2" s="1"/>
  <c r="X17" i="2" a="1"/>
  <c r="X17" i="2" s="1"/>
  <c r="X13" i="2" a="1"/>
  <c r="X13" i="2" s="1"/>
  <c r="X12" i="2" a="1"/>
  <c r="X12" i="2" s="1"/>
  <c r="X10" i="2" a="1"/>
  <c r="X10" i="2" s="1"/>
  <c r="X19" i="2" a="1"/>
  <c r="X19" i="2" s="1"/>
  <c r="X15" i="2" a="1"/>
  <c r="X15" i="2" s="1"/>
  <c r="X4" i="2" a="1"/>
  <c r="X4" i="2" s="1"/>
  <c r="AA4" i="2" s="1"/>
  <c r="W19" i="2" a="1"/>
  <c r="W19" i="2" s="1"/>
  <c r="W13" i="2" a="1"/>
  <c r="W13" i="2" s="1"/>
  <c r="W9" i="2" a="1"/>
  <c r="W9" i="2" s="1"/>
  <c r="W4" i="2" a="1"/>
  <c r="W4" i="2" s="1"/>
  <c r="W14" i="2" l="1" a="1"/>
  <c r="W14" i="2" s="1"/>
  <c r="X11" i="2" a="1"/>
  <c r="X11" i="2" s="1"/>
  <c r="X8" i="2" a="1"/>
  <c r="X8" i="2" s="1"/>
  <c r="X22" i="2" a="1"/>
  <c r="X22" i="2" s="1"/>
  <c r="W16" i="2" a="1"/>
  <c r="W16" i="2" s="1"/>
  <c r="W21" i="2" a="1"/>
  <c r="W21" i="2" s="1"/>
  <c r="W23" i="2" a="1"/>
  <c r="W23" i="2" s="1"/>
  <c r="X18" i="2" a="1"/>
  <c r="X18" i="2" s="1"/>
  <c r="X7" i="2" a="1"/>
  <c r="X7" i="2" s="1"/>
  <c r="W6" i="2" a="1"/>
  <c r="W6" i="2" s="1"/>
  <c r="Y5" i="2" a="1"/>
  <c r="Y5" i="2" s="1"/>
  <c r="AA5" i="2" s="1"/>
  <c r="W5" i="2" a="1"/>
  <c r="W5" i="2" s="1"/>
  <c r="W20" i="2" a="1"/>
  <c r="W20" i="2" s="1"/>
  <c r="Z4" i="2"/>
  <c r="Y6" i="2" l="1" a="1"/>
  <c r="Y6" i="2" s="1"/>
  <c r="Y7" i="2" s="1" a="1"/>
  <c r="Y7" i="2" s="1"/>
  <c r="Z5" i="2"/>
  <c r="AA6" i="2" l="1"/>
  <c r="AA7" i="2" s="1"/>
  <c r="Z6" i="2"/>
  <c r="Z7" i="2" s="1"/>
  <c r="Y8" i="2" a="1"/>
  <c r="Y8" i="2" s="1"/>
  <c r="Y9" i="2" s="1" a="1"/>
  <c r="Y9" i="2" s="1"/>
  <c r="AA8" i="2" l="1"/>
  <c r="AA9" i="2" s="1"/>
  <c r="Z8" i="2"/>
  <c r="Z9" i="2" s="1"/>
  <c r="Y10" i="2" a="1"/>
  <c r="Y10" i="2" s="1"/>
  <c r="Y11" i="2" s="1" a="1"/>
  <c r="Y11" i="2" s="1"/>
  <c r="Y12" i="2" s="1" a="1"/>
  <c r="Y12" i="2" s="1"/>
  <c r="Y13" i="2" s="1" a="1"/>
  <c r="Y13" i="2" s="1"/>
  <c r="Y14" i="2" s="1" a="1"/>
  <c r="Y14" i="2" s="1"/>
  <c r="Y15" i="2" s="1" a="1"/>
  <c r="Y15" i="2" s="1"/>
  <c r="Y16" i="2" s="1" a="1"/>
  <c r="Y16" i="2" s="1"/>
  <c r="Y17" i="2" s="1" a="1"/>
  <c r="Y17" i="2" s="1"/>
  <c r="Y18" i="2" s="1" a="1"/>
  <c r="Y18" i="2" s="1"/>
  <c r="Y19" i="2" s="1" a="1"/>
  <c r="Y19" i="2" s="1"/>
  <c r="Y20" i="2" s="1" a="1"/>
  <c r="Y20" i="2" s="1"/>
  <c r="Y21" i="2" s="1" a="1"/>
  <c r="Y21" i="2" s="1"/>
  <c r="Y22" i="2" s="1" a="1"/>
  <c r="Y22" i="2" s="1"/>
  <c r="Y23" i="2" s="1" a="1"/>
  <c r="Y23" i="2" s="1"/>
  <c r="AA10" i="2" l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Z10" i="2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Y29" i="2"/>
  <c r="Y31" i="2" s="1"/>
  <c r="Y25" i="2"/>
  <c r="Y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<sst xmlns="http://schemas.openxmlformats.org/spreadsheetml/2006/main" count="105" uniqueCount="32">
  <si>
    <t>Time between Arrivals</t>
  </si>
  <si>
    <t>Probability</t>
  </si>
  <si>
    <t>Patient Needs to See</t>
  </si>
  <si>
    <t>Nurse alone</t>
  </si>
  <si>
    <t>Doctor alone</t>
  </si>
  <si>
    <t>Both</t>
  </si>
  <si>
    <t>Doctor</t>
  </si>
  <si>
    <t>Nurse</t>
  </si>
  <si>
    <t>Random Number Range</t>
  </si>
  <si>
    <t>Cumulative Probability</t>
  </si>
  <si>
    <t>Patient #</t>
  </si>
  <si>
    <t>TBA</t>
  </si>
  <si>
    <t>PNTS</t>
  </si>
  <si>
    <t>RN</t>
  </si>
  <si>
    <t>Waiting Time</t>
  </si>
  <si>
    <t>Length of Visit</t>
  </si>
  <si>
    <t>Arrival Time</t>
  </si>
  <si>
    <t>Service Type</t>
  </si>
  <si>
    <t>Patient Care Time</t>
  </si>
  <si>
    <t>Emergency Room</t>
  </si>
  <si>
    <t>Waiting</t>
  </si>
  <si>
    <t>Total Patients</t>
  </si>
  <si>
    <t>Probability of Waiting</t>
  </si>
  <si>
    <t>Waiting Patients</t>
  </si>
  <si>
    <t>Average Waiting Time</t>
  </si>
  <si>
    <t>mins</t>
  </si>
  <si>
    <t>%</t>
  </si>
  <si>
    <t xml:space="preserve">The system of the emergency room does not appear to provide adequate patient care. </t>
  </si>
  <si>
    <t>(Appears to provide inadequate patient care)</t>
  </si>
  <si>
    <t>Due to high probability of waiting and longer than expected waiting time,</t>
  </si>
  <si>
    <t>Taylor, Introduction to Management Science: Chapter 14, Problem 19</t>
  </si>
  <si>
    <t>Selected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</si>
</sst>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2" fontId="0" fillId="0" borderId="0" xfId="0" applyNumberFormat="1" applyFont="1" applyBorder="1" applyAlignment="1"/>
    <xf numFmtId="2" fontId="0" fillId="0" borderId="0" xfId="0" applyNumberFormat="1" applyFont="1" applyBorder="1"/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5" xfId="0" applyFont="1" applyBorder="1"/>
    <xf numFmtId="0" fontId="0" fillId="0" borderId="6" xfId="0" applyFont="1" applyBorder="1" applyAlignment="1"/>
    <xf numFmtId="0" fontId="0" fillId="0" borderId="6" xfId="0" applyFont="1" applyBorder="1"/>
    <xf numFmtId="0" fontId="0" fillId="0" borderId="3" xfId="0" applyNumberFormat="1" applyFont="1" applyBorder="1" applyAlignment="1"/>
    <xf numFmtId="0" fontId="0" fillId="0" borderId="2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 applyAlignment="1"/>
    <xf numFmtId="2" fontId="0" fillId="0" borderId="3" xfId="0" applyNumberFormat="1" applyFont="1" applyBorder="1" applyAlignment="1"/>
    <xf numFmtId="0" fontId="0" fillId="0" borderId="2" xfId="0" applyFont="1" applyFill="1" applyBorder="1" applyAlignment="1"/>
    <xf numFmtId="2" fontId="0" fillId="0" borderId="5" xfId="0" applyNumberFormat="1" applyFont="1" applyBorder="1" applyAlignment="1"/>
    <xf numFmtId="0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5" xfId="0" applyFont="1" applyFill="1" applyBorder="1" applyAlignment="1"/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6" xfId="0" applyFont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CC3C-6B59-4ECD-9D5A-A8F89D5CBB89}">
  <dimension ref="A1:AA31"/>
  <sheetViews>
    <sheetView zoomScale="70" zoomScaleNormal="70" workbookViewId="0">
      <selection activeCell="I1" sqref="I1"/>
    </sheetView>
  </sheetViews>
  <sheetFormatPr defaultRowHeight="14.5" x14ac:dyDescent="0.35"/>
  <cols>
    <col min="1" max="16384" width="8.7265625" style="12"/>
  </cols>
  <sheetData>
    <row r="1" spans="1:27" x14ac:dyDescent="0.35">
      <c r="A1" s="12" t="s">
        <v>30</v>
      </c>
      <c r="L1" s="14"/>
      <c r="M1" s="14"/>
      <c r="N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35">
      <c r="B2" s="2"/>
      <c r="D2" s="3"/>
      <c r="E2" s="14"/>
      <c r="F2" s="14"/>
      <c r="G2" s="14"/>
      <c r="L2" s="14"/>
      <c r="M2" s="14"/>
      <c r="N2" s="14"/>
      <c r="P2" s="14"/>
      <c r="Q2" s="40" t="s">
        <v>19</v>
      </c>
      <c r="R2" s="52" t="s">
        <v>16</v>
      </c>
      <c r="S2" s="53"/>
      <c r="T2" s="52" t="s">
        <v>17</v>
      </c>
      <c r="U2" s="53"/>
      <c r="V2" s="52" t="s">
        <v>18</v>
      </c>
      <c r="W2" s="54"/>
      <c r="X2" s="54"/>
      <c r="Y2" s="53"/>
      <c r="Z2" s="52" t="s">
        <v>15</v>
      </c>
      <c r="AA2" s="53"/>
    </row>
    <row r="3" spans="1:27" ht="15" thickBot="1" x14ac:dyDescent="0.4">
      <c r="A3" s="10"/>
      <c r="B3" s="9" t="s">
        <v>0</v>
      </c>
      <c r="C3" s="9" t="s">
        <v>1</v>
      </c>
      <c r="D3" s="9" t="s">
        <v>9</v>
      </c>
      <c r="E3" s="39" t="s">
        <v>8</v>
      </c>
      <c r="F3" s="21"/>
      <c r="G3" s="8" t="s">
        <v>11</v>
      </c>
      <c r="H3" s="14"/>
      <c r="I3" s="8" t="s">
        <v>6</v>
      </c>
      <c r="J3" s="21" t="s">
        <v>1</v>
      </c>
      <c r="K3" s="9" t="s">
        <v>9</v>
      </c>
      <c r="L3" s="39" t="s">
        <v>8</v>
      </c>
      <c r="M3" s="21"/>
      <c r="N3" s="8" t="s">
        <v>6</v>
      </c>
      <c r="O3" s="13"/>
      <c r="P3" s="9"/>
      <c r="Q3" s="37" t="s">
        <v>10</v>
      </c>
      <c r="R3" s="38" t="s">
        <v>13</v>
      </c>
      <c r="S3" s="37" t="s">
        <v>11</v>
      </c>
      <c r="T3" s="38" t="s">
        <v>13</v>
      </c>
      <c r="U3" s="37" t="s">
        <v>12</v>
      </c>
      <c r="V3" s="38" t="s">
        <v>13</v>
      </c>
      <c r="W3" s="8" t="s">
        <v>6</v>
      </c>
      <c r="X3" s="8" t="s">
        <v>7</v>
      </c>
      <c r="Y3" s="37" t="s">
        <v>20</v>
      </c>
      <c r="Z3" s="38" t="s">
        <v>6</v>
      </c>
      <c r="AA3" s="37" t="s">
        <v>7</v>
      </c>
    </row>
    <row r="4" spans="1:27" x14ac:dyDescent="0.35">
      <c r="A4" s="10"/>
      <c r="B4" s="10">
        <v>5</v>
      </c>
      <c r="C4" s="14">
        <v>0.06</v>
      </c>
      <c r="D4" s="10">
        <f>C4</f>
        <v>0.06</v>
      </c>
      <c r="E4" s="27">
        <v>1</v>
      </c>
      <c r="F4" s="28">
        <v>6</v>
      </c>
      <c r="G4" s="35">
        <v>5</v>
      </c>
      <c r="H4" s="14"/>
      <c r="I4" s="14">
        <v>10</v>
      </c>
      <c r="J4" s="14">
        <v>0.22</v>
      </c>
      <c r="K4" s="10">
        <f>J4</f>
        <v>0.22</v>
      </c>
      <c r="L4" s="31">
        <v>1</v>
      </c>
      <c r="M4" s="32">
        <v>22</v>
      </c>
      <c r="N4" s="23">
        <v>10</v>
      </c>
      <c r="O4" s="14"/>
      <c r="P4" s="15"/>
      <c r="Q4" s="26">
        <v>1</v>
      </c>
      <c r="R4" s="30">
        <v>0</v>
      </c>
      <c r="S4" s="25">
        <v>0</v>
      </c>
      <c r="T4" s="30">
        <f ca="1">RANDBETWEEN(1,100)</f>
        <v>50</v>
      </c>
      <c r="U4" s="25" t="str">
        <f ca="1">VLOOKUP(T4,$E$13:$G$15,3)</f>
        <v>Doctor</v>
      </c>
      <c r="V4" s="24" cm="1">
        <f t="array" aca="1" ref="V4" ca="1">_xlfn.IFS(U4=$N$3,VLOOKUP(T4,$L$4:$N$8,3),U4=$N$12,VLOOKUP(T4,$L$13:$N$16,3),U4=$N$19,VLOOKUP(T4,$L$20:$N$25,3))</f>
        <v>15</v>
      </c>
      <c r="W4" s="14" cm="1">
        <f t="array" aca="1" ref="W4" ca="1">_xlfn.IFS(U4=$W$3,V4,U4=$X$3,0,U4=$I$19,V4)</f>
        <v>15</v>
      </c>
      <c r="X4" s="14" cm="1">
        <f t="array" aca="1" ref="X4" ca="1">_xlfn.IFS(U4=$X$3,V4,U4=$W$3,0,U4=$I$19,V4)</f>
        <v>0</v>
      </c>
      <c r="Y4" s="25">
        <v>0</v>
      </c>
      <c r="Z4" s="24">
        <f ca="1">W4</f>
        <v>15</v>
      </c>
      <c r="AA4" s="26">
        <f ca="1">X4</f>
        <v>0</v>
      </c>
    </row>
    <row r="5" spans="1:27" x14ac:dyDescent="0.35">
      <c r="A5" s="10"/>
      <c r="B5" s="10">
        <v>10</v>
      </c>
      <c r="C5" s="18">
        <v>0.1</v>
      </c>
      <c r="D5" s="17">
        <f>D4+C5</f>
        <v>0.16</v>
      </c>
      <c r="E5" s="29">
        <v>7</v>
      </c>
      <c r="F5" s="16">
        <v>16</v>
      </c>
      <c r="G5" s="10">
        <v>10</v>
      </c>
      <c r="H5" s="14"/>
      <c r="I5" s="14">
        <v>15</v>
      </c>
      <c r="J5" s="14">
        <v>0.31</v>
      </c>
      <c r="K5" s="10">
        <f>K4+J5</f>
        <v>0.53</v>
      </c>
      <c r="L5" s="33">
        <v>23</v>
      </c>
      <c r="M5" s="19">
        <v>53</v>
      </c>
      <c r="N5" s="14">
        <v>15</v>
      </c>
      <c r="O5" s="14"/>
      <c r="P5" s="15"/>
      <c r="Q5" s="26">
        <v>2</v>
      </c>
      <c r="R5" s="30">
        <f t="shared" ref="R5:R23" ca="1" si="0">RANDBETWEEN(1,100)</f>
        <v>74</v>
      </c>
      <c r="S5" s="25">
        <f t="shared" ref="S5:S23" ca="1" si="1">VLOOKUP(R5,$E$4:$G$9,3)</f>
        <v>25</v>
      </c>
      <c r="T5" s="30">
        <f t="shared" ref="T5:T23" ca="1" si="2">RANDBETWEEN(1,100)</f>
        <v>49</v>
      </c>
      <c r="U5" s="25" t="str">
        <f t="shared" ref="U5:U23" ca="1" si="3">VLOOKUP(T5,$E$13:$G$15,3)</f>
        <v>Doctor</v>
      </c>
      <c r="V5" s="24" cm="1">
        <f t="array" aca="1" ref="V5" ca="1">_xlfn.IFS(U5=$N$3,VLOOKUP(T5,$L$4:$N$8,3),U5=$N$12,VLOOKUP(T5,$L$13:$N$16,3),U5=$N$19,VLOOKUP(T5,$L$20:$N$25,3))</f>
        <v>15</v>
      </c>
      <c r="W5" s="14" cm="1">
        <f t="array" aca="1" ref="W5" ca="1">_xlfn.IFS(U5=$W$3,V5,U5=$X$3,0,U5=$I$19,V5)</f>
        <v>15</v>
      </c>
      <c r="X5" s="14" cm="1">
        <f t="array" aca="1" ref="X5" ca="1">_xlfn.IFS(U5=$X$3,V5,U5=$W$3,0,U5=$I$19,V5)</f>
        <v>0</v>
      </c>
      <c r="Y5" s="26" cm="1">
        <f t="array" aca="1" ref="Y5" ca="1">_xlfn.IFS(AND(U5=$W$3,W4+Y4&gt;S5),W4+Y4-S5,AND(U5=$W$3,W4+Y4&lt;=S5),0,AND(U5=$X$3,X4+Y4&gt;S5),X4+Y4-S5,AND(U5=$X$3,X4+Y4&lt;=S5),0,AND(U5="Both",W4+Y4&gt;S5),W4+Y4-S5,AND(U5="Both",W4+Y4&lt;=S5),0)</f>
        <v>0</v>
      </c>
      <c r="Z5" s="24">
        <f ca="1">IF(OR(U5=$Z$3,U5="Both"),Z4+W5+Y5,Z4+W5)</f>
        <v>30</v>
      </c>
      <c r="AA5" s="26">
        <f ca="1">IF(OR(U5=$AA$3,U5="Both"),AA4+X5+Y5,AA4+X5)</f>
        <v>0</v>
      </c>
    </row>
    <row r="6" spans="1:27" x14ac:dyDescent="0.35">
      <c r="A6" s="10"/>
      <c r="B6" s="10">
        <v>15</v>
      </c>
      <c r="C6" s="14">
        <v>0.23</v>
      </c>
      <c r="D6" s="17">
        <f>D5+C6</f>
        <v>0.39</v>
      </c>
      <c r="E6" s="29">
        <v>17</v>
      </c>
      <c r="F6" s="16">
        <v>39</v>
      </c>
      <c r="G6" s="10">
        <v>15</v>
      </c>
      <c r="H6" s="14"/>
      <c r="I6" s="14">
        <v>20</v>
      </c>
      <c r="J6" s="14">
        <v>0.25</v>
      </c>
      <c r="K6" s="10">
        <f t="shared" ref="K6:K8" si="4">K5+J6</f>
        <v>0.78</v>
      </c>
      <c r="L6" s="33">
        <v>54</v>
      </c>
      <c r="M6" s="19">
        <v>78</v>
      </c>
      <c r="N6" s="14">
        <v>20</v>
      </c>
      <c r="O6" s="14"/>
      <c r="P6" s="15"/>
      <c r="Q6" s="26">
        <v>3</v>
      </c>
      <c r="R6" s="30">
        <f t="shared" ca="1" si="0"/>
        <v>50</v>
      </c>
      <c r="S6" s="25">
        <f t="shared" ca="1" si="1"/>
        <v>20</v>
      </c>
      <c r="T6" s="30">
        <f t="shared" ca="1" si="2"/>
        <v>37</v>
      </c>
      <c r="U6" s="25" t="str">
        <f t="shared" ca="1" si="3"/>
        <v>Doctor</v>
      </c>
      <c r="V6" s="24" cm="1">
        <f t="array" aca="1" ref="V6" ca="1">_xlfn.IFS(U6=$N$3,VLOOKUP(T6,$L$4:$N$8,3),U6=$N$12,VLOOKUP(T6,$L$13:$N$16,3),U6=$N$19,VLOOKUP(T6,$L$20:$N$25,3))</f>
        <v>15</v>
      </c>
      <c r="W6" s="14" cm="1">
        <f t="array" aca="1" ref="W6" ca="1">_xlfn.IFS(U6=$W$3,V6,U6=$X$3,0,U6=$I$19,V6)</f>
        <v>15</v>
      </c>
      <c r="X6" s="14" cm="1">
        <f t="array" aca="1" ref="X6" ca="1">_xlfn.IFS(U6=$X$3,V6,U6=$W$3,0,U6=$I$19,V6)</f>
        <v>0</v>
      </c>
      <c r="Y6" s="26" cm="1">
        <f t="array" aca="1" ref="Y6" ca="1">_xlfn.IFS(AND(U6=$W$3,W5+Y5&gt;S6),W5+Y5-S6,AND(U6=$W$3,W5+Y5&lt;=S6),0,AND(U6=$X$3,X5+Y5&gt;S6),X5+Y5-S6,AND(U6=$X$3,X5+Y5&lt;=S6),0,AND(U6="Both",W5+Y5&gt;S6),W5+Y5-S6,AND(U6="Both",W5+Y5&lt;=S6),0)</f>
        <v>0</v>
      </c>
      <c r="Z6" s="24">
        <f t="shared" ref="Z6:Z23" ca="1" si="5">IF(OR(U6=$Z$3,U6="Both"),Z5+W6+Y6,Z5+W6)</f>
        <v>45</v>
      </c>
      <c r="AA6" s="26">
        <f t="shared" ref="AA6:AA23" ca="1" si="6">IF(OR(U6=$AA$3,U6="Both"),AA5+X6+Y6,AA5+X6)</f>
        <v>0</v>
      </c>
    </row>
    <row r="7" spans="1:27" x14ac:dyDescent="0.35">
      <c r="A7" s="10"/>
      <c r="B7" s="10">
        <v>20</v>
      </c>
      <c r="C7" s="14">
        <v>0.28999999999999998</v>
      </c>
      <c r="D7" s="17">
        <f>D6+C7</f>
        <v>0.67999999999999994</v>
      </c>
      <c r="E7" s="29">
        <v>40</v>
      </c>
      <c r="F7" s="16">
        <v>68</v>
      </c>
      <c r="G7" s="10">
        <v>20</v>
      </c>
      <c r="H7" s="14"/>
      <c r="I7" s="14">
        <v>25</v>
      </c>
      <c r="J7" s="14">
        <v>0.12</v>
      </c>
      <c r="K7" s="17">
        <f t="shared" si="4"/>
        <v>0.9</v>
      </c>
      <c r="L7" s="33">
        <v>79</v>
      </c>
      <c r="M7" s="19">
        <v>90</v>
      </c>
      <c r="N7" s="14">
        <v>25</v>
      </c>
      <c r="O7" s="14"/>
      <c r="P7" s="15"/>
      <c r="Q7" s="26">
        <v>4</v>
      </c>
      <c r="R7" s="30">
        <f t="shared" ca="1" si="0"/>
        <v>70</v>
      </c>
      <c r="S7" s="25">
        <f t="shared" ca="1" si="1"/>
        <v>25</v>
      </c>
      <c r="T7" s="30">
        <f t="shared" ca="1" si="2"/>
        <v>35</v>
      </c>
      <c r="U7" s="25" t="str">
        <f t="shared" ca="1" si="3"/>
        <v>Doctor</v>
      </c>
      <c r="V7" s="24" cm="1">
        <f t="array" aca="1" ref="V7" ca="1">_xlfn.IFS(U7=$N$3,VLOOKUP(T7,$L$4:$N$8,3),U7=$N$12,VLOOKUP(T7,$L$13:$N$16,3),U7=$N$19,VLOOKUP(T7,$L$20:$N$25,3))</f>
        <v>15</v>
      </c>
      <c r="W7" s="14" cm="1">
        <f t="array" aca="1" ref="W7" ca="1">_xlfn.IFS(U7=$W$3,V7,U7=$X$3,0,U7=$I$19,V7)</f>
        <v>15</v>
      </c>
      <c r="X7" s="14" cm="1">
        <f t="array" aca="1" ref="X7" ca="1">_xlfn.IFS(U7=$X$3,V7,U7=$W$3,0,U7=$I$19,V7)</f>
        <v>0</v>
      </c>
      <c r="Y7" s="26" cm="1">
        <f t="array" aca="1" ref="Y7" ca="1">_xlfn.IFS(AND(U7=$W$3,W6+Y6&gt;S7),W6+Y6-S7,AND(U7=$W$3,W6+Y6&lt;=S7),0,AND(U7=$X$3,X6+Y6&gt;S7),X6+Y6-S7,AND(U7=$X$3,X6+Y6&lt;=S7),0,AND(U7="Both",W6+Y6&gt;S7),W6+Y6-S7,AND(U7="Both",W6+Y6&lt;=S7),0)</f>
        <v>0</v>
      </c>
      <c r="Z7" s="24">
        <f t="shared" ca="1" si="5"/>
        <v>60</v>
      </c>
      <c r="AA7" s="26">
        <f t="shared" ca="1" si="6"/>
        <v>0</v>
      </c>
    </row>
    <row r="8" spans="1:27" x14ac:dyDescent="0.35">
      <c r="A8" s="10"/>
      <c r="B8" s="10">
        <v>25</v>
      </c>
      <c r="C8" s="14">
        <v>0.18</v>
      </c>
      <c r="D8" s="17">
        <f>D7+C8</f>
        <v>0.85999999999999988</v>
      </c>
      <c r="E8" s="29">
        <v>69</v>
      </c>
      <c r="F8" s="16">
        <v>86</v>
      </c>
      <c r="G8" s="10">
        <v>25</v>
      </c>
      <c r="H8" s="14"/>
      <c r="I8" s="14">
        <v>30</v>
      </c>
      <c r="J8" s="18">
        <v>0.1</v>
      </c>
      <c r="K8" s="17">
        <f t="shared" si="4"/>
        <v>1</v>
      </c>
      <c r="L8" s="33">
        <v>91</v>
      </c>
      <c r="M8" s="20">
        <v>100</v>
      </c>
      <c r="N8" s="14">
        <v>30</v>
      </c>
      <c r="O8" s="14"/>
      <c r="P8" s="15"/>
      <c r="Q8" s="26">
        <v>5</v>
      </c>
      <c r="R8" s="24">
        <f t="shared" ca="1" si="0"/>
        <v>16</v>
      </c>
      <c r="S8" s="25">
        <f t="shared" ca="1" si="1"/>
        <v>10</v>
      </c>
      <c r="T8" s="30">
        <f t="shared" ca="1" si="2"/>
        <v>4</v>
      </c>
      <c r="U8" s="25" t="str">
        <f t="shared" ca="1" si="3"/>
        <v>Doctor</v>
      </c>
      <c r="V8" s="24" cm="1">
        <f t="array" aca="1" ref="V8" ca="1">_xlfn.IFS(U8=$N$3,VLOOKUP(T8,$L$4:$N$8,3),U8=$N$12,VLOOKUP(T8,$L$13:$N$16,3),U8=$N$19,VLOOKUP(T8,$L$20:$N$25,3))</f>
        <v>10</v>
      </c>
      <c r="W8" s="14" cm="1">
        <f t="array" aca="1" ref="W8" ca="1">_xlfn.IFS(U8=$W$3,V8,U8=$X$3,0,U8=$I$19,V8)</f>
        <v>10</v>
      </c>
      <c r="X8" s="14" cm="1">
        <f t="array" aca="1" ref="X8" ca="1">_xlfn.IFS(U8=$X$3,V8,U8=$W$3,0,U8=$I$19,V8)</f>
        <v>0</v>
      </c>
      <c r="Y8" s="26" cm="1">
        <f t="array" aca="1" ref="Y8" ca="1">_xlfn.IFS(AND(U8=$W$3,W7+Y7&gt;S8),W7+Y7-S8,AND(U8=$W$3,W7+Y7&lt;=S8),0,AND(U8=$X$3,X7+Y7&gt;S8),X7+Y7-S8,AND(U8=$X$3,X7+Y7&lt;=S8),0,AND(U8="Both",W7+Y7&gt;S8),W7+Y7-S8,AND(U8="Both",W7+Y7&lt;=S8),0)</f>
        <v>5</v>
      </c>
      <c r="Z8" s="24">
        <f t="shared" ca="1" si="5"/>
        <v>75</v>
      </c>
      <c r="AA8" s="26">
        <f t="shared" ca="1" si="6"/>
        <v>0</v>
      </c>
    </row>
    <row r="9" spans="1:27" x14ac:dyDescent="0.35">
      <c r="A9" s="10"/>
      <c r="B9" s="10">
        <v>30</v>
      </c>
      <c r="C9" s="14">
        <v>0.14000000000000001</v>
      </c>
      <c r="D9" s="17">
        <f>D8+C9</f>
        <v>0.99999999999999989</v>
      </c>
      <c r="E9" s="29">
        <v>87</v>
      </c>
      <c r="F9" s="16">
        <v>100</v>
      </c>
      <c r="G9" s="10">
        <v>30</v>
      </c>
      <c r="H9" s="14"/>
      <c r="I9" s="14"/>
      <c r="J9" s="18">
        <f>SUM(J4:J8)</f>
        <v>1</v>
      </c>
      <c r="K9" s="14"/>
      <c r="L9" s="14"/>
      <c r="M9" s="14"/>
      <c r="N9" s="14"/>
      <c r="O9" s="14"/>
      <c r="P9" s="14"/>
      <c r="Q9" s="26">
        <v>6</v>
      </c>
      <c r="R9" s="24">
        <f t="shared" ca="1" si="0"/>
        <v>45</v>
      </c>
      <c r="S9" s="25">
        <f t="shared" ca="1" si="1"/>
        <v>20</v>
      </c>
      <c r="T9" s="30">
        <f t="shared" ca="1" si="2"/>
        <v>41</v>
      </c>
      <c r="U9" s="25" t="str">
        <f t="shared" ca="1" si="3"/>
        <v>Doctor</v>
      </c>
      <c r="V9" s="24" cm="1">
        <f t="array" aca="1" ref="V9" ca="1">_xlfn.IFS(U9=$N$3,VLOOKUP(T9,$L$4:$N$8,3),U9=$N$12,VLOOKUP(T9,$L$13:$N$16,3),U9=$N$19,VLOOKUP(T9,$L$20:$N$25,3))</f>
        <v>15</v>
      </c>
      <c r="W9" s="14" cm="1">
        <f t="array" aca="1" ref="W9" ca="1">_xlfn.IFS(U9=$W$3,V9,U9=$X$3,0,U9=$I$19,V9)</f>
        <v>15</v>
      </c>
      <c r="X9" s="14" cm="1">
        <f t="array" aca="1" ref="X9" ca="1">_xlfn.IFS(U9=$X$3,V9,U9=$W$3,0,U9=$I$19,V9)</f>
        <v>0</v>
      </c>
      <c r="Y9" s="26" cm="1">
        <f t="array" aca="1" ref="Y9" ca="1">_xlfn.IFS(AND(U9=$W$3,W8+Y8&gt;S9),W8+Y8-S9,AND(U9=$W$3,W8+Y8&lt;=S9),0,AND(U9=$X$3,X8+Y8&gt;S9),X8+Y8-S9,AND(U9=$X$3,X8+Y8&lt;=S9),0,AND(U9="Both",W8+Y8&gt;S9),W8+Y8-S9,AND(U9="Both",W8+Y8&lt;=S9),0)</f>
        <v>0</v>
      </c>
      <c r="Z9" s="24">
        <f t="shared" ca="1" si="5"/>
        <v>90</v>
      </c>
      <c r="AA9" s="26">
        <f t="shared" ca="1" si="6"/>
        <v>0</v>
      </c>
    </row>
    <row r="10" spans="1:27" x14ac:dyDescent="0.35">
      <c r="A10" s="14"/>
      <c r="B10" s="14"/>
      <c r="C10" s="18">
        <f>SUM(C4:C9)</f>
        <v>0.99999999999999989</v>
      </c>
      <c r="D10" s="18"/>
      <c r="E10" s="18"/>
      <c r="F10" s="18"/>
      <c r="G10" s="14"/>
      <c r="H10" s="14"/>
      <c r="I10" s="14"/>
      <c r="J10" s="14"/>
      <c r="K10" s="18"/>
      <c r="L10" s="18"/>
      <c r="M10" s="18"/>
      <c r="N10" s="18"/>
      <c r="O10" s="18"/>
      <c r="P10" s="18"/>
      <c r="Q10" s="26">
        <v>7</v>
      </c>
      <c r="R10" s="24">
        <f t="shared" ca="1" si="0"/>
        <v>87</v>
      </c>
      <c r="S10" s="25">
        <f t="shared" ca="1" si="1"/>
        <v>30</v>
      </c>
      <c r="T10" s="30">
        <f t="shared" ca="1" si="2"/>
        <v>85</v>
      </c>
      <c r="U10" s="25" t="str">
        <f t="shared" ca="1" si="3"/>
        <v>Both</v>
      </c>
      <c r="V10" s="24" cm="1">
        <f t="array" aca="1" ref="V10" ca="1">_xlfn.IFS(U10=$N$3,VLOOKUP(T10,$L$4:$N$8,3),U10=$N$12,VLOOKUP(T10,$L$13:$N$16,3),U10=$N$19,VLOOKUP(T10,$L$20:$N$25,3))</f>
        <v>35</v>
      </c>
      <c r="W10" s="14" cm="1">
        <f t="array" aca="1" ref="W10" ca="1">_xlfn.IFS(U10=$W$3,V10,U10=$X$3,0,U10=$I$19,V10)</f>
        <v>35</v>
      </c>
      <c r="X10" s="14" cm="1">
        <f t="array" aca="1" ref="X10" ca="1">_xlfn.IFS(U10=$X$3,V10,U10=$W$3,0,U10=$I$19,V10)</f>
        <v>35</v>
      </c>
      <c r="Y10" s="26" cm="1">
        <f t="array" aca="1" ref="Y10" ca="1">_xlfn.IFS(AND(U10=$W$3,W9+Y9&gt;S10),W9+Y9-S10,AND(U10=$W$3,W9+Y9&lt;=S10),0,AND(U10=$X$3,X9+Y9&gt;S10),X9+Y9-S10,AND(U10=$X$3,X9+Y9&lt;=S10),0,AND(U10="Both",W9+Y9&gt;S10),W9+Y9-S10,AND(U10="Both",W9+Y9&lt;=S10),0)</f>
        <v>0</v>
      </c>
      <c r="Z10" s="24">
        <f t="shared" ca="1" si="5"/>
        <v>125</v>
      </c>
      <c r="AA10" s="26">
        <f t="shared" ca="1" si="6"/>
        <v>35</v>
      </c>
    </row>
    <row r="11" spans="1:27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26">
        <v>8</v>
      </c>
      <c r="R11" s="24">
        <f t="shared" ca="1" si="0"/>
        <v>68</v>
      </c>
      <c r="S11" s="25">
        <f t="shared" ca="1" si="1"/>
        <v>20</v>
      </c>
      <c r="T11" s="30">
        <f t="shared" ca="1" si="2"/>
        <v>11</v>
      </c>
      <c r="U11" s="25" t="str">
        <f t="shared" ca="1" si="3"/>
        <v>Doctor</v>
      </c>
      <c r="V11" s="24" cm="1">
        <f t="array" aca="1" ref="V11" ca="1">_xlfn.IFS(U11=$N$3,VLOOKUP(T11,$L$4:$N$8,3),U11=$N$12,VLOOKUP(T11,$L$13:$N$16,3),U11=$N$19,VLOOKUP(T11,$L$20:$N$25,3))</f>
        <v>10</v>
      </c>
      <c r="W11" s="14" cm="1">
        <f t="array" aca="1" ref="W11" ca="1">_xlfn.IFS(U11=$W$3,V11,U11=$X$3,0,U11=$I$19,V11)</f>
        <v>10</v>
      </c>
      <c r="X11" s="14" cm="1">
        <f t="array" aca="1" ref="X11" ca="1">_xlfn.IFS(U11=$X$3,V11,U11=$W$3,0,U11=$I$19,V11)</f>
        <v>0</v>
      </c>
      <c r="Y11" s="26" cm="1">
        <f t="array" aca="1" ref="Y11" ca="1">_xlfn.IFS(AND(U11=$W$3,W10+Y10&gt;S11),W10+Y10-S11,AND(U11=$W$3,W10+Y10&lt;=S11),0,AND(U11=$X$3,X10+Y10&gt;S11),X10+Y10-S11,AND(U11=$X$3,X10+Y10&lt;=S11),0,AND(U11="Both",W10+Y10&gt;S11),W10+Y10-S11,AND(U11="Both",W10+Y10&lt;=S11),0)</f>
        <v>15</v>
      </c>
      <c r="Z11" s="24">
        <f t="shared" ca="1" si="5"/>
        <v>150</v>
      </c>
      <c r="AA11" s="26">
        <f t="shared" ca="1" si="6"/>
        <v>35</v>
      </c>
    </row>
    <row r="12" spans="1:27" ht="15" thickBot="1" x14ac:dyDescent="0.4">
      <c r="B12" s="9" t="s">
        <v>2</v>
      </c>
      <c r="C12" s="8" t="s">
        <v>1</v>
      </c>
      <c r="D12" s="9" t="s">
        <v>9</v>
      </c>
      <c r="E12" s="39" t="s">
        <v>8</v>
      </c>
      <c r="F12" s="9"/>
      <c r="G12" s="22" t="s">
        <v>12</v>
      </c>
      <c r="H12" s="14"/>
      <c r="I12" s="8" t="s">
        <v>7</v>
      </c>
      <c r="J12" s="21" t="s">
        <v>1</v>
      </c>
      <c r="K12" s="9" t="s">
        <v>9</v>
      </c>
      <c r="L12" s="39" t="s">
        <v>8</v>
      </c>
      <c r="M12" s="21"/>
      <c r="N12" s="8" t="s">
        <v>7</v>
      </c>
      <c r="O12" s="13"/>
      <c r="P12" s="10"/>
      <c r="Q12" s="26">
        <v>9</v>
      </c>
      <c r="R12" s="24">
        <f t="shared" ca="1" si="0"/>
        <v>100</v>
      </c>
      <c r="S12" s="25">
        <f t="shared" ca="1" si="1"/>
        <v>30</v>
      </c>
      <c r="T12" s="30">
        <f t="shared" ca="1" si="2"/>
        <v>71</v>
      </c>
      <c r="U12" s="25" t="str">
        <f t="shared" ca="1" si="3"/>
        <v>Both</v>
      </c>
      <c r="V12" s="24" cm="1">
        <f t="array" aca="1" ref="V12" ca="1">_xlfn.IFS(U12=$N$3,VLOOKUP(T12,$L$4:$N$8,3),U12=$N$12,VLOOKUP(T12,$L$13:$N$16,3),U12=$N$19,VLOOKUP(T12,$L$20:$N$25,3))</f>
        <v>30</v>
      </c>
      <c r="W12" s="14" cm="1">
        <f t="array" aca="1" ref="W12" ca="1">_xlfn.IFS(U12=$W$3,V12,U12=$X$3,0,U12=$I$19,V12)</f>
        <v>30</v>
      </c>
      <c r="X12" s="14" cm="1">
        <f t="array" aca="1" ref="X12" ca="1">_xlfn.IFS(U12=$X$3,V12,U12=$W$3,0,U12=$I$19,V12)</f>
        <v>30</v>
      </c>
      <c r="Y12" s="26" cm="1">
        <f t="array" aca="1" ref="Y12" ca="1">_xlfn.IFS(AND(U12=$W$3,W11+Y11&gt;S12),W11+Y11-S12,AND(U12=$W$3,W11+Y11&lt;=S12),0,AND(U12=$X$3,X11+Y11&gt;S12),X11+Y11-S12,AND(U12=$X$3,X11+Y11&lt;=S12),0,AND(U12="Both",W11+Y11&gt;S12),W11+Y11-S12,AND(U12="Both",W11+Y11&lt;=S12),0)</f>
        <v>0</v>
      </c>
      <c r="Z12" s="24">
        <f t="shared" ca="1" si="5"/>
        <v>180</v>
      </c>
      <c r="AA12" s="26">
        <f t="shared" ca="1" si="6"/>
        <v>65</v>
      </c>
    </row>
    <row r="13" spans="1:27" x14ac:dyDescent="0.35">
      <c r="B13" s="10" t="s">
        <v>4</v>
      </c>
      <c r="C13" s="18">
        <v>0.5</v>
      </c>
      <c r="D13" s="17">
        <f>C13</f>
        <v>0.5</v>
      </c>
      <c r="E13" s="27">
        <v>1</v>
      </c>
      <c r="F13" s="34">
        <v>50</v>
      </c>
      <c r="G13" s="35" t="s">
        <v>6</v>
      </c>
      <c r="H13" s="14"/>
      <c r="I13" s="14">
        <v>5</v>
      </c>
      <c r="J13" s="14">
        <v>0.08</v>
      </c>
      <c r="K13" s="10">
        <f>J13</f>
        <v>0.08</v>
      </c>
      <c r="L13" s="27">
        <v>1</v>
      </c>
      <c r="M13" s="28">
        <v>8</v>
      </c>
      <c r="N13" s="23">
        <v>5</v>
      </c>
      <c r="O13" s="14"/>
      <c r="P13" s="15"/>
      <c r="Q13" s="26">
        <v>10</v>
      </c>
      <c r="R13" s="24">
        <f t="shared" ca="1" si="0"/>
        <v>97</v>
      </c>
      <c r="S13" s="25">
        <f t="shared" ca="1" si="1"/>
        <v>30</v>
      </c>
      <c r="T13" s="30">
        <f t="shared" ca="1" si="2"/>
        <v>13</v>
      </c>
      <c r="U13" s="25" t="str">
        <f t="shared" ca="1" si="3"/>
        <v>Doctor</v>
      </c>
      <c r="V13" s="24" cm="1">
        <f t="array" aca="1" ref="V13" ca="1">_xlfn.IFS(U13=$N$3,VLOOKUP(T13,$L$4:$N$8,3),U13=$N$12,VLOOKUP(T13,$L$13:$N$16,3),U13=$N$19,VLOOKUP(T13,$L$20:$N$25,3))</f>
        <v>10</v>
      </c>
      <c r="W13" s="14" cm="1">
        <f t="array" aca="1" ref="W13" ca="1">_xlfn.IFS(U13=$W$3,V13,U13=$X$3,0,U13=$I$19,V13)</f>
        <v>10</v>
      </c>
      <c r="X13" s="14" cm="1">
        <f t="array" aca="1" ref="X13" ca="1">_xlfn.IFS(U13=$X$3,V13,U13=$W$3,0,U13=$I$19,V13)</f>
        <v>0</v>
      </c>
      <c r="Y13" s="26" cm="1">
        <f t="array" aca="1" ref="Y13" ca="1">_xlfn.IFS(AND(U13=$W$3,W12+Y12&gt;S13),W12+Y12-S13,AND(U13=$W$3,W12+Y12&lt;=S13),0,AND(U13=$X$3,X12+Y12&gt;S13),X12+Y12-S13,AND(U13=$X$3,X12+Y12&lt;=S13),0,AND(U13="Both",W12+Y12&gt;S13),W12+Y12-S13,AND(U13="Both",W12+Y12&lt;=S13),0)</f>
        <v>0</v>
      </c>
      <c r="Z13" s="24">
        <f t="shared" ca="1" si="5"/>
        <v>190</v>
      </c>
      <c r="AA13" s="26">
        <f t="shared" ca="1" si="6"/>
        <v>65</v>
      </c>
    </row>
    <row r="14" spans="1:27" x14ac:dyDescent="0.35">
      <c r="B14" s="10" t="s">
        <v>3</v>
      </c>
      <c r="C14" s="18">
        <v>0.2</v>
      </c>
      <c r="D14" s="17">
        <f>D13+C14</f>
        <v>0.7</v>
      </c>
      <c r="E14" s="29">
        <v>51</v>
      </c>
      <c r="F14" s="15">
        <v>70</v>
      </c>
      <c r="G14" s="10" t="s">
        <v>7</v>
      </c>
      <c r="H14" s="14"/>
      <c r="I14" s="14">
        <v>10</v>
      </c>
      <c r="J14" s="14">
        <v>0.24</v>
      </c>
      <c r="K14" s="10">
        <f>K13+J14</f>
        <v>0.32</v>
      </c>
      <c r="L14" s="29">
        <v>9</v>
      </c>
      <c r="M14" s="16">
        <v>32</v>
      </c>
      <c r="N14" s="14">
        <v>10</v>
      </c>
      <c r="O14" s="14"/>
      <c r="P14" s="15"/>
      <c r="Q14" s="26">
        <v>11</v>
      </c>
      <c r="R14" s="24">
        <f t="shared" ca="1" si="0"/>
        <v>83</v>
      </c>
      <c r="S14" s="25">
        <f t="shared" ca="1" si="1"/>
        <v>25</v>
      </c>
      <c r="T14" s="30">
        <f t="shared" ca="1" si="2"/>
        <v>71</v>
      </c>
      <c r="U14" s="25" t="str">
        <f t="shared" ca="1" si="3"/>
        <v>Both</v>
      </c>
      <c r="V14" s="24" cm="1">
        <f t="array" aca="1" ref="V14" ca="1">_xlfn.IFS(U14=$N$3,VLOOKUP(T14,$L$4:$N$8,3),U14=$N$12,VLOOKUP(T14,$L$13:$N$16,3),U14=$N$19,VLOOKUP(T14,$L$20:$N$25,3))</f>
        <v>30</v>
      </c>
      <c r="W14" s="14" cm="1">
        <f t="array" aca="1" ref="W14" ca="1">_xlfn.IFS(U14=$W$3,V14,U14=$X$3,0,U14=$I$19,V14)</f>
        <v>30</v>
      </c>
      <c r="X14" s="14" cm="1">
        <f t="array" aca="1" ref="X14" ca="1">_xlfn.IFS(U14=$X$3,V14,U14=$W$3,0,U14=$I$19,V14)</f>
        <v>30</v>
      </c>
      <c r="Y14" s="26" cm="1">
        <f t="array" aca="1" ref="Y14" ca="1">_xlfn.IFS(AND(U14=$W$3,W13+Y13&gt;S14),W13+Y13-S14,AND(U14=$W$3,W13+Y13&lt;=S14),0,AND(U14=$X$3,X13+Y13&gt;S14),X13+Y13-S14,AND(U14=$X$3,X13+Y13&lt;=S14),0,AND(U14="Both",W13+Y13&gt;S14),W13+Y13-S14,AND(U14="Both",W13+Y13&lt;=S14),0)</f>
        <v>0</v>
      </c>
      <c r="Z14" s="24">
        <f t="shared" ca="1" si="5"/>
        <v>220</v>
      </c>
      <c r="AA14" s="26">
        <f t="shared" ca="1" si="6"/>
        <v>95</v>
      </c>
    </row>
    <row r="15" spans="1:27" x14ac:dyDescent="0.35">
      <c r="B15" s="10" t="s">
        <v>5</v>
      </c>
      <c r="C15" s="18">
        <v>0.3</v>
      </c>
      <c r="D15" s="17">
        <f>D14+C15</f>
        <v>1</v>
      </c>
      <c r="E15" s="29">
        <v>71</v>
      </c>
      <c r="F15" s="15">
        <v>100</v>
      </c>
      <c r="G15" s="10" t="s">
        <v>5</v>
      </c>
      <c r="H15" s="14"/>
      <c r="I15" s="14">
        <v>15</v>
      </c>
      <c r="J15" s="14">
        <v>0.51</v>
      </c>
      <c r="K15" s="10">
        <f t="shared" ref="K15:K16" si="7">K14+J15</f>
        <v>0.83000000000000007</v>
      </c>
      <c r="L15" s="30">
        <v>33</v>
      </c>
      <c r="M15" s="14">
        <v>83</v>
      </c>
      <c r="N15" s="14">
        <v>15</v>
      </c>
      <c r="O15" s="14"/>
      <c r="P15" s="10"/>
      <c r="Q15" s="26">
        <v>12</v>
      </c>
      <c r="R15" s="24">
        <f t="shared" ca="1" si="0"/>
        <v>21</v>
      </c>
      <c r="S15" s="25">
        <f t="shared" ca="1" si="1"/>
        <v>15</v>
      </c>
      <c r="T15" s="30">
        <f t="shared" ca="1" si="2"/>
        <v>48</v>
      </c>
      <c r="U15" s="25" t="str">
        <f t="shared" ca="1" si="3"/>
        <v>Doctor</v>
      </c>
      <c r="V15" s="24" cm="1">
        <f t="array" aca="1" ref="V15" ca="1">_xlfn.IFS(U15=$N$3,VLOOKUP(T15,$L$4:$N$8,3),U15=$N$12,VLOOKUP(T15,$L$13:$N$16,3),U15=$N$19,VLOOKUP(T15,$L$20:$N$25,3))</f>
        <v>15</v>
      </c>
      <c r="W15" s="14" cm="1">
        <f t="array" aca="1" ref="W15" ca="1">_xlfn.IFS(U15=$W$3,V15,U15=$X$3,0,U15=$I$19,V15)</f>
        <v>15</v>
      </c>
      <c r="X15" s="14" cm="1">
        <f t="array" aca="1" ref="X15" ca="1">_xlfn.IFS(U15=$X$3,V15,U15=$W$3,0,U15=$I$19,V15)</f>
        <v>0</v>
      </c>
      <c r="Y15" s="26" cm="1">
        <f t="array" aca="1" ref="Y15" ca="1">_xlfn.IFS(AND(U15=$W$3,W14+Y14&gt;S15),W14+Y14-S15,AND(U15=$W$3,W14+Y14&lt;=S15),0,AND(U15=$X$3,X14+Y14&gt;S15),X14+Y14-S15,AND(U15=$X$3,X14+Y14&lt;=S15),0,AND(U15="Both",W14+Y14&gt;S15),W14+Y14-S15,AND(U15="Both",W14+Y14&lt;=S15),0)</f>
        <v>15</v>
      </c>
      <c r="Z15" s="24">
        <f t="shared" ca="1" si="5"/>
        <v>250</v>
      </c>
      <c r="AA15" s="26">
        <f t="shared" ca="1" si="6"/>
        <v>95</v>
      </c>
    </row>
    <row r="16" spans="1:27" x14ac:dyDescent="0.35">
      <c r="A16" s="14"/>
      <c r="B16" s="14"/>
      <c r="C16" s="18">
        <f>SUM(C13:C15)</f>
        <v>1</v>
      </c>
      <c r="D16" s="18"/>
      <c r="E16" s="18"/>
      <c r="F16" s="18"/>
      <c r="G16" s="14"/>
      <c r="H16" s="14"/>
      <c r="I16" s="14">
        <v>20</v>
      </c>
      <c r="J16" s="14">
        <v>0.17</v>
      </c>
      <c r="K16" s="17">
        <f t="shared" si="7"/>
        <v>1</v>
      </c>
      <c r="L16" s="36">
        <v>84</v>
      </c>
      <c r="M16" s="19">
        <v>100</v>
      </c>
      <c r="N16" s="14">
        <v>20</v>
      </c>
      <c r="O16" s="14"/>
      <c r="P16" s="19"/>
      <c r="Q16" s="26">
        <v>13</v>
      </c>
      <c r="R16" s="24">
        <f t="shared" ca="1" si="0"/>
        <v>49</v>
      </c>
      <c r="S16" s="25">
        <f t="shared" ca="1" si="1"/>
        <v>20</v>
      </c>
      <c r="T16" s="30">
        <f t="shared" ca="1" si="2"/>
        <v>20</v>
      </c>
      <c r="U16" s="25" t="str">
        <f t="shared" ca="1" si="3"/>
        <v>Doctor</v>
      </c>
      <c r="V16" s="24" cm="1">
        <f t="array" aca="1" ref="V16" ca="1">_xlfn.IFS(U16=$N$3,VLOOKUP(T16,$L$4:$N$8,3),U16=$N$12,VLOOKUP(T16,$L$13:$N$16,3),U16=$N$19,VLOOKUP(T16,$L$20:$N$25,3))</f>
        <v>10</v>
      </c>
      <c r="W16" s="14" cm="1">
        <f t="array" aca="1" ref="W16" ca="1">_xlfn.IFS(U16=$W$3,V16,U16=$X$3,0,U16=$I$19,V16)</f>
        <v>10</v>
      </c>
      <c r="X16" s="14" cm="1">
        <f t="array" aca="1" ref="X16" ca="1">_xlfn.IFS(U16=$X$3,V16,U16=$W$3,0,U16=$I$19,V16)</f>
        <v>0</v>
      </c>
      <c r="Y16" s="26" cm="1">
        <f t="array" aca="1" ref="Y16" ca="1">_xlfn.IFS(AND(U16=$W$3,W15+Y15&gt;S16),W15+Y15-S16,AND(U16=$W$3,W15+Y15&lt;=S16),0,AND(U16=$X$3,X15+Y15&gt;S16),X15+Y15-S16,AND(U16=$X$3,X15+Y15&lt;=S16),0,AND(U16="Both",W15+Y15&gt;S16),W15+Y15-S16,AND(U16="Both",W15+Y15&lt;=S16),0)</f>
        <v>10</v>
      </c>
      <c r="Z16" s="24">
        <f t="shared" ca="1" si="5"/>
        <v>270</v>
      </c>
      <c r="AA16" s="26">
        <f t="shared" ca="1" si="6"/>
        <v>95</v>
      </c>
    </row>
    <row r="17" spans="1:27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8">
        <f>SUM(J13:J16)</f>
        <v>1</v>
      </c>
      <c r="K17" s="14"/>
      <c r="L17" s="14"/>
      <c r="M17" s="14"/>
      <c r="N17" s="14"/>
      <c r="O17" s="14"/>
      <c r="P17" s="14"/>
      <c r="Q17" s="26">
        <v>14</v>
      </c>
      <c r="R17" s="24">
        <f t="shared" ca="1" si="0"/>
        <v>74</v>
      </c>
      <c r="S17" s="25">
        <f t="shared" ca="1" si="1"/>
        <v>25</v>
      </c>
      <c r="T17" s="30">
        <f t="shared" ca="1" si="2"/>
        <v>100</v>
      </c>
      <c r="U17" s="25" t="str">
        <f t="shared" ca="1" si="3"/>
        <v>Both</v>
      </c>
      <c r="V17" s="24" cm="1">
        <f t="array" aca="1" ref="V17" ca="1">_xlfn.IFS(U17=$N$3,VLOOKUP(T17,$L$4:$N$8,3),U17=$N$12,VLOOKUP(T17,$L$13:$N$16,3),U17=$N$19,VLOOKUP(T17,$L$20:$N$25,3))</f>
        <v>40</v>
      </c>
      <c r="W17" s="14" cm="1">
        <f t="array" aca="1" ref="W17" ca="1">_xlfn.IFS(U17=$W$3,V17,U17=$X$3,0,U17=$I$19,V17)</f>
        <v>40</v>
      </c>
      <c r="X17" s="14" cm="1">
        <f t="array" aca="1" ref="X17" ca="1">_xlfn.IFS(U17=$X$3,V17,U17=$W$3,0,U17=$I$19,V17)</f>
        <v>40</v>
      </c>
      <c r="Y17" s="26" cm="1">
        <f t="array" aca="1" ref="Y17" ca="1">_xlfn.IFS(AND(U17=$W$3,W16+Y16&gt;S17),W16+Y16-S17,AND(U17=$W$3,W16+Y16&lt;=S17),0,AND(U17=$X$3,X16+Y16&gt;S17),X16+Y16-S17,AND(U17=$X$3,X16+Y16&lt;=S17),0,AND(U17="Both",W16+Y16&gt;S17),W16+Y16-S17,AND(U17="Both",W16+Y16&lt;=S17),0)</f>
        <v>0</v>
      </c>
      <c r="Z17" s="24">
        <f t="shared" ca="1" si="5"/>
        <v>310</v>
      </c>
      <c r="AA17" s="26">
        <f t="shared" ca="1" si="6"/>
        <v>135</v>
      </c>
    </row>
    <row r="18" spans="1:27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6">
        <v>15</v>
      </c>
      <c r="R18" s="24">
        <f t="shared" ca="1" si="0"/>
        <v>79</v>
      </c>
      <c r="S18" s="25">
        <f t="shared" ca="1" si="1"/>
        <v>25</v>
      </c>
      <c r="T18" s="30">
        <f t="shared" ca="1" si="2"/>
        <v>7</v>
      </c>
      <c r="U18" s="25" t="str">
        <f t="shared" ca="1" si="3"/>
        <v>Doctor</v>
      </c>
      <c r="V18" s="24" cm="1">
        <f t="array" aca="1" ref="V18" ca="1">_xlfn.IFS(U18=$N$3,VLOOKUP(T18,$L$4:$N$8,3),U18=$N$12,VLOOKUP(T18,$L$13:$N$16,3),U18=$N$19,VLOOKUP(T18,$L$20:$N$25,3))</f>
        <v>10</v>
      </c>
      <c r="W18" s="14" cm="1">
        <f t="array" aca="1" ref="W18" ca="1">_xlfn.IFS(U18=$W$3,V18,U18=$X$3,0,U18=$I$19,V18)</f>
        <v>10</v>
      </c>
      <c r="X18" s="14" cm="1">
        <f t="array" aca="1" ref="X18" ca="1">_xlfn.IFS(U18=$X$3,V18,U18=$W$3,0,U18=$I$19,V18)</f>
        <v>0</v>
      </c>
      <c r="Y18" s="26" cm="1">
        <f t="array" aca="1" ref="Y18" ca="1">_xlfn.IFS(AND(U18=$W$3,W17+Y17&gt;S18),W17+Y17-S18,AND(U18=$W$3,W17+Y17&lt;=S18),0,AND(U18=$X$3,X17+Y17&gt;S18),X17+Y17-S18,AND(U18=$X$3,X17+Y17&lt;=S18),0,AND(U18="Both",W17+Y17&gt;S18),W17+Y17-S18,AND(U18="Both",W17+Y17&lt;=S18),0)</f>
        <v>15</v>
      </c>
      <c r="Z18" s="24">
        <f t="shared" ca="1" si="5"/>
        <v>335</v>
      </c>
      <c r="AA18" s="26">
        <f t="shared" ca="1" si="6"/>
        <v>135</v>
      </c>
    </row>
    <row r="19" spans="1:27" ht="15" thickBot="1" x14ac:dyDescent="0.4">
      <c r="A19" s="14"/>
      <c r="B19" s="14"/>
      <c r="C19" s="14"/>
      <c r="D19" s="14"/>
      <c r="E19" s="14"/>
      <c r="F19" s="14"/>
      <c r="G19" s="14"/>
      <c r="H19" s="14"/>
      <c r="I19" s="8" t="s">
        <v>5</v>
      </c>
      <c r="J19" s="21" t="s">
        <v>1</v>
      </c>
      <c r="K19" s="9" t="s">
        <v>9</v>
      </c>
      <c r="L19" s="39" t="s">
        <v>8</v>
      </c>
      <c r="M19" s="21"/>
      <c r="N19" s="8" t="s">
        <v>5</v>
      </c>
      <c r="O19" s="13"/>
      <c r="P19" s="10"/>
      <c r="Q19" s="26">
        <v>16</v>
      </c>
      <c r="R19" s="24">
        <f t="shared" ca="1" si="0"/>
        <v>23</v>
      </c>
      <c r="S19" s="25">
        <f t="shared" ca="1" si="1"/>
        <v>15</v>
      </c>
      <c r="T19" s="30">
        <f t="shared" ca="1" si="2"/>
        <v>63</v>
      </c>
      <c r="U19" s="25" t="str">
        <f t="shared" ca="1" si="3"/>
        <v>Nurse</v>
      </c>
      <c r="V19" s="24" cm="1">
        <f t="array" aca="1" ref="V19" ca="1">_xlfn.IFS(U19=$N$3,VLOOKUP(T19,$L$4:$N$8,3),U19=$N$12,VLOOKUP(T19,$L$13:$N$16,3),U19=$N$19,VLOOKUP(T19,$L$20:$N$25,3))</f>
        <v>15</v>
      </c>
      <c r="W19" s="14" cm="1">
        <f t="array" aca="1" ref="W19" ca="1">_xlfn.IFS(U19=$W$3,V19,U19=$X$3,0,U19=$I$19,V19)</f>
        <v>0</v>
      </c>
      <c r="X19" s="14" cm="1">
        <f t="array" aca="1" ref="X19" ca="1">_xlfn.IFS(U19=$X$3,V19,U19=$W$3,0,U19=$I$19,V19)</f>
        <v>15</v>
      </c>
      <c r="Y19" s="26" cm="1">
        <f t="array" aca="1" ref="Y19" ca="1">_xlfn.IFS(AND(U19=$W$3,W18+Y18&gt;S19),W18+Y18-S19,AND(U19=$W$3,W18+Y18&lt;=S19),0,AND(U19=$X$3,X18+Y18&gt;S19),X18+Y18-S19,AND(U19=$X$3,X18+Y18&lt;=S19),0,AND(U19="Both",W18+Y18&gt;S19),W18+Y18-S19,AND(U19="Both",W18+Y18&lt;=S19),0)</f>
        <v>0</v>
      </c>
      <c r="Z19" s="24">
        <f t="shared" ca="1" si="5"/>
        <v>335</v>
      </c>
      <c r="AA19" s="26">
        <f t="shared" ca="1" si="6"/>
        <v>150</v>
      </c>
    </row>
    <row r="20" spans="1:27" x14ac:dyDescent="0.35">
      <c r="A20" s="14"/>
      <c r="B20" s="14"/>
      <c r="C20" s="14"/>
      <c r="D20" s="14"/>
      <c r="E20" s="14"/>
      <c r="F20" s="14"/>
      <c r="G20" s="14"/>
      <c r="H20" s="14"/>
      <c r="I20" s="23">
        <v>15</v>
      </c>
      <c r="J20" s="23">
        <v>7.0000000000000007E-2</v>
      </c>
      <c r="K20" s="35">
        <f>J20</f>
        <v>7.0000000000000007E-2</v>
      </c>
      <c r="L20" s="29">
        <v>1</v>
      </c>
      <c r="M20" s="16">
        <v>7</v>
      </c>
      <c r="N20" s="14">
        <v>15</v>
      </c>
      <c r="O20" s="14"/>
      <c r="P20" s="15"/>
      <c r="Q20" s="26">
        <v>17</v>
      </c>
      <c r="R20" s="24">
        <f t="shared" ca="1" si="0"/>
        <v>5</v>
      </c>
      <c r="S20" s="25">
        <f t="shared" ca="1" si="1"/>
        <v>5</v>
      </c>
      <c r="T20" s="30">
        <f t="shared" ca="1" si="2"/>
        <v>38</v>
      </c>
      <c r="U20" s="25" t="str">
        <f t="shared" ca="1" si="3"/>
        <v>Doctor</v>
      </c>
      <c r="V20" s="24" cm="1">
        <f t="array" aca="1" ref="V20" ca="1">_xlfn.IFS(U20=$N$3,VLOOKUP(T20,$L$4:$N$8,3),U20=$N$12,VLOOKUP(T20,$L$13:$N$16,3),U20=$N$19,VLOOKUP(T20,$L$20:$N$25,3))</f>
        <v>15</v>
      </c>
      <c r="W20" s="14" cm="1">
        <f t="array" aca="1" ref="W20" ca="1">_xlfn.IFS(U20=$W$3,V20,U20=$X$3,0,U20=$I$19,V20)</f>
        <v>15</v>
      </c>
      <c r="X20" s="14" cm="1">
        <f t="array" aca="1" ref="X20" ca="1">_xlfn.IFS(U20=$X$3,V20,U20=$W$3,0,U20=$I$19,V20)</f>
        <v>0</v>
      </c>
      <c r="Y20" s="26" cm="1">
        <f t="array" aca="1" ref="Y20" ca="1">_xlfn.IFS(AND(U20=$W$3,W19+Y19&gt;S20),W19+Y19-S20,AND(U20=$W$3,W19+Y19&lt;=S20),0,AND(U20=$X$3,X19+Y19&gt;S20),X19+Y19-S20,AND(U20=$X$3,X19+Y19&lt;=S20),0,AND(U20="Both",W19+Y19&gt;S20),W19+Y19-S20,AND(U20="Both",W19+Y19&lt;=S20),0)</f>
        <v>0</v>
      </c>
      <c r="Z20" s="24">
        <f t="shared" ca="1" si="5"/>
        <v>350</v>
      </c>
      <c r="AA20" s="26">
        <f t="shared" ca="1" si="6"/>
        <v>150</v>
      </c>
    </row>
    <row r="21" spans="1:27" x14ac:dyDescent="0.35">
      <c r="A21" s="14"/>
      <c r="B21" s="14"/>
      <c r="C21" s="14"/>
      <c r="D21" s="14"/>
      <c r="E21" s="14"/>
      <c r="F21" s="14"/>
      <c r="G21" s="14"/>
      <c r="H21" s="14"/>
      <c r="I21" s="14">
        <v>20</v>
      </c>
      <c r="J21" s="14">
        <v>0.16</v>
      </c>
      <c r="K21" s="10">
        <f>K20+J21</f>
        <v>0.23</v>
      </c>
      <c r="L21" s="29">
        <v>8</v>
      </c>
      <c r="M21" s="16">
        <v>23</v>
      </c>
      <c r="N21" s="14">
        <v>20</v>
      </c>
      <c r="O21" s="14"/>
      <c r="P21" s="15"/>
      <c r="Q21" s="26">
        <v>18</v>
      </c>
      <c r="R21" s="24">
        <f t="shared" ca="1" si="0"/>
        <v>2</v>
      </c>
      <c r="S21" s="25">
        <f t="shared" ca="1" si="1"/>
        <v>5</v>
      </c>
      <c r="T21" s="30">
        <f t="shared" ca="1" si="2"/>
        <v>52</v>
      </c>
      <c r="U21" s="25" t="str">
        <f t="shared" ca="1" si="3"/>
        <v>Nurse</v>
      </c>
      <c r="V21" s="24" cm="1">
        <f t="array" aca="1" ref="V21" ca="1">_xlfn.IFS(U21=$N$3,VLOOKUP(T21,$L$4:$N$8,3),U21=$N$12,VLOOKUP(T21,$L$13:$N$16,3),U21=$N$19,VLOOKUP(T21,$L$20:$N$25,3))</f>
        <v>15</v>
      </c>
      <c r="W21" s="14" cm="1">
        <f t="array" aca="1" ref="W21" ca="1">_xlfn.IFS(U21=$W$3,V21,U21=$X$3,0,U21=$I$19,V21)</f>
        <v>0</v>
      </c>
      <c r="X21" s="14" cm="1">
        <f t="array" aca="1" ref="X21" ca="1">_xlfn.IFS(U21=$X$3,V21,U21=$W$3,0,U21=$I$19,V21)</f>
        <v>15</v>
      </c>
      <c r="Y21" s="26" cm="1">
        <f t="array" aca="1" ref="Y21" ca="1">_xlfn.IFS(AND(U21=$W$3,W20+Y20&gt;S21),W20+Y20-S21,AND(U21=$W$3,W20+Y20&lt;=S21),0,AND(U21=$X$3,X20+Y20&gt;S21),X20+Y20-S21,AND(U21=$X$3,X20+Y20&lt;=S21),0,AND(U21="Both",W20+Y20&gt;S21),W20+Y20-S21,AND(U21="Both",W20+Y20&lt;=S21),0)</f>
        <v>0</v>
      </c>
      <c r="Z21" s="24">
        <f t="shared" ca="1" si="5"/>
        <v>350</v>
      </c>
      <c r="AA21" s="26">
        <f t="shared" ca="1" si="6"/>
        <v>165</v>
      </c>
    </row>
    <row r="22" spans="1:27" x14ac:dyDescent="0.35">
      <c r="A22" s="14"/>
      <c r="B22" s="14"/>
      <c r="C22" s="14"/>
      <c r="D22" s="14"/>
      <c r="E22" s="14"/>
      <c r="F22" s="14"/>
      <c r="G22" s="14"/>
      <c r="H22" s="14"/>
      <c r="I22" s="14">
        <v>25</v>
      </c>
      <c r="J22" s="14">
        <v>0.21</v>
      </c>
      <c r="K22" s="10">
        <f t="shared" ref="K22:K25" si="8">K21+J22</f>
        <v>0.44</v>
      </c>
      <c r="L22" s="29">
        <v>24</v>
      </c>
      <c r="M22" s="16">
        <v>44</v>
      </c>
      <c r="N22" s="14">
        <v>25</v>
      </c>
      <c r="O22" s="14"/>
      <c r="P22" s="15"/>
      <c r="Q22" s="26">
        <v>19</v>
      </c>
      <c r="R22" s="24">
        <f t="shared" ca="1" si="0"/>
        <v>50</v>
      </c>
      <c r="S22" s="25">
        <f t="shared" ca="1" si="1"/>
        <v>20</v>
      </c>
      <c r="T22" s="30">
        <f t="shared" ca="1" si="2"/>
        <v>94</v>
      </c>
      <c r="U22" s="25" t="str">
        <f t="shared" ca="1" si="3"/>
        <v>Both</v>
      </c>
      <c r="V22" s="24" cm="1">
        <f t="array" aca="1" ref="V22" ca="1">_xlfn.IFS(U22=$N$3,VLOOKUP(T22,$L$4:$N$8,3),U22=$N$12,VLOOKUP(T22,$L$13:$N$16,3),U22=$N$19,VLOOKUP(T22,$L$20:$N$25,3))</f>
        <v>40</v>
      </c>
      <c r="W22" s="14" cm="1">
        <f t="array" aca="1" ref="W22" ca="1">_xlfn.IFS(U22=$W$3,V22,U22=$X$3,0,U22=$I$19,V22)</f>
        <v>40</v>
      </c>
      <c r="X22" s="14" cm="1">
        <f t="array" aca="1" ref="X22" ca="1">_xlfn.IFS(U22=$X$3,V22,U22=$W$3,0,U22=$I$19,V22)</f>
        <v>40</v>
      </c>
      <c r="Y22" s="26" cm="1">
        <f t="array" aca="1" ref="Y22" ca="1">_xlfn.IFS(AND(U22=$W$3,W21+Y21&gt;S22),W21+Y21-S22,AND(U22=$W$3,W21+Y21&lt;=S22),0,AND(U22=$X$3,X21+Y21&gt;S22),X21+Y21-S22,AND(U22=$X$3,X21+Y21&lt;=S22),0,AND(U22="Both",W21+Y21&gt;S22),W21+Y21-S22,AND(U22="Both",W21+Y21&lt;=S22),0)</f>
        <v>0</v>
      </c>
      <c r="Z22" s="24">
        <f t="shared" ca="1" si="5"/>
        <v>390</v>
      </c>
      <c r="AA22" s="26">
        <f t="shared" ca="1" si="6"/>
        <v>205</v>
      </c>
    </row>
    <row r="23" spans="1:27" x14ac:dyDescent="0.35">
      <c r="A23" s="14"/>
      <c r="B23" s="14"/>
      <c r="C23" s="14"/>
      <c r="D23" s="14"/>
      <c r="E23" s="14"/>
      <c r="F23" s="14"/>
      <c r="G23" s="14"/>
      <c r="H23" s="14"/>
      <c r="I23" s="14">
        <v>30</v>
      </c>
      <c r="J23" s="14">
        <v>0.28000000000000003</v>
      </c>
      <c r="K23" s="17">
        <f t="shared" si="8"/>
        <v>0.72</v>
      </c>
      <c r="L23" s="29">
        <v>45</v>
      </c>
      <c r="M23" s="16">
        <v>72</v>
      </c>
      <c r="N23" s="14">
        <v>30</v>
      </c>
      <c r="O23" s="14"/>
      <c r="P23" s="15"/>
      <c r="Q23" s="26">
        <v>20</v>
      </c>
      <c r="R23" s="24">
        <f t="shared" ca="1" si="0"/>
        <v>83</v>
      </c>
      <c r="S23" s="25">
        <f t="shared" ca="1" si="1"/>
        <v>25</v>
      </c>
      <c r="T23" s="30">
        <f t="shared" ca="1" si="2"/>
        <v>10</v>
      </c>
      <c r="U23" s="25" t="str">
        <f t="shared" ca="1" si="3"/>
        <v>Doctor</v>
      </c>
      <c r="V23" s="24" cm="1">
        <f t="array" aca="1" ref="V23" ca="1">_xlfn.IFS(U23=$N$3,VLOOKUP(T23,$L$4:$N$8,3),U23=$N$12,VLOOKUP(T23,$L$13:$N$16,3),U23=$N$19,VLOOKUP(T23,$L$20:$N$25,3))</f>
        <v>10</v>
      </c>
      <c r="W23" s="14" cm="1">
        <f t="array" aca="1" ref="W23" ca="1">_xlfn.IFS(U23=$W$3,V23,U23=$X$3,0,U23=$I$19,V23)</f>
        <v>10</v>
      </c>
      <c r="X23" s="14" cm="1">
        <f t="array" aca="1" ref="X23" ca="1">_xlfn.IFS(U23=$X$3,V23,U23=$W$3,0,U23=$I$19,V23)</f>
        <v>0</v>
      </c>
      <c r="Y23" s="26" cm="1">
        <f t="array" aca="1" ref="Y23" ca="1">_xlfn.IFS(AND(U23=$W$3,W22+Y22&gt;S23),W22+Y22-S23,AND(U23=$W$3,W22+Y22&lt;=S23),0,AND(U23=$X$3,X22+Y22&gt;S23),X22+Y22-S23,AND(U23=$X$3,X22+Y22&lt;=S23),0,AND(U23="Both",W22+Y22&gt;S23),W22+Y22-S23,AND(U23="Both",W22+Y22&lt;=S23),0)</f>
        <v>15</v>
      </c>
      <c r="Z23" s="24">
        <f t="shared" ca="1" si="5"/>
        <v>415</v>
      </c>
      <c r="AA23" s="26">
        <f t="shared" ca="1" si="6"/>
        <v>205</v>
      </c>
    </row>
    <row r="24" spans="1:27" x14ac:dyDescent="0.35">
      <c r="A24" s="14"/>
      <c r="B24" s="14"/>
      <c r="C24" s="14"/>
      <c r="D24" s="14"/>
      <c r="E24" s="14"/>
      <c r="F24" s="14"/>
      <c r="G24" s="14"/>
      <c r="H24" s="14"/>
      <c r="I24" s="14">
        <v>35</v>
      </c>
      <c r="J24" s="14">
        <v>0.17</v>
      </c>
      <c r="K24" s="17">
        <f t="shared" si="8"/>
        <v>0.89</v>
      </c>
      <c r="L24" s="29">
        <v>73</v>
      </c>
      <c r="M24" s="16">
        <v>89</v>
      </c>
      <c r="N24" s="14">
        <v>35</v>
      </c>
      <c r="O24" s="14"/>
      <c r="P24" s="15"/>
      <c r="Q24" s="14"/>
      <c r="R24" s="14"/>
      <c r="S24" s="14"/>
      <c r="T24" s="14"/>
      <c r="U24" s="14"/>
      <c r="V24" s="14"/>
      <c r="W24" s="14"/>
      <c r="X24" s="14"/>
      <c r="Z24" s="14"/>
      <c r="AA24" s="14"/>
    </row>
    <row r="25" spans="1:27" x14ac:dyDescent="0.35">
      <c r="A25" s="14"/>
      <c r="B25" s="14"/>
      <c r="C25" s="14"/>
      <c r="D25" s="14"/>
      <c r="E25" s="14"/>
      <c r="F25" s="14"/>
      <c r="G25" s="14"/>
      <c r="H25" s="14"/>
      <c r="I25" s="14">
        <v>40</v>
      </c>
      <c r="J25" s="14">
        <v>0.11</v>
      </c>
      <c r="K25" s="17">
        <f t="shared" si="8"/>
        <v>1</v>
      </c>
      <c r="L25" s="29">
        <v>90</v>
      </c>
      <c r="M25" s="16">
        <v>100</v>
      </c>
      <c r="N25" s="14">
        <v>40</v>
      </c>
      <c r="O25" s="14"/>
      <c r="P25" s="15"/>
      <c r="Q25" s="14"/>
      <c r="R25" s="14"/>
      <c r="S25" s="14"/>
      <c r="T25" s="14"/>
      <c r="U25" s="14"/>
      <c r="V25" s="14"/>
      <c r="W25" s="14"/>
      <c r="X25" s="11" t="s">
        <v>23</v>
      </c>
      <c r="Y25" s="41">
        <f ca="1">COUNTIF(Y4:Y23,"&gt;0")</f>
        <v>6</v>
      </c>
      <c r="Z25" s="14"/>
      <c r="AA25" s="14"/>
    </row>
    <row r="26" spans="1:27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8">
        <f>SUM(J20:J25)</f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1" t="s">
        <v>21</v>
      </c>
      <c r="Y26" s="14">
        <v>20</v>
      </c>
      <c r="Z26" s="14"/>
      <c r="AA26" s="14"/>
    </row>
    <row r="27" spans="1:27" x14ac:dyDescent="0.35">
      <c r="I27" s="14"/>
      <c r="J27" s="14"/>
      <c r="K27" s="14"/>
      <c r="X27" s="2" t="s">
        <v>22</v>
      </c>
      <c r="Y27" s="12">
        <f ca="1">(Y25/Y26)*100</f>
        <v>30</v>
      </c>
      <c r="Z27" s="12" t="s">
        <v>26</v>
      </c>
    </row>
    <row r="29" spans="1:27" x14ac:dyDescent="0.35">
      <c r="X29" s="2" t="s">
        <v>14</v>
      </c>
      <c r="Y29" s="12">
        <f ca="1">SUM(Y4:Y23)</f>
        <v>75</v>
      </c>
    </row>
    <row r="30" spans="1:27" x14ac:dyDescent="0.35">
      <c r="X30" s="11" t="s">
        <v>21</v>
      </c>
      <c r="Y30" s="12">
        <v>20</v>
      </c>
    </row>
    <row r="31" spans="1:27" x14ac:dyDescent="0.35">
      <c r="X31" s="42" t="s">
        <v>24</v>
      </c>
      <c r="Y31" s="12">
        <f ca="1">Y29/Y30</f>
        <v>3.75</v>
      </c>
      <c r="Z31" s="12" t="s">
        <v>25</v>
      </c>
    </row>
  </sheetData>
  <mergeCells count="4">
    <mergeCell ref="Z2:AA2"/>
    <mergeCell ref="R2:S2"/>
    <mergeCell ref="T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E8CF-B107-4C7E-B19A-BD5473F46CAA}">
  <dimension ref="A1:N32"/>
  <sheetViews>
    <sheetView tabSelected="1" zoomScale="90" zoomScaleNormal="90" workbookViewId="0">
      <selection activeCell="L1" sqref="L1"/>
    </sheetView>
  </sheetViews>
  <sheetFormatPr defaultRowHeight="14.5" x14ac:dyDescent="0.35"/>
  <sheetData>
    <row r="1" spans="1:13" x14ac:dyDescent="0.35">
      <c r="A1" s="12" t="s">
        <v>30</v>
      </c>
      <c r="B1" s="12"/>
      <c r="C1" s="12"/>
      <c r="D1" s="12"/>
      <c r="E1" s="12"/>
      <c r="F1" s="12"/>
      <c r="G1" s="12"/>
      <c r="H1" s="12"/>
      <c r="I1" s="12" t="s">
        <v>31</v>
      </c>
    </row>
    <row r="2" spans="1:13" ht="15" thickBot="1" x14ac:dyDescent="0.4"/>
    <row r="3" spans="1:13" x14ac:dyDescent="0.35">
      <c r="B3" s="55" t="s">
        <v>19</v>
      </c>
      <c r="C3" s="56"/>
      <c r="D3" s="55" t="s">
        <v>16</v>
      </c>
      <c r="E3" s="56"/>
      <c r="F3" s="55" t="s">
        <v>17</v>
      </c>
      <c r="G3" s="56"/>
      <c r="H3" s="55" t="s">
        <v>18</v>
      </c>
      <c r="I3" s="57"/>
      <c r="J3" s="57"/>
      <c r="K3" s="56"/>
      <c r="L3" s="55" t="s">
        <v>15</v>
      </c>
      <c r="M3" s="56"/>
    </row>
    <row r="4" spans="1:13" ht="15" thickBot="1" x14ac:dyDescent="0.4">
      <c r="B4" s="44"/>
      <c r="C4" s="45" t="s">
        <v>10</v>
      </c>
      <c r="D4" s="49" t="s">
        <v>13</v>
      </c>
      <c r="E4" s="45" t="s">
        <v>11</v>
      </c>
      <c r="F4" s="49" t="s">
        <v>13</v>
      </c>
      <c r="G4" s="45" t="s">
        <v>12</v>
      </c>
      <c r="H4" s="49" t="s">
        <v>13</v>
      </c>
      <c r="I4" s="7" t="s">
        <v>6</v>
      </c>
      <c r="J4" s="7" t="s">
        <v>7</v>
      </c>
      <c r="K4" s="45" t="s">
        <v>20</v>
      </c>
      <c r="L4" s="49" t="s">
        <v>6</v>
      </c>
      <c r="M4" s="45" t="s">
        <v>7</v>
      </c>
    </row>
    <row r="5" spans="1:13" x14ac:dyDescent="0.35">
      <c r="B5" s="46"/>
      <c r="C5" s="47">
        <v>1</v>
      </c>
      <c r="D5" s="43">
        <v>0</v>
      </c>
      <c r="E5" s="51">
        <v>0</v>
      </c>
      <c r="F5" s="43">
        <v>45</v>
      </c>
      <c r="G5" s="51" t="s">
        <v>6</v>
      </c>
      <c r="H5" s="43">
        <v>15</v>
      </c>
      <c r="I5" s="50">
        <v>15</v>
      </c>
      <c r="J5" s="50">
        <v>0</v>
      </c>
      <c r="K5" s="51">
        <v>0</v>
      </c>
      <c r="L5" s="43">
        <v>15</v>
      </c>
      <c r="M5" s="51">
        <v>0</v>
      </c>
    </row>
    <row r="6" spans="1:13" x14ac:dyDescent="0.35">
      <c r="B6" s="46"/>
      <c r="C6" s="47">
        <v>2</v>
      </c>
      <c r="D6" s="46">
        <v>81</v>
      </c>
      <c r="E6" s="47">
        <v>25</v>
      </c>
      <c r="F6" s="46">
        <v>6</v>
      </c>
      <c r="G6" s="47" t="s">
        <v>6</v>
      </c>
      <c r="H6" s="46">
        <v>10</v>
      </c>
      <c r="I6" s="6">
        <v>10</v>
      </c>
      <c r="J6" s="6">
        <v>0</v>
      </c>
      <c r="K6" s="47">
        <v>0</v>
      </c>
      <c r="L6" s="46">
        <v>25</v>
      </c>
      <c r="M6" s="47">
        <v>0</v>
      </c>
    </row>
    <row r="7" spans="1:13" x14ac:dyDescent="0.35">
      <c r="B7" s="46"/>
      <c r="C7" s="47">
        <v>3</v>
      </c>
      <c r="D7" s="46">
        <v>28</v>
      </c>
      <c r="E7" s="47">
        <v>15</v>
      </c>
      <c r="F7" s="46">
        <v>55</v>
      </c>
      <c r="G7" s="47" t="s">
        <v>7</v>
      </c>
      <c r="H7" s="46">
        <v>15</v>
      </c>
      <c r="I7" s="6">
        <v>0</v>
      </c>
      <c r="J7" s="6">
        <v>15</v>
      </c>
      <c r="K7" s="47">
        <v>0</v>
      </c>
      <c r="L7" s="46">
        <v>25</v>
      </c>
      <c r="M7" s="47">
        <v>15</v>
      </c>
    </row>
    <row r="8" spans="1:13" x14ac:dyDescent="0.35">
      <c r="B8" s="46"/>
      <c r="C8" s="47">
        <v>4</v>
      </c>
      <c r="D8" s="46">
        <v>29</v>
      </c>
      <c r="E8" s="47">
        <v>15</v>
      </c>
      <c r="F8" s="46">
        <v>51</v>
      </c>
      <c r="G8" s="47" t="s">
        <v>7</v>
      </c>
      <c r="H8" s="46">
        <v>15</v>
      </c>
      <c r="I8" s="6">
        <v>0</v>
      </c>
      <c r="J8" s="6">
        <v>15</v>
      </c>
      <c r="K8" s="47">
        <v>0</v>
      </c>
      <c r="L8" s="46">
        <v>25</v>
      </c>
      <c r="M8" s="47">
        <v>30</v>
      </c>
    </row>
    <row r="9" spans="1:13" x14ac:dyDescent="0.35">
      <c r="B9" s="46"/>
      <c r="C9" s="47">
        <v>5</v>
      </c>
      <c r="D9" s="46">
        <v>52</v>
      </c>
      <c r="E9" s="47">
        <v>20</v>
      </c>
      <c r="F9" s="46">
        <v>19</v>
      </c>
      <c r="G9" s="47" t="s">
        <v>6</v>
      </c>
      <c r="H9" s="46">
        <v>10</v>
      </c>
      <c r="I9" s="6">
        <v>10</v>
      </c>
      <c r="J9" s="6">
        <v>0</v>
      </c>
      <c r="K9" s="47">
        <v>0</v>
      </c>
      <c r="L9" s="46">
        <v>35</v>
      </c>
      <c r="M9" s="47">
        <v>30</v>
      </c>
    </row>
    <row r="10" spans="1:13" x14ac:dyDescent="0.35">
      <c r="B10" s="46"/>
      <c r="C10" s="47">
        <v>6</v>
      </c>
      <c r="D10" s="46">
        <v>42</v>
      </c>
      <c r="E10" s="47">
        <v>20</v>
      </c>
      <c r="F10" s="46">
        <v>4</v>
      </c>
      <c r="G10" s="47" t="s">
        <v>6</v>
      </c>
      <c r="H10" s="46">
        <v>10</v>
      </c>
      <c r="I10" s="6">
        <v>10</v>
      </c>
      <c r="J10" s="6">
        <v>0</v>
      </c>
      <c r="K10" s="47">
        <v>0</v>
      </c>
      <c r="L10" s="46">
        <v>45</v>
      </c>
      <c r="M10" s="47">
        <v>30</v>
      </c>
    </row>
    <row r="11" spans="1:13" x14ac:dyDescent="0.35">
      <c r="B11" s="46"/>
      <c r="C11" s="47">
        <v>7</v>
      </c>
      <c r="D11" s="46">
        <v>2</v>
      </c>
      <c r="E11" s="47">
        <v>5</v>
      </c>
      <c r="F11" s="46">
        <v>92</v>
      </c>
      <c r="G11" s="47" t="s">
        <v>5</v>
      </c>
      <c r="H11" s="46">
        <v>40</v>
      </c>
      <c r="I11" s="6">
        <v>40</v>
      </c>
      <c r="J11" s="6">
        <v>40</v>
      </c>
      <c r="K11" s="47">
        <v>5</v>
      </c>
      <c r="L11" s="46">
        <v>90</v>
      </c>
      <c r="M11" s="47">
        <v>75</v>
      </c>
    </row>
    <row r="12" spans="1:13" x14ac:dyDescent="0.35">
      <c r="B12" s="46"/>
      <c r="C12" s="47">
        <v>8</v>
      </c>
      <c r="D12" s="46">
        <v>74</v>
      </c>
      <c r="E12" s="47">
        <v>25</v>
      </c>
      <c r="F12" s="46">
        <v>38</v>
      </c>
      <c r="G12" s="47" t="s">
        <v>6</v>
      </c>
      <c r="H12" s="46">
        <v>15</v>
      </c>
      <c r="I12" s="6">
        <v>15</v>
      </c>
      <c r="J12" s="6">
        <v>0</v>
      </c>
      <c r="K12" s="47">
        <v>20</v>
      </c>
      <c r="L12" s="46">
        <v>125</v>
      </c>
      <c r="M12" s="47">
        <v>75</v>
      </c>
    </row>
    <row r="13" spans="1:13" x14ac:dyDescent="0.35">
      <c r="B13" s="46"/>
      <c r="C13" s="47">
        <v>9</v>
      </c>
      <c r="D13" s="46">
        <v>28</v>
      </c>
      <c r="E13" s="47">
        <v>15</v>
      </c>
      <c r="F13" s="46">
        <v>73</v>
      </c>
      <c r="G13" s="47" t="s">
        <v>5</v>
      </c>
      <c r="H13" s="46">
        <v>35</v>
      </c>
      <c r="I13" s="6">
        <v>35</v>
      </c>
      <c r="J13" s="6">
        <v>35</v>
      </c>
      <c r="K13" s="47">
        <v>20</v>
      </c>
      <c r="L13" s="46">
        <v>180</v>
      </c>
      <c r="M13" s="47">
        <v>130</v>
      </c>
    </row>
    <row r="14" spans="1:13" x14ac:dyDescent="0.35">
      <c r="B14" s="46"/>
      <c r="C14" s="47">
        <v>10</v>
      </c>
      <c r="D14" s="46">
        <v>11</v>
      </c>
      <c r="E14" s="47">
        <v>10</v>
      </c>
      <c r="F14" s="46">
        <v>38</v>
      </c>
      <c r="G14" s="47" t="s">
        <v>6</v>
      </c>
      <c r="H14" s="46">
        <v>15</v>
      </c>
      <c r="I14" s="6">
        <v>15</v>
      </c>
      <c r="J14" s="6">
        <v>0</v>
      </c>
      <c r="K14" s="47">
        <v>45</v>
      </c>
      <c r="L14" s="46">
        <v>240</v>
      </c>
      <c r="M14" s="47">
        <v>130</v>
      </c>
    </row>
    <row r="15" spans="1:13" x14ac:dyDescent="0.35">
      <c r="B15" s="46"/>
      <c r="C15" s="47">
        <v>11</v>
      </c>
      <c r="D15" s="46">
        <v>97</v>
      </c>
      <c r="E15" s="47">
        <v>30</v>
      </c>
      <c r="F15" s="46">
        <v>27</v>
      </c>
      <c r="G15" s="47" t="s">
        <v>6</v>
      </c>
      <c r="H15" s="46">
        <v>15</v>
      </c>
      <c r="I15" s="6">
        <v>15</v>
      </c>
      <c r="J15" s="6">
        <v>0</v>
      </c>
      <c r="K15" s="47">
        <v>30</v>
      </c>
      <c r="L15" s="46">
        <v>285</v>
      </c>
      <c r="M15" s="47">
        <v>130</v>
      </c>
    </row>
    <row r="16" spans="1:13" x14ac:dyDescent="0.35">
      <c r="B16" s="46"/>
      <c r="C16" s="47">
        <v>12</v>
      </c>
      <c r="D16" s="46">
        <v>84</v>
      </c>
      <c r="E16" s="47">
        <v>25</v>
      </c>
      <c r="F16" s="46">
        <v>40</v>
      </c>
      <c r="G16" s="47" t="s">
        <v>6</v>
      </c>
      <c r="H16" s="46">
        <v>15</v>
      </c>
      <c r="I16" s="6">
        <v>15</v>
      </c>
      <c r="J16" s="6">
        <v>0</v>
      </c>
      <c r="K16" s="47">
        <v>20</v>
      </c>
      <c r="L16" s="46">
        <v>320</v>
      </c>
      <c r="M16" s="47">
        <v>130</v>
      </c>
    </row>
    <row r="17" spans="2:14" x14ac:dyDescent="0.35">
      <c r="B17" s="46"/>
      <c r="C17" s="47">
        <v>13</v>
      </c>
      <c r="D17" s="46">
        <v>55</v>
      </c>
      <c r="E17" s="47">
        <v>20</v>
      </c>
      <c r="F17" s="46">
        <v>95</v>
      </c>
      <c r="G17" s="47" t="s">
        <v>5</v>
      </c>
      <c r="H17" s="46">
        <v>40</v>
      </c>
      <c r="I17" s="6">
        <v>40</v>
      </c>
      <c r="J17" s="6">
        <v>40</v>
      </c>
      <c r="K17" s="47">
        <v>15</v>
      </c>
      <c r="L17" s="46">
        <v>375</v>
      </c>
      <c r="M17" s="47">
        <v>185</v>
      </c>
    </row>
    <row r="18" spans="2:14" x14ac:dyDescent="0.35">
      <c r="B18" s="46"/>
      <c r="C18" s="47">
        <v>14</v>
      </c>
      <c r="D18" s="46">
        <v>34</v>
      </c>
      <c r="E18" s="47">
        <v>15</v>
      </c>
      <c r="F18" s="46">
        <v>100</v>
      </c>
      <c r="G18" s="47" t="s">
        <v>5</v>
      </c>
      <c r="H18" s="46">
        <v>40</v>
      </c>
      <c r="I18" s="6">
        <v>40</v>
      </c>
      <c r="J18" s="6">
        <v>40</v>
      </c>
      <c r="K18" s="47">
        <v>40</v>
      </c>
      <c r="L18" s="46">
        <v>455</v>
      </c>
      <c r="M18" s="47">
        <v>265</v>
      </c>
    </row>
    <row r="19" spans="2:14" x14ac:dyDescent="0.35">
      <c r="B19" s="46"/>
      <c r="C19" s="47">
        <v>15</v>
      </c>
      <c r="D19" s="46">
        <v>5</v>
      </c>
      <c r="E19" s="47">
        <v>5</v>
      </c>
      <c r="F19" s="46">
        <v>77</v>
      </c>
      <c r="G19" s="47" t="s">
        <v>5</v>
      </c>
      <c r="H19" s="46">
        <v>35</v>
      </c>
      <c r="I19" s="6">
        <v>35</v>
      </c>
      <c r="J19" s="6">
        <v>35</v>
      </c>
      <c r="K19" s="47">
        <v>75</v>
      </c>
      <c r="L19" s="46">
        <v>565</v>
      </c>
      <c r="M19" s="47">
        <v>375</v>
      </c>
    </row>
    <row r="20" spans="2:14" x14ac:dyDescent="0.35">
      <c r="B20" s="46"/>
      <c r="C20" s="47">
        <v>16</v>
      </c>
      <c r="D20" s="46">
        <v>18</v>
      </c>
      <c r="E20" s="47">
        <v>15</v>
      </c>
      <c r="F20" s="46">
        <v>52</v>
      </c>
      <c r="G20" s="47" t="s">
        <v>7</v>
      </c>
      <c r="H20" s="46">
        <v>15</v>
      </c>
      <c r="I20" s="6">
        <v>0</v>
      </c>
      <c r="J20" s="6">
        <v>15</v>
      </c>
      <c r="K20" s="47">
        <v>95</v>
      </c>
      <c r="L20" s="46">
        <v>565</v>
      </c>
      <c r="M20" s="47">
        <v>485</v>
      </c>
    </row>
    <row r="21" spans="2:14" x14ac:dyDescent="0.35">
      <c r="B21" s="46"/>
      <c r="C21" s="47">
        <v>17</v>
      </c>
      <c r="D21" s="46">
        <v>70</v>
      </c>
      <c r="E21" s="47">
        <v>25</v>
      </c>
      <c r="F21" s="46">
        <v>22</v>
      </c>
      <c r="G21" s="47" t="s">
        <v>6</v>
      </c>
      <c r="H21" s="46">
        <v>10</v>
      </c>
      <c r="I21" s="6">
        <v>10</v>
      </c>
      <c r="J21" s="6">
        <v>0</v>
      </c>
      <c r="K21" s="47">
        <v>70</v>
      </c>
      <c r="L21" s="46">
        <v>645</v>
      </c>
      <c r="M21" s="47">
        <v>485</v>
      </c>
    </row>
    <row r="22" spans="2:14" x14ac:dyDescent="0.35">
      <c r="B22" s="46"/>
      <c r="C22" s="47">
        <v>18</v>
      </c>
      <c r="D22" s="46">
        <v>54</v>
      </c>
      <c r="E22" s="47">
        <v>20</v>
      </c>
      <c r="F22" s="46">
        <v>16</v>
      </c>
      <c r="G22" s="47" t="s">
        <v>6</v>
      </c>
      <c r="H22" s="46">
        <v>10</v>
      </c>
      <c r="I22" s="6">
        <v>10</v>
      </c>
      <c r="J22" s="6">
        <v>0</v>
      </c>
      <c r="K22" s="47">
        <v>60</v>
      </c>
      <c r="L22" s="46">
        <v>715</v>
      </c>
      <c r="M22" s="47">
        <v>485</v>
      </c>
    </row>
    <row r="23" spans="2:14" x14ac:dyDescent="0.35">
      <c r="B23" s="46"/>
      <c r="C23" s="47">
        <v>19</v>
      </c>
      <c r="D23" s="46">
        <v>77</v>
      </c>
      <c r="E23" s="47">
        <v>25</v>
      </c>
      <c r="F23" s="46">
        <v>82</v>
      </c>
      <c r="G23" s="47" t="s">
        <v>5</v>
      </c>
      <c r="H23" s="46">
        <v>35</v>
      </c>
      <c r="I23" s="6">
        <v>35</v>
      </c>
      <c r="J23" s="6">
        <v>35</v>
      </c>
      <c r="K23" s="47">
        <v>45</v>
      </c>
      <c r="L23" s="46">
        <v>795</v>
      </c>
      <c r="M23" s="47">
        <v>565</v>
      </c>
    </row>
    <row r="24" spans="2:14" ht="15" thickBot="1" x14ac:dyDescent="0.4">
      <c r="B24" s="44"/>
      <c r="C24" s="48">
        <v>20</v>
      </c>
      <c r="D24" s="44">
        <v>15</v>
      </c>
      <c r="E24" s="48">
        <v>10</v>
      </c>
      <c r="F24" s="44">
        <v>48</v>
      </c>
      <c r="G24" s="48" t="s">
        <v>6</v>
      </c>
      <c r="H24" s="44">
        <v>15</v>
      </c>
      <c r="I24" s="5">
        <v>15</v>
      </c>
      <c r="J24" s="5">
        <v>0</v>
      </c>
      <c r="K24" s="48">
        <v>70</v>
      </c>
      <c r="L24" s="44">
        <v>880</v>
      </c>
      <c r="M24" s="48">
        <v>565</v>
      </c>
    </row>
    <row r="26" spans="2:14" x14ac:dyDescent="0.35">
      <c r="J26" s="1" t="s">
        <v>23</v>
      </c>
      <c r="K26">
        <v>14</v>
      </c>
    </row>
    <row r="27" spans="2:14" x14ac:dyDescent="0.35">
      <c r="J27" s="1" t="s">
        <v>21</v>
      </c>
      <c r="K27">
        <v>20</v>
      </c>
    </row>
    <row r="28" spans="2:14" x14ac:dyDescent="0.35">
      <c r="J28" s="1" t="s">
        <v>22</v>
      </c>
      <c r="K28">
        <v>70</v>
      </c>
      <c r="L28" t="s">
        <v>26</v>
      </c>
      <c r="N28" t="s">
        <v>29</v>
      </c>
    </row>
    <row r="29" spans="2:14" x14ac:dyDescent="0.35">
      <c r="J29" s="4"/>
      <c r="N29" t="s">
        <v>27</v>
      </c>
    </row>
    <row r="30" spans="2:14" x14ac:dyDescent="0.35">
      <c r="J30" s="1" t="s">
        <v>14</v>
      </c>
      <c r="K30">
        <v>610</v>
      </c>
      <c r="N30" t="s">
        <v>28</v>
      </c>
    </row>
    <row r="31" spans="2:14" x14ac:dyDescent="0.35">
      <c r="J31" s="1" t="s">
        <v>21</v>
      </c>
      <c r="K31">
        <v>20</v>
      </c>
    </row>
    <row r="32" spans="2:14" x14ac:dyDescent="0.35">
      <c r="J32" s="1" t="s">
        <v>24</v>
      </c>
      <c r="K32">
        <v>30.5</v>
      </c>
      <c r="L32" t="s">
        <v>25</v>
      </c>
    </row>
  </sheetData>
  <mergeCells count="5">
    <mergeCell ref="B3:C3"/>
    <mergeCell ref="D3:E3"/>
    <mergeCell ref="F3:G3"/>
    <mergeCell ref="H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2021-04-29T08:27:02Z</dcterms:created>
  <dcterms:modified xsi:type="dcterms:W3CDTF">2021-08-06T07:04:05Z</dcterms:modified>
</cp:coreProperties>
</file>