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K\Downloads\NYU\2. Spring 2021\MG-GY6103 Management Science\HW\"/>
    </mc:Choice>
  </mc:AlternateContent>
  <xr:revisionPtr revIDLastSave="0" documentId="8_{FF459FBB-9829-4FDF-979C-BB63241784FA}" xr6:coauthVersionLast="47" xr6:coauthVersionMax="47" xr10:uidLastSave="{00000000-0000-0000-0000-000000000000}"/>
  <bookViews>
    <workbookView xWindow="-110" yWindow="-110" windowWidth="19420" windowHeight="10420" activeTab="1" xr2:uid="{CA1A6275-F54C-45E7-B79F-A10730B299C1}"/>
  </bookViews>
  <sheets>
    <sheet name="Solver" sheetId="1" r:id="rId1"/>
    <sheet name="Ta" sheetId="2" r:id="rId2"/>
  </sheets>
  <definedNames>
    <definedName name="solver_adj" localSheetId="0" hidden="1">Solver!$B$17:$G$22,Solver!$B$26:$D$31,Solver!$K$26:$M$28</definedName>
    <definedName name="solver_cvg" localSheetId="0" hidden="1">0.0001</definedName>
    <definedName name="solver_drv" localSheetId="0" hidden="1">2</definedName>
    <definedName name="solver_eng" localSheetId="0" hidden="1">2</definedName>
    <definedName name="solver_eng" localSheetId="1" hidden="1">1</definedName>
    <definedName name="solver_est" localSheetId="0" hidden="1">1</definedName>
    <definedName name="solver_itr" localSheetId="0" hidden="1">2147483647</definedName>
    <definedName name="solver_lhs1" localSheetId="0" hidden="1">Solver!$B$33:$D$33</definedName>
    <definedName name="solver_lhs2" localSheetId="0" hidden="1">Solver!$F$26:$F$31</definedName>
    <definedName name="solver_lhs3" localSheetId="0" hidden="1">Solver!$D$10</definedName>
    <definedName name="solver_lhs4" localSheetId="0" hidden="1">Solver!$F$8</definedName>
    <definedName name="solver_lhs5" localSheetId="0" hidden="1">Solver!$F$8</definedName>
    <definedName name="solver_lhs6" localSheetId="0" hidden="1">Solver!$F$8</definedName>
    <definedName name="solver_lhs7" localSheetId="0" hidden="1">Solver!$F$8</definedName>
    <definedName name="solver_lhs8" localSheetId="0" hidden="1">Solver!$F$8</definedName>
    <definedName name="solver_lhs9" localSheetId="0" hidden="1">Solver!$F$8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um" localSheetId="0" hidden="1">2</definedName>
    <definedName name="solver_num" localSheetId="1" hidden="1">0</definedName>
    <definedName name="solver_nwt" localSheetId="0" hidden="1">1</definedName>
    <definedName name="solver_opt" localSheetId="0" hidden="1">Solver!$B$36</definedName>
    <definedName name="solver_opt" localSheetId="1" hidden="1">Ta!$A$3</definedName>
    <definedName name="solver_pre" localSheetId="0" hidden="1">0.000001</definedName>
    <definedName name="solver_rbv" localSheetId="0" hidden="1">2</definedName>
    <definedName name="solver_rel1" localSheetId="0" hidden="1">1</definedName>
    <definedName name="solver_rel2" localSheetId="0" hidden="1">2</definedName>
    <definedName name="solver_rel3" localSheetId="0" hidden="1">1</definedName>
    <definedName name="solver_rel4" localSheetId="0" hidden="1">2</definedName>
    <definedName name="solver_rel5" localSheetId="0" hidden="1">2</definedName>
    <definedName name="solver_rel6" localSheetId="0" hidden="1">2</definedName>
    <definedName name="solver_rel7" localSheetId="0" hidden="1">2</definedName>
    <definedName name="solver_rel8" localSheetId="0" hidden="1">2</definedName>
    <definedName name="solver_rel9" localSheetId="0" hidden="1">2</definedName>
    <definedName name="solver_rhs1" localSheetId="0" hidden="1">Solver!$B$32:$D$32</definedName>
    <definedName name="solver_rhs2" localSheetId="0" hidden="1">Solver!$G$26:$G$31</definedName>
    <definedName name="solver_rhs3" localSheetId="0" hidden="1">Solver!$D$9</definedName>
    <definedName name="solver_rhs4" localSheetId="0" hidden="1">Solver!$E$8</definedName>
    <definedName name="solver_rhs5" localSheetId="0" hidden="1">Solver!$E$8</definedName>
    <definedName name="solver_rhs6" localSheetId="0" hidden="1">Solver!$E$8</definedName>
    <definedName name="solver_rhs7" localSheetId="0" hidden="1">Solver!$E$8</definedName>
    <definedName name="solver_rhs8" localSheetId="0" hidden="1">Solver!$E$8</definedName>
    <definedName name="solver_rhs9" localSheetId="0" hidden="1">Solver!$E$8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6" i="2" l="1"/>
  <c r="I7" i="2"/>
  <c r="I5" i="2"/>
  <c r="I21" i="2"/>
  <c r="I22" i="2"/>
  <c r="I20" i="2"/>
  <c r="C29" i="2"/>
  <c r="F21" i="2"/>
  <c r="F22" i="2"/>
  <c r="F23" i="2"/>
  <c r="F24" i="2"/>
  <c r="F25" i="2"/>
  <c r="F26" i="2"/>
  <c r="F27" i="2"/>
  <c r="F20" i="2"/>
  <c r="D27" i="2"/>
  <c r="D26" i="2"/>
  <c r="D24" i="2"/>
  <c r="D23" i="2"/>
  <c r="D22" i="2"/>
  <c r="D20" i="2"/>
  <c r="C14" i="2"/>
  <c r="F6" i="2"/>
  <c r="F7" i="2"/>
  <c r="F8" i="2"/>
  <c r="F9" i="2"/>
  <c r="F10" i="2"/>
  <c r="F11" i="2"/>
  <c r="F12" i="2"/>
  <c r="F5" i="2"/>
  <c r="D10" i="2"/>
  <c r="D7" i="2"/>
  <c r="D6" i="2"/>
  <c r="D5" i="2"/>
  <c r="D11" i="2"/>
  <c r="D8" i="2"/>
  <c r="F27" i="1"/>
  <c r="F28" i="1"/>
  <c r="F29" i="1"/>
  <c r="F30" i="1"/>
  <c r="F31" i="1"/>
  <c r="F26" i="1"/>
  <c r="B36" i="1"/>
  <c r="N27" i="1"/>
  <c r="N28" i="1"/>
  <c r="N26" i="1"/>
  <c r="L29" i="1"/>
  <c r="M29" i="1"/>
  <c r="K29" i="1"/>
  <c r="H18" i="1"/>
  <c r="H19" i="1"/>
  <c r="H20" i="1"/>
  <c r="H21" i="1"/>
  <c r="H22" i="1"/>
  <c r="H17" i="1"/>
  <c r="C23" i="1"/>
  <c r="D23" i="1"/>
  <c r="E23" i="1"/>
  <c r="F23" i="1"/>
  <c r="G23" i="1"/>
  <c r="B23" i="1"/>
  <c r="D33" i="1"/>
  <c r="C33" i="1"/>
  <c r="B33" i="1"/>
  <c r="E33" i="1" s="1"/>
  <c r="F4" i="1"/>
  <c r="F5" i="1"/>
  <c r="F6" i="1"/>
  <c r="F7" i="1"/>
  <c r="F8" i="1"/>
  <c r="F3" i="1"/>
  <c r="C10" i="1"/>
  <c r="D10" i="1"/>
  <c r="B10" i="1"/>
  <c r="F29" i="2" l="1"/>
  <c r="F14" i="2"/>
  <c r="F31" i="2" s="1"/>
  <c r="I9" i="2"/>
  <c r="I24" i="2"/>
  <c r="G30" i="1"/>
  <c r="F32" i="1"/>
  <c r="G29" i="1"/>
  <c r="G26" i="1"/>
  <c r="G28" i="1"/>
  <c r="G31" i="1"/>
  <c r="G27" i="1"/>
  <c r="E10" i="1"/>
  <c r="F9" i="1"/>
  <c r="G32" i="1" l="1"/>
  <c r="B13" i="1" l="1"/>
</calcChain>
</file>

<file path=xl/sharedStrings.xml><?xml version="1.0" encoding="utf-8"?>
<sst xmlns="http://schemas.openxmlformats.org/spreadsheetml/2006/main" count="154" uniqueCount="36">
  <si>
    <t>Plant</t>
  </si>
  <si>
    <t>Whitewater</t>
  </si>
  <si>
    <t>Duras</t>
  </si>
  <si>
    <t>Kingsport</t>
  </si>
  <si>
    <t>Danville</t>
  </si>
  <si>
    <t>Macon</t>
  </si>
  <si>
    <t>Selma</t>
  </si>
  <si>
    <t>Columbus</t>
  </si>
  <si>
    <t>Allentown</t>
  </si>
  <si>
    <t>Los Canos</t>
  </si>
  <si>
    <t>Waste per Week (bbl)</t>
  </si>
  <si>
    <t>Waste Disposal Site</t>
  </si>
  <si>
    <t>Supply</t>
  </si>
  <si>
    <t>Minimize</t>
  </si>
  <si>
    <t>Cost</t>
  </si>
  <si>
    <t>Received</t>
  </si>
  <si>
    <t>Disposed</t>
  </si>
  <si>
    <t>Shipped</t>
  </si>
  <si>
    <t>PP</t>
  </si>
  <si>
    <t>WW</t>
  </si>
  <si>
    <t>Total</t>
  </si>
  <si>
    <t>Match</t>
  </si>
  <si>
    <t>From</t>
  </si>
  <si>
    <t>To</t>
  </si>
  <si>
    <t>Direct Shipping Units and Costs</t>
  </si>
  <si>
    <t>Limit</t>
  </si>
  <si>
    <t>Costs</t>
  </si>
  <si>
    <t>Total Units</t>
  </si>
  <si>
    <t>Total Costs</t>
  </si>
  <si>
    <t>Units*Costs</t>
  </si>
  <si>
    <t>Units</t>
  </si>
  <si>
    <t>Drop &amp; Pick Up at Intermediate Points Units and Costs</t>
  </si>
  <si>
    <t>Reduce</t>
  </si>
  <si>
    <t>Compared to "Direct Shipping", Rachel can redue $192 by using the "Drop &amp; Pick Up at Intermediate Points" model. The optimal route can be found below. (Work can be found in "Solver" Sheet.)</t>
  </si>
  <si>
    <t>Case Problem: Stateline Shipping and Transport Company</t>
  </si>
  <si>
    <t>Taylor, Introduction to Management Science: Chapter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</si>
</sst>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80077-F2CF-4AD3-A3DB-81838C99CEC5}">
  <dimension ref="A1:V47"/>
  <sheetViews>
    <sheetView workbookViewId="0">
      <selection activeCell="B36" sqref="B36"/>
    </sheetView>
  </sheetViews>
  <sheetFormatPr defaultRowHeight="14.5" x14ac:dyDescent="0.35"/>
  <sheetData>
    <row r="1" spans="1:16" x14ac:dyDescent="0.35">
      <c r="B1" t="s">
        <v>11</v>
      </c>
      <c r="J1" t="s">
        <v>11</v>
      </c>
    </row>
    <row r="2" spans="1:16" x14ac:dyDescent="0.35">
      <c r="A2" t="s">
        <v>0</v>
      </c>
      <c r="B2" t="s">
        <v>1</v>
      </c>
      <c r="C2" t="s">
        <v>9</v>
      </c>
      <c r="D2" t="s">
        <v>2</v>
      </c>
      <c r="E2" t="s">
        <v>12</v>
      </c>
      <c r="F2" t="s">
        <v>17</v>
      </c>
      <c r="I2" t="s">
        <v>0</v>
      </c>
      <c r="J2" t="s">
        <v>1</v>
      </c>
      <c r="K2" t="s">
        <v>9</v>
      </c>
      <c r="L2" t="s">
        <v>2</v>
      </c>
      <c r="N2" t="s">
        <v>0</v>
      </c>
      <c r="O2" t="s">
        <v>10</v>
      </c>
    </row>
    <row r="3" spans="1:16" x14ac:dyDescent="0.35">
      <c r="A3" t="s">
        <v>3</v>
      </c>
      <c r="B3" s="1">
        <v>35</v>
      </c>
      <c r="C3" s="1">
        <v>0</v>
      </c>
      <c r="D3" s="1">
        <v>0</v>
      </c>
      <c r="E3">
        <v>35</v>
      </c>
      <c r="F3">
        <f>SUM(B3:D3)</f>
        <v>35</v>
      </c>
      <c r="I3" t="s">
        <v>3</v>
      </c>
      <c r="J3" s="1">
        <v>12</v>
      </c>
      <c r="K3" s="1">
        <v>15</v>
      </c>
      <c r="L3" s="1">
        <v>17</v>
      </c>
      <c r="N3" t="s">
        <v>3</v>
      </c>
      <c r="O3">
        <v>35</v>
      </c>
    </row>
    <row r="4" spans="1:16" x14ac:dyDescent="0.35">
      <c r="A4" t="s">
        <v>4</v>
      </c>
      <c r="B4">
        <v>0</v>
      </c>
      <c r="C4">
        <v>0</v>
      </c>
      <c r="D4">
        <v>26</v>
      </c>
      <c r="E4">
        <v>26</v>
      </c>
      <c r="F4">
        <f t="shared" ref="F4:F8" si="0">SUM(B4:D4)</f>
        <v>26</v>
      </c>
      <c r="I4" t="s">
        <v>4</v>
      </c>
      <c r="J4">
        <v>14</v>
      </c>
      <c r="K4">
        <v>9</v>
      </c>
      <c r="L4">
        <v>10</v>
      </c>
      <c r="N4" t="s">
        <v>4</v>
      </c>
      <c r="O4">
        <v>26</v>
      </c>
    </row>
    <row r="5" spans="1:16" x14ac:dyDescent="0.35">
      <c r="A5" t="s">
        <v>5</v>
      </c>
      <c r="B5">
        <v>0</v>
      </c>
      <c r="C5">
        <v>0</v>
      </c>
      <c r="D5">
        <v>42</v>
      </c>
      <c r="E5">
        <v>42</v>
      </c>
      <c r="F5">
        <f t="shared" si="0"/>
        <v>42</v>
      </c>
      <c r="I5" t="s">
        <v>5</v>
      </c>
      <c r="J5">
        <v>13</v>
      </c>
      <c r="K5">
        <v>20</v>
      </c>
      <c r="L5">
        <v>11</v>
      </c>
      <c r="N5" t="s">
        <v>5</v>
      </c>
      <c r="O5">
        <v>42</v>
      </c>
    </row>
    <row r="6" spans="1:16" x14ac:dyDescent="0.35">
      <c r="A6" t="s">
        <v>6</v>
      </c>
      <c r="B6">
        <v>1</v>
      </c>
      <c r="C6">
        <v>52</v>
      </c>
      <c r="D6">
        <v>0</v>
      </c>
      <c r="E6">
        <v>53</v>
      </c>
      <c r="F6">
        <f t="shared" si="0"/>
        <v>53</v>
      </c>
      <c r="I6" t="s">
        <v>6</v>
      </c>
      <c r="J6">
        <v>17</v>
      </c>
      <c r="K6">
        <v>16</v>
      </c>
      <c r="L6">
        <v>19</v>
      </c>
      <c r="N6" t="s">
        <v>6</v>
      </c>
      <c r="O6">
        <v>53</v>
      </c>
    </row>
    <row r="7" spans="1:16" x14ac:dyDescent="0.35">
      <c r="A7" t="s">
        <v>7</v>
      </c>
      <c r="B7">
        <v>29</v>
      </c>
      <c r="C7">
        <v>0</v>
      </c>
      <c r="D7">
        <v>0</v>
      </c>
      <c r="E7">
        <v>29</v>
      </c>
      <c r="F7">
        <f t="shared" si="0"/>
        <v>29</v>
      </c>
      <c r="I7" t="s">
        <v>7</v>
      </c>
      <c r="J7">
        <v>7</v>
      </c>
      <c r="K7">
        <v>14</v>
      </c>
      <c r="L7">
        <v>12</v>
      </c>
      <c r="N7" t="s">
        <v>7</v>
      </c>
      <c r="O7">
        <v>29</v>
      </c>
    </row>
    <row r="8" spans="1:16" x14ac:dyDescent="0.35">
      <c r="A8" t="s">
        <v>8</v>
      </c>
      <c r="B8">
        <v>0</v>
      </c>
      <c r="C8">
        <v>28</v>
      </c>
      <c r="D8">
        <v>10</v>
      </c>
      <c r="E8">
        <v>38</v>
      </c>
      <c r="F8">
        <f t="shared" si="0"/>
        <v>38</v>
      </c>
      <c r="I8" t="s">
        <v>8</v>
      </c>
      <c r="J8">
        <v>22</v>
      </c>
      <c r="K8">
        <v>16</v>
      </c>
      <c r="L8">
        <v>18</v>
      </c>
      <c r="N8" t="s">
        <v>8</v>
      </c>
      <c r="O8">
        <v>38</v>
      </c>
    </row>
    <row r="9" spans="1:16" x14ac:dyDescent="0.35">
      <c r="A9" t="s">
        <v>15</v>
      </c>
      <c r="B9">
        <v>65</v>
      </c>
      <c r="C9">
        <v>80</v>
      </c>
      <c r="D9">
        <v>105</v>
      </c>
      <c r="F9">
        <f>SUM(F3:F8)</f>
        <v>223</v>
      </c>
    </row>
    <row r="10" spans="1:16" x14ac:dyDescent="0.35">
      <c r="A10" t="s">
        <v>16</v>
      </c>
      <c r="B10">
        <f>SUM(B3:B8)</f>
        <v>65</v>
      </c>
      <c r="C10">
        <f t="shared" ref="C10:D10" si="1">SUM(C3:C8)</f>
        <v>80</v>
      </c>
      <c r="D10">
        <f t="shared" si="1"/>
        <v>78</v>
      </c>
      <c r="E10">
        <f>SUM(B10:D10)</f>
        <v>223</v>
      </c>
    </row>
    <row r="12" spans="1:16" x14ac:dyDescent="0.35">
      <c r="A12" t="s">
        <v>13</v>
      </c>
    </row>
    <row r="13" spans="1:16" x14ac:dyDescent="0.35">
      <c r="A13" t="s">
        <v>14</v>
      </c>
      <c r="B13">
        <f>SUMPRODUCT(J3:L8,B3:D8)</f>
        <v>2822</v>
      </c>
    </row>
    <row r="16" spans="1:16" x14ac:dyDescent="0.35">
      <c r="B16" t="s">
        <v>3</v>
      </c>
      <c r="C16" t="s">
        <v>4</v>
      </c>
      <c r="D16" t="s">
        <v>5</v>
      </c>
      <c r="E16" t="s">
        <v>6</v>
      </c>
      <c r="F16" t="s">
        <v>7</v>
      </c>
      <c r="G16" t="s">
        <v>8</v>
      </c>
      <c r="H16" t="s">
        <v>20</v>
      </c>
      <c r="J16" t="s">
        <v>18</v>
      </c>
      <c r="K16" t="s">
        <v>3</v>
      </c>
      <c r="L16" t="s">
        <v>4</v>
      </c>
      <c r="M16" t="s">
        <v>5</v>
      </c>
      <c r="N16" t="s">
        <v>6</v>
      </c>
      <c r="O16" t="s">
        <v>7</v>
      </c>
      <c r="P16" t="s">
        <v>8</v>
      </c>
    </row>
    <row r="17" spans="1:22" x14ac:dyDescent="0.35">
      <c r="A17" t="s">
        <v>3</v>
      </c>
      <c r="B17" s="1">
        <v>0</v>
      </c>
      <c r="C17" s="1">
        <v>0</v>
      </c>
      <c r="D17" s="1">
        <v>19</v>
      </c>
      <c r="E17" s="1">
        <v>0</v>
      </c>
      <c r="F17" s="1">
        <v>0</v>
      </c>
      <c r="G17" s="1">
        <v>0</v>
      </c>
      <c r="H17">
        <f>SUM(B17:G17)</f>
        <v>19</v>
      </c>
      <c r="J17" t="s">
        <v>3</v>
      </c>
      <c r="K17" s="1">
        <v>0</v>
      </c>
      <c r="L17" s="1">
        <v>6</v>
      </c>
      <c r="M17" s="1">
        <v>4</v>
      </c>
      <c r="N17" s="1">
        <v>9</v>
      </c>
      <c r="O17" s="1">
        <v>7</v>
      </c>
      <c r="P17" s="1">
        <v>8</v>
      </c>
      <c r="V17" s="1"/>
    </row>
    <row r="18" spans="1:22" x14ac:dyDescent="0.35">
      <c r="A18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ref="H18:H22" si="2">SUM(B18:G18)</f>
        <v>0</v>
      </c>
      <c r="J18" t="s">
        <v>4</v>
      </c>
      <c r="K18">
        <v>6</v>
      </c>
      <c r="L18">
        <v>0</v>
      </c>
      <c r="M18">
        <v>11</v>
      </c>
      <c r="N18">
        <v>10</v>
      </c>
      <c r="O18">
        <v>12</v>
      </c>
      <c r="P18">
        <v>7</v>
      </c>
    </row>
    <row r="19" spans="1:22" x14ac:dyDescent="0.35">
      <c r="A19" t="s">
        <v>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2"/>
        <v>0</v>
      </c>
      <c r="J19" t="s">
        <v>5</v>
      </c>
      <c r="K19">
        <v>5</v>
      </c>
      <c r="L19">
        <v>11</v>
      </c>
      <c r="M19">
        <v>0</v>
      </c>
      <c r="N19">
        <v>3</v>
      </c>
      <c r="O19">
        <v>7</v>
      </c>
      <c r="P19">
        <v>15</v>
      </c>
    </row>
    <row r="20" spans="1:22" x14ac:dyDescent="0.35">
      <c r="A20" t="s">
        <v>6</v>
      </c>
      <c r="B20">
        <v>0</v>
      </c>
      <c r="C20">
        <v>0</v>
      </c>
      <c r="D20">
        <v>17</v>
      </c>
      <c r="E20">
        <v>0</v>
      </c>
      <c r="F20">
        <v>36</v>
      </c>
      <c r="G20">
        <v>0</v>
      </c>
      <c r="H20">
        <f t="shared" si="2"/>
        <v>53</v>
      </c>
      <c r="J20" t="s">
        <v>6</v>
      </c>
      <c r="K20">
        <v>9</v>
      </c>
      <c r="L20">
        <v>10</v>
      </c>
      <c r="M20">
        <v>3</v>
      </c>
      <c r="N20">
        <v>0</v>
      </c>
      <c r="O20">
        <v>3</v>
      </c>
      <c r="P20">
        <v>16</v>
      </c>
    </row>
    <row r="21" spans="1:22" x14ac:dyDescent="0.35">
      <c r="A21" t="s">
        <v>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f t="shared" si="2"/>
        <v>0</v>
      </c>
      <c r="J21" t="s">
        <v>7</v>
      </c>
      <c r="K21">
        <v>7</v>
      </c>
      <c r="L21">
        <v>12</v>
      </c>
      <c r="M21">
        <v>7</v>
      </c>
      <c r="N21">
        <v>3</v>
      </c>
      <c r="O21">
        <v>0</v>
      </c>
      <c r="P21">
        <v>14</v>
      </c>
    </row>
    <row r="22" spans="1:22" x14ac:dyDescent="0.35">
      <c r="A22" t="s">
        <v>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f t="shared" si="2"/>
        <v>0</v>
      </c>
      <c r="J22" t="s">
        <v>8</v>
      </c>
      <c r="K22">
        <v>8</v>
      </c>
      <c r="L22">
        <v>7</v>
      </c>
      <c r="M22">
        <v>15</v>
      </c>
      <c r="N22">
        <v>16</v>
      </c>
      <c r="O22">
        <v>14</v>
      </c>
      <c r="P22">
        <v>0</v>
      </c>
    </row>
    <row r="23" spans="1:22" x14ac:dyDescent="0.35">
      <c r="A23" t="s">
        <v>20</v>
      </c>
      <c r="B23">
        <f>SUM(B17:B22)</f>
        <v>0</v>
      </c>
      <c r="C23">
        <f t="shared" ref="C23:G23" si="3">SUM(C17:C22)</f>
        <v>0</v>
      </c>
      <c r="D23">
        <f t="shared" si="3"/>
        <v>36</v>
      </c>
      <c r="E23">
        <f t="shared" si="3"/>
        <v>0</v>
      </c>
      <c r="F23">
        <f t="shared" si="3"/>
        <v>36</v>
      </c>
      <c r="G23">
        <f t="shared" si="3"/>
        <v>0</v>
      </c>
    </row>
    <row r="24" spans="1:22" x14ac:dyDescent="0.35">
      <c r="N24" s="1"/>
      <c r="T24" s="1"/>
      <c r="U24" s="1"/>
      <c r="V24" s="1"/>
    </row>
    <row r="25" spans="1:22" x14ac:dyDescent="0.35">
      <c r="B25" t="s">
        <v>1</v>
      </c>
      <c r="C25" t="s">
        <v>9</v>
      </c>
      <c r="D25" t="s">
        <v>2</v>
      </c>
      <c r="E25" t="s">
        <v>12</v>
      </c>
      <c r="F25" t="s">
        <v>17</v>
      </c>
      <c r="G25" t="s">
        <v>21</v>
      </c>
      <c r="J25" t="s">
        <v>19</v>
      </c>
      <c r="K25" t="s">
        <v>1</v>
      </c>
      <c r="L25" t="s">
        <v>9</v>
      </c>
      <c r="M25" t="s">
        <v>2</v>
      </c>
      <c r="Q25" t="s">
        <v>19</v>
      </c>
      <c r="R25" t="s">
        <v>1</v>
      </c>
      <c r="S25" t="s">
        <v>9</v>
      </c>
      <c r="T25" t="s">
        <v>2</v>
      </c>
    </row>
    <row r="26" spans="1:22" x14ac:dyDescent="0.35">
      <c r="A26" t="s">
        <v>3</v>
      </c>
      <c r="B26" s="1">
        <v>0</v>
      </c>
      <c r="C26" s="1">
        <v>16</v>
      </c>
      <c r="D26" s="1">
        <v>0</v>
      </c>
      <c r="E26">
        <v>35</v>
      </c>
      <c r="F26">
        <f>SUM(B26:D26)</f>
        <v>16</v>
      </c>
      <c r="G26">
        <f>E26-H17+B23</f>
        <v>16</v>
      </c>
      <c r="J26" t="s">
        <v>1</v>
      </c>
      <c r="K26" s="1">
        <v>0</v>
      </c>
      <c r="L26" s="1">
        <v>0</v>
      </c>
      <c r="M26" s="1">
        <v>0</v>
      </c>
      <c r="N26">
        <f>SUM(K26:M26)</f>
        <v>0</v>
      </c>
      <c r="Q26" t="s">
        <v>1</v>
      </c>
      <c r="R26" s="1">
        <v>0</v>
      </c>
      <c r="S26" s="1">
        <v>12</v>
      </c>
      <c r="T26" s="1">
        <v>10</v>
      </c>
    </row>
    <row r="27" spans="1:22" x14ac:dyDescent="0.35">
      <c r="A27" t="s">
        <v>4</v>
      </c>
      <c r="B27">
        <v>0</v>
      </c>
      <c r="C27">
        <v>26</v>
      </c>
      <c r="D27">
        <v>0</v>
      </c>
      <c r="E27">
        <v>26</v>
      </c>
      <c r="F27">
        <f t="shared" ref="F27:F31" si="4">SUM(B27:D27)</f>
        <v>26</v>
      </c>
      <c r="G27">
        <f>E27-H18+C23</f>
        <v>26</v>
      </c>
      <c r="J27" t="s">
        <v>9</v>
      </c>
      <c r="K27">
        <v>0</v>
      </c>
      <c r="L27">
        <v>0</v>
      </c>
      <c r="M27">
        <v>0</v>
      </c>
      <c r="N27">
        <f t="shared" ref="N27:N28" si="5">SUM(K27:M27)</f>
        <v>0</v>
      </c>
      <c r="Q27" t="s">
        <v>9</v>
      </c>
      <c r="R27">
        <v>12</v>
      </c>
      <c r="S27">
        <v>0</v>
      </c>
      <c r="T27">
        <v>15</v>
      </c>
    </row>
    <row r="28" spans="1:22" x14ac:dyDescent="0.35">
      <c r="A28" t="s">
        <v>5</v>
      </c>
      <c r="B28">
        <v>0</v>
      </c>
      <c r="C28">
        <v>0</v>
      </c>
      <c r="D28">
        <v>78</v>
      </c>
      <c r="E28">
        <v>42</v>
      </c>
      <c r="F28">
        <f t="shared" si="4"/>
        <v>78</v>
      </c>
      <c r="G28">
        <f>E28-H19+D23</f>
        <v>78</v>
      </c>
      <c r="J28" t="s">
        <v>2</v>
      </c>
      <c r="K28">
        <v>0</v>
      </c>
      <c r="L28">
        <v>0</v>
      </c>
      <c r="M28">
        <v>0</v>
      </c>
      <c r="N28">
        <f t="shared" si="5"/>
        <v>0</v>
      </c>
      <c r="Q28" t="s">
        <v>2</v>
      </c>
      <c r="R28">
        <v>10</v>
      </c>
      <c r="S28">
        <v>15</v>
      </c>
      <c r="T28">
        <v>0</v>
      </c>
    </row>
    <row r="29" spans="1:22" x14ac:dyDescent="0.35">
      <c r="A29" t="s">
        <v>6</v>
      </c>
      <c r="B29">
        <v>0</v>
      </c>
      <c r="C29">
        <v>0</v>
      </c>
      <c r="D29">
        <v>0</v>
      </c>
      <c r="E29">
        <v>53</v>
      </c>
      <c r="F29">
        <f t="shared" si="4"/>
        <v>0</v>
      </c>
      <c r="G29">
        <f>E29-H20+E23</f>
        <v>0</v>
      </c>
      <c r="J29" t="s">
        <v>20</v>
      </c>
      <c r="K29">
        <f>SUM(K26:K28)</f>
        <v>0</v>
      </c>
      <c r="L29">
        <f t="shared" ref="L29:M29" si="6">SUM(L26:L28)</f>
        <v>0</v>
      </c>
      <c r="M29">
        <f t="shared" si="6"/>
        <v>0</v>
      </c>
    </row>
    <row r="30" spans="1:22" x14ac:dyDescent="0.35">
      <c r="A30" t="s">
        <v>7</v>
      </c>
      <c r="B30">
        <v>65</v>
      </c>
      <c r="C30">
        <v>0</v>
      </c>
      <c r="D30">
        <v>0</v>
      </c>
      <c r="E30">
        <v>29</v>
      </c>
      <c r="F30">
        <f t="shared" si="4"/>
        <v>65</v>
      </c>
      <c r="G30">
        <f>E30-H21+F23</f>
        <v>65</v>
      </c>
      <c r="N30" s="1"/>
    </row>
    <row r="31" spans="1:22" x14ac:dyDescent="0.35">
      <c r="A31" t="s">
        <v>8</v>
      </c>
      <c r="B31">
        <v>0</v>
      </c>
      <c r="C31">
        <v>38</v>
      </c>
      <c r="D31">
        <v>0</v>
      </c>
      <c r="E31">
        <v>38</v>
      </c>
      <c r="F31">
        <f t="shared" si="4"/>
        <v>38</v>
      </c>
      <c r="G31">
        <f>E31-H22+G23</f>
        <v>38</v>
      </c>
      <c r="N31" s="1"/>
    </row>
    <row r="32" spans="1:22" x14ac:dyDescent="0.35">
      <c r="A32" t="s">
        <v>15</v>
      </c>
      <c r="B32">
        <v>65</v>
      </c>
      <c r="C32">
        <v>80</v>
      </c>
      <c r="D32">
        <v>105</v>
      </c>
      <c r="F32">
        <f>SUM(B33:D33)</f>
        <v>223</v>
      </c>
      <c r="G32">
        <f>SUM(G26:G31)</f>
        <v>223</v>
      </c>
      <c r="N32" s="1"/>
    </row>
    <row r="33" spans="1:22" x14ac:dyDescent="0.35">
      <c r="A33" t="s">
        <v>16</v>
      </c>
      <c r="B33">
        <f>SUM(B26:B31)</f>
        <v>65</v>
      </c>
      <c r="C33">
        <f>SUM(C26:C31)</f>
        <v>80</v>
      </c>
      <c r="D33">
        <f>SUM(D26:D31)</f>
        <v>78</v>
      </c>
      <c r="E33">
        <f>SUM(B33:D33)</f>
        <v>223</v>
      </c>
      <c r="N33" s="1"/>
    </row>
    <row r="34" spans="1:22" x14ac:dyDescent="0.35">
      <c r="N34" s="1"/>
    </row>
    <row r="35" spans="1:22" x14ac:dyDescent="0.35">
      <c r="A35" t="s">
        <v>13</v>
      </c>
      <c r="N35" s="1"/>
    </row>
    <row r="36" spans="1:22" x14ac:dyDescent="0.35">
      <c r="A36" t="s">
        <v>14</v>
      </c>
      <c r="B36">
        <f>SUMPRODUCT(K17:P22,B17:G22)+SUMPRODUCT(B26:D31,J3:L8)+SUMPRODUCT(R26:T28,K26:M28)</f>
        <v>2630</v>
      </c>
    </row>
    <row r="39" spans="1:22" x14ac:dyDescent="0.35">
      <c r="B39" s="1"/>
      <c r="C39" s="1"/>
      <c r="D39" s="1"/>
      <c r="E39" s="1"/>
      <c r="F39" s="1"/>
      <c r="G39" s="1"/>
      <c r="H39" s="1"/>
      <c r="I39" s="1"/>
      <c r="J39" s="1"/>
      <c r="N39" s="1"/>
      <c r="O39" s="1"/>
      <c r="P39" s="1"/>
      <c r="Q39" s="1"/>
      <c r="R39" s="1"/>
      <c r="S39" s="1"/>
      <c r="T39" s="1"/>
      <c r="U39" s="1"/>
      <c r="V39" s="1"/>
    </row>
    <row r="45" spans="1:22" x14ac:dyDescent="0.35">
      <c r="H45" s="1"/>
      <c r="I45" s="1"/>
      <c r="J45" s="1"/>
      <c r="N45" s="1"/>
      <c r="T45" s="1"/>
      <c r="U45" s="1"/>
      <c r="V45" s="1"/>
    </row>
    <row r="46" spans="1:22" x14ac:dyDescent="0.35">
      <c r="N46" s="1"/>
    </row>
    <row r="47" spans="1:22" x14ac:dyDescent="0.35">
      <c r="N4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6092F-3F02-489E-BA8E-6EB6271799EC}">
  <dimension ref="A1:Q31"/>
  <sheetViews>
    <sheetView tabSelected="1" workbookViewId="0">
      <selection activeCell="N1" sqref="N1"/>
    </sheetView>
  </sheetViews>
  <sheetFormatPr defaultRowHeight="14.5" x14ac:dyDescent="0.35"/>
  <sheetData>
    <row r="1" spans="1:10" x14ac:dyDescent="0.35">
      <c r="A1" t="s">
        <v>35</v>
      </c>
      <c r="H1" t="s">
        <v>34</v>
      </c>
    </row>
    <row r="3" spans="1:10" x14ac:dyDescent="0.35">
      <c r="A3" t="s">
        <v>24</v>
      </c>
    </row>
    <row r="4" spans="1:10" x14ac:dyDescent="0.35">
      <c r="A4" t="s">
        <v>22</v>
      </c>
      <c r="B4" t="s">
        <v>23</v>
      </c>
      <c r="C4" t="s">
        <v>30</v>
      </c>
      <c r="E4" t="s">
        <v>26</v>
      </c>
      <c r="F4" t="s">
        <v>29</v>
      </c>
      <c r="I4" t="s">
        <v>15</v>
      </c>
      <c r="J4" t="s">
        <v>25</v>
      </c>
    </row>
    <row r="5" spans="1:10" x14ac:dyDescent="0.35">
      <c r="A5" t="s">
        <v>3</v>
      </c>
      <c r="B5" t="s">
        <v>1</v>
      </c>
      <c r="C5">
        <v>35</v>
      </c>
      <c r="D5">
        <f>C5</f>
        <v>35</v>
      </c>
      <c r="E5">
        <v>12</v>
      </c>
      <c r="F5">
        <f>C5*E5</f>
        <v>420</v>
      </c>
      <c r="H5" t="s">
        <v>1</v>
      </c>
      <c r="I5">
        <f>SUMIF($B$5:$B$12,H5,$C$5:$C$12)</f>
        <v>65</v>
      </c>
      <c r="J5">
        <v>65</v>
      </c>
    </row>
    <row r="6" spans="1:10" x14ac:dyDescent="0.35">
      <c r="A6" t="s">
        <v>4</v>
      </c>
      <c r="B6" t="s">
        <v>2</v>
      </c>
      <c r="C6">
        <v>26</v>
      </c>
      <c r="D6">
        <f>C6</f>
        <v>26</v>
      </c>
      <c r="E6">
        <v>10</v>
      </c>
      <c r="F6">
        <f t="shared" ref="F6:F12" si="0">C6*E6</f>
        <v>260</v>
      </c>
      <c r="H6" t="s">
        <v>9</v>
      </c>
      <c r="I6">
        <f t="shared" ref="I6:I7" si="1">SUMIF($B$5:$B$12,H6,$C$5:$C$12)</f>
        <v>80</v>
      </c>
      <c r="J6">
        <v>80</v>
      </c>
    </row>
    <row r="7" spans="1:10" x14ac:dyDescent="0.35">
      <c r="A7" t="s">
        <v>5</v>
      </c>
      <c r="B7" t="s">
        <v>2</v>
      </c>
      <c r="C7">
        <v>42</v>
      </c>
      <c r="D7">
        <f>C7</f>
        <v>42</v>
      </c>
      <c r="E7">
        <v>11</v>
      </c>
      <c r="F7">
        <f t="shared" si="0"/>
        <v>462</v>
      </c>
      <c r="H7" t="s">
        <v>2</v>
      </c>
      <c r="I7">
        <f t="shared" si="1"/>
        <v>78</v>
      </c>
      <c r="J7">
        <v>105</v>
      </c>
    </row>
    <row r="8" spans="1:10" x14ac:dyDescent="0.35">
      <c r="A8" s="2" t="s">
        <v>6</v>
      </c>
      <c r="B8" t="s">
        <v>1</v>
      </c>
      <c r="C8">
        <v>1</v>
      </c>
      <c r="D8" s="3">
        <f>C8+C9</f>
        <v>53</v>
      </c>
      <c r="E8">
        <v>17</v>
      </c>
      <c r="F8">
        <f t="shared" si="0"/>
        <v>17</v>
      </c>
      <c r="I8" t="s">
        <v>27</v>
      </c>
    </row>
    <row r="9" spans="1:10" x14ac:dyDescent="0.35">
      <c r="A9" s="2"/>
      <c r="B9" t="s">
        <v>9</v>
      </c>
      <c r="C9">
        <v>52</v>
      </c>
      <c r="D9" s="3"/>
      <c r="E9">
        <v>16</v>
      </c>
      <c r="F9">
        <f t="shared" si="0"/>
        <v>832</v>
      </c>
      <c r="I9">
        <f>SUM(I5:I7)</f>
        <v>223</v>
      </c>
    </row>
    <row r="10" spans="1:10" x14ac:dyDescent="0.35">
      <c r="A10" t="s">
        <v>7</v>
      </c>
      <c r="B10" t="s">
        <v>1</v>
      </c>
      <c r="C10">
        <v>29</v>
      </c>
      <c r="D10">
        <f>C10</f>
        <v>29</v>
      </c>
      <c r="E10">
        <v>7</v>
      </c>
      <c r="F10">
        <f t="shared" si="0"/>
        <v>203</v>
      </c>
    </row>
    <row r="11" spans="1:10" x14ac:dyDescent="0.35">
      <c r="A11" s="2" t="s">
        <v>8</v>
      </c>
      <c r="B11" t="s">
        <v>9</v>
      </c>
      <c r="C11">
        <v>28</v>
      </c>
      <c r="D11" s="3">
        <f>C11+C12</f>
        <v>38</v>
      </c>
      <c r="E11">
        <v>16</v>
      </c>
      <c r="F11">
        <f t="shared" si="0"/>
        <v>448</v>
      </c>
    </row>
    <row r="12" spans="1:10" x14ac:dyDescent="0.35">
      <c r="A12" s="2"/>
      <c r="B12" t="s">
        <v>2</v>
      </c>
      <c r="C12">
        <v>10</v>
      </c>
      <c r="D12" s="3"/>
      <c r="E12">
        <v>18</v>
      </c>
      <c r="F12">
        <f t="shared" si="0"/>
        <v>180</v>
      </c>
    </row>
    <row r="13" spans="1:10" x14ac:dyDescent="0.35">
      <c r="C13" t="s">
        <v>27</v>
      </c>
      <c r="F13" t="s">
        <v>28</v>
      </c>
    </row>
    <row r="14" spans="1:10" x14ac:dyDescent="0.35">
      <c r="C14">
        <f>SUM(C5:C12)</f>
        <v>223</v>
      </c>
      <c r="F14">
        <f>SUM(F5:F12)</f>
        <v>2822</v>
      </c>
    </row>
    <row r="16" spans="1:10" x14ac:dyDescent="0.35">
      <c r="A16" t="s">
        <v>33</v>
      </c>
    </row>
    <row r="17" spans="1:17" x14ac:dyDescent="0.35">
      <c r="B17" s="1"/>
      <c r="C17" s="1"/>
      <c r="D17" s="1"/>
    </row>
    <row r="18" spans="1:17" x14ac:dyDescent="0.35">
      <c r="A18" t="s">
        <v>31</v>
      </c>
    </row>
    <row r="19" spans="1:17" x14ac:dyDescent="0.35">
      <c r="A19" t="s">
        <v>22</v>
      </c>
      <c r="B19" t="s">
        <v>23</v>
      </c>
      <c r="C19" t="s">
        <v>30</v>
      </c>
      <c r="E19" t="s">
        <v>26</v>
      </c>
      <c r="F19" t="s">
        <v>29</v>
      </c>
      <c r="I19" t="s">
        <v>15</v>
      </c>
      <c r="J19" t="s">
        <v>25</v>
      </c>
    </row>
    <row r="20" spans="1:17" x14ac:dyDescent="0.35">
      <c r="A20" s="2" t="s">
        <v>3</v>
      </c>
      <c r="B20" t="s">
        <v>5</v>
      </c>
      <c r="C20" s="1">
        <v>19</v>
      </c>
      <c r="D20" s="2">
        <f>C20+C21</f>
        <v>35</v>
      </c>
      <c r="E20">
        <v>4</v>
      </c>
      <c r="F20">
        <f>C20*E20</f>
        <v>76</v>
      </c>
      <c r="H20" t="s">
        <v>1</v>
      </c>
      <c r="I20">
        <f>SUMIF($B$20:$B$27,H20,$C$20:$C$27)</f>
        <v>65</v>
      </c>
      <c r="J20">
        <v>65</v>
      </c>
      <c r="L20" s="1"/>
      <c r="M20" s="1"/>
      <c r="N20" s="1"/>
      <c r="O20" s="1"/>
      <c r="P20" s="1"/>
      <c r="Q20" s="1"/>
    </row>
    <row r="21" spans="1:17" x14ac:dyDescent="0.35">
      <c r="A21" s="2"/>
      <c r="B21" t="s">
        <v>9</v>
      </c>
      <c r="C21" s="1">
        <v>16</v>
      </c>
      <c r="D21" s="2"/>
      <c r="E21">
        <v>15</v>
      </c>
      <c r="F21">
        <f t="shared" ref="F21:F27" si="2">C21*E21</f>
        <v>240</v>
      </c>
      <c r="H21" t="s">
        <v>9</v>
      </c>
      <c r="I21">
        <f t="shared" ref="I21:I22" si="3">SUMIF($B$20:$B$27,H21,$C$20:$C$27)</f>
        <v>80</v>
      </c>
      <c r="J21">
        <v>80</v>
      </c>
    </row>
    <row r="22" spans="1:17" x14ac:dyDescent="0.35">
      <c r="A22" t="s">
        <v>4</v>
      </c>
      <c r="B22" t="s">
        <v>9</v>
      </c>
      <c r="C22">
        <v>26</v>
      </c>
      <c r="D22">
        <f>C22</f>
        <v>26</v>
      </c>
      <c r="E22">
        <v>9</v>
      </c>
      <c r="F22">
        <f t="shared" si="2"/>
        <v>234</v>
      </c>
      <c r="H22" t="s">
        <v>2</v>
      </c>
      <c r="I22">
        <f t="shared" si="3"/>
        <v>78</v>
      </c>
      <c r="J22">
        <v>105</v>
      </c>
    </row>
    <row r="23" spans="1:17" x14ac:dyDescent="0.35">
      <c r="A23" t="s">
        <v>5</v>
      </c>
      <c r="B23" t="s">
        <v>2</v>
      </c>
      <c r="C23">
        <v>78</v>
      </c>
      <c r="D23">
        <f>C23-C20-C24</f>
        <v>42</v>
      </c>
      <c r="E23">
        <v>11</v>
      </c>
      <c r="F23">
        <f t="shared" si="2"/>
        <v>858</v>
      </c>
      <c r="I23" t="s">
        <v>27</v>
      </c>
    </row>
    <row r="24" spans="1:17" x14ac:dyDescent="0.35">
      <c r="A24" s="2" t="s">
        <v>6</v>
      </c>
      <c r="B24" t="s">
        <v>5</v>
      </c>
      <c r="C24">
        <v>17</v>
      </c>
      <c r="D24" s="2">
        <f>C24+C25</f>
        <v>53</v>
      </c>
      <c r="E24">
        <v>3</v>
      </c>
      <c r="F24">
        <f t="shared" si="2"/>
        <v>51</v>
      </c>
      <c r="I24">
        <f>SUM(I20:I22)</f>
        <v>223</v>
      </c>
    </row>
    <row r="25" spans="1:17" x14ac:dyDescent="0.35">
      <c r="A25" s="2"/>
      <c r="B25" t="s">
        <v>7</v>
      </c>
      <c r="C25">
        <v>36</v>
      </c>
      <c r="D25" s="2"/>
      <c r="E25">
        <v>3</v>
      </c>
      <c r="F25">
        <f t="shared" si="2"/>
        <v>108</v>
      </c>
    </row>
    <row r="26" spans="1:17" x14ac:dyDescent="0.35">
      <c r="A26" t="s">
        <v>7</v>
      </c>
      <c r="B26" t="s">
        <v>1</v>
      </c>
      <c r="C26">
        <v>65</v>
      </c>
      <c r="D26">
        <f>C26-C25</f>
        <v>29</v>
      </c>
      <c r="E26">
        <v>7</v>
      </c>
      <c r="F26">
        <f t="shared" si="2"/>
        <v>455</v>
      </c>
    </row>
    <row r="27" spans="1:17" x14ac:dyDescent="0.35">
      <c r="A27" t="s">
        <v>8</v>
      </c>
      <c r="B27" t="s">
        <v>9</v>
      </c>
      <c r="C27">
        <v>38</v>
      </c>
      <c r="D27">
        <f>C27</f>
        <v>38</v>
      </c>
      <c r="E27">
        <v>16</v>
      </c>
      <c r="F27">
        <f t="shared" si="2"/>
        <v>608</v>
      </c>
    </row>
    <row r="28" spans="1:17" x14ac:dyDescent="0.35">
      <c r="C28" t="s">
        <v>27</v>
      </c>
      <c r="F28" t="s">
        <v>28</v>
      </c>
      <c r="L28" s="1"/>
      <c r="M28" s="1"/>
      <c r="N28" s="1"/>
    </row>
    <row r="29" spans="1:17" x14ac:dyDescent="0.35">
      <c r="C29">
        <f>SUM(C20:C27)-(C20+C24+C25)</f>
        <v>223</v>
      </c>
      <c r="F29">
        <f>SUM(F20:F27)</f>
        <v>2630</v>
      </c>
    </row>
    <row r="30" spans="1:17" x14ac:dyDescent="0.35">
      <c r="F30" t="s">
        <v>32</v>
      </c>
    </row>
    <row r="31" spans="1:17" x14ac:dyDescent="0.35">
      <c r="F31">
        <f>F14-F29</f>
        <v>192</v>
      </c>
    </row>
  </sheetData>
  <mergeCells count="8">
    <mergeCell ref="A24:A25"/>
    <mergeCell ref="D20:D21"/>
    <mergeCell ref="D24:D25"/>
    <mergeCell ref="A8:A9"/>
    <mergeCell ref="A11:A12"/>
    <mergeCell ref="D8:D9"/>
    <mergeCell ref="D11:D12"/>
    <mergeCell ref="A20:A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Solver</vt:lpstr>
      <vt:lpstr>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</dc:creator>
  <cp:lastModifiedBy>HK</cp:lastModifiedBy>
  <dcterms:created xsi:type="dcterms:W3CDTF">2021-03-04T01:23:50Z</dcterms:created>
  <dcterms:modified xsi:type="dcterms:W3CDTF">2021-08-06T07:09:55Z</dcterms:modified>
</cp:coreProperties>
</file>