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lilye\Documents\0-Divergence\GitHubRepo2\2023-02-DSI-WE\BrianScott\EIA Data\"/>
    </mc:Choice>
  </mc:AlternateContent>
  <xr:revisionPtr revIDLastSave="0" documentId="8_{78A4A21F-65F7-4877-B65A-721ABA00B1FE}" xr6:coauthVersionLast="47" xr6:coauthVersionMax="47" xr10:uidLastSave="{00000000-0000-0000-0000-000000000000}"/>
  <bookViews>
    <workbookView xWindow="-110" yWindow="-110" windowWidth="19420" windowHeight="10300"/>
  </bookViews>
  <sheets>
    <sheet name="CO2_fac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 s="1"/>
  <c r="B10" i="1" s="1"/>
  <c r="D10" i="1" s="1"/>
  <c r="F11" i="1"/>
  <c r="B11" i="1" s="1"/>
  <c r="D11" i="1" s="1"/>
  <c r="F33" i="1"/>
  <c r="F30" i="1"/>
  <c r="B30" i="1"/>
  <c r="D30" i="1" s="1"/>
  <c r="F32" i="1"/>
  <c r="F34" i="1"/>
  <c r="B34" i="1"/>
  <c r="D34" i="1" s="1"/>
  <c r="F35" i="1"/>
  <c r="B35" i="1"/>
  <c r="D35" i="1" s="1"/>
  <c r="F36" i="1"/>
  <c r="B36" i="1" s="1"/>
  <c r="D36" i="1" s="1"/>
  <c r="F21" i="1"/>
  <c r="B21" i="1" s="1"/>
  <c r="D21" i="1" s="1"/>
  <c r="F22" i="1"/>
  <c r="B22" i="1"/>
  <c r="D22" i="1" s="1"/>
  <c r="F27" i="1"/>
  <c r="B27" i="1" s="1"/>
  <c r="D27" i="1" s="1"/>
  <c r="F28" i="1"/>
  <c r="B28" i="1"/>
  <c r="D28" i="1"/>
  <c r="F29" i="1"/>
  <c r="B29" i="1"/>
  <c r="D29" i="1" s="1"/>
  <c r="F26" i="1"/>
  <c r="B26" i="1" s="1"/>
  <c r="D26" i="1" s="1"/>
  <c r="F20" i="1"/>
  <c r="B20" i="1"/>
  <c r="D20" i="1" s="1"/>
  <c r="F23" i="1"/>
  <c r="B23" i="1"/>
  <c r="D23" i="1" s="1"/>
  <c r="F24" i="1"/>
  <c r="B24" i="1" s="1"/>
  <c r="D24" i="1" s="1"/>
  <c r="F19" i="1"/>
  <c r="B19" i="1"/>
  <c r="D19" i="1" s="1"/>
  <c r="F17" i="1"/>
  <c r="B17" i="1" s="1"/>
  <c r="D17" i="1" s="1"/>
  <c r="F15" i="1"/>
  <c r="B15" i="1" s="1"/>
  <c r="D15" i="1" s="1"/>
  <c r="F14" i="1"/>
  <c r="B14" i="1" s="1"/>
  <c r="D14" i="1" s="1"/>
  <c r="F6" i="1"/>
  <c r="B6" i="1" s="1"/>
  <c r="D6" i="1" s="1"/>
  <c r="F7" i="1"/>
  <c r="B7" i="1"/>
  <c r="D7" i="1" s="1"/>
  <c r="F8" i="1"/>
  <c r="B8" i="1"/>
  <c r="D8" i="1" s="1"/>
  <c r="F9" i="1"/>
  <c r="B9" i="1"/>
  <c r="D9" i="1"/>
  <c r="F12" i="1"/>
  <c r="B12" i="1"/>
  <c r="D12" i="1" s="1"/>
  <c r="F5" i="1"/>
  <c r="B5" i="1" s="1"/>
  <c r="D5" i="1" s="1"/>
</calcChain>
</file>

<file path=xl/sharedStrings.xml><?xml version="1.0" encoding="utf-8"?>
<sst xmlns="http://schemas.openxmlformats.org/spreadsheetml/2006/main" count="104" uniqueCount="51">
  <si>
    <t>Per Unit of Volume or Mass</t>
  </si>
  <si>
    <t>Per Million Btu</t>
  </si>
  <si>
    <t>For homes and businesses</t>
  </si>
  <si>
    <t>Propane</t>
  </si>
  <si>
    <t>gallon</t>
  </si>
  <si>
    <t>Kerosene</t>
  </si>
  <si>
    <t>Coal (All types)</t>
  </si>
  <si>
    <t>short ton</t>
  </si>
  <si>
    <t>Natural Gas</t>
  </si>
  <si>
    <t>thousand cubic feet</t>
  </si>
  <si>
    <t>Residual Heating Fuel (Businesses only)</t>
  </si>
  <si>
    <t xml:space="preserve">Other transportation fuels </t>
  </si>
  <si>
    <t>Jet Fuel</t>
  </si>
  <si>
    <t>Industrial fuels and others not listed above</t>
  </si>
  <si>
    <t>Petroleum coke</t>
  </si>
  <si>
    <t>Nonfuel uses</t>
  </si>
  <si>
    <t>Asphalt and Road Oil</t>
  </si>
  <si>
    <t>Lubricants</t>
  </si>
  <si>
    <t>Special Naphthas (solvents)</t>
  </si>
  <si>
    <t xml:space="preserve">Waxes </t>
  </si>
  <si>
    <t>Coals by type</t>
  </si>
  <si>
    <t>Bituminous</t>
  </si>
  <si>
    <t>Lignite</t>
  </si>
  <si>
    <t>Coke</t>
  </si>
  <si>
    <t>Note: To convert to carbon equivalents multiply by 12/44.</t>
  </si>
  <si>
    <t>Carbon Dioxide Emissions Coefficients by Fuel</t>
  </si>
  <si>
    <t>Subbituminous</t>
  </si>
  <si>
    <t>Coefficients may vary slightly with estimation method and across time.</t>
  </si>
  <si>
    <t>Anthracite</t>
  </si>
  <si>
    <t>Diesel and Home Heating Fuel (Distillate Fuel Oil)</t>
  </si>
  <si>
    <t>Aviation Gasoline</t>
  </si>
  <si>
    <t>Naphthas for Petrochemical Feedstock Use</t>
  </si>
  <si>
    <t>Other Oils for Petrochemical Feedstock Use</t>
  </si>
  <si>
    <t>Other fuels</t>
  </si>
  <si>
    <t>NA</t>
  </si>
  <si>
    <t>Geothermal (steam)</t>
  </si>
  <si>
    <t>Geothermal (binary cycle)</t>
  </si>
  <si>
    <r>
      <t>Finished Motor Gasoline</t>
    </r>
    <r>
      <rPr>
        <vertAlign val="superscript"/>
        <sz val="9"/>
        <color indexed="8"/>
        <rFont val="Calibri"/>
        <family val="2"/>
      </rPr>
      <t>a</t>
    </r>
  </si>
  <si>
    <r>
      <t>Municipal Solid Waste</t>
    </r>
    <r>
      <rPr>
        <vertAlign val="superscript"/>
        <sz val="9"/>
        <color indexed="8"/>
        <rFont val="Calibri"/>
        <family val="2"/>
      </rPr>
      <t>b,c</t>
    </r>
  </si>
  <si>
    <r>
      <t>Tire-derived fuel</t>
    </r>
    <r>
      <rPr>
        <vertAlign val="superscript"/>
        <sz val="9"/>
        <color indexed="8"/>
        <rFont val="Calibri"/>
        <family val="2"/>
      </rPr>
      <t>b</t>
    </r>
  </si>
  <si>
    <r>
      <t>Waste oil</t>
    </r>
    <r>
      <rPr>
        <vertAlign val="superscript"/>
        <sz val="9"/>
        <color indexed="8"/>
        <rFont val="Calibri"/>
        <family val="2"/>
      </rPr>
      <t>b</t>
    </r>
  </si>
  <si>
    <t>Motor Gasoline</t>
  </si>
  <si>
    <r>
      <t>Carbon Dioxide (CO</t>
    </r>
    <r>
      <rPr>
        <b/>
        <vertAlign val="subscript"/>
        <sz val="9"/>
        <color indexed="8"/>
        <rFont val="Calibri"/>
        <family val="2"/>
      </rPr>
      <t>2</t>
    </r>
    <r>
      <rPr>
        <b/>
        <sz val="9"/>
        <color indexed="8"/>
        <rFont val="Calibri"/>
        <family val="2"/>
      </rPr>
      <t xml:space="preserve">) Factors: </t>
    </r>
  </si>
  <si>
    <r>
      <t>Pounds CO</t>
    </r>
    <r>
      <rPr>
        <b/>
        <vertAlign val="subscript"/>
        <sz val="9"/>
        <color indexed="8"/>
        <rFont val="Calibri"/>
        <family val="2"/>
      </rPr>
      <t>2</t>
    </r>
    <r>
      <rPr>
        <b/>
        <sz val="9"/>
        <color indexed="8"/>
        <rFont val="Calibri"/>
        <family val="2"/>
      </rPr>
      <t xml:space="preserve"> </t>
    </r>
  </si>
  <si>
    <r>
      <t>Kilograms CO</t>
    </r>
    <r>
      <rPr>
        <b/>
        <vertAlign val="subscript"/>
        <sz val="9"/>
        <color indexed="8"/>
        <rFont val="Calibri"/>
        <family val="2"/>
      </rPr>
      <t>2</t>
    </r>
  </si>
  <si>
    <r>
      <t>Pounds CO</t>
    </r>
    <r>
      <rPr>
        <b/>
        <vertAlign val="subscript"/>
        <sz val="9"/>
        <color indexed="8"/>
        <rFont val="Calibri"/>
        <family val="2"/>
      </rPr>
      <t>2</t>
    </r>
  </si>
  <si>
    <r>
      <rPr>
        <b/>
        <vertAlign val="superscript"/>
        <sz val="9"/>
        <color indexed="8"/>
        <rFont val="Calibri"/>
        <family val="2"/>
      </rPr>
      <t xml:space="preserve">a </t>
    </r>
    <r>
      <rPr>
        <b/>
        <sz val="9"/>
        <color indexed="8"/>
        <rFont val="Calibri"/>
        <family val="2"/>
      </rPr>
      <t>Includes fuel ethanol blended into motor gasoline. The fuel ethanol component of finished motor gasoline is treated as nonemissive. See methodology documentation for further details on calculations.</t>
    </r>
  </si>
  <si>
    <r>
      <rPr>
        <b/>
        <vertAlign val="superscript"/>
        <sz val="9"/>
        <color indexed="8"/>
        <rFont val="Calibri"/>
        <family val="2"/>
      </rPr>
      <t xml:space="preserve">b </t>
    </r>
    <r>
      <rPr>
        <b/>
        <sz val="9"/>
        <color indexed="8"/>
        <rFont val="Calibri"/>
        <family val="2"/>
      </rPr>
      <t xml:space="preserve">Carbon factors for municipal solid waste, tire-derived fuel, and waste oil are provided by the U.S. Environmental Protection Agency, </t>
    </r>
    <r>
      <rPr>
        <b/>
        <i/>
        <sz val="9"/>
        <color indexed="8"/>
        <rFont val="Calibri"/>
        <family val="2"/>
      </rPr>
      <t>Greenhouse Gas Emissions Factor Hub</t>
    </r>
  </si>
  <si>
    <r>
      <rPr>
        <b/>
        <vertAlign val="superscript"/>
        <sz val="9"/>
        <color indexed="8"/>
        <rFont val="Calibri"/>
        <family val="2"/>
      </rPr>
      <t xml:space="preserve">c </t>
    </r>
    <r>
      <rPr>
        <b/>
        <sz val="9"/>
        <color indexed="8"/>
        <rFont val="Calibri"/>
        <family val="2"/>
      </rPr>
      <t>The carbon factor for municipal solid waste has been adjusted to apply both to biogenic and non-biogenic waste</t>
    </r>
  </si>
  <si>
    <r>
      <t>Coefficients are based on data from 2020. EIA uses these coefficients for estimating 2021, and more recent, energy-related CO</t>
    </r>
    <r>
      <rPr>
        <b/>
        <vertAlign val="subscript"/>
        <sz val="9"/>
        <color indexed="8"/>
        <rFont val="Calibri"/>
        <family val="2"/>
      </rPr>
      <t>2</t>
    </r>
    <r>
      <rPr>
        <b/>
        <sz val="9"/>
        <color indexed="8"/>
        <rFont val="Calibri"/>
        <family val="2"/>
      </rPr>
      <t xml:space="preserve"> emissions. </t>
    </r>
  </si>
  <si>
    <r>
      <t xml:space="preserve">Data source: Carbon factors provided by the U.S. Environmental Protection Agency, </t>
    </r>
    <r>
      <rPr>
        <b/>
        <i/>
        <sz val="9"/>
        <color indexed="8"/>
        <rFont val="Calibri"/>
        <family val="2"/>
      </rPr>
      <t>Inventory of U.S. Greenhouse Gas Emissions and Sinks: 1990-2020</t>
    </r>
    <r>
      <rPr>
        <b/>
        <sz val="9"/>
        <color indexed="8"/>
        <rFont val="Calibri"/>
        <family val="2"/>
      </rPr>
      <t>, Tables A-22, A-27, A-34, and A-230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</si>
</sst>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7" formatCode="[$-409]mmm\-yy;@"/>
  </numFmts>
  <fonts count="18" x14ac:knownFonts="1">
    <font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i/>
      <sz val="9"/>
      <color indexed="8"/>
      <name val="Calibri"/>
      <family val="2"/>
    </font>
    <font>
      <b/>
      <vertAlign val="superscript"/>
      <sz val="9"/>
      <color indexed="8"/>
      <name val="Calibri"/>
      <family val="2"/>
    </font>
    <font>
      <vertAlign val="superscript"/>
      <sz val="9"/>
      <color indexed="8"/>
      <name val="Calibri"/>
      <family val="2"/>
    </font>
    <font>
      <b/>
      <sz val="9"/>
      <color indexed="8"/>
      <name val="Calibri"/>
      <family val="2"/>
    </font>
    <font>
      <b/>
      <vertAlign val="subscript"/>
      <sz val="9"/>
      <color indexed="8"/>
      <name val="Calibri"/>
      <family val="2"/>
    </font>
    <font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u/>
      <sz val="10"/>
      <color indexed="12"/>
      <name val="Verdana"/>
      <family val="2"/>
    </font>
    <font>
      <b/>
      <sz val="9"/>
      <color indexed="8"/>
      <name val="Calibri"/>
      <family val="2"/>
    </font>
    <font>
      <b/>
      <vertAlign val="subscript"/>
      <sz val="9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6"/>
      <name val="Calibri"/>
      <family val="2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 style="dashed">
        <color theme="0" tint="-0.24994659260841701"/>
      </top>
      <bottom style="thin">
        <color theme="0" tint="-0.249977111117893"/>
      </bottom>
      <diagonal/>
    </border>
  </borders>
  <cellStyleXfs count="24">
    <xf numFmtId="0" fontId="0" fillId="0" borderId="0"/>
    <xf numFmtId="0" fontId="13" fillId="0" borderId="1" applyNumberFormat="0" applyFont="0" applyProtection="0">
      <alignment wrapText="1"/>
    </xf>
    <xf numFmtId="43" fontId="8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Protection="0">
      <alignment vertical="top" wrapText="1"/>
    </xf>
    <xf numFmtId="0" fontId="13" fillId="0" borderId="2" applyNumberFormat="0" applyProtection="0">
      <alignment vertical="top" wrapText="1"/>
    </xf>
    <xf numFmtId="0" fontId="15" fillId="0" borderId="3" applyNumberFormat="0" applyProtection="0">
      <alignment wrapText="1"/>
    </xf>
    <xf numFmtId="0" fontId="15" fillId="0" borderId="4" applyNumberFormat="0" applyProtection="0">
      <alignment horizontal="left" wrapText="1"/>
    </xf>
    <xf numFmtId="0" fontId="16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0" borderId="0"/>
    <xf numFmtId="177" fontId="9" fillId="0" borderId="0"/>
    <xf numFmtId="0" fontId="15" fillId="0" borderId="5" applyNumberFormat="0" applyProtection="0">
      <alignment wrapText="1"/>
    </xf>
    <xf numFmtId="9" fontId="8" fillId="0" borderId="0" applyFont="0" applyFill="0" applyBorder="0" applyAlignment="0" applyProtection="0"/>
    <xf numFmtId="0" fontId="13" fillId="0" borderId="6" applyNumberFormat="0" applyFont="0" applyFill="0" applyProtection="0">
      <alignment wrapText="1"/>
    </xf>
    <xf numFmtId="0" fontId="15" fillId="0" borderId="7" applyNumberFormat="0" applyFill="0" applyProtection="0">
      <alignment wrapText="1"/>
    </xf>
    <xf numFmtId="0" fontId="17" fillId="0" borderId="0" applyNumberFormat="0" applyProtection="0">
      <alignment horizontal="left"/>
    </xf>
  </cellStyleXfs>
  <cellXfs count="28">
    <xf numFmtId="0" fontId="0" fillId="0" borderId="0" xfId="0"/>
    <xf numFmtId="0" fontId="0" fillId="0" borderId="0" xfId="0"/>
    <xf numFmtId="0" fontId="15" fillId="0" borderId="3" xfId="7">
      <alignment wrapText="1"/>
    </xf>
    <xf numFmtId="0" fontId="13" fillId="0" borderId="0" xfId="1" applyBorder="1">
      <alignment wrapText="1"/>
    </xf>
    <xf numFmtId="0" fontId="15" fillId="0" borderId="5" xfId="19" applyAlignment="1">
      <alignment horizontal="right" wrapText="1"/>
    </xf>
    <xf numFmtId="0" fontId="15" fillId="0" borderId="3" xfId="7" applyAlignment="1">
      <alignment horizontal="right" wrapText="1"/>
    </xf>
    <xf numFmtId="0" fontId="13" fillId="0" borderId="0" xfId="1" applyBorder="1">
      <alignment wrapText="1"/>
    </xf>
    <xf numFmtId="2" fontId="15" fillId="0" borderId="5" xfId="19" applyNumberFormat="1" applyAlignment="1">
      <alignment horizontal="right" wrapText="1"/>
    </xf>
    <xf numFmtId="2" fontId="15" fillId="0" borderId="3" xfId="7" applyNumberFormat="1" applyAlignment="1">
      <alignment horizontal="right" wrapText="1"/>
    </xf>
    <xf numFmtId="2" fontId="13" fillId="0" borderId="0" xfId="1" applyNumberFormat="1" applyBorder="1">
      <alignment wrapText="1"/>
    </xf>
    <xf numFmtId="2" fontId="0" fillId="0" borderId="0" xfId="0" applyNumberFormat="1"/>
    <xf numFmtId="2" fontId="15" fillId="0" borderId="5" xfId="19" applyNumberFormat="1" applyFill="1" applyAlignment="1">
      <alignment horizontal="right" wrapText="1"/>
    </xf>
    <xf numFmtId="2" fontId="15" fillId="0" borderId="3" xfId="7" applyNumberFormat="1" applyFill="1" applyAlignment="1">
      <alignment horizontal="right" wrapText="1"/>
    </xf>
    <xf numFmtId="4" fontId="13" fillId="0" borderId="0" xfId="1" applyNumberFormat="1" applyFill="1" applyBorder="1">
      <alignment wrapText="1"/>
    </xf>
    <xf numFmtId="0" fontId="13" fillId="0" borderId="0" xfId="1" applyFill="1" applyBorder="1">
      <alignment wrapText="1"/>
    </xf>
    <xf numFmtId="2" fontId="13" fillId="0" borderId="0" xfId="1" applyNumberFormat="1" applyFill="1" applyBorder="1">
      <alignment wrapText="1"/>
    </xf>
    <xf numFmtId="2" fontId="0" fillId="0" borderId="0" xfId="0" applyNumberFormat="1" applyFill="1"/>
    <xf numFmtId="4" fontId="13" fillId="0" borderId="1" xfId="1" applyNumberFormat="1" applyFill="1">
      <alignment wrapText="1"/>
    </xf>
    <xf numFmtId="4" fontId="13" fillId="0" borderId="1" xfId="1" applyNumberFormat="1" applyFill="1" applyAlignment="1">
      <alignment horizontal="right" wrapText="1"/>
    </xf>
    <xf numFmtId="0" fontId="17" fillId="0" borderId="0" xfId="23">
      <alignment horizontal="left"/>
    </xf>
    <xf numFmtId="0" fontId="15" fillId="0" borderId="5" xfId="19">
      <alignment wrapText="1"/>
    </xf>
    <xf numFmtId="4" fontId="15" fillId="0" borderId="5" xfId="19" applyNumberFormat="1" applyFill="1">
      <alignment wrapText="1"/>
    </xf>
    <xf numFmtId="4" fontId="15" fillId="0" borderId="8" xfId="19" applyNumberFormat="1" applyFill="1" applyBorder="1">
      <alignment wrapText="1"/>
    </xf>
    <xf numFmtId="0" fontId="1" fillId="0" borderId="0" xfId="6" applyFont="1" applyBorder="1">
      <alignment vertical="top" wrapText="1"/>
    </xf>
    <xf numFmtId="0" fontId="15" fillId="0" borderId="0" xfId="6" applyFont="1" applyBorder="1">
      <alignment vertical="top" wrapText="1"/>
    </xf>
    <xf numFmtId="0" fontId="15" fillId="0" borderId="0" xfId="1" applyFont="1" applyBorder="1" applyAlignment="1">
      <alignment horizontal="left" wrapText="1"/>
    </xf>
    <xf numFmtId="0" fontId="15" fillId="0" borderId="2" xfId="6" applyFont="1">
      <alignment vertical="top" wrapText="1"/>
    </xf>
    <xf numFmtId="0" fontId="15" fillId="0" borderId="0" xfId="1" applyFont="1" applyBorder="1">
      <alignment wrapText="1"/>
    </xf>
  </cellXfs>
  <cellStyles count="24">
    <cellStyle name="Body: normal cell" xfId="1"/>
    <cellStyle name="Comma 2" xfId="2"/>
    <cellStyle name="Followed Hyperlink" xfId="3" builtinId="9" customBuiltin="1"/>
    <cellStyle name="Font: Calibri, 9pt regular" xfId="4"/>
    <cellStyle name="Footnotes: all except top row" xfId="5"/>
    <cellStyle name="Footnotes: top row" xfId="6"/>
    <cellStyle name="Header: bottom row" xfId="7"/>
    <cellStyle name="Header: top rows" xfId="8"/>
    <cellStyle name="Hyperlink" xfId="9" builtinId="8" customBuiltin="1"/>
    <cellStyle name="Hyperlink 2" xfId="10"/>
    <cellStyle name="Normal" xfId="0" builtinId="0"/>
    <cellStyle name="Normal 10 3" xfId="11"/>
    <cellStyle name="Normal 128" xfId="12"/>
    <cellStyle name="Normal 153" xfId="13"/>
    <cellStyle name="Normal 2" xfId="14"/>
    <cellStyle name="Normal 2 2 2 3" xfId="15"/>
    <cellStyle name="Normal 3" xfId="16"/>
    <cellStyle name="Normal 4" xfId="17"/>
    <cellStyle name="Normal 8" xfId="18"/>
    <cellStyle name="Parent row" xfId="19"/>
    <cellStyle name="Percent 2" xfId="20"/>
    <cellStyle name="Section Break" xfId="21"/>
    <cellStyle name="Section Break: parent row" xfId="22"/>
    <cellStyle name="Table title" xfId="23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showGridLines="0" tabSelected="1" zoomScale="90" zoomScaleNormal="90" workbookViewId="0">
      <selection activeCell="A2" sqref="A2"/>
    </sheetView>
  </sheetViews>
  <sheetFormatPr defaultRowHeight="14.5" x14ac:dyDescent="0.35"/>
  <cols>
    <col min="1" max="1" width="19" customWidth="1"/>
    <col min="2" max="2" width="13.08984375" customWidth="1"/>
    <col min="3" max="3" width="11.26953125" customWidth="1"/>
    <col min="4" max="4" width="11.81640625" customWidth="1"/>
    <col min="5" max="5" width="9.26953125" customWidth="1"/>
    <col min="6" max="6" width="9.453125" style="10" customWidth="1"/>
    <col min="7" max="7" width="11.7265625" style="16" customWidth="1"/>
  </cols>
  <sheetData>
    <row r="1" spans="1:7" ht="18.75" customHeight="1" x14ac:dyDescent="0.35">
      <c r="A1" s="19" t="s">
        <v>25</v>
      </c>
      <c r="B1" s="19"/>
      <c r="C1" s="19"/>
      <c r="D1" s="19"/>
      <c r="E1" s="19"/>
      <c r="F1" s="19"/>
      <c r="G1" s="19"/>
    </row>
    <row r="2" spans="1:7" s="1" customFormat="1" ht="30" customHeight="1" x14ac:dyDescent="0.35">
      <c r="A2" s="3"/>
      <c r="B2" s="4" t="s">
        <v>43</v>
      </c>
      <c r="C2" s="4"/>
      <c r="D2" s="4" t="s">
        <v>44</v>
      </c>
      <c r="E2" s="4"/>
      <c r="F2" s="7" t="s">
        <v>45</v>
      </c>
      <c r="G2" s="11" t="s">
        <v>44</v>
      </c>
    </row>
    <row r="3" spans="1:7" ht="27.75" customHeight="1" thickBot="1" x14ac:dyDescent="0.4">
      <c r="A3" s="2" t="s">
        <v>42</v>
      </c>
      <c r="B3" s="5" t="s">
        <v>0</v>
      </c>
      <c r="C3" s="5"/>
      <c r="D3" s="5" t="s">
        <v>0</v>
      </c>
      <c r="E3" s="5"/>
      <c r="F3" s="8" t="s">
        <v>1</v>
      </c>
      <c r="G3" s="12" t="s">
        <v>1</v>
      </c>
    </row>
    <row r="4" spans="1:7" ht="15.75" customHeight="1" thickTop="1" x14ac:dyDescent="0.35">
      <c r="A4" s="20" t="s">
        <v>2</v>
      </c>
      <c r="B4" s="20"/>
      <c r="C4" s="20"/>
      <c r="D4" s="20"/>
      <c r="E4" s="20"/>
      <c r="F4" s="20"/>
      <c r="G4" s="20"/>
    </row>
    <row r="5" spans="1:7" x14ac:dyDescent="0.35">
      <c r="A5" s="17" t="s">
        <v>3</v>
      </c>
      <c r="B5" s="17">
        <f>F5*3.841/42</f>
        <v>12.678396059388888</v>
      </c>
      <c r="C5" s="17" t="s">
        <v>4</v>
      </c>
      <c r="D5" s="17">
        <f t="shared" ref="D5:D12" si="0">B5/2.20462</f>
        <v>5.7508305555555559</v>
      </c>
      <c r="E5" s="17" t="s">
        <v>4</v>
      </c>
      <c r="F5" s="17">
        <f>G5*2.20462</f>
        <v>138.63385433333332</v>
      </c>
      <c r="G5" s="17">
        <v>62.883333333333326</v>
      </c>
    </row>
    <row r="6" spans="1:7" ht="26.25" customHeight="1" x14ac:dyDescent="0.35">
      <c r="A6" s="17" t="s">
        <v>29</v>
      </c>
      <c r="B6" s="17">
        <f>F6*5.77/42</f>
        <v>22.454989038952373</v>
      </c>
      <c r="C6" s="17" t="s">
        <v>4</v>
      </c>
      <c r="D6" s="17">
        <f t="shared" si="0"/>
        <v>10.185423809523806</v>
      </c>
      <c r="E6" s="17" t="s">
        <v>4</v>
      </c>
      <c r="F6" s="17">
        <f t="shared" ref="F6:F12" si="1">G6*2.20462</f>
        <v>163.45052679999995</v>
      </c>
      <c r="G6" s="17">
        <v>74.139999999999986</v>
      </c>
    </row>
    <row r="7" spans="1:7" x14ac:dyDescent="0.35">
      <c r="A7" s="17" t="s">
        <v>5</v>
      </c>
      <c r="B7" s="17">
        <f>F7*5.67/42</f>
        <v>21.782086523999997</v>
      </c>
      <c r="C7" s="17" t="s">
        <v>4</v>
      </c>
      <c r="D7" s="17">
        <f t="shared" si="0"/>
        <v>9.8802000000000003</v>
      </c>
      <c r="E7" s="17" t="s">
        <v>4</v>
      </c>
      <c r="F7" s="17">
        <f t="shared" si="1"/>
        <v>161.34878906666665</v>
      </c>
      <c r="G7" s="17">
        <v>73.186666666666667</v>
      </c>
    </row>
    <row r="8" spans="1:7" x14ac:dyDescent="0.35">
      <c r="A8" s="17" t="s">
        <v>6</v>
      </c>
      <c r="B8" s="17">
        <f>F8*18.297</f>
        <v>3876.6097384278</v>
      </c>
      <c r="C8" s="17" t="s">
        <v>7</v>
      </c>
      <c r="D8" s="17">
        <f t="shared" si="0"/>
        <v>1758.4026900000001</v>
      </c>
      <c r="E8" s="17" t="s">
        <v>7</v>
      </c>
      <c r="F8" s="17">
        <f t="shared" si="1"/>
        <v>211.87133073333334</v>
      </c>
      <c r="G8" s="17">
        <v>96.103333333333339</v>
      </c>
    </row>
    <row r="9" spans="1:7" ht="24.5" x14ac:dyDescent="0.35">
      <c r="A9" s="17" t="s">
        <v>8</v>
      </c>
      <c r="B9" s="17">
        <f>F9*1.037</f>
        <v>120.96236263539997</v>
      </c>
      <c r="C9" s="17" t="s">
        <v>9</v>
      </c>
      <c r="D9" s="17">
        <f t="shared" si="0"/>
        <v>54.86766999999999</v>
      </c>
      <c r="E9" s="17" t="s">
        <v>9</v>
      </c>
      <c r="F9" s="17">
        <f t="shared" si="1"/>
        <v>116.64644419999998</v>
      </c>
      <c r="G9" s="17">
        <v>52.91</v>
      </c>
    </row>
    <row r="10" spans="1:7" ht="15" customHeight="1" x14ac:dyDescent="0.35">
      <c r="A10" s="17" t="s">
        <v>37</v>
      </c>
      <c r="B10" s="17">
        <f>F10*5.052/42</f>
        <v>17.858270998532106</v>
      </c>
      <c r="C10" s="17" t="s">
        <v>4</v>
      </c>
      <c r="D10" s="17">
        <f t="shared" si="0"/>
        <v>8.1003850997142859</v>
      </c>
      <c r="E10" s="17" t="s">
        <v>4</v>
      </c>
      <c r="F10" s="17">
        <f t="shared" si="1"/>
        <v>148.46543585478</v>
      </c>
      <c r="G10" s="17">
        <f>G11*(1-0.0469)</f>
        <v>67.342869000000007</v>
      </c>
    </row>
    <row r="11" spans="1:7" s="1" customFormat="1" x14ac:dyDescent="0.35">
      <c r="A11" s="17" t="s">
        <v>41</v>
      </c>
      <c r="B11" s="17">
        <f>F11*5.222/42</f>
        <v>19.367540158022219</v>
      </c>
      <c r="C11" s="17" t="s">
        <v>4</v>
      </c>
      <c r="D11" s="17">
        <f t="shared" si="0"/>
        <v>8.7849788888888884</v>
      </c>
      <c r="E11" s="17" t="s">
        <v>4</v>
      </c>
      <c r="F11" s="17">
        <f t="shared" si="1"/>
        <v>155.77110046666664</v>
      </c>
      <c r="G11" s="17">
        <v>70.656666666666666</v>
      </c>
    </row>
    <row r="12" spans="1:7" ht="24.5" x14ac:dyDescent="0.35">
      <c r="A12" s="17" t="s">
        <v>10</v>
      </c>
      <c r="B12" s="17">
        <f>F12*6.287/42</f>
        <v>24.781597312406348</v>
      </c>
      <c r="C12" s="17" t="s">
        <v>4</v>
      </c>
      <c r="D12" s="17">
        <f t="shared" si="0"/>
        <v>11.240756825396826</v>
      </c>
      <c r="E12" s="17" t="s">
        <v>4</v>
      </c>
      <c r="F12" s="17">
        <f t="shared" si="1"/>
        <v>165.55226453333333</v>
      </c>
      <c r="G12" s="17">
        <v>75.093333333333334</v>
      </c>
    </row>
    <row r="13" spans="1:7" ht="15.75" customHeight="1" x14ac:dyDescent="0.35">
      <c r="A13" s="21" t="s">
        <v>11</v>
      </c>
      <c r="B13" s="21"/>
      <c r="C13" s="21"/>
      <c r="D13" s="21"/>
      <c r="E13" s="21"/>
      <c r="F13" s="21"/>
      <c r="G13" s="21"/>
    </row>
    <row r="14" spans="1:7" ht="15" customHeight="1" x14ac:dyDescent="0.35">
      <c r="A14" s="17" t="s">
        <v>12</v>
      </c>
      <c r="B14" s="17">
        <f>F14*5.67/42</f>
        <v>21.498351929999998</v>
      </c>
      <c r="C14" s="17" t="s">
        <v>4</v>
      </c>
      <c r="D14" s="17">
        <f>B14/2.20462</f>
        <v>9.7515000000000001</v>
      </c>
      <c r="E14" s="17" t="s">
        <v>4</v>
      </c>
      <c r="F14" s="17">
        <f>G14*2.20462</f>
        <v>159.24705133333333</v>
      </c>
      <c r="G14" s="17">
        <v>72.233333333333334</v>
      </c>
    </row>
    <row r="15" spans="1:7" x14ac:dyDescent="0.35">
      <c r="A15" s="17" t="s">
        <v>30</v>
      </c>
      <c r="B15" s="17">
        <f>F15*5.048/42</f>
        <v>18.333573727961902</v>
      </c>
      <c r="C15" s="17" t="s">
        <v>4</v>
      </c>
      <c r="D15" s="17">
        <f>B15/2.20462</f>
        <v>8.3159790476190469</v>
      </c>
      <c r="E15" s="17" t="s">
        <v>4</v>
      </c>
      <c r="F15" s="17">
        <f>G15*2.20462</f>
        <v>152.53765779999998</v>
      </c>
      <c r="G15" s="17">
        <v>69.19</v>
      </c>
    </row>
    <row r="16" spans="1:7" ht="15.75" customHeight="1" x14ac:dyDescent="0.35">
      <c r="A16" s="21" t="s">
        <v>13</v>
      </c>
      <c r="B16" s="21"/>
      <c r="C16" s="21"/>
      <c r="D16" s="21"/>
      <c r="E16" s="21"/>
      <c r="F16" s="21"/>
      <c r="G16" s="21"/>
    </row>
    <row r="17" spans="1:7" x14ac:dyDescent="0.35">
      <c r="A17" s="17" t="s">
        <v>14</v>
      </c>
      <c r="B17" s="17">
        <f>F17*6.13/42</f>
        <v>32.858032665158731</v>
      </c>
      <c r="C17" s="17" t="s">
        <v>4</v>
      </c>
      <c r="D17" s="17">
        <f>B17/2.20462</f>
        <v>14.904170634920638</v>
      </c>
      <c r="E17" s="17" t="s">
        <v>4</v>
      </c>
      <c r="F17" s="17">
        <f>G17*2.20462</f>
        <v>225.12844566666666</v>
      </c>
      <c r="G17" s="17">
        <v>102.11666666666667</v>
      </c>
    </row>
    <row r="18" spans="1:7" ht="15.75" customHeight="1" x14ac:dyDescent="0.35">
      <c r="A18" s="21" t="s">
        <v>15</v>
      </c>
      <c r="B18" s="21"/>
      <c r="C18" s="21"/>
      <c r="D18" s="21"/>
      <c r="E18" s="21"/>
      <c r="F18" s="21"/>
      <c r="G18" s="21"/>
    </row>
    <row r="19" spans="1:7" x14ac:dyDescent="0.35">
      <c r="A19" s="17" t="s">
        <v>16</v>
      </c>
      <c r="B19" s="17">
        <f>F19*6.636/42</f>
        <v>26.246662485999998</v>
      </c>
      <c r="C19" s="17" t="s">
        <v>4</v>
      </c>
      <c r="D19" s="17">
        <f t="shared" ref="D19:D24" si="2">B19/2.20462</f>
        <v>11.9053</v>
      </c>
      <c r="E19" s="17" t="s">
        <v>4</v>
      </c>
      <c r="F19" s="17">
        <f t="shared" ref="F19:F24" si="3">G19*2.20462</f>
        <v>166.11811699999998</v>
      </c>
      <c r="G19" s="17">
        <v>75.349999999999994</v>
      </c>
    </row>
    <row r="20" spans="1:7" x14ac:dyDescent="0.35">
      <c r="A20" s="17" t="s">
        <v>17</v>
      </c>
      <c r="B20" s="17">
        <f>F20*6.065/42</f>
        <v>23.57968817984127</v>
      </c>
      <c r="C20" s="17" t="s">
        <v>4</v>
      </c>
      <c r="D20" s="17">
        <f t="shared" si="2"/>
        <v>10.695579365079366</v>
      </c>
      <c r="E20" s="17" t="s">
        <v>4</v>
      </c>
      <c r="F20" s="17">
        <f t="shared" si="3"/>
        <v>163.28885466666665</v>
      </c>
      <c r="G20" s="17">
        <v>74.066666666666663</v>
      </c>
    </row>
    <row r="21" spans="1:7" s="1" customFormat="1" ht="36.5" x14ac:dyDescent="0.35">
      <c r="A21" s="17" t="s">
        <v>31</v>
      </c>
      <c r="B21" s="17">
        <f>F21*5.248/42</f>
        <v>18.736722439111109</v>
      </c>
      <c r="C21" s="17" t="s">
        <v>4</v>
      </c>
      <c r="D21" s="17">
        <f t="shared" si="2"/>
        <v>8.498844444444444</v>
      </c>
      <c r="E21" s="17" t="s">
        <v>4</v>
      </c>
      <c r="F21" s="17">
        <f t="shared" si="3"/>
        <v>149.95090366666665</v>
      </c>
      <c r="G21" s="17">
        <v>68.016666666666666</v>
      </c>
    </row>
    <row r="22" spans="1:7" s="1" customFormat="1" ht="36.5" x14ac:dyDescent="0.35">
      <c r="A22" s="17" t="s">
        <v>32</v>
      </c>
      <c r="B22" s="17">
        <f>F22*5.825/42</f>
        <v>22.612975432579361</v>
      </c>
      <c r="C22" s="17" t="s">
        <v>4</v>
      </c>
      <c r="D22" s="17">
        <f t="shared" si="2"/>
        <v>10.257085317460316</v>
      </c>
      <c r="E22" s="17" t="s">
        <v>4</v>
      </c>
      <c r="F22" s="17">
        <f t="shared" si="3"/>
        <v>163.04634646666665</v>
      </c>
      <c r="G22" s="17">
        <v>73.956666666666663</v>
      </c>
    </row>
    <row r="23" spans="1:7" ht="24.5" x14ac:dyDescent="0.35">
      <c r="A23" s="17" t="s">
        <v>18</v>
      </c>
      <c r="B23" s="17">
        <f>F23*5.248/42</f>
        <v>19.938700859733334</v>
      </c>
      <c r="C23" s="17" t="s">
        <v>4</v>
      </c>
      <c r="D23" s="17">
        <f t="shared" si="2"/>
        <v>9.0440533333333342</v>
      </c>
      <c r="E23" s="17" t="s">
        <v>4</v>
      </c>
      <c r="F23" s="17">
        <f t="shared" si="3"/>
        <v>159.57039559999998</v>
      </c>
      <c r="G23" s="17">
        <v>72.38</v>
      </c>
    </row>
    <row r="24" spans="1:7" x14ac:dyDescent="0.35">
      <c r="A24" s="17" t="s">
        <v>19</v>
      </c>
      <c r="B24" s="17">
        <f>F24*5.537/42</f>
        <v>21.100638481999994</v>
      </c>
      <c r="C24" s="17" t="s">
        <v>4</v>
      </c>
      <c r="D24" s="17">
        <f t="shared" si="2"/>
        <v>9.5710999999999977</v>
      </c>
      <c r="E24" s="17" t="s">
        <v>4</v>
      </c>
      <c r="F24" s="17">
        <f t="shared" si="3"/>
        <v>160.05541199999996</v>
      </c>
      <c r="G24" s="17">
        <v>72.599999999999994</v>
      </c>
    </row>
    <row r="25" spans="1:7" ht="15.75" customHeight="1" x14ac:dyDescent="0.35">
      <c r="A25" s="22" t="s">
        <v>20</v>
      </c>
      <c r="B25" s="22"/>
      <c r="C25" s="22"/>
      <c r="D25" s="22"/>
      <c r="E25" s="22"/>
      <c r="F25" s="22"/>
      <c r="G25" s="22"/>
    </row>
    <row r="26" spans="1:7" x14ac:dyDescent="0.35">
      <c r="A26" s="17" t="s">
        <v>28</v>
      </c>
      <c r="B26" s="17">
        <f>F26*25</f>
        <v>5715.1099133333328</v>
      </c>
      <c r="C26" s="17" t="s">
        <v>7</v>
      </c>
      <c r="D26" s="17">
        <f>B26/2.20462</f>
        <v>2592.3333333333335</v>
      </c>
      <c r="E26" s="17" t="s">
        <v>7</v>
      </c>
      <c r="F26" s="17">
        <f>G26*2.20462</f>
        <v>228.6043965333333</v>
      </c>
      <c r="G26" s="17">
        <v>103.69333333333333</v>
      </c>
    </row>
    <row r="27" spans="1:7" x14ac:dyDescent="0.35">
      <c r="A27" s="17" t="s">
        <v>21</v>
      </c>
      <c r="B27" s="17">
        <f>F27*24</f>
        <v>4933.5868207999993</v>
      </c>
      <c r="C27" s="17" t="s">
        <v>7</v>
      </c>
      <c r="D27" s="17">
        <f>B27/2.20462</f>
        <v>2237.8399999999997</v>
      </c>
      <c r="E27" s="17" t="s">
        <v>7</v>
      </c>
      <c r="F27" s="17">
        <f>G27*2.20462</f>
        <v>205.56611753333328</v>
      </c>
      <c r="G27" s="17">
        <v>93.243333333333325</v>
      </c>
    </row>
    <row r="28" spans="1:7" x14ac:dyDescent="0.35">
      <c r="A28" s="17" t="s">
        <v>26</v>
      </c>
      <c r="B28" s="17">
        <f>F28*17.5</f>
        <v>3747.3579604999991</v>
      </c>
      <c r="C28" s="17" t="s">
        <v>7</v>
      </c>
      <c r="D28" s="17">
        <f>B28/2.20462</f>
        <v>1699.7749999999996</v>
      </c>
      <c r="E28" s="17" t="s">
        <v>7</v>
      </c>
      <c r="F28" s="17">
        <f>G28*2.20462</f>
        <v>214.13474059999996</v>
      </c>
      <c r="G28" s="17">
        <v>97.13</v>
      </c>
    </row>
    <row r="29" spans="1:7" x14ac:dyDescent="0.35">
      <c r="A29" s="17" t="s">
        <v>22</v>
      </c>
      <c r="B29" s="17">
        <f>F29*13</f>
        <v>2813.1759560666665</v>
      </c>
      <c r="C29" s="17" t="s">
        <v>7</v>
      </c>
      <c r="D29" s="17">
        <f>B29/2.20462</f>
        <v>1276.0366666666666</v>
      </c>
      <c r="E29" s="17" t="s">
        <v>7</v>
      </c>
      <c r="F29" s="17">
        <f>G29*2.20462</f>
        <v>216.39815046666664</v>
      </c>
      <c r="G29" s="17">
        <v>98.156666666666666</v>
      </c>
    </row>
    <row r="30" spans="1:7" x14ac:dyDescent="0.35">
      <c r="A30" s="17" t="s">
        <v>23</v>
      </c>
      <c r="B30" s="17">
        <f>F30*28.717</f>
        <v>7196.2449120466654</v>
      </c>
      <c r="C30" s="17" t="s">
        <v>7</v>
      </c>
      <c r="D30" s="17">
        <f>B30/2.20462</f>
        <v>3264.1656666666663</v>
      </c>
      <c r="E30" s="17" t="s">
        <v>7</v>
      </c>
      <c r="F30" s="17">
        <f>G30*2.20462</f>
        <v>250.59180666666663</v>
      </c>
      <c r="G30" s="17">
        <v>113.66666666666666</v>
      </c>
    </row>
    <row r="31" spans="1:7" s="1" customFormat="1" x14ac:dyDescent="0.35">
      <c r="A31" s="21" t="s">
        <v>33</v>
      </c>
      <c r="B31" s="21"/>
      <c r="C31" s="21"/>
      <c r="D31" s="21"/>
      <c r="E31" s="21"/>
      <c r="F31" s="21"/>
      <c r="G31" s="21"/>
    </row>
    <row r="32" spans="1:7" s="1" customFormat="1" x14ac:dyDescent="0.35">
      <c r="A32" s="17" t="s">
        <v>35</v>
      </c>
      <c r="B32" s="18" t="s">
        <v>34</v>
      </c>
      <c r="C32" s="17"/>
      <c r="D32" s="18" t="s">
        <v>34</v>
      </c>
      <c r="E32" s="17"/>
      <c r="F32" s="17">
        <f>G32*2.20462</f>
        <v>26.029213466666665</v>
      </c>
      <c r="G32" s="17">
        <v>11.806666666666667</v>
      </c>
    </row>
    <row r="33" spans="1:7" s="1" customFormat="1" x14ac:dyDescent="0.35">
      <c r="A33" s="17" t="s">
        <v>36</v>
      </c>
      <c r="B33" s="18" t="s">
        <v>34</v>
      </c>
      <c r="C33" s="17"/>
      <c r="D33" s="18" t="s">
        <v>34</v>
      </c>
      <c r="E33" s="17"/>
      <c r="F33" s="17">
        <f>G33*2.20462</f>
        <v>0</v>
      </c>
      <c r="G33" s="17">
        <v>0</v>
      </c>
    </row>
    <row r="34" spans="1:7" s="1" customFormat="1" x14ac:dyDescent="0.35">
      <c r="A34" s="17" t="s">
        <v>38</v>
      </c>
      <c r="B34" s="17">
        <f>F34*14.12</f>
        <v>1552.8838206985574</v>
      </c>
      <c r="C34" s="17" t="s">
        <v>7</v>
      </c>
      <c r="D34" s="17">
        <f>B34/2.20462</f>
        <v>704.37709024619096</v>
      </c>
      <c r="E34" s="17" t="s">
        <v>7</v>
      </c>
      <c r="F34" s="17">
        <f>G34*2.20462</f>
        <v>109.97760769819813</v>
      </c>
      <c r="G34" s="17">
        <v>49.885063048597097</v>
      </c>
    </row>
    <row r="35" spans="1:7" s="1" customFormat="1" x14ac:dyDescent="0.35">
      <c r="A35" s="17" t="s">
        <v>39</v>
      </c>
      <c r="B35" s="17">
        <f>F35*28</f>
        <v>5306.8730791999997</v>
      </c>
      <c r="C35" s="17" t="s">
        <v>7</v>
      </c>
      <c r="D35" s="17">
        <f>B35/2.20462</f>
        <v>2407.16</v>
      </c>
      <c r="E35" s="17" t="s">
        <v>7</v>
      </c>
      <c r="F35" s="17">
        <f>G35*2.20462</f>
        <v>189.53118139999998</v>
      </c>
      <c r="G35" s="17">
        <v>85.97</v>
      </c>
    </row>
    <row r="36" spans="1:7" s="1" customFormat="1" ht="15" thickBot="1" x14ac:dyDescent="0.4">
      <c r="A36" s="14" t="s">
        <v>40</v>
      </c>
      <c r="B36" s="13">
        <f>F36*5.796/42</f>
        <v>22.513579439999997</v>
      </c>
      <c r="C36" s="14" t="s">
        <v>4</v>
      </c>
      <c r="D36" s="13">
        <f>B36/2.20462</f>
        <v>10.212</v>
      </c>
      <c r="E36" s="14" t="s">
        <v>4</v>
      </c>
      <c r="F36" s="13">
        <f>G36*2.20462</f>
        <v>163.14187999999999</v>
      </c>
      <c r="G36" s="13">
        <v>74</v>
      </c>
    </row>
    <row r="37" spans="1:7" ht="24.5" customHeight="1" x14ac:dyDescent="0.35">
      <c r="A37" s="26" t="s">
        <v>50</v>
      </c>
      <c r="B37" s="26"/>
      <c r="C37" s="26"/>
      <c r="D37" s="26"/>
      <c r="E37" s="26"/>
      <c r="F37" s="26"/>
      <c r="G37" s="26"/>
    </row>
    <row r="38" spans="1:7" s="1" customFormat="1" ht="25" customHeight="1" x14ac:dyDescent="0.35">
      <c r="A38" s="23" t="s">
        <v>46</v>
      </c>
      <c r="B38" s="24"/>
      <c r="C38" s="24"/>
      <c r="D38" s="24"/>
      <c r="E38" s="24"/>
      <c r="F38" s="24"/>
      <c r="G38" s="24"/>
    </row>
    <row r="39" spans="1:7" s="1" customFormat="1" ht="28" customHeight="1" x14ac:dyDescent="0.35">
      <c r="A39" s="23" t="s">
        <v>47</v>
      </c>
      <c r="B39" s="24"/>
      <c r="C39" s="24"/>
      <c r="D39" s="24"/>
      <c r="E39" s="24"/>
      <c r="F39" s="24"/>
      <c r="G39" s="24"/>
    </row>
    <row r="40" spans="1:7" s="1" customFormat="1" ht="17.5" customHeight="1" x14ac:dyDescent="0.35">
      <c r="A40" s="23" t="s">
        <v>48</v>
      </c>
      <c r="B40" s="24"/>
      <c r="C40" s="24"/>
      <c r="D40" s="24"/>
      <c r="E40" s="24"/>
      <c r="F40" s="24"/>
      <c r="G40" s="24"/>
    </row>
    <row r="41" spans="1:7" ht="11.25" customHeight="1" x14ac:dyDescent="0.35">
      <c r="A41" s="27" t="s">
        <v>24</v>
      </c>
      <c r="B41" s="27"/>
      <c r="C41" s="27"/>
      <c r="D41" s="27"/>
      <c r="E41" s="27"/>
      <c r="F41" s="27"/>
      <c r="G41" s="27"/>
    </row>
    <row r="42" spans="1:7" ht="12.75" customHeight="1" x14ac:dyDescent="0.35">
      <c r="A42" s="27" t="s">
        <v>27</v>
      </c>
      <c r="B42" s="27"/>
      <c r="C42" s="27"/>
      <c r="D42" s="27"/>
      <c r="E42" s="27"/>
      <c r="F42" s="27"/>
      <c r="G42" s="27"/>
    </row>
    <row r="43" spans="1:7" ht="24" customHeight="1" x14ac:dyDescent="0.35">
      <c r="A43" s="25" t="s">
        <v>49</v>
      </c>
      <c r="B43" s="25"/>
      <c r="C43" s="25"/>
      <c r="D43" s="25"/>
      <c r="E43" s="25"/>
      <c r="F43" s="25"/>
      <c r="G43" s="25"/>
    </row>
    <row r="44" spans="1:7" ht="12" customHeight="1" x14ac:dyDescent="0.35">
      <c r="A44" s="3"/>
      <c r="B44" s="3"/>
      <c r="C44" s="3"/>
      <c r="D44" s="6"/>
      <c r="E44" s="6"/>
      <c r="F44" s="6"/>
      <c r="G44" s="14"/>
    </row>
    <row r="45" spans="1:7" x14ac:dyDescent="0.35">
      <c r="D45" s="3"/>
      <c r="E45" s="3"/>
      <c r="F45" s="9"/>
      <c r="G45" s="15"/>
    </row>
  </sheetData>
  <mergeCells count="14">
    <mergeCell ref="A38:G38"/>
    <mergeCell ref="A43:G43"/>
    <mergeCell ref="A31:G31"/>
    <mergeCell ref="A39:G39"/>
    <mergeCell ref="A40:G40"/>
    <mergeCell ref="A37:G37"/>
    <mergeCell ref="A41:G41"/>
    <mergeCell ref="A42:G42"/>
    <mergeCell ref="A1:G1"/>
    <mergeCell ref="A4:G4"/>
    <mergeCell ref="A13:G13"/>
    <mergeCell ref="A16:G16"/>
    <mergeCell ref="A18:G18"/>
    <mergeCell ref="A25:G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CO2_factors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Nakolan, Kevin</dc:creator>
  <cp:lastModifiedBy>Brian Scott</cp:lastModifiedBy>
  <cp:lastPrinted>2016-01-14T20:03:29Z</cp:lastPrinted>
  <dcterms:created xsi:type="dcterms:W3CDTF">2012-03-07T20:42:24Z</dcterms:created>
  <dcterms:modified xsi:type="dcterms:W3CDTF">2023-05-01T03:18:40Z</dcterms:modified>
</cp:coreProperties>
</file>