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<sst xmlns="http://schemas.openxmlformats.org/spreadsheetml/2006/main" count="185" uniqueCount="118">
  <si>
    <t xml:space="preserve">Offensive Production (OP)</t>
  </si>
  <si>
    <t xml:space="preserve">A study on baseball statistics.</t>
  </si>
  <si>
    <t xml:space="preserve">% above team avg</t>
  </si>
  <si>
    <t xml:space="preserve">Offense Created</t>
  </si>
  <si>
    <t xml:space="preserve">Name (#)</t>
  </si>
  <si>
    <t xml:space="preserve">PA</t>
  </si>
  <si>
    <t xml:space="preserve">AB</t>
  </si>
  <si>
    <t xml:space="preserve">H</t>
  </si>
  <si>
    <t xml:space="preserve">RoE</t>
  </si>
  <si>
    <t xml:space="preserve">1b</t>
  </si>
  <si>
    <t xml:space="preserve">2b</t>
  </si>
  <si>
    <t xml:space="preserve">3b</t>
  </si>
  <si>
    <t xml:space="preserve">HR</t>
  </si>
  <si>
    <t xml:space="preserve">BB</t>
  </si>
  <si>
    <t xml:space="preserve">Avg</t>
  </si>
  <si>
    <t xml:space="preserve">R</t>
  </si>
  <si>
    <t xml:space="preserve">RBI</t>
  </si>
  <si>
    <t xml:space="preserve">Slg</t>
  </si>
  <si>
    <t xml:space="preserve">OBP</t>
  </si>
  <si>
    <t xml:space="preserve">OPS</t>
  </si>
  <si>
    <t xml:space="preserve">SB</t>
  </si>
  <si>
    <t xml:space="preserve">RA</t>
  </si>
  <si>
    <t xml:space="preserve">CS</t>
  </si>
  <si>
    <t xml:space="preserve">ThO</t>
  </si>
  <si>
    <t xml:space="preserve">HBP</t>
  </si>
  <si>
    <t xml:space="preserve">TB</t>
  </si>
  <si>
    <t xml:space="preserve">SacF</t>
  </si>
  <si>
    <t xml:space="preserve">SacB</t>
  </si>
  <si>
    <t xml:space="preserve">GiDP</t>
  </si>
  <si>
    <t xml:space="preserve">Outs</t>
  </si>
  <si>
    <t xml:space="preserve">K</t>
  </si>
  <si>
    <t xml:space="preserve">Kfactor</t>
  </si>
  <si>
    <t xml:space="preserve">RoB</t>
  </si>
  <si>
    <t xml:space="preserve">LoB</t>
  </si>
  <si>
    <t xml:space="preserve">ToB</t>
  </si>
  <si>
    <t xml:space="preserve">RC</t>
  </si>
  <si>
    <t xml:space="preserve">RC/PA</t>
  </si>
  <si>
    <t xml:space="preserve">OP</t>
  </si>
  <si>
    <t xml:space="preserve">OP++++</t>
  </si>
  <si>
    <t xml:space="preserve">OP5+</t>
  </si>
  <si>
    <t xml:space="preserve">TB+</t>
  </si>
  <si>
    <t xml:space="preserve">TB++++</t>
  </si>
  <si>
    <t xml:space="preserve">TB5+</t>
  </si>
  <si>
    <t xml:space="preserve">H+</t>
  </si>
  <si>
    <t xml:space="preserve">OB-</t>
  </si>
  <si>
    <t xml:space="preserve">PRA</t>
  </si>
  <si>
    <t xml:space="preserve">PRA+</t>
  </si>
  <si>
    <t xml:space="preserve">BRE</t>
  </si>
  <si>
    <t xml:space="preserve">Outs+</t>
  </si>
  <si>
    <t xml:space="preserve">PRF+OBP</t>
  </si>
  <si>
    <t xml:space="preserve">RF</t>
  </si>
  <si>
    <t xml:space="preserve">RFf+Kfactor+0.5</t>
  </si>
  <si>
    <t xml:space="preserve">OP minus RF</t>
  </si>
  <si>
    <t xml:space="preserve">OP - PRA</t>
  </si>
  <si>
    <t xml:space="preserve">%</t>
  </si>
  <si>
    <t xml:space="preserve">OC</t>
  </si>
  <si>
    <t xml:space="preserve">OC5+</t>
  </si>
  <si>
    <t xml:space="preserve">Hector Alba #</t>
  </si>
  <si>
    <t xml:space="preserve">Jeff Beeden #</t>
  </si>
  <si>
    <t xml:space="preserve">John Revis #</t>
  </si>
  <si>
    <t xml:space="preserve">Dave Frank #</t>
  </si>
  <si>
    <t xml:space="preserve">Tom Frank #</t>
  </si>
  <si>
    <t xml:space="preserve">Larry Frank #</t>
  </si>
  <si>
    <t xml:space="preserve">Jay Monico #</t>
  </si>
  <si>
    <t xml:space="preserve">John Martinez #</t>
  </si>
  <si>
    <t xml:space="preserve">Dan Hymel #</t>
  </si>
  <si>
    <t xml:space="preserve">Jim #</t>
  </si>
  <si>
    <t xml:space="preserve">Josh Lieberman#</t>
  </si>
  <si>
    <t xml:space="preserve">Russ #</t>
  </si>
  <si>
    <t xml:space="preserve">Jay Pritchard #</t>
  </si>
  <si>
    <t xml:space="preserve">Kevin Hill #</t>
  </si>
  <si>
    <t xml:space="preserve">Team Numbers</t>
  </si>
  <si>
    <t xml:space="preserve">League OBP</t>
  </si>
  <si>
    <t xml:space="preserve">Team OBP+</t>
  </si>
  <si>
    <t xml:space="preserve">League FPct</t>
  </si>
  <si>
    <t xml:space="preserve">3-Yr</t>
  </si>
  <si>
    <t xml:space="preserve">2005-2007</t>
  </si>
  <si>
    <t xml:space="preserve">% Above control average</t>
  </si>
  <si>
    <t xml:space="preserve">RFf+Kfactor+ 0.5</t>
  </si>
  <si>
    <t xml:space="preserve">Manny Ramirez</t>
  </si>
  <si>
    <t xml:space="preserve">Vlad Guerrero</t>
  </si>
  <si>
    <t xml:space="preserve">Albert Pujols</t>
  </si>
  <si>
    <t xml:space="preserve">Alex Rodriguez</t>
  </si>
  <si>
    <t xml:space="preserve">Ichiro</t>
  </si>
  <si>
    <t xml:space="preserve">Derek Jeter</t>
  </si>
  <si>
    <t xml:space="preserve">Mike Trout</t>
  </si>
  <si>
    <t xml:space="preserve">Control Numbers</t>
  </si>
  <si>
    <t xml:space="preserve">Total</t>
  </si>
  <si>
    <t xml:space="preserve">Compare OBP</t>
  </si>
  <si>
    <t xml:space="preserve">Ignore this</t>
  </si>
  <si>
    <t xml:space="preserve">SplitsRoB-LoB</t>
  </si>
  <si>
    <t xml:space="preserve">Lob</t>
  </si>
  <si>
    <t xml:space="preserve">One</t>
  </si>
  <si>
    <t xml:space="preserve">Two</t>
  </si>
  <si>
    <t xml:space="preserve">Three</t>
  </si>
  <si>
    <t xml:space="preserve">By Situation</t>
  </si>
  <si>
    <t xml:space="preserve">TB5+-outs*lobp+</t>
  </si>
  <si>
    <t xml:space="preserve">div</t>
  </si>
  <si>
    <t xml:space="preserve">4*PA</t>
  </si>
  <si>
    <t xml:space="preserve">OUT+</t>
  </si>
  <si>
    <t xml:space="preserve">Will use team obp+ as modifier</t>
  </si>
  <si>
    <t xml:space="preserve">RoE yields rob</t>
  </si>
  <si>
    <t xml:space="preserve">Sac</t>
  </si>
  <si>
    <t xml:space="preserve">0 rob/lob</t>
  </si>
  <si>
    <t xml:space="preserve">Total bases considering walks, hbp, errors</t>
  </si>
  <si>
    <t xml:space="preserve">RoB:</t>
  </si>
  <si>
    <t xml:space="preserve">cumulative runners on base while not making an out in an PA</t>
  </si>
  <si>
    <t xml:space="preserve">Total bases considering only hits.</t>
  </si>
  <si>
    <t xml:space="preserve">cumulative runners left on base on plate appearances</t>
  </si>
  <si>
    <t xml:space="preserve">Player Runner Advance</t>
  </si>
  <si>
    <t xml:space="preserve">SB+Advancing</t>
  </si>
  <si>
    <t xml:space="preserve">T0B:  Times on base</t>
  </si>
  <si>
    <t xml:space="preserve">Base running Error</t>
  </si>
  <si>
    <t xml:space="preserve">CS+PickOff+ThO+GiDP</t>
  </si>
  <si>
    <t xml:space="preserve">PA+</t>
  </si>
  <si>
    <t xml:space="preserve">Total Plate appearances</t>
  </si>
  <si>
    <t xml:space="preserve">(H+2*2b+3*3b+4*HR)</t>
  </si>
  <si>
    <t xml:space="preserve">(BB+HBP+RoE)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</si>
</sst>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.000"/>
    <numFmt numFmtId="166" formatCode="0.00"/>
    <numFmt numFmtId="167" formatCode="General"/>
    <numFmt numFmtId="168" formatCode="0.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10000"/>
      <name val="Arial"/>
      <family val="0"/>
      <charset val="1"/>
    </font>
    <font>
      <sz val="10"/>
      <color rgb="FFC0C0C0"/>
      <name val="Arial"/>
      <family val="0"/>
      <charset val="1"/>
    </font>
    <font>
      <sz val="10"/>
      <color rgb="FFFF6600"/>
      <name val="Arial"/>
      <family val="0"/>
      <charset val="1"/>
    </font>
    <font>
      <sz val="9"/>
      <color rgb="FF010000"/>
      <name val="Arial"/>
      <family val="0"/>
      <charset val="1"/>
    </font>
    <font>
      <sz val="10"/>
      <color rgb="FFFFFF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800000"/>
        <bgColor rgb="FF800000"/>
      </patternFill>
    </fill>
    <fill>
      <patternFill patternType="solid">
        <fgColor rgb="FF00CCFF"/>
        <bgColor rgb="FF33CCCC"/>
      </patternFill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FF99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126" activeCellId="0" sqref="AL126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5.7"/>
    <col collapsed="false" customWidth="true" hidden="false" outlineLevel="0" max="4" min="4" style="1" width="4.71"/>
    <col collapsed="false" customWidth="true" hidden="false" outlineLevel="0" max="5" min="5" style="1" width="9"/>
    <col collapsed="false" customWidth="true" hidden="false" outlineLevel="0" max="6" min="6" style="1" width="5.01"/>
    <col collapsed="false" customWidth="true" hidden="false" outlineLevel="0" max="7" min="7" style="1" width="3.99"/>
    <col collapsed="false" customWidth="true" hidden="false" outlineLevel="0" max="8" min="8" style="1" width="2.99"/>
    <col collapsed="false" customWidth="true" hidden="false" outlineLevel="0" max="9" min="9" style="1" width="3.99"/>
    <col collapsed="false" customWidth="true" hidden="false" outlineLevel="0" max="10" min="10" style="1" width="5.7"/>
    <col collapsed="false" customWidth="true" hidden="false" outlineLevel="0" max="11" min="11" style="1" width="4.71"/>
    <col collapsed="false" customWidth="true" hidden="true" outlineLevel="0" max="13" min="12" style="1" width="4.71"/>
    <col collapsed="false" customWidth="true" hidden="false" outlineLevel="0" max="15" min="14" style="1" width="4.71"/>
    <col collapsed="false" customWidth="true" hidden="false" outlineLevel="0" max="16" min="16" style="1" width="5.7"/>
    <col collapsed="false" customWidth="true" hidden="false" outlineLevel="0" max="17" min="17" style="1" width="3.99"/>
    <col collapsed="false" customWidth="true" hidden="false" outlineLevel="0" max="19" min="18" style="1" width="3.57"/>
    <col collapsed="false" customWidth="true" hidden="false" outlineLevel="0" max="20" min="20" style="1" width="4.71"/>
    <col collapsed="false" customWidth="true" hidden="false" outlineLevel="0" max="21" min="21" style="1" width="4.86"/>
    <col collapsed="false" customWidth="true" hidden="false" outlineLevel="0" max="22" min="22" style="1" width="5.01"/>
    <col collapsed="false" customWidth="true" hidden="false" outlineLevel="0" max="24" min="23" style="1" width="4.71"/>
    <col collapsed="false" customWidth="true" hidden="false" outlineLevel="0" max="25" min="25" style="1" width="5.43"/>
    <col collapsed="false" customWidth="true" hidden="false" outlineLevel="0" max="28" min="26" style="1" width="4.71"/>
    <col collapsed="false" customWidth="true" hidden="false" outlineLevel="0" max="30" min="29" style="1" width="5.01"/>
    <col collapsed="false" customWidth="true" hidden="false" outlineLevel="0" max="31" min="31" style="1" width="10.14"/>
    <col collapsed="false" customWidth="true" hidden="false" outlineLevel="0" max="32" min="32" style="1" width="7.86"/>
    <col collapsed="false" customWidth="true" hidden="false" outlineLevel="0" max="33" min="33" style="1" width="6.86"/>
    <col collapsed="false" customWidth="true" hidden="false" outlineLevel="0" max="40" min="34" style="1" width="12.29"/>
    <col collapsed="false" customWidth="true" hidden="false" outlineLevel="0" max="41" min="41" style="1" width="10.14"/>
    <col collapsed="false" customWidth="true" hidden="false" outlineLevel="0" max="42" min="42" style="1" width="12.29"/>
    <col collapsed="false" customWidth="true" hidden="false" outlineLevel="0" max="43" min="43" style="1" width="10.14"/>
    <col collapsed="false" customWidth="true" hidden="false" outlineLevel="0" max="47" min="44" style="0" width="7.86"/>
    <col collapsed="false" customWidth="true" hidden="false" outlineLevel="0" max="48" min="48" style="1" width="15.57"/>
    <col collapsed="false" customWidth="true" hidden="false" outlineLevel="0" max="49" min="49" style="1" width="12.29"/>
    <col collapsed="false" customWidth="true" hidden="false" outlineLevel="0" max="50" min="50" style="1" width="11.14"/>
    <col collapsed="false" customWidth="true" hidden="false" outlineLevel="0" max="51" min="51" style="1" width="16.14"/>
    <col collapsed="false" customWidth="true" hidden="false" outlineLevel="0" max="52" min="52" style="1" width="17.71"/>
    <col collapsed="false" customWidth="true" hidden="false" outlineLevel="0" max="56" min="53" style="0" width="7.86"/>
    <col collapsed="false" customWidth="true" hidden="false" outlineLevel="0" max="1024" min="1023" style="0" width="11.52"/>
  </cols>
  <sheetData>
    <row r="1" customFormat="false" ht="12.75" hidden="false" customHeight="true" outlineLevel="0" collapsed="false">
      <c r="A1" s="2" t="s">
        <v>0</v>
      </c>
      <c r="B1" s="2"/>
      <c r="J1" s="3"/>
      <c r="M1" s="3"/>
      <c r="N1" s="3"/>
      <c r="O1" s="3"/>
      <c r="W1" s="4"/>
      <c r="AT1" s="1"/>
    </row>
    <row r="2" customFormat="false" ht="12.75" hidden="false" customHeight="true" outlineLevel="0" collapsed="false">
      <c r="A2" s="2" t="s">
        <v>1</v>
      </c>
      <c r="B2" s="2"/>
      <c r="C2" s="2"/>
      <c r="J2" s="3"/>
      <c r="M2" s="3"/>
      <c r="N2" s="3"/>
      <c r="O2" s="3"/>
      <c r="W2" s="4"/>
      <c r="AR2" s="1"/>
      <c r="AS2" s="1"/>
      <c r="AT2" s="1"/>
      <c r="AU2" s="1"/>
    </row>
    <row r="3" customFormat="false" ht="12.75" hidden="false" customHeight="true" outlineLevel="0" collapsed="false">
      <c r="A3" s="5"/>
      <c r="AR3" s="1"/>
      <c r="AS3" s="1"/>
      <c r="AT3" s="1"/>
      <c r="AU3" s="1"/>
    </row>
    <row r="4" customFormat="false" ht="12.75" hidden="false" customHeight="true" outlineLevel="0" collapsed="false">
      <c r="A4" s="5"/>
      <c r="J4" s="3"/>
      <c r="M4" s="3"/>
      <c r="N4" s="3"/>
      <c r="O4" s="3"/>
      <c r="W4" s="4"/>
      <c r="AR4" s="1"/>
      <c r="AS4" s="1"/>
      <c r="AT4" s="1"/>
      <c r="AU4" s="1"/>
    </row>
    <row r="5" customFormat="false" ht="12.75" hidden="false" customHeight="true" outlineLevel="0" collapsed="false">
      <c r="A5" s="6"/>
      <c r="J5" s="3"/>
      <c r="M5" s="3"/>
      <c r="N5" s="3"/>
      <c r="O5" s="3"/>
      <c r="W5" s="4"/>
      <c r="AR5" s="1"/>
      <c r="AS5" s="1"/>
      <c r="AT5" s="1"/>
      <c r="AU5" s="1"/>
    </row>
    <row r="6" s="1" customFormat="true" ht="12.75" hidden="false" customHeight="true" outlineLevel="0" collapsed="false">
      <c r="A6" s="7"/>
      <c r="B6" s="8"/>
      <c r="C6" s="9"/>
      <c r="D6" s="9"/>
      <c r="E6" s="9"/>
      <c r="F6" s="8"/>
      <c r="G6" s="9"/>
      <c r="H6" s="9"/>
      <c r="I6" s="9"/>
      <c r="J6" s="10"/>
      <c r="K6" s="8"/>
      <c r="L6" s="8"/>
      <c r="M6" s="11"/>
      <c r="N6" s="11"/>
      <c r="O6" s="11"/>
      <c r="P6" s="8"/>
      <c r="Q6" s="9"/>
      <c r="R6" s="9"/>
      <c r="S6" s="9"/>
      <c r="T6" s="9"/>
      <c r="U6" s="9"/>
      <c r="V6" s="8"/>
      <c r="W6" s="12"/>
      <c r="X6" s="9"/>
      <c r="Y6" s="9"/>
      <c r="Z6" s="8"/>
      <c r="AA6" s="9"/>
      <c r="AB6" s="8"/>
      <c r="AC6" s="9"/>
      <c r="AD6" s="9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Y6" s="7" t="s">
        <v>2</v>
      </c>
      <c r="AZ6" s="7" t="s">
        <v>3</v>
      </c>
      <c r="AMI6" s="0"/>
      <c r="AMJ6" s="0"/>
    </row>
    <row r="7" s="1" customFormat="true" ht="12.75" hidden="false" customHeight="true" outlineLevel="0" collapsed="false">
      <c r="A7" s="13" t="s">
        <v>4</v>
      </c>
      <c r="B7" s="14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5" t="s">
        <v>17</v>
      </c>
      <c r="O7" s="15" t="s">
        <v>18</v>
      </c>
      <c r="P7" s="15" t="s">
        <v>19</v>
      </c>
      <c r="Q7" s="15" t="s">
        <v>20</v>
      </c>
      <c r="R7" s="15" t="s">
        <v>21</v>
      </c>
      <c r="S7" s="15" t="s">
        <v>22</v>
      </c>
      <c r="T7" s="15" t="s">
        <v>23</v>
      </c>
      <c r="U7" s="15" t="s">
        <v>24</v>
      </c>
      <c r="V7" s="15" t="s">
        <v>25</v>
      </c>
      <c r="W7" s="15" t="s">
        <v>26</v>
      </c>
      <c r="X7" s="15" t="s">
        <v>27</v>
      </c>
      <c r="Y7" s="15" t="s">
        <v>28</v>
      </c>
      <c r="Z7" s="15" t="s">
        <v>29</v>
      </c>
      <c r="AA7" s="15" t="s">
        <v>30</v>
      </c>
      <c r="AB7" s="15" t="s">
        <v>31</v>
      </c>
      <c r="AC7" s="15" t="s">
        <v>32</v>
      </c>
      <c r="AD7" s="15" t="s">
        <v>33</v>
      </c>
      <c r="AE7" s="15" t="s">
        <v>34</v>
      </c>
      <c r="AF7" s="15" t="s">
        <v>35</v>
      </c>
      <c r="AG7" s="16" t="s">
        <v>36</v>
      </c>
      <c r="AH7" s="17" t="s">
        <v>37</v>
      </c>
      <c r="AI7" s="18" t="s">
        <v>38</v>
      </c>
      <c r="AJ7" s="19" t="s">
        <v>39</v>
      </c>
      <c r="AK7" s="20" t="s">
        <v>40</v>
      </c>
      <c r="AL7" s="21" t="s">
        <v>41</v>
      </c>
      <c r="AM7" s="21" t="s">
        <v>42</v>
      </c>
      <c r="AN7" s="20" t="s">
        <v>43</v>
      </c>
      <c r="AO7" s="20" t="s">
        <v>44</v>
      </c>
      <c r="AP7" s="21" t="s">
        <v>45</v>
      </c>
      <c r="AQ7" s="21" t="s">
        <v>46</v>
      </c>
      <c r="AR7" s="21" t="s">
        <v>47</v>
      </c>
      <c r="AS7" s="21" t="s">
        <v>48</v>
      </c>
      <c r="AT7" s="21" t="s">
        <v>49</v>
      </c>
      <c r="AU7" s="21" t="s">
        <v>50</v>
      </c>
      <c r="AV7" s="20" t="s">
        <v>51</v>
      </c>
      <c r="AW7" s="22" t="s">
        <v>52</v>
      </c>
      <c r="AX7" s="23" t="s">
        <v>53</v>
      </c>
      <c r="AY7" s="24" t="s">
        <v>54</v>
      </c>
      <c r="AZ7" s="25" t="s">
        <v>55</v>
      </c>
      <c r="BA7" s="26" t="s">
        <v>56</v>
      </c>
      <c r="AMI7" s="0"/>
      <c r="AMJ7" s="0"/>
    </row>
    <row r="8" customFormat="false" ht="12.75" hidden="false" customHeight="true" outlineLevel="0" collapsed="false">
      <c r="A8" s="27" t="s">
        <v>57</v>
      </c>
      <c r="B8" s="28" t="n">
        <f aca="false">((((C8+J8)+U8)+W8)+X8)</f>
        <v>41</v>
      </c>
      <c r="C8" s="29" t="n">
        <v>28</v>
      </c>
      <c r="D8" s="29" t="n">
        <v>8</v>
      </c>
      <c r="E8" s="29" t="n">
        <v>1</v>
      </c>
      <c r="F8" s="29" t="n">
        <f aca="false">(((D8-G8)-H8)-I8)</f>
        <v>6</v>
      </c>
      <c r="G8" s="29" t="n">
        <v>0</v>
      </c>
      <c r="H8" s="29" t="n">
        <v>1</v>
      </c>
      <c r="I8" s="29" t="n">
        <v>1</v>
      </c>
      <c r="J8" s="29" t="n">
        <v>10</v>
      </c>
      <c r="K8" s="30" t="n">
        <f aca="false">(D8/C8)</f>
        <v>0.285714285714286</v>
      </c>
      <c r="L8" s="29" t="n">
        <v>3</v>
      </c>
      <c r="M8" s="29" t="n">
        <v>4</v>
      </c>
      <c r="N8" s="30" t="n">
        <f aca="false">V8/C8</f>
        <v>0.464285714285714</v>
      </c>
      <c r="O8" s="30" t="n">
        <f aca="false">((D8+J8)+U8)/((((C8+J8)+U8)+W8)+X8)</f>
        <v>0.463414634146341</v>
      </c>
      <c r="P8" s="30" t="n">
        <f aca="false">(N8+O8)</f>
        <v>0.927700348432056</v>
      </c>
      <c r="Q8" s="29" t="n">
        <v>5</v>
      </c>
      <c r="R8" s="29" t="n">
        <v>5</v>
      </c>
      <c r="S8" s="29" t="n">
        <v>0</v>
      </c>
      <c r="T8" s="29" t="n">
        <v>0</v>
      </c>
      <c r="U8" s="29" t="n">
        <v>1</v>
      </c>
      <c r="V8" s="29" t="n">
        <f aca="false">((F8+(G8*2))+(H8*3))+(I8*4)</f>
        <v>13</v>
      </c>
      <c r="W8" s="29" t="n">
        <v>1</v>
      </c>
      <c r="X8" s="29" t="n">
        <v>1</v>
      </c>
      <c r="Y8" s="29" t="n">
        <v>0</v>
      </c>
      <c r="Z8" s="29" t="n">
        <f aca="false">(((B8-D8)-J8)-U8)</f>
        <v>22</v>
      </c>
      <c r="AA8" s="29" t="n">
        <v>9</v>
      </c>
      <c r="AB8" s="29" t="n">
        <f aca="false">(B8-AA8)/B8</f>
        <v>0.780487804878049</v>
      </c>
      <c r="AC8" s="29" t="n">
        <v>25</v>
      </c>
      <c r="AD8" s="29" t="n">
        <v>9</v>
      </c>
      <c r="AE8" s="29" t="n">
        <f aca="false">(((D8+J8)+U8)+E8)</f>
        <v>20</v>
      </c>
      <c r="AF8" s="24" t="n">
        <f aca="false">(((((D8+J8)+U8)*(V8+(0.26*(J8+U8))))+(0.52*((W8+X8)+Q8)))/((((C8+J8)+U8)+W8)+X8))</f>
        <v>7.43853658536585</v>
      </c>
      <c r="AG8" s="31" t="n">
        <f aca="false">(AF8/B8)</f>
        <v>0.181427721594289</v>
      </c>
      <c r="AH8" s="32" t="n">
        <f aca="false">(((((AK8+AP8)-AR8)/4)+(AU8/6))/B8)*1000</f>
        <v>215.199286139203</v>
      </c>
      <c r="AI8" s="33" t="n">
        <f aca="false">((AL8+AQ8)/(4*B8))*1000</f>
        <v>270.721792583779</v>
      </c>
      <c r="AJ8" s="34" t="n">
        <f aca="false">((AM8-(AS8*B25))/(4*B8))*1000</f>
        <v>168.653394806752</v>
      </c>
      <c r="AK8" s="35" t="n">
        <f aca="false">((((((E8+F8)+(G8*2))+(H8*3))+(I8*4))+J8)+U8)</f>
        <v>25</v>
      </c>
      <c r="AL8" s="36" t="n">
        <f aca="false">(((AN8+(AN8*AV8))/2)+AO8)</f>
        <v>32.0813008130081</v>
      </c>
      <c r="AM8" s="36" t="n">
        <f aca="false">((((AK8+(AN8*(2+AU8)))+(AB8*AK8))/3)+AQ8)</f>
        <v>37.9945799457995</v>
      </c>
      <c r="AN8" s="35" t="n">
        <f aca="false">((((((F8+(2*G8))+(3*H8))+(4*I8))-Y8)+(W8/6))+(X8/6))</f>
        <v>13.3333333333333</v>
      </c>
      <c r="AO8" s="35" t="n">
        <f aca="false">((J8+U8)+E8)</f>
        <v>12</v>
      </c>
      <c r="AP8" s="36" t="n">
        <f aca="false">(Q8+R8)</f>
        <v>10</v>
      </c>
      <c r="AQ8" s="36" t="n">
        <f aca="false">((AP8-(2*AR8))+((AP8-(2*AR8))*AT8))/2</f>
        <v>12.3170731707317</v>
      </c>
      <c r="AR8" s="36" t="n">
        <f aca="false">((S8+T8)+Y8)</f>
        <v>0</v>
      </c>
      <c r="AS8" s="36" t="n">
        <f aca="false">((((Z8+Y8)+S8)+T8)-E8)</f>
        <v>21</v>
      </c>
      <c r="AT8" s="36" t="n">
        <f aca="false">((AP8/(AP8+AR8))-(AR8/(AP8+AR8)))+O8</f>
        <v>1.46341463414634</v>
      </c>
      <c r="AU8" s="36" t="n">
        <f aca="false">((((I8+W8)+AC8))-AD8)/B8</f>
        <v>0.439024390243902</v>
      </c>
      <c r="AV8" s="36" t="n">
        <f aca="false">(((((AC8+I8)*1.5)/B8)-((AD8+Y8)/B8))+AB8)+0.5</f>
        <v>2.01219512195122</v>
      </c>
      <c r="AW8" s="37" t="n">
        <f aca="false">((((AK8+AP8)-AR8)/4)/B8)*1000</f>
        <v>213.414634146341</v>
      </c>
      <c r="AX8" s="38" t="n">
        <f aca="false">((((AK8+AU8)-AR8)/4)/B8)*1000</f>
        <v>155.116002379536</v>
      </c>
      <c r="AY8" s="4" t="n">
        <f aca="false">((AI8-AI22)/AI22)*100</f>
        <v>46.8172002185913</v>
      </c>
      <c r="AZ8" s="37" t="n">
        <f aca="false">((AL8+AQ8)/(4))</f>
        <v>11.099593495935</v>
      </c>
      <c r="BA8" s="39" t="n">
        <f aca="false">(((AL8+AQ8)-AS8)/(4))</f>
        <v>5.84959349593496</v>
      </c>
    </row>
    <row r="9" customFormat="false" ht="12.75" hidden="false" customHeight="true" outlineLevel="0" collapsed="false">
      <c r="A9" s="40" t="s">
        <v>58</v>
      </c>
      <c r="B9" s="26" t="n">
        <f aca="false">((((C9+J9)+U9)+W9)+X9)</f>
        <v>35</v>
      </c>
      <c r="C9" s="1" t="n">
        <v>27</v>
      </c>
      <c r="D9" s="1" t="n">
        <v>9</v>
      </c>
      <c r="E9" s="1" t="n">
        <v>2</v>
      </c>
      <c r="F9" s="1" t="n">
        <f aca="false">(((D9-G9)-H9)-I9)</f>
        <v>6</v>
      </c>
      <c r="G9" s="1" t="n">
        <v>3</v>
      </c>
      <c r="H9" s="1" t="n">
        <v>0</v>
      </c>
      <c r="I9" s="1" t="n">
        <v>0</v>
      </c>
      <c r="J9" s="1" t="n">
        <v>7</v>
      </c>
      <c r="K9" s="3" t="n">
        <f aca="false">(D9/C9)</f>
        <v>0.333333333333333</v>
      </c>
      <c r="L9" s="1" t="n">
        <v>4</v>
      </c>
      <c r="M9" s="1" t="n">
        <v>6</v>
      </c>
      <c r="N9" s="3" t="n">
        <f aca="false">V9/C9</f>
        <v>0.444444444444444</v>
      </c>
      <c r="O9" s="3" t="n">
        <f aca="false">((D9+J9)+U9)/((((C9+J9)+U9)+W9)+X9)</f>
        <v>0.457142857142857</v>
      </c>
      <c r="P9" s="3" t="n">
        <f aca="false">(N9+O9)</f>
        <v>0.901587301587301</v>
      </c>
      <c r="Q9" s="1" t="n">
        <v>2</v>
      </c>
      <c r="R9" s="1" t="n">
        <v>2</v>
      </c>
      <c r="S9" s="1" t="n">
        <v>0</v>
      </c>
      <c r="T9" s="1" t="n">
        <v>2</v>
      </c>
      <c r="U9" s="1" t="n">
        <v>0</v>
      </c>
      <c r="V9" s="1" t="n">
        <f aca="false">((F9+(G9*2))+(H9*3))+(I9*4)</f>
        <v>12</v>
      </c>
      <c r="W9" s="1" t="n">
        <v>1</v>
      </c>
      <c r="X9" s="1" t="n">
        <v>0</v>
      </c>
      <c r="Y9" s="1" t="n">
        <v>0</v>
      </c>
      <c r="Z9" s="1" t="n">
        <f aca="false">(((B9-D9)-J9)-U9)</f>
        <v>19</v>
      </c>
      <c r="AA9" s="1" t="n">
        <v>2</v>
      </c>
      <c r="AB9" s="1" t="n">
        <f aca="false">(B9-AA9)/B9</f>
        <v>0.942857142857143</v>
      </c>
      <c r="AC9" s="1" t="n">
        <v>19</v>
      </c>
      <c r="AD9" s="1" t="n">
        <v>17</v>
      </c>
      <c r="AE9" s="1" t="n">
        <f aca="false">(((D9+J9)+U9)+E9)</f>
        <v>18</v>
      </c>
      <c r="AF9" s="4" t="n">
        <f aca="false">(((((D9+J9)+U9)*(V9+(0.26*(J9+U9))))+(0.52*((W9+X9)+Q9)))/((((C9+J9)+U9)+W9)+X9))</f>
        <v>6.36228571428571</v>
      </c>
      <c r="AG9" s="41" t="n">
        <f aca="false">(AF9/B9)</f>
        <v>0.181779591836735</v>
      </c>
      <c r="AH9" s="32" t="n">
        <f aca="false">(((((AK9+AP9)-AR9)/4)+(AU9/6))/B9)*1000</f>
        <v>164.69387755102</v>
      </c>
      <c r="AI9" s="33" t="n">
        <f aca="false">((AL9+AQ9)/(4*B9))*1000</f>
        <v>184.710884353741</v>
      </c>
      <c r="AJ9" s="34" t="n">
        <f aca="false">((AM9-(AS9*B25))/(4*B9))*1000</f>
        <v>90.7688070003341</v>
      </c>
      <c r="AK9" s="35" t="n">
        <f aca="false">((((((E9+F9)+(G9*2))+(H9*3))+(I9*4))+J9)+U9)</f>
        <v>21</v>
      </c>
      <c r="AL9" s="36" t="n">
        <f aca="false">(((AN9+(AN9*AV9))/2)+AO9)</f>
        <v>25.8595238095238</v>
      </c>
      <c r="AM9" s="36" t="n">
        <f aca="false">((((AK9+(AN9*(2+AU9)))+(AB9*AK9))/3)+AQ9)</f>
        <v>22.0587301587302</v>
      </c>
      <c r="AN9" s="35" t="n">
        <f aca="false">((((((F9+(2*G9))+(3*H9))+(4*I9))-Y9)+(W9/6))+(X9/6))</f>
        <v>12.1666666666667</v>
      </c>
      <c r="AO9" s="35" t="n">
        <f aca="false">((J9+U9)+E9)</f>
        <v>9</v>
      </c>
      <c r="AP9" s="36" t="n">
        <f aca="false">(Q9+R9)</f>
        <v>4</v>
      </c>
      <c r="AQ9" s="36" t="n">
        <f aca="false">((AP9-(2*AR9))+((AP9-(2*AR9))*AT9))/2</f>
        <v>0</v>
      </c>
      <c r="AR9" s="36" t="n">
        <f aca="false">((S9+T9)+Y9)</f>
        <v>2</v>
      </c>
      <c r="AS9" s="36" t="n">
        <f aca="false">((((Z9+Y9)+S9)+T9)-E9)</f>
        <v>19</v>
      </c>
      <c r="AT9" s="36" t="n">
        <f aca="false">((AP9/(AP9+AR9))-(AR9/(AP9+AR9)))+O9</f>
        <v>0.79047619047619</v>
      </c>
      <c r="AU9" s="36" t="n">
        <f aca="false">((((I9+W9)+AC9))-AD9)/B9</f>
        <v>0.0857142857142857</v>
      </c>
      <c r="AV9" s="36" t="n">
        <f aca="false">(((((AC9+I9)*1.5)/B9)-((AD9+Y9)/B9))+AB9)+0.5</f>
        <v>1.77142857142857</v>
      </c>
      <c r="AW9" s="37" t="n">
        <f aca="false">((((AK9+AP9)-AR9)/4)/B9)*1000</f>
        <v>164.285714285714</v>
      </c>
      <c r="AX9" s="38" t="n">
        <f aca="false">((((AK9+AU9)-AR9)/4)/B9)*1000</f>
        <v>136.326530612245</v>
      </c>
      <c r="AY9" s="4" t="n">
        <f aca="false">((AI9-AI22)/AI22)*100</f>
        <v>0.171968543404108</v>
      </c>
      <c r="AZ9" s="37" t="n">
        <f aca="false">((AL9+AQ9)/(4))</f>
        <v>6.46488095238095</v>
      </c>
      <c r="BA9" s="39" t="n">
        <f aca="false">(((AL9+AQ9)-AS9)/(4))</f>
        <v>1.71488095238095</v>
      </c>
    </row>
    <row r="10" customFormat="false" ht="12.75" hidden="false" customHeight="true" outlineLevel="0" collapsed="false">
      <c r="A10" s="42" t="s">
        <v>59</v>
      </c>
      <c r="B10" s="26" t="n">
        <f aca="false">((((C10+J10)+U10)+W10)+X10)</f>
        <v>33</v>
      </c>
      <c r="C10" s="1" t="n">
        <v>19</v>
      </c>
      <c r="D10" s="1" t="n">
        <v>7</v>
      </c>
      <c r="E10" s="1" t="n">
        <v>1</v>
      </c>
      <c r="F10" s="1" t="n">
        <f aca="false">(((D10-G10)-H10)-I10)</f>
        <v>6</v>
      </c>
      <c r="G10" s="1" t="n">
        <v>1</v>
      </c>
      <c r="H10" s="1" t="n">
        <v>0</v>
      </c>
      <c r="I10" s="1" t="n">
        <v>0</v>
      </c>
      <c r="J10" s="1" t="n">
        <v>10</v>
      </c>
      <c r="K10" s="3" t="n">
        <f aca="false">(D10/C10)</f>
        <v>0.368421052631579</v>
      </c>
      <c r="L10" s="1" t="n">
        <v>5</v>
      </c>
      <c r="M10" s="1" t="n">
        <v>4</v>
      </c>
      <c r="N10" s="3" t="n">
        <f aca="false">V10/C10</f>
        <v>0.421052631578947</v>
      </c>
      <c r="O10" s="3" t="n">
        <f aca="false">((D10+J10)+U10)/((((C10+J10)+U10)+W10)+X10)</f>
        <v>0.575757575757576</v>
      </c>
      <c r="P10" s="3" t="n">
        <f aca="false">(N10+O10)</f>
        <v>0.996810207336523</v>
      </c>
      <c r="Q10" s="1" t="n">
        <v>2</v>
      </c>
      <c r="R10" s="1" t="n">
        <v>1</v>
      </c>
      <c r="S10" s="1" t="n">
        <v>0</v>
      </c>
      <c r="T10" s="1" t="n">
        <v>0</v>
      </c>
      <c r="U10" s="1" t="n">
        <v>2</v>
      </c>
      <c r="V10" s="1" t="n">
        <f aca="false">((F10+(G10*2))+(H10*3))+(I10*4)</f>
        <v>8</v>
      </c>
      <c r="W10" s="1" t="n">
        <v>2</v>
      </c>
      <c r="X10" s="1" t="n">
        <v>0</v>
      </c>
      <c r="Y10" s="1" t="n">
        <v>1</v>
      </c>
      <c r="Z10" s="1" t="n">
        <f aca="false">(((B10-D10)-J10)-U10)</f>
        <v>14</v>
      </c>
      <c r="AA10" s="43" t="n">
        <v>4</v>
      </c>
      <c r="AB10" s="1" t="n">
        <f aca="false">(B10-AA10)/B10</f>
        <v>0.878787878787879</v>
      </c>
      <c r="AC10" s="1" t="n">
        <v>18</v>
      </c>
      <c r="AD10" s="1" t="n">
        <v>11</v>
      </c>
      <c r="AE10" s="1" t="n">
        <f aca="false">(((D10+J10)+U10)+E10)</f>
        <v>20</v>
      </c>
      <c r="AF10" s="4" t="n">
        <f aca="false">(((((D10+J10)+U10)*(V10+(0.26*(J10+U10))))+(0.52*((W10+X10)+Q10)))/((((C10+J10)+U10)+W10)+X10))</f>
        <v>6.46545454545455</v>
      </c>
      <c r="AG10" s="41" t="n">
        <f aca="false">(AF10/B10)</f>
        <v>0.195922865013774</v>
      </c>
      <c r="AH10" s="32" t="n">
        <f aca="false">(((((AK10+AP10)-AR10)/4)+(AU10/6))/B10)*1000</f>
        <v>175.619834710744</v>
      </c>
      <c r="AI10" s="33" t="n">
        <f aca="false">((AL10+AQ10)/(4*B10))*1000</f>
        <v>185.051270278543</v>
      </c>
      <c r="AJ10" s="34" t="n">
        <f aca="false">((AM10-(AS10*B25))/(4*B10))*1000</f>
        <v>97.3838436612731</v>
      </c>
      <c r="AK10" s="35" t="n">
        <f aca="false">((((((E10+F10)+(G10*2))+(H10*3))+(I10*4))+J10)+U10)</f>
        <v>21</v>
      </c>
      <c r="AL10" s="36" t="n">
        <f aca="false">(((AN10+(AN10*AV10))/2)+AO10)</f>
        <v>23.3888888888889</v>
      </c>
      <c r="AM10" s="36" t="n">
        <f aca="false">((((AK10+(AN10*(2+AU10)))+(AB10*AK10))/3)+AQ10)</f>
        <v>19.7449494949495</v>
      </c>
      <c r="AN10" s="35" t="n">
        <f aca="false">((((((F10+(2*G10))+(3*H10))+(4*I10))-Y10)+(W10/6))+(X10/6))</f>
        <v>7.33333333333333</v>
      </c>
      <c r="AO10" s="35" t="n">
        <f aca="false">((J10+U10)+E10)</f>
        <v>13</v>
      </c>
      <c r="AP10" s="36" t="n">
        <f aca="false">(Q10+R10)</f>
        <v>3</v>
      </c>
      <c r="AQ10" s="36" t="n">
        <f aca="false">((AP10-(2*AR10))+((AP10-(2*AR10))*AT10))/2</f>
        <v>1.03787878787879</v>
      </c>
      <c r="AR10" s="36" t="n">
        <f aca="false">((S10+T10)+Y10)</f>
        <v>1</v>
      </c>
      <c r="AS10" s="36" t="n">
        <f aca="false">((((Z10+Y10)+S10)+T10)-E10)</f>
        <v>14</v>
      </c>
      <c r="AT10" s="36" t="n">
        <f aca="false">((AP10/(AP10+AR10))-(AR10/(AP10+AR10)))+O10</f>
        <v>1.07575757575758</v>
      </c>
      <c r="AU10" s="36" t="n">
        <f aca="false">((((I10+W10)+AC10))-AD10)/B10</f>
        <v>0.272727272727273</v>
      </c>
      <c r="AV10" s="36" t="n">
        <f aca="false">(((((AC10+I10)*1.5)/B10)-((AD10+Y10)/B10))+AB10)+0.5</f>
        <v>1.83333333333333</v>
      </c>
      <c r="AW10" s="37" t="n">
        <f aca="false">((((AK10+AP10)-AR10)/4)/B10)*1000</f>
        <v>174.242424242424</v>
      </c>
      <c r="AX10" s="38" t="n">
        <f aca="false">((((AK10+AU10)-AR10)/4)/B10)*1000</f>
        <v>153.581267217631</v>
      </c>
      <c r="AY10" s="4" t="n">
        <f aca="false">((AI10-AI22)/AI22)*100</f>
        <v>0.356565830516523</v>
      </c>
      <c r="AZ10" s="37" t="n">
        <f aca="false">((AL10+AQ10)/(4))</f>
        <v>6.10669191919192</v>
      </c>
      <c r="BA10" s="39" t="n">
        <f aca="false">(((AL10+AQ10)-AS10)/(4))</f>
        <v>2.60669191919192</v>
      </c>
    </row>
    <row r="11" customFormat="false" ht="12.75" hidden="false" customHeight="true" outlineLevel="0" collapsed="false">
      <c r="A11" s="42" t="s">
        <v>60</v>
      </c>
      <c r="B11" s="26" t="n">
        <f aca="false">((((C11+J11)+U11)+W11)+X11)</f>
        <v>13</v>
      </c>
      <c r="C11" s="1" t="n">
        <v>6</v>
      </c>
      <c r="D11" s="1" t="n">
        <v>1</v>
      </c>
      <c r="E11" s="1" t="n">
        <v>0</v>
      </c>
      <c r="F11" s="1" t="n">
        <f aca="false">(((D11-G11)-H11)-I11)</f>
        <v>1</v>
      </c>
      <c r="G11" s="1" t="n">
        <v>0</v>
      </c>
      <c r="H11" s="1" t="n">
        <v>0</v>
      </c>
      <c r="I11" s="1" t="n">
        <v>0</v>
      </c>
      <c r="J11" s="1" t="n">
        <v>4</v>
      </c>
      <c r="K11" s="3" t="n">
        <f aca="false">(D11/C11)</f>
        <v>0.166666666666667</v>
      </c>
      <c r="L11" s="1" t="n">
        <v>0</v>
      </c>
      <c r="M11" s="1" t="n">
        <v>1</v>
      </c>
      <c r="N11" s="3" t="n">
        <f aca="false">V11/C11</f>
        <v>0.166666666666667</v>
      </c>
      <c r="O11" s="3" t="n">
        <f aca="false">((D11+J11)+U11)/((((C11+J11)+U11)+W11)+X11)</f>
        <v>0.461538461538462</v>
      </c>
      <c r="P11" s="3" t="n">
        <f aca="false">(N11+O11)</f>
        <v>0.628205128205128</v>
      </c>
      <c r="Q11" s="1" t="n">
        <v>3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f aca="false">((F11+(G11*2))+(H11*3))+(I11*4)</f>
        <v>1</v>
      </c>
      <c r="W11" s="1" t="n">
        <v>0</v>
      </c>
      <c r="X11" s="1" t="n">
        <v>2</v>
      </c>
      <c r="Y11" s="1" t="n">
        <v>0</v>
      </c>
      <c r="Z11" s="1" t="n">
        <f aca="false">(((B11-D11)-J11)-U11)</f>
        <v>7</v>
      </c>
      <c r="AA11" s="1" t="n">
        <v>1</v>
      </c>
      <c r="AB11" s="1" t="n">
        <f aca="false">(B11-AA11)/B11</f>
        <v>0.923076923076923</v>
      </c>
      <c r="AC11" s="1" t="n">
        <v>3</v>
      </c>
      <c r="AD11" s="1" t="n">
        <v>13</v>
      </c>
      <c r="AE11" s="1" t="n">
        <f aca="false">(((D11+J11)+U11)+E11)</f>
        <v>6</v>
      </c>
      <c r="AF11" s="4" t="n">
        <f aca="false">(((((D11+J11)+U11)*(V11+(0.26*(J11+U11))))+(0.52*((W11+X11)+Q11)))/((((C11+J11)+U11)+W11)+X11))</f>
        <v>1.26153846153846</v>
      </c>
      <c r="AG11" s="41" t="n">
        <f aca="false">(AF11/B11)</f>
        <v>0.0970414201183432</v>
      </c>
      <c r="AH11" s="32" t="n">
        <f aca="false">(((((AK11+AP11)-AR11)/4)+(AU11/6))/B11)*1000</f>
        <v>143.984220907298</v>
      </c>
      <c r="AI11" s="33" t="n">
        <f aca="false">((AL11+AQ11)/(4*B11))*1000</f>
        <v>137.697238658777</v>
      </c>
      <c r="AJ11" s="34" t="n">
        <f aca="false">((AM11-(AS11*B25))/(4*B11))*1000</f>
        <v>27.6274528595483</v>
      </c>
      <c r="AK11" s="35" t="n">
        <f aca="false">((((((E11+F11)+(G11*2))+(H11*3))+(I11*4))+J11)+U11)</f>
        <v>6</v>
      </c>
      <c r="AL11" s="36" t="n">
        <f aca="false">(((AN11+(AN11*AV11))/2)+AO11)</f>
        <v>6.17948717948718</v>
      </c>
      <c r="AM11" s="36" t="n">
        <f aca="false">((((AK11+(AN11*(2+AU11)))+(AB11*AK11))/3)+AQ11)</f>
        <v>5.37393162393162</v>
      </c>
      <c r="AN11" s="35" t="n">
        <f aca="false">((((((F11+(2*G11))+(3*H11))+(4*I11))-Y11)+(W11/6))+(X11/6))</f>
        <v>1.33333333333333</v>
      </c>
      <c r="AO11" s="35" t="n">
        <f aca="false">((J11+U11)+E11)</f>
        <v>5</v>
      </c>
      <c r="AP11" s="36" t="n">
        <f aca="false">(Q11+R11)</f>
        <v>3</v>
      </c>
      <c r="AQ11" s="36" t="n">
        <f aca="false">((AP11-(2*AR11))+((AP11-(2*AR11))*AT11))/2</f>
        <v>0.980769230769231</v>
      </c>
      <c r="AR11" s="36" t="n">
        <f aca="false">((S11+T11)+Y11)</f>
        <v>1</v>
      </c>
      <c r="AS11" s="36" t="n">
        <f aca="false">((((Z11+Y11)+S11)+T11)-E11)</f>
        <v>8</v>
      </c>
      <c r="AT11" s="36" t="n">
        <f aca="false">((AP11/(AP11+AR11))-(AR11/(AP11+AR11)))+O11</f>
        <v>0.961538461538462</v>
      </c>
      <c r="AU11" s="36" t="n">
        <f aca="false">((((I11+W11)+AC11))-AD11)/B11</f>
        <v>-0.769230769230769</v>
      </c>
      <c r="AV11" s="36" t="n">
        <f aca="false">(((((AC11+I11)*1.5)/B11)-((AD11+Y11)/B11))+AB11)+0.5</f>
        <v>0.769230769230769</v>
      </c>
      <c r="AW11" s="37" t="n">
        <f aca="false">((((AK11+AP11)-AR11)/4)/B11)*1000</f>
        <v>153.846153846154</v>
      </c>
      <c r="AX11" s="38" t="n">
        <f aca="false">((((AK11+AU11)-AR11)/4)/B11)*1000</f>
        <v>81.3609467455621</v>
      </c>
      <c r="AY11" s="4" t="n">
        <f aca="false">((AI11-AI22)/AI22)*100</f>
        <v>-25.3243602416804</v>
      </c>
      <c r="AZ11" s="37" t="n">
        <f aca="false">((AL11+AQ11)/(4))</f>
        <v>1.7900641025641</v>
      </c>
      <c r="BA11" s="39" t="n">
        <f aca="false">(((AL11+AQ11)-AS11)/(4))</f>
        <v>-0.209935897435898</v>
      </c>
    </row>
    <row r="12" customFormat="false" ht="12.75" hidden="false" customHeight="true" outlineLevel="0" collapsed="false">
      <c r="A12" s="42" t="s">
        <v>61</v>
      </c>
      <c r="B12" s="26" t="n">
        <f aca="false">((((C12+J12)+U12)+W12)+X12)</f>
        <v>30</v>
      </c>
      <c r="C12" s="1" t="n">
        <v>19</v>
      </c>
      <c r="D12" s="1" t="n">
        <v>5</v>
      </c>
      <c r="E12" s="1" t="n">
        <v>1</v>
      </c>
      <c r="F12" s="1" t="n">
        <f aca="false">(((D12-G12)-H12)-I12)</f>
        <v>4</v>
      </c>
      <c r="G12" s="1" t="n">
        <v>1</v>
      </c>
      <c r="H12" s="1" t="n">
        <v>0</v>
      </c>
      <c r="I12" s="1" t="n">
        <v>0</v>
      </c>
      <c r="J12" s="1" t="n">
        <v>7</v>
      </c>
      <c r="K12" s="3" t="n">
        <f aca="false">(D12/C12)</f>
        <v>0.263157894736842</v>
      </c>
      <c r="L12" s="1" t="n">
        <v>8</v>
      </c>
      <c r="M12" s="1" t="n">
        <v>1</v>
      </c>
      <c r="N12" s="3" t="n">
        <f aca="false">V12/C12</f>
        <v>0.31578947368421</v>
      </c>
      <c r="O12" s="3" t="n">
        <f aca="false">((D12+J12)+U12)/((((C12+J12)+U12)+W12)+X12)</f>
        <v>0.533333333333333</v>
      </c>
      <c r="P12" s="3" t="n">
        <f aca="false">(N12+O12)</f>
        <v>0.849122807017544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4</v>
      </c>
      <c r="V12" s="1" t="n">
        <f aca="false">((F12+(G12*2))+(H12*3))+(I12*4)</f>
        <v>6</v>
      </c>
      <c r="W12" s="1" t="n">
        <v>0</v>
      </c>
      <c r="X12" s="1" t="n">
        <v>0</v>
      </c>
      <c r="Y12" s="1" t="n">
        <v>0</v>
      </c>
      <c r="Z12" s="1" t="n">
        <f aca="false">(((B12-D12)-J12)-U12)</f>
        <v>14</v>
      </c>
      <c r="AA12" s="1" t="n">
        <v>5</v>
      </c>
      <c r="AB12" s="1" t="n">
        <f aca="false">(B12-AA12)/B12</f>
        <v>0.833333333333333</v>
      </c>
      <c r="AC12" s="1" t="n">
        <v>22</v>
      </c>
      <c r="AD12" s="1" t="n">
        <v>17</v>
      </c>
      <c r="AE12" s="1" t="n">
        <f aca="false">(((D12+J12)+U12)+E12)</f>
        <v>17</v>
      </c>
      <c r="AF12" s="4" t="n">
        <f aca="false">(((((D12+J12)+U12)*(V12+(0.26*(J12+U12))))+(0.52*((W12+X12)+Q12)))/((((C12+J12)+U12)+W12)+X12))</f>
        <v>4.72533333333333</v>
      </c>
      <c r="AG12" s="41" t="n">
        <f aca="false">(AF12/B12)</f>
        <v>0.157511111111111</v>
      </c>
      <c r="AH12" s="32" t="n">
        <f aca="false">(((((AK12+AP12)-AR12)/4)+(AU12/6))/B12)*1000</f>
        <v>159.259259259259</v>
      </c>
      <c r="AI12" s="33" t="n">
        <f aca="false">((AL12+AQ12)/(4*B12))*1000</f>
        <v>182.222222222222</v>
      </c>
      <c r="AJ12" s="34" t="n">
        <f aca="false">((AM12-(AS12*B25))/(4*B12))*1000</f>
        <v>85.0156739811912</v>
      </c>
      <c r="AK12" s="35" t="n">
        <f aca="false">((((((E12+F12)+(G12*2))+(H12*3))+(I12*4))+J12)+U12)</f>
        <v>18</v>
      </c>
      <c r="AL12" s="36" t="n">
        <f aca="false">(((AN12+(AN12*AV12))/2)+AO12)</f>
        <v>20.6</v>
      </c>
      <c r="AM12" s="36" t="n">
        <f aca="false">((((AK12+(AN12*(2+AU12)))+(AB12*AK12))/3)+AQ12)</f>
        <v>16.6</v>
      </c>
      <c r="AN12" s="35" t="n">
        <f aca="false">((((((F12+(2*G12))+(3*H12))+(4*I12))-Y12)+(W12/6))+(X12/6))</f>
        <v>6</v>
      </c>
      <c r="AO12" s="35" t="n">
        <f aca="false">((J12+U12)+E12)</f>
        <v>12</v>
      </c>
      <c r="AP12" s="36" t="n">
        <f aca="false">(Q12+R12)</f>
        <v>1</v>
      </c>
      <c r="AQ12" s="36" t="n">
        <f aca="false">((AP12-(2*AR12))+((AP12-(2*AR12))*AT12))/2</f>
        <v>1.26666666666667</v>
      </c>
      <c r="AR12" s="36" t="n">
        <f aca="false">((S12+T12)+Y12)</f>
        <v>0</v>
      </c>
      <c r="AS12" s="36" t="n">
        <f aca="false">((((Z12+Y12)+S12)+T12)-E12)</f>
        <v>13</v>
      </c>
      <c r="AT12" s="36" t="n">
        <f aca="false">((AP12/(AP12+AR12))-(AR12/(AP12+AR12)))+O12</f>
        <v>1.53333333333333</v>
      </c>
      <c r="AU12" s="36" t="n">
        <f aca="false">((((I12+W12)+AC12))-AD12)/B12</f>
        <v>0.166666666666667</v>
      </c>
      <c r="AV12" s="36" t="n">
        <f aca="false">(((((AC12+I12)*1.5)/B12)-((AD12+Y12)/B12))+AB12)+0.5</f>
        <v>1.86666666666667</v>
      </c>
      <c r="AW12" s="37" t="n">
        <f aca="false">((((AK12+AP12)-AR12)/4)/B12)*1000</f>
        <v>158.333333333333</v>
      </c>
      <c r="AX12" s="38" t="n">
        <f aca="false">((((AK12+AU12)-AR12)/4)/B12)*1000</f>
        <v>151.388888888889</v>
      </c>
      <c r="AY12" s="4" t="n">
        <f aca="false">((AI12-AI22)/AI22)*100</f>
        <v>-1.17767679896934</v>
      </c>
      <c r="AZ12" s="37" t="n">
        <f aca="false">((AL12+AQ12)/(4))</f>
        <v>5.46666666666667</v>
      </c>
      <c r="BA12" s="39" t="n">
        <f aca="false">(((AL12+AQ12)-AS12)/(4))</f>
        <v>2.21666666666667</v>
      </c>
    </row>
    <row r="13" customFormat="false" ht="12.75" hidden="false" customHeight="true" outlineLevel="0" collapsed="false">
      <c r="A13" s="42" t="s">
        <v>62</v>
      </c>
      <c r="B13" s="26" t="n">
        <f aca="false">((((C13+J13)+U13)+W13)+X13)</f>
        <v>22</v>
      </c>
      <c r="C13" s="1" t="n">
        <v>14</v>
      </c>
      <c r="D13" s="1" t="n">
        <v>5</v>
      </c>
      <c r="E13" s="1" t="n">
        <v>1</v>
      </c>
      <c r="F13" s="1" t="n">
        <f aca="false">(((D13-G13)-H13)-I13)</f>
        <v>5</v>
      </c>
      <c r="G13" s="1" t="n">
        <v>0</v>
      </c>
      <c r="H13" s="1" t="n">
        <v>0</v>
      </c>
      <c r="I13" s="1" t="n">
        <v>0</v>
      </c>
      <c r="J13" s="1" t="n">
        <v>8</v>
      </c>
      <c r="K13" s="3" t="n">
        <f aca="false">(D13/C13)</f>
        <v>0.357142857142857</v>
      </c>
      <c r="L13" s="1" t="n">
        <v>2</v>
      </c>
      <c r="M13" s="1" t="n">
        <v>1</v>
      </c>
      <c r="N13" s="3" t="n">
        <f aca="false">V13/C13</f>
        <v>0.357142857142857</v>
      </c>
      <c r="O13" s="3" t="n">
        <f aca="false">((D13+J13)+U13)/((((C13+J13)+U13)+W13)+X13)</f>
        <v>0.590909090909091</v>
      </c>
      <c r="P13" s="3" t="n">
        <f aca="false">(N13+O13)</f>
        <v>0.948051948051948</v>
      </c>
      <c r="Q13" s="1" t="n">
        <v>1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f aca="false">((F13+(G13*2))+(H13*3))+(I13*4)</f>
        <v>5</v>
      </c>
      <c r="W13" s="1" t="n">
        <v>0</v>
      </c>
      <c r="X13" s="1" t="n">
        <v>0</v>
      </c>
      <c r="Y13" s="1" t="n">
        <v>0</v>
      </c>
      <c r="Z13" s="1" t="n">
        <f aca="false">(((B13-D13)-J13)-U13)</f>
        <v>9</v>
      </c>
      <c r="AA13" s="1" t="n">
        <v>1</v>
      </c>
      <c r="AB13" s="1" t="n">
        <f aca="false">(B13-AA13)/B13</f>
        <v>0.954545454545455</v>
      </c>
      <c r="AC13" s="1" t="n">
        <v>23</v>
      </c>
      <c r="AD13" s="1" t="n">
        <v>10</v>
      </c>
      <c r="AE13" s="1" t="n">
        <f aca="false">(((D13+J13)+U13)+E13)</f>
        <v>14</v>
      </c>
      <c r="AF13" s="4" t="n">
        <f aca="false">(((((D13+J13)+U13)*(V13+(0.26*(J13+U13))))+(0.52*((W13+X13)+Q13)))/((((C13+J13)+U13)+W13)+X13))</f>
        <v>4.20727272727273</v>
      </c>
      <c r="AG13" s="41" t="n">
        <f aca="false">(AF13/B13)</f>
        <v>0.191239669421488</v>
      </c>
      <c r="AH13" s="32" t="n">
        <f aca="false">(((((AK13+AP13)-AR13)/4)+(AU13/6))/B13)*1000</f>
        <v>118.112947658402</v>
      </c>
      <c r="AI13" s="33" t="n">
        <f aca="false">((AL13+AQ13)/(4*B13))*1000</f>
        <v>233.08367768595</v>
      </c>
      <c r="AJ13" s="34" t="n">
        <f aca="false">((AM13-(AS13*B25))/(4*B13))*1000</f>
        <v>92.9989550679206</v>
      </c>
      <c r="AK13" s="35" t="n">
        <v>8</v>
      </c>
      <c r="AL13" s="36" t="n">
        <f aca="false">(((AN13+(AN13*AV13))/2)+AO13)</f>
        <v>17.9204545454545</v>
      </c>
      <c r="AM13" s="36" t="n">
        <f aca="false">((((AK13+(AN13*(2+AU13)))+(AB13*AK13))/3)+AQ13)</f>
        <v>12.1212121212121</v>
      </c>
      <c r="AN13" s="35" t="n">
        <f aca="false">((((((F13+(2*G13))+(3*H13))+(4*I13))-Y13)+(W13/6))+(X13/6))</f>
        <v>5</v>
      </c>
      <c r="AO13" s="35" t="n">
        <f aca="false">((J13+U13)+E13)</f>
        <v>9</v>
      </c>
      <c r="AP13" s="36" t="n">
        <f aca="false">(Q13+R13)</f>
        <v>2</v>
      </c>
      <c r="AQ13" s="36" t="n">
        <f aca="false">((AP13-(2*AR13))+((AP13-(2*AR13))*AT13))/2</f>
        <v>2.59090909090909</v>
      </c>
      <c r="AR13" s="36" t="n">
        <f aca="false">((S13+T13)+Y13)</f>
        <v>0</v>
      </c>
      <c r="AS13" s="36" t="n">
        <f aca="false">((((Z13+Y13)+S13)+T13)-E13)</f>
        <v>8</v>
      </c>
      <c r="AT13" s="36" t="n">
        <f aca="false">((AP13/(AP13+AR13))-(AR13/(AP13+AR13)))+O13</f>
        <v>1.59090909090909</v>
      </c>
      <c r="AU13" s="36" t="n">
        <f aca="false">((((I13+W13)+AC13))-AD13)/B13</f>
        <v>0.590909090909091</v>
      </c>
      <c r="AV13" s="36" t="n">
        <f aca="false">(((((AC13+I13)*1.5)/B13)-((AD13+Y13)/B13))+AB13)+0.5</f>
        <v>2.56818181818182</v>
      </c>
      <c r="AW13" s="37" t="n">
        <f aca="false">((((AK13+AP13)-AR13)/4)/B13)*1000</f>
        <v>113.636363636364</v>
      </c>
      <c r="AX13" s="38" t="n">
        <f aca="false">((((AK13+AU13)-AR13)/4)/B13)*1000</f>
        <v>97.6239669421488</v>
      </c>
      <c r="AY13" s="4" t="n">
        <f aca="false">((AI13-AI22)/AI22)*100</f>
        <v>26.4053870503004</v>
      </c>
      <c r="AZ13" s="37" t="n">
        <f aca="false">((AL13+AQ13)/(4))</f>
        <v>5.12784090909091</v>
      </c>
      <c r="BA13" s="39" t="n">
        <f aca="false">(((AL13+AQ13)-AS13)/(4))</f>
        <v>3.12784090909091</v>
      </c>
    </row>
    <row r="14" customFormat="false" ht="12.75" hidden="false" customHeight="true" outlineLevel="0" collapsed="false">
      <c r="A14" s="42" t="s">
        <v>63</v>
      </c>
      <c r="B14" s="26" t="n">
        <f aca="false">((((C14+J14)+U14)+W14)+X14)</f>
        <v>17</v>
      </c>
      <c r="C14" s="1" t="n">
        <v>13</v>
      </c>
      <c r="D14" s="1" t="n">
        <v>5</v>
      </c>
      <c r="E14" s="1" t="n">
        <v>1</v>
      </c>
      <c r="F14" s="1" t="n">
        <f aca="false">(((D14-G14)-H14)-I14)</f>
        <v>2</v>
      </c>
      <c r="G14" s="1" t="n">
        <v>3</v>
      </c>
      <c r="H14" s="1" t="n">
        <v>0</v>
      </c>
      <c r="I14" s="1" t="n">
        <v>0</v>
      </c>
      <c r="J14" s="1" t="n">
        <v>3</v>
      </c>
      <c r="K14" s="3" t="n">
        <f aca="false">(D14/C14)</f>
        <v>0.384615384615385</v>
      </c>
      <c r="L14" s="1" t="n">
        <v>5</v>
      </c>
      <c r="M14" s="1" t="n">
        <v>3</v>
      </c>
      <c r="N14" s="3" t="n">
        <f aca="false">V14/C14</f>
        <v>0.615384615384615</v>
      </c>
      <c r="O14" s="3" t="n">
        <f aca="false">((D14+J14)+U14)/((((C14+J14)+U14)+W14)+X14)</f>
        <v>0.529411764705882</v>
      </c>
      <c r="P14" s="3" t="n">
        <f aca="false">(N14+O14)</f>
        <v>1.1447963800905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1</v>
      </c>
      <c r="V14" s="1" t="n">
        <f aca="false">((F14+(G14*2))+(H14*3))+(I14*4)</f>
        <v>8</v>
      </c>
      <c r="W14" s="1" t="n">
        <v>0</v>
      </c>
      <c r="X14" s="1" t="n">
        <v>0</v>
      </c>
      <c r="Y14" s="1" t="n">
        <v>0</v>
      </c>
      <c r="Z14" s="1" t="n">
        <f aca="false">(((B14-D14)-J14)-U14)</f>
        <v>8</v>
      </c>
      <c r="AA14" s="1" t="n">
        <v>3</v>
      </c>
      <c r="AB14" s="1" t="n">
        <f aca="false">(B14-AA14)/B14</f>
        <v>0.823529411764706</v>
      </c>
      <c r="AC14" s="1" t="n">
        <v>8</v>
      </c>
      <c r="AD14" s="1" t="n">
        <v>10</v>
      </c>
      <c r="AE14" s="1" t="n">
        <f aca="false">(((D14+J14)+U14)+E14)</f>
        <v>10</v>
      </c>
      <c r="AF14" s="4" t="n">
        <f aca="false">(((((D14+J14)+U14)*(V14+(0.26*(J14+U14))))+(0.52*((W14+X14)+Q14)))/((((C14+J14)+U14)+W14)+X14))</f>
        <v>4.78588235294118</v>
      </c>
      <c r="AG14" s="41" t="n">
        <f aca="false">(AF14/B14)</f>
        <v>0.281522491349481</v>
      </c>
      <c r="AH14" s="32" t="n">
        <f aca="false">(((((AK14+AP14)-AR14)/4)+(AU14/6))/B14)*1000</f>
        <v>175.317185697809</v>
      </c>
      <c r="AI14" s="33" t="n">
        <f aca="false">((AL14+AQ14)/(4*B14))*1000</f>
        <v>209.342560553633</v>
      </c>
      <c r="AJ14" s="34" t="n">
        <f aca="false">((AM14-(AS14*B25))/(4*B14))*1000</f>
        <v>124.336070404559</v>
      </c>
      <c r="AK14" s="35" t="n">
        <f aca="false">((((((E14+F14)+(G14*2))+(H14*3))+(I14*4))+J14)+U14)</f>
        <v>13</v>
      </c>
      <c r="AL14" s="36" t="n">
        <f aca="false">(((AN14+(AN14*AV14))/2)+AO14)</f>
        <v>14.7647058823529</v>
      </c>
      <c r="AM14" s="36" t="n">
        <f aca="false">((((AK14+(AN14*(2+AU14)))+(AB14*AK14))/3)+AQ14)</f>
        <v>12.3921568627451</v>
      </c>
      <c r="AN14" s="35" t="n">
        <f aca="false">((((((F14+(2*G14))+(3*H14))+(4*I14))-Y14)+(W14/6))+(X14/6))</f>
        <v>8</v>
      </c>
      <c r="AO14" s="35" t="n">
        <f aca="false">((J14+U14)+E14)</f>
        <v>5</v>
      </c>
      <c r="AP14" s="36" t="n">
        <f aca="false">(Q14+R14)</f>
        <v>0</v>
      </c>
      <c r="AQ14" s="36" t="n">
        <f aca="false">((AP14-(2*AR14))+((AP14-(2*AR14))*AT14))/2</f>
        <v>-0.529411764705882</v>
      </c>
      <c r="AR14" s="36" t="n">
        <f aca="false">((S14+T14)+Y14)</f>
        <v>1</v>
      </c>
      <c r="AS14" s="36" t="n">
        <f aca="false">((((Z14+Y14)+S14)+T14)-E14)</f>
        <v>8</v>
      </c>
      <c r="AT14" s="36" t="n">
        <f aca="false">((AP14/(AP14+AR14))-(AR14/(AP14+AR14)))+O14</f>
        <v>-0.470588235294118</v>
      </c>
      <c r="AU14" s="36" t="n">
        <f aca="false">((((I14+W14)+AC14))-AD14)/B14</f>
        <v>-0.117647058823529</v>
      </c>
      <c r="AV14" s="36" t="n">
        <f aca="false">(((((AC14+I14)*1.5)/B14)-((AD14+Y14)/B14))+AB14)+0.5</f>
        <v>1.44117647058824</v>
      </c>
      <c r="AW14" s="37" t="n">
        <f aca="false">((((AK14+AP14)-AR14)/4)/B14)*1000</f>
        <v>176.470588235294</v>
      </c>
      <c r="AX14" s="38" t="n">
        <f aca="false">((((AK14+AU14)-AR14)/4)/B14)*1000</f>
        <v>174.740484429066</v>
      </c>
      <c r="AY14" s="4" t="n">
        <f aca="false">((AI14-AI22)/AI22)*100</f>
        <v>13.5301607371111</v>
      </c>
      <c r="AZ14" s="37" t="n">
        <f aca="false">((AL14+AQ14)/(4))</f>
        <v>3.55882352941176</v>
      </c>
      <c r="BA14" s="39" t="n">
        <f aca="false">(((AL14+AQ14)-AS14)/(4))</f>
        <v>1.55882352941177</v>
      </c>
    </row>
    <row r="15" customFormat="false" ht="12.75" hidden="false" customHeight="true" outlineLevel="0" collapsed="false">
      <c r="A15" s="42" t="s">
        <v>64</v>
      </c>
      <c r="B15" s="26" t="n">
        <f aca="false">((((C15+J15)+U15)+W15)+X15)</f>
        <v>28</v>
      </c>
      <c r="C15" s="1" t="n">
        <v>21</v>
      </c>
      <c r="D15" s="1" t="n">
        <v>5</v>
      </c>
      <c r="E15" s="1" t="n">
        <v>1</v>
      </c>
      <c r="F15" s="1" t="n">
        <f aca="false">(((D15-G15)-H15)-I15)</f>
        <v>3</v>
      </c>
      <c r="G15" s="1" t="n">
        <v>2</v>
      </c>
      <c r="H15" s="1" t="n">
        <v>0</v>
      </c>
      <c r="I15" s="1" t="n">
        <v>0</v>
      </c>
      <c r="J15" s="1" t="n">
        <v>5</v>
      </c>
      <c r="K15" s="3" t="n">
        <f aca="false">(D15/C15)</f>
        <v>0.238095238095238</v>
      </c>
      <c r="L15" s="1" t="n">
        <v>3</v>
      </c>
      <c r="M15" s="1" t="n">
        <v>4</v>
      </c>
      <c r="N15" s="3" t="n">
        <f aca="false">V15/C15</f>
        <v>0.333333333333333</v>
      </c>
      <c r="O15" s="3" t="n">
        <f aca="false">((D15+J15)+U15)/((((C15+J15)+U15)+W15)+X15)</f>
        <v>0.392857142857143</v>
      </c>
      <c r="P15" s="3" t="n">
        <f aca="false">(N15+O15)</f>
        <v>0.726190476190476</v>
      </c>
      <c r="Q15" s="1" t="n">
        <v>2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f aca="false">((F15+(G15*2))+(H15*3))+(I15*4)</f>
        <v>7</v>
      </c>
      <c r="W15" s="1" t="n">
        <v>1</v>
      </c>
      <c r="X15" s="1" t="n">
        <v>0</v>
      </c>
      <c r="Y15" s="1" t="n">
        <v>0</v>
      </c>
      <c r="Z15" s="1" t="n">
        <f aca="false">(((B15-D15)-J15)-U15)</f>
        <v>17</v>
      </c>
      <c r="AA15" s="1" t="n">
        <v>5</v>
      </c>
      <c r="AB15" s="1" t="n">
        <f aca="false">(B15-AA15)/B15</f>
        <v>0.821428571428571</v>
      </c>
      <c r="AC15" s="1" t="n">
        <v>23</v>
      </c>
      <c r="AD15" s="1" t="n">
        <v>19</v>
      </c>
      <c r="AE15" s="1" t="n">
        <f aca="false">(((D15+J15)+U15)+E15)</f>
        <v>12</v>
      </c>
      <c r="AF15" s="4" t="n">
        <f aca="false">(((((D15+J15)+U15)*(V15+(0.26*(J15+U15))))+(0.52*((W15+X15)+Q15)))/((((C15+J15)+U15)+W15)+X15))</f>
        <v>3.41857142857143</v>
      </c>
      <c r="AG15" s="41" t="n">
        <f aca="false">(AF15/B15)</f>
        <v>0.122091836734694</v>
      </c>
      <c r="AH15" s="32" t="n">
        <f aca="false">(((((AK15+AP15)-AR15)/4)+(AU15/6))/B15)*1000</f>
        <v>152.848639455782</v>
      </c>
      <c r="AI15" s="33" t="n">
        <f aca="false">((AL15+AQ15)/(4*B15))*1000</f>
        <v>186.530080782313</v>
      </c>
      <c r="AJ15" s="34" t="n">
        <f aca="false">((AM15-(AS15*B25))/(4*B15))*1000</f>
        <v>84.098595028398</v>
      </c>
      <c r="AK15" s="35" t="n">
        <f aca="false">((((((E15+F15)+(G15*2))+(H15*3))+(I15*4))+J15)+U15)</f>
        <v>14</v>
      </c>
      <c r="AL15" s="36" t="n">
        <f aca="false">(((AN15+(AN15*AV15))/2)+AO15)</f>
        <v>17.3020833333333</v>
      </c>
      <c r="AM15" s="36" t="n">
        <f aca="false">((((AK15+(AN15*(2+AU15)))+(AB15*AK15))/3)+AQ15)</f>
        <v>17.2936507936508</v>
      </c>
      <c r="AN15" s="35" t="n">
        <f aca="false">((((((F15+(2*G15))+(3*H15))+(4*I15))-Y15)+(W15/6))+(X15/6))</f>
        <v>7.16666666666667</v>
      </c>
      <c r="AO15" s="35" t="n">
        <f aca="false">((J15+U15)+E15)</f>
        <v>7</v>
      </c>
      <c r="AP15" s="36" t="n">
        <f aca="false">(Q15+R15)</f>
        <v>3</v>
      </c>
      <c r="AQ15" s="36" t="n">
        <f aca="false">((AP15-(2*AR15))+((AP15-(2*AR15))*AT15))/2</f>
        <v>3.58928571428571</v>
      </c>
      <c r="AR15" s="36" t="n">
        <f aca="false">((S15+T15)+Y15)</f>
        <v>0</v>
      </c>
      <c r="AS15" s="36" t="n">
        <f aca="false">((((Z15+Y15)+S15)+T15)-E15)</f>
        <v>16</v>
      </c>
      <c r="AT15" s="36" t="n">
        <f aca="false">((AP15/(AP15+AR15))-(AR15/(AP15+AR15)))+O15</f>
        <v>1.39285714285714</v>
      </c>
      <c r="AU15" s="36" t="n">
        <f aca="false">((((I15+W15)+AC15))-AD15)/B15</f>
        <v>0.178571428571429</v>
      </c>
      <c r="AV15" s="36" t="n">
        <f aca="false">(((((AC15+I15)*1.5)/B15)-((AD15+Y15)/B15))+AB15)+0.5</f>
        <v>1.875</v>
      </c>
      <c r="AW15" s="37" t="n">
        <f aca="false">((((AK15+AP15)-AR15)/4)/B15)*1000</f>
        <v>151.785714285714</v>
      </c>
      <c r="AX15" s="38" t="n">
        <f aca="false">((((AK15+AU15)-AR15)/4)/B15)*1000</f>
        <v>126.594387755102</v>
      </c>
      <c r="AY15" s="4" t="n">
        <f aca="false">((AI15-AI22)/AI22)*100</f>
        <v>1.15855083418097</v>
      </c>
      <c r="AZ15" s="37" t="n">
        <f aca="false">((AL15+AQ15)/(4))</f>
        <v>5.22284226190476</v>
      </c>
      <c r="BA15" s="39" t="n">
        <f aca="false">(((AL15+AQ15)-AS15)/(4))</f>
        <v>1.22284226190476</v>
      </c>
    </row>
    <row r="16" customFormat="false" ht="12.75" hidden="false" customHeight="true" outlineLevel="0" collapsed="false">
      <c r="A16" s="42" t="s">
        <v>65</v>
      </c>
      <c r="B16" s="26" t="n">
        <f aca="false">((((C16+J16)+U16)+W16)+X16)</f>
        <v>22</v>
      </c>
      <c r="C16" s="1" t="n">
        <v>13</v>
      </c>
      <c r="D16" s="1" t="n">
        <v>1</v>
      </c>
      <c r="E16" s="1" t="n">
        <v>0</v>
      </c>
      <c r="F16" s="1" t="n">
        <f aca="false">(((D16-G16)-H16)-I16)</f>
        <v>1</v>
      </c>
      <c r="G16" s="1" t="n">
        <v>0</v>
      </c>
      <c r="H16" s="1" t="n">
        <v>0</v>
      </c>
      <c r="I16" s="1" t="n">
        <v>0</v>
      </c>
      <c r="J16" s="1" t="n">
        <v>7</v>
      </c>
      <c r="K16" s="3" t="n">
        <f aca="false">(D16/C16)</f>
        <v>0.0769230769230769</v>
      </c>
      <c r="L16" s="1" t="n">
        <v>3</v>
      </c>
      <c r="M16" s="1" t="n">
        <v>4</v>
      </c>
      <c r="N16" s="3" t="n">
        <f aca="false">V16/C16</f>
        <v>0.0769230769230769</v>
      </c>
      <c r="O16" s="3" t="n">
        <f aca="false">((D16+J16)+U16)/((((C16+J16)+U16)+W16)+X16)</f>
        <v>0.409090909090909</v>
      </c>
      <c r="P16" s="3" t="n">
        <f aca="false">(N16+O16)</f>
        <v>0.486013986013986</v>
      </c>
      <c r="Q16" s="1" t="n">
        <v>0</v>
      </c>
      <c r="R16" s="1" t="n">
        <v>4</v>
      </c>
      <c r="S16" s="1" t="n">
        <v>0</v>
      </c>
      <c r="T16" s="1" t="n">
        <v>0</v>
      </c>
      <c r="U16" s="1" t="n">
        <v>1</v>
      </c>
      <c r="V16" s="1" t="n">
        <f aca="false">((F16+(G16*2))+(H16*3))+(I16*4)</f>
        <v>1</v>
      </c>
      <c r="W16" s="1" t="n">
        <v>1</v>
      </c>
      <c r="X16" s="1" t="n">
        <v>0</v>
      </c>
      <c r="Y16" s="1" t="n">
        <v>1</v>
      </c>
      <c r="Z16" s="1" t="n">
        <f aca="false">(((B16-D16)-J16)-U16)</f>
        <v>13</v>
      </c>
      <c r="AA16" s="1" t="n">
        <v>6</v>
      </c>
      <c r="AB16" s="1" t="n">
        <f aca="false">(B16-AA16)/B16</f>
        <v>0.727272727272727</v>
      </c>
      <c r="AC16" s="1" t="n">
        <v>18</v>
      </c>
      <c r="AD16" s="1" t="n">
        <v>19</v>
      </c>
      <c r="AE16" s="1" t="n">
        <f aca="false">(((D16+J16)+U16)+E16)</f>
        <v>9</v>
      </c>
      <c r="AF16" s="4" t="n">
        <f aca="false">(((((D16+J16)+U16)*(V16+(0.26*(J16+U16))))+(0.52*((W16+X16)+Q16)))/((((C16+J16)+U16)+W16)+X16))</f>
        <v>1.28363636363636</v>
      </c>
      <c r="AG16" s="41" t="n">
        <f aca="false">(AF16/B16)</f>
        <v>0.0583471074380165</v>
      </c>
      <c r="AH16" s="32" t="n">
        <f aca="false">(((((AK16+AP16)-AR16)/4)+(AU16/6))/B16)*1000</f>
        <v>136.363636363636</v>
      </c>
      <c r="AI16" s="33" t="n">
        <f aca="false">((AL16+AQ16)/(4*B16))*1000</f>
        <v>116.150137741047</v>
      </c>
      <c r="AJ16" s="34" t="n">
        <f aca="false">((AM16-(AS16*B25))/(4*B16))*1000</f>
        <v>4.67884170862228</v>
      </c>
      <c r="AK16" s="35" t="n">
        <f aca="false">((((((E16+F16)+(G16*2))+(H16*3))+(I16*4))+J16)+U16)</f>
        <v>9</v>
      </c>
      <c r="AL16" s="36" t="n">
        <f aca="false">(((AN16+(AN16*AV16))/2)+AO16)</f>
        <v>8.21212121212121</v>
      </c>
      <c r="AM16" s="36" t="n">
        <f aca="false">((((AK16+(AN16*(2+AU16)))+(AB16*AK16))/3)+AQ16)</f>
        <v>7.3020202020202</v>
      </c>
      <c r="AN16" s="35" t="n">
        <f aca="false">((((((F16+(2*G16))+(3*H16))+(4*I16))-Y16)+(W16/6))+(X16/6))</f>
        <v>0.166666666666667</v>
      </c>
      <c r="AO16" s="35" t="n">
        <f aca="false">((J16+U16)+E16)</f>
        <v>8</v>
      </c>
      <c r="AP16" s="36" t="n">
        <f aca="false">(Q16+R16)</f>
        <v>4</v>
      </c>
      <c r="AQ16" s="36" t="n">
        <f aca="false">((AP16-(2*AR16))+((AP16-(2*AR16))*AT16))/2</f>
        <v>2.00909090909091</v>
      </c>
      <c r="AR16" s="36" t="n">
        <f aca="false">((S16+T16)+Y16)</f>
        <v>1</v>
      </c>
      <c r="AS16" s="36" t="n">
        <f aca="false">((((Z16+Y16)+S16)+T16)-E16)</f>
        <v>14</v>
      </c>
      <c r="AT16" s="36" t="n">
        <f aca="false">((AP16/(AP16+AR16))-(AR16/(AP16+AR16)))+O16</f>
        <v>1.00909090909091</v>
      </c>
      <c r="AU16" s="36" t="n">
        <f aca="false">((((I16+W16)+AC16))-AD16)/B16</f>
        <v>0</v>
      </c>
      <c r="AV16" s="36" t="n">
        <f aca="false">(((((AC16+I16)*1.5)/B16)-((AD16+Y16)/B16))+AB16)+0.5</f>
        <v>1.54545454545455</v>
      </c>
      <c r="AW16" s="37" t="n">
        <f aca="false">((((AK16+AP16)-AR16)/4)/B16)*1000</f>
        <v>136.363636363636</v>
      </c>
      <c r="AX16" s="38" t="n">
        <f aca="false">((((AK16+AU16)-AR16)/4)/B16)*1000</f>
        <v>90.9090909090909</v>
      </c>
      <c r="AY16" s="4" t="n">
        <f aca="false">((AI16-AI22)/AI22)*100</f>
        <v>-37.0097328870673</v>
      </c>
      <c r="AZ16" s="37" t="n">
        <f aca="false">((AL16+AQ16)/(4))</f>
        <v>2.55530303030303</v>
      </c>
      <c r="BA16" s="39" t="n">
        <f aca="false">(((AL16+AQ16)-AS16)/(4))</f>
        <v>-0.944696969696969</v>
      </c>
    </row>
    <row r="17" customFormat="false" ht="12.75" hidden="false" customHeight="true" outlineLevel="0" collapsed="false">
      <c r="A17" s="42" t="s">
        <v>66</v>
      </c>
      <c r="B17" s="26" t="n">
        <f aca="false">((((C17+J17)+U17)+W17)+X17)</f>
        <v>18</v>
      </c>
      <c r="C17" s="1" t="n">
        <v>16</v>
      </c>
      <c r="D17" s="1" t="n">
        <v>4</v>
      </c>
      <c r="E17" s="1" t="n">
        <v>0</v>
      </c>
      <c r="F17" s="1" t="n">
        <f aca="false">(((D17-G17)-H17)-I17)</f>
        <v>4</v>
      </c>
      <c r="G17" s="1" t="n">
        <v>0</v>
      </c>
      <c r="H17" s="1" t="n">
        <v>0</v>
      </c>
      <c r="I17" s="1" t="n">
        <v>0</v>
      </c>
      <c r="J17" s="1" t="n">
        <v>2</v>
      </c>
      <c r="K17" s="3" t="n">
        <f aca="false">(D17/C17)</f>
        <v>0.25</v>
      </c>
      <c r="L17" s="1" t="n">
        <v>1</v>
      </c>
      <c r="M17" s="1" t="n">
        <v>1</v>
      </c>
      <c r="N17" s="3" t="n">
        <f aca="false">V17/C17</f>
        <v>0.25</v>
      </c>
      <c r="O17" s="3" t="n">
        <f aca="false">((D17+J17)+U17)/((((C17+J17)+U17)+W17)+X17)</f>
        <v>0.333333333333333</v>
      </c>
      <c r="P17" s="3" t="n">
        <f aca="false">(N17+O17)</f>
        <v>0.583333333333333</v>
      </c>
      <c r="Q17" s="1" t="n">
        <v>1</v>
      </c>
      <c r="R17" s="1" t="n">
        <v>2</v>
      </c>
      <c r="S17" s="1" t="n">
        <v>1</v>
      </c>
      <c r="T17" s="1" t="n">
        <v>1</v>
      </c>
      <c r="U17" s="1" t="n">
        <v>0</v>
      </c>
      <c r="V17" s="1" t="n">
        <f aca="false">((F17+(G17*2))+(H17*3))+(I17*4)</f>
        <v>4</v>
      </c>
      <c r="W17" s="1" t="n">
        <v>0</v>
      </c>
      <c r="X17" s="1" t="n">
        <v>0</v>
      </c>
      <c r="Y17" s="1" t="n">
        <v>1</v>
      </c>
      <c r="Z17" s="1" t="n">
        <f aca="false">(((B17-D17)-J17)-U17)</f>
        <v>12</v>
      </c>
      <c r="AA17" s="1" t="n">
        <v>6</v>
      </c>
      <c r="AB17" s="1" t="n">
        <f aca="false">(B17-AA17)/B17</f>
        <v>0.666666666666667</v>
      </c>
      <c r="AC17" s="1" t="n">
        <v>12</v>
      </c>
      <c r="AD17" s="1" t="n">
        <v>21</v>
      </c>
      <c r="AE17" s="1" t="n">
        <f aca="false">(((D17+J17)+U17)+E17)</f>
        <v>6</v>
      </c>
      <c r="AF17" s="4" t="n">
        <f aca="false">(((((D17+J17)+U17)*(V17+(0.26*(J17+U17))))+(0.52*((W17+X17)+Q17)))/((((C17+J17)+U17)+W17)+X17))</f>
        <v>1.53555555555556</v>
      </c>
      <c r="AG17" s="41" t="n">
        <f aca="false">(AF17/B17)</f>
        <v>0.0853086419753086</v>
      </c>
      <c r="AH17" s="32" t="n">
        <f aca="false">(((((AK17+AP17)-AR17)/4)+(AU17/6))/B17)*1000</f>
        <v>78.7037037037037</v>
      </c>
      <c r="AI17" s="33" t="n">
        <f aca="false">((AL17+AQ17)/(4*B17))*1000</f>
        <v>40.5092592592593</v>
      </c>
      <c r="AJ17" s="34" t="n">
        <f aca="false">((AM17-(AS17*B25))/(4*B17))*1000</f>
        <v>-63.1821084407291</v>
      </c>
      <c r="AK17" s="35" t="n">
        <f aca="false">((((((E17+F17)+(G17*2))+(H17*3))+(I17*4))+J17)+U17)</f>
        <v>6</v>
      </c>
      <c r="AL17" s="36" t="n">
        <f aca="false">(((AN17+(AN17*AV17))/2)+AO17)</f>
        <v>4.91666666666667</v>
      </c>
      <c r="AM17" s="36" t="n">
        <f aca="false">((((AK17+(AN17*(2+AU17)))+(AB17*AK17))/3)+AQ17)</f>
        <v>2.83333333333333</v>
      </c>
      <c r="AN17" s="35" t="n">
        <f aca="false">((((((F17+(2*G17))+(3*H17))+(4*I17))-Y17)+(W17/6))+(X17/6))</f>
        <v>3</v>
      </c>
      <c r="AO17" s="35" t="n">
        <f aca="false">((J17+U17)+E17)</f>
        <v>2</v>
      </c>
      <c r="AP17" s="36" t="n">
        <f aca="false">(Q17+R17)</f>
        <v>3</v>
      </c>
      <c r="AQ17" s="36" t="n">
        <f aca="false">((AP17-(2*AR17))+((AP17-(2*AR17))*AT17))/2</f>
        <v>-2</v>
      </c>
      <c r="AR17" s="36" t="n">
        <f aca="false">((S17+T17)+Y17)</f>
        <v>3</v>
      </c>
      <c r="AS17" s="36" t="n">
        <f aca="false">((((Z17+Y17)+S17)+T17)-E17)</f>
        <v>15</v>
      </c>
      <c r="AT17" s="36" t="n">
        <f aca="false">((AP17/(AP17+AR17))-(AR17/(AP17+AR17)))+O17</f>
        <v>0.333333333333333</v>
      </c>
      <c r="AU17" s="36" t="n">
        <f aca="false">((((I17+W17)+AC17))-AD17)/B17</f>
        <v>-0.5</v>
      </c>
      <c r="AV17" s="36" t="n">
        <f aca="false">(((((AC17+I17)*1.5)/B17)-((AD17+Y17)/B17))+AB17)+0.5</f>
        <v>0.944444444444444</v>
      </c>
      <c r="AW17" s="37" t="n">
        <f aca="false">((((AK17+AP17)-AR17)/4)/B17)*1000</f>
        <v>83.3333333333333</v>
      </c>
      <c r="AX17" s="38" t="n">
        <f aca="false">((((AK17+AU17)-AR17)/4)/B17)*1000</f>
        <v>34.7222222222222</v>
      </c>
      <c r="AY17" s="4" t="n">
        <f aca="false">((AI17-AI22)/AI22)*100</f>
        <v>-78.0311146339172</v>
      </c>
      <c r="AZ17" s="37" t="n">
        <f aca="false">((AL17+AQ17)/(4))</f>
        <v>0.729166666666667</v>
      </c>
      <c r="BA17" s="39" t="n">
        <f aca="false">(((AL17+AQ17)-AS17)/(4))</f>
        <v>-3.02083333333333</v>
      </c>
    </row>
    <row r="18" customFormat="false" ht="12.75" hidden="false" customHeight="true" outlineLevel="0" collapsed="false">
      <c r="A18" s="42" t="s">
        <v>67</v>
      </c>
      <c r="B18" s="26" t="n">
        <f aca="false">((((C18+J18)+U18)+W18)+X18)</f>
        <v>10</v>
      </c>
      <c r="C18" s="1" t="n">
        <v>7</v>
      </c>
      <c r="D18" s="1" t="n">
        <v>1</v>
      </c>
      <c r="E18" s="1" t="n">
        <v>1</v>
      </c>
      <c r="F18" s="1" t="n">
        <f aca="false">(((D18-G18)-H18)-I18)</f>
        <v>1</v>
      </c>
      <c r="G18" s="1" t="n">
        <v>0</v>
      </c>
      <c r="H18" s="1" t="n">
        <v>0</v>
      </c>
      <c r="I18" s="1" t="n">
        <v>0</v>
      </c>
      <c r="J18" s="1" t="n">
        <v>2</v>
      </c>
      <c r="K18" s="3" t="n">
        <f aca="false">(D18/C18)</f>
        <v>0.142857142857143</v>
      </c>
      <c r="L18" s="1" t="n">
        <v>3</v>
      </c>
      <c r="M18" s="1" t="n">
        <v>1</v>
      </c>
      <c r="N18" s="3" t="n">
        <f aca="false">V18/C18</f>
        <v>0.142857142857143</v>
      </c>
      <c r="O18" s="3" t="n">
        <f aca="false">((D18+J18)+U18)/((((C18+J18)+U18)+W18)+X18)</f>
        <v>0.3</v>
      </c>
      <c r="P18" s="3" t="n">
        <f aca="false">(N18+O18)</f>
        <v>0.442857142857143</v>
      </c>
      <c r="Q18" s="1" t="n">
        <v>1</v>
      </c>
      <c r="R18" s="1" t="n">
        <v>2</v>
      </c>
      <c r="S18" s="1" t="n">
        <v>0</v>
      </c>
      <c r="T18" s="1" t="n">
        <v>0</v>
      </c>
      <c r="U18" s="1" t="n">
        <v>0</v>
      </c>
      <c r="V18" s="1" t="n">
        <f aca="false">((F18+(G18*2))+(H18*3))+(I18*4)</f>
        <v>1</v>
      </c>
      <c r="W18" s="1" t="n">
        <v>1</v>
      </c>
      <c r="X18" s="1" t="n">
        <v>0</v>
      </c>
      <c r="Y18" s="1" t="n">
        <v>0</v>
      </c>
      <c r="Z18" s="1" t="n">
        <f aca="false">(((B18-D18)-J18)-U18)</f>
        <v>7</v>
      </c>
      <c r="AA18" s="1" t="n">
        <v>0</v>
      </c>
      <c r="AB18" s="1" t="n">
        <f aca="false">(B18-AA18)/B18</f>
        <v>1</v>
      </c>
      <c r="AC18" s="1" t="n">
        <v>4</v>
      </c>
      <c r="AD18" s="1" t="n">
        <v>3</v>
      </c>
      <c r="AE18" s="1" t="n">
        <f aca="false">(((D18+J18)+U18)+E18)</f>
        <v>4</v>
      </c>
      <c r="AF18" s="4" t="n">
        <f aca="false">(((((D18+J18)+U18)*(V18+(0.26*(J18+U18))))+(0.52*((W18+X18)+Q18)))/((((C18+J18)+U18)+W18)+X18))</f>
        <v>0.56</v>
      </c>
      <c r="AG18" s="41" t="n">
        <f aca="false">(AF18/B18)</f>
        <v>0.056</v>
      </c>
      <c r="AH18" s="32" t="n">
        <f aca="false">(((((AK18+AP18)-AR18)/4)+(AU18/6))/B18)*1000</f>
        <v>178.333333333333</v>
      </c>
      <c r="AI18" s="33" t="n">
        <f aca="false">((AL18+AQ18)/(4*B18))*1000</f>
        <v>202.083333333333</v>
      </c>
      <c r="AJ18" s="34" t="n">
        <f aca="false">((AM18-(AS18*B25))/(4*B18))*1000</f>
        <v>100.481104144897</v>
      </c>
      <c r="AK18" s="35" t="n">
        <f aca="false">((((((E18+F18)+(G18*2))+(H18*3))+(I18*4))+J18)+U18)</f>
        <v>4</v>
      </c>
      <c r="AL18" s="36" t="n">
        <f aca="false">(((AN18+(AN18*AV18))/2)+AO18)</f>
        <v>4.63333333333333</v>
      </c>
      <c r="AM18" s="36" t="n">
        <f aca="false">((((AK18+(AN18*(2+AU18)))+(AB18*AK18))/3)+AQ18)</f>
        <v>6.97222222222222</v>
      </c>
      <c r="AN18" s="35" t="n">
        <f aca="false">((((((F18+(2*G18))+(3*H18))+(4*I18))-Y18)+(W18/6))+(X18/6))</f>
        <v>1.16666666666667</v>
      </c>
      <c r="AO18" s="35" t="n">
        <f aca="false">((J18+U18)+E18)</f>
        <v>3</v>
      </c>
      <c r="AP18" s="36" t="n">
        <f aca="false">(Q18+R18)</f>
        <v>3</v>
      </c>
      <c r="AQ18" s="36" t="n">
        <f aca="false">((AP18-(2*AR18))+((AP18-(2*AR18))*AT18))/2</f>
        <v>3.45</v>
      </c>
      <c r="AR18" s="36" t="n">
        <f aca="false">((S18+T18)+Y18)</f>
        <v>0</v>
      </c>
      <c r="AS18" s="36" t="n">
        <f aca="false">((((Z18+Y18)+S18)+T18)-E18)</f>
        <v>6</v>
      </c>
      <c r="AT18" s="36" t="n">
        <f aca="false">((AP18/(AP18+AR18))-(AR18/(AP18+AR18)))+O18</f>
        <v>1.3</v>
      </c>
      <c r="AU18" s="36" t="n">
        <f aca="false">((((I18+W18)+AC18))-AD18)/B18</f>
        <v>0.2</v>
      </c>
      <c r="AV18" s="36" t="n">
        <f aca="false">(((((AC18+I18)*1.5)/B18)-((AD18+Y18)/B18))+AB18)+0.5</f>
        <v>1.8</v>
      </c>
      <c r="AW18" s="37" t="n">
        <f aca="false">((((AK18+AP18)-AR18)/4)/B18)*1000</f>
        <v>175</v>
      </c>
      <c r="AX18" s="38" t="n">
        <f aca="false">((((AK18+AU18)-AR18)/4)/B18)*1000</f>
        <v>105</v>
      </c>
      <c r="AY18" s="4" t="n">
        <f aca="false">((AI18-AI22)/AI22)*100</f>
        <v>9.59335385480152</v>
      </c>
      <c r="AZ18" s="37" t="n">
        <f aca="false">((AL18+AQ18)/(4))</f>
        <v>2.02083333333333</v>
      </c>
      <c r="BA18" s="39" t="n">
        <f aca="false">(((AL18+AQ18)-AS18)/(4))</f>
        <v>0.520833333333333</v>
      </c>
    </row>
    <row r="19" customFormat="false" ht="12.75" hidden="false" customHeight="true" outlineLevel="0" collapsed="false">
      <c r="A19" s="42" t="s">
        <v>68</v>
      </c>
      <c r="B19" s="26" t="n">
        <f aca="false">((((C19+J19)+U19)+W19)+X19)</f>
        <v>16</v>
      </c>
      <c r="C19" s="1" t="n">
        <v>13</v>
      </c>
      <c r="D19" s="1" t="n">
        <v>2</v>
      </c>
      <c r="E19" s="1" t="n">
        <v>1</v>
      </c>
      <c r="F19" s="1" t="n">
        <f aca="false">(((D19-G19)-H19)-I19)</f>
        <v>2</v>
      </c>
      <c r="G19" s="1" t="n">
        <v>0</v>
      </c>
      <c r="H19" s="1" t="n">
        <v>0</v>
      </c>
      <c r="I19" s="1" t="n">
        <v>0</v>
      </c>
      <c r="J19" s="1" t="n">
        <v>3</v>
      </c>
      <c r="K19" s="3" t="n">
        <f aca="false">(D19/C19)</f>
        <v>0.153846153846154</v>
      </c>
      <c r="L19" s="1" t="n">
        <v>0</v>
      </c>
      <c r="M19" s="1" t="n">
        <v>0</v>
      </c>
      <c r="N19" s="3" t="n">
        <f aca="false">V19/C19</f>
        <v>0.153846153846154</v>
      </c>
      <c r="O19" s="3" t="n">
        <f aca="false">((D19+J19)+U19)/((((C19+J19)+U19)+W19)+X19)</f>
        <v>0.3125</v>
      </c>
      <c r="P19" s="3" t="n">
        <f aca="false">(N19+O19)</f>
        <v>0.466346153846154</v>
      </c>
      <c r="Q19" s="1" t="n">
        <v>0</v>
      </c>
      <c r="R19" s="1" t="n">
        <v>2</v>
      </c>
      <c r="S19" s="1" t="n">
        <v>0</v>
      </c>
      <c r="T19" s="1" t="n">
        <v>0</v>
      </c>
      <c r="U19" s="1" t="n">
        <v>0</v>
      </c>
      <c r="V19" s="1" t="n">
        <f aca="false">((F19+(G19*2))+(H19*3))+(I19*4)</f>
        <v>2</v>
      </c>
      <c r="W19" s="1" t="n">
        <v>0</v>
      </c>
      <c r="X19" s="1" t="n">
        <v>0</v>
      </c>
      <c r="Y19" s="1" t="n">
        <v>0</v>
      </c>
      <c r="Z19" s="1" t="n">
        <f aca="false">(((B19-D19)-J19)-U19)</f>
        <v>11</v>
      </c>
      <c r="AA19" s="1" t="n">
        <v>2</v>
      </c>
      <c r="AB19" s="1" t="n">
        <f aca="false">(B19-AA19)/B19</f>
        <v>0.875</v>
      </c>
      <c r="AC19" s="1" t="n">
        <v>15</v>
      </c>
      <c r="AD19" s="1" t="n">
        <v>7</v>
      </c>
      <c r="AE19" s="1" t="n">
        <f aca="false">(((D19+J19)+U19)+E19)</f>
        <v>6</v>
      </c>
      <c r="AF19" s="4" t="n">
        <f aca="false">(((((D19+J19)+U19)*(V19+(0.26*(J19+U19))))+(0.52*((W19+X19)+Q19)))/((((C19+J19)+U19)+W19)+X19))</f>
        <v>0.86875</v>
      </c>
      <c r="AG19" s="41" t="n">
        <f aca="false">(AF19/B19)</f>
        <v>0.054296875</v>
      </c>
      <c r="AH19" s="32" t="n">
        <f aca="false">(((((AK19+AP19)-AR19)/4)+(AU19/6))/B19)*1000</f>
        <v>130.208333333333</v>
      </c>
      <c r="AI19" s="33" t="n">
        <f aca="false">((AL19+AQ19)/(4*B19))*1000</f>
        <v>150.87890625</v>
      </c>
      <c r="AJ19" s="34" t="n">
        <f aca="false">((AM19-(AS19*B25))/(4*B19))*1000</f>
        <v>43.8677589472309</v>
      </c>
      <c r="AK19" s="35" t="n">
        <f aca="false">((((((E19+F19)+(G19*2))+(H19*3))+(I19*4))+J19)+U19)</f>
        <v>6</v>
      </c>
      <c r="AL19" s="36" t="n">
        <f aca="false">(((AN19+(AN19*AV19))/2)+AO19)</f>
        <v>7.34375</v>
      </c>
      <c r="AM19" s="36" t="n">
        <f aca="false">((((AK19+(AN19*(2+AU19)))+(AB19*AK19))/3)+AQ19)</f>
        <v>7.72916666666667</v>
      </c>
      <c r="AN19" s="35" t="n">
        <f aca="false">((((((F19+(2*G19))+(3*H19))+(4*I19))-Y19)+(W19/6))+(X19/6))</f>
        <v>2</v>
      </c>
      <c r="AO19" s="35" t="n">
        <f aca="false">((J19+U19)+E19)</f>
        <v>4</v>
      </c>
      <c r="AP19" s="36" t="n">
        <f aca="false">(Q19+R19)</f>
        <v>2</v>
      </c>
      <c r="AQ19" s="36" t="n">
        <f aca="false">((AP19-(2*AR19))+((AP19-(2*AR19))*AT19))/2</f>
        <v>2.3125</v>
      </c>
      <c r="AR19" s="36" t="n">
        <f aca="false">((S19+T19)+Y19)</f>
        <v>0</v>
      </c>
      <c r="AS19" s="36" t="n">
        <f aca="false">((((Z19+Y19)+S19)+T19)-E19)</f>
        <v>10</v>
      </c>
      <c r="AT19" s="36" t="n">
        <f aca="false">((AP19/(AP19+AR19))-(AR19/(AP19+AR19)))+O19</f>
        <v>1.3125</v>
      </c>
      <c r="AU19" s="36" t="n">
        <f aca="false">((((I19+W19)+AC19))-AD19)/B19</f>
        <v>0.5</v>
      </c>
      <c r="AV19" s="36" t="n">
        <f aca="false">(((((AC19+I19)*1.5)/B19)-((AD19+Y19)/B19))+AB19)+0.5</f>
        <v>2.34375</v>
      </c>
      <c r="AW19" s="37" t="n">
        <f aca="false">((((AK19+AP19)-AR19)/4)/B19)*1000</f>
        <v>125</v>
      </c>
      <c r="AX19" s="38" t="n">
        <f aca="false">((((AK19+AU19)-AR19)/4)/B19)*1000</f>
        <v>101.5625</v>
      </c>
      <c r="AY19" s="4" t="n">
        <f aca="false">((AI19-AI22)/AI22)*100</f>
        <v>-18.1757095494515</v>
      </c>
      <c r="AZ19" s="37" t="n">
        <f aca="false">((AL19+AQ19)/(4))</f>
        <v>2.4140625</v>
      </c>
      <c r="BA19" s="39" t="n">
        <f aca="false">(((AL19+AQ19)-AS19)/(4))</f>
        <v>-0.0859375</v>
      </c>
    </row>
    <row r="20" customFormat="false" ht="12.75" hidden="false" customHeight="true" outlineLevel="0" collapsed="false">
      <c r="A20" s="42" t="s">
        <v>69</v>
      </c>
      <c r="B20" s="26" t="n">
        <f aca="false">((((C20+J20)+U20)+W20)+X20)</f>
        <v>7</v>
      </c>
      <c r="C20" s="1" t="n">
        <v>4</v>
      </c>
      <c r="D20" s="1" t="n">
        <v>1</v>
      </c>
      <c r="E20" s="1" t="n">
        <v>0</v>
      </c>
      <c r="F20" s="1" t="n">
        <f aca="false">(((D20-G20)-H20)-I20)</f>
        <v>1</v>
      </c>
      <c r="G20" s="1" t="n">
        <v>0</v>
      </c>
      <c r="H20" s="1" t="n">
        <v>0</v>
      </c>
      <c r="I20" s="1" t="n">
        <v>0</v>
      </c>
      <c r="J20" s="1" t="n">
        <v>3</v>
      </c>
      <c r="K20" s="3" t="n">
        <f aca="false">(D20/C20)</f>
        <v>0.25</v>
      </c>
      <c r="L20" s="1" t="n">
        <v>0</v>
      </c>
      <c r="M20" s="1" t="n">
        <v>0</v>
      </c>
      <c r="N20" s="3" t="n">
        <f aca="false">V20/C20</f>
        <v>0.25</v>
      </c>
      <c r="O20" s="3" t="n">
        <f aca="false">((D20+J20)+U20)/((((C20+J20)+U20)+W20)+X20)</f>
        <v>0.571428571428571</v>
      </c>
      <c r="P20" s="3" t="n">
        <f aca="false">(N20+O20)</f>
        <v>0.821428571428571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f aca="false">((F20+(G20*2))+(H20*3))+(I20*4)</f>
        <v>1</v>
      </c>
      <c r="W20" s="1" t="n">
        <v>0</v>
      </c>
      <c r="X20" s="1" t="n">
        <v>0</v>
      </c>
      <c r="Y20" s="1" t="n">
        <v>0</v>
      </c>
      <c r="Z20" s="1" t="n">
        <f aca="false">(((B20-D20)-J20)-U20)</f>
        <v>3</v>
      </c>
      <c r="AA20" s="1" t="n">
        <v>1</v>
      </c>
      <c r="AB20" s="1" t="n">
        <f aca="false">(B20-AA20)/B20</f>
        <v>0.857142857142857</v>
      </c>
      <c r="AC20" s="1" t="n">
        <v>4</v>
      </c>
      <c r="AD20" s="1" t="n">
        <v>3</v>
      </c>
      <c r="AE20" s="1" t="n">
        <f aca="false">(((D20+J20)+U20)+E20)</f>
        <v>4</v>
      </c>
      <c r="AF20" s="4" t="n">
        <f aca="false">(((((D20+J20)+U20)*(V20+(0.26*(J20+U20))))+(0.52*((W20+X20)+Q20)))/((((C20+J20)+U20)+W20)+X20))</f>
        <v>1.01714285714286</v>
      </c>
      <c r="AG20" s="41" t="n">
        <f aca="false">(AF20/B20)</f>
        <v>0.14530612244898</v>
      </c>
      <c r="AH20" s="32" t="n">
        <f aca="false">(((((AK20+AP20)-AR20)/4)+(AU20/6))/B20)*1000</f>
        <v>181.972789115646</v>
      </c>
      <c r="AI20" s="33" t="n">
        <f aca="false">((AL20+AQ20)/(4*B20))*1000</f>
        <v>202.80612244898</v>
      </c>
      <c r="AJ20" s="34" t="n">
        <f aca="false">((AM20-(AS20*B25))/(4*B20))*1000</f>
        <v>107.132194570618</v>
      </c>
      <c r="AK20" s="35" t="n">
        <f aca="false">((((((E20+F20)+(G20*2))+(H20*3))+(I20*4))+J20)+U20)</f>
        <v>4</v>
      </c>
      <c r="AL20" s="36" t="n">
        <f aca="false">(((AN20+(AN20*AV20))/2)+AO20)</f>
        <v>4.39285714285714</v>
      </c>
      <c r="AM20" s="36" t="n">
        <f aca="false">((((AK20+(AN20*(2+AU20)))+(AB20*AK20))/3)+AQ20)</f>
        <v>4.47619047619048</v>
      </c>
      <c r="AN20" s="35" t="n">
        <f aca="false">((((((F20+(2*G20))+(3*H20))+(4*I20))-Y20)+(W20/6))+(X20/6))</f>
        <v>1</v>
      </c>
      <c r="AO20" s="35" t="n">
        <f aca="false">((J20+U20)+E20)</f>
        <v>3</v>
      </c>
      <c r="AP20" s="36" t="n">
        <f aca="false">(Q20+R20)</f>
        <v>1</v>
      </c>
      <c r="AQ20" s="36" t="n">
        <f aca="false">((AP20-(2*AR20))+((AP20-(2*AR20))*AT20))/2</f>
        <v>1.28571428571429</v>
      </c>
      <c r="AR20" s="36" t="n">
        <f aca="false">((S20+T20)+Y20)</f>
        <v>0</v>
      </c>
      <c r="AS20" s="36" t="n">
        <f aca="false">((((Z20+Y20)+S20)+T20)-E20)</f>
        <v>3</v>
      </c>
      <c r="AT20" s="36" t="n">
        <f aca="false">((AP20/(AP20+AR20))-(AR20/(AP20+AR20)))+O20</f>
        <v>1.57142857142857</v>
      </c>
      <c r="AU20" s="36" t="n">
        <f aca="false">((((I20+W20)+AC20))-AD20)/B20</f>
        <v>0.142857142857143</v>
      </c>
      <c r="AV20" s="36" t="n">
        <f aca="false">(((((AC20+I20)*1.5)/B20)-((AD20+Y20)/B20))+AB20)+0.5</f>
        <v>1.78571428571429</v>
      </c>
      <c r="AW20" s="37" t="n">
        <f aca="false">((((AK20+AP20)-AR20)/4)/B20)*1000</f>
        <v>178.571428571429</v>
      </c>
      <c r="AX20" s="38" t="n">
        <f aca="false">((((AK20+AU20)-AR20)/4)/B20)*1000</f>
        <v>147.959183673469</v>
      </c>
      <c r="AY20" s="4" t="n">
        <f aca="false">((AI20-AI22)/AI22)*100</f>
        <v>9.9853351330535</v>
      </c>
      <c r="AZ20" s="37" t="n">
        <f aca="false">((AL20+AQ20)/(4))</f>
        <v>1.41964285714286</v>
      </c>
      <c r="BA20" s="39" t="n">
        <f aca="false">(((AL20+AQ20)-AS20)/(4))</f>
        <v>0.669642857142857</v>
      </c>
    </row>
    <row r="21" s="1" customFormat="true" ht="12.75" hidden="false" customHeight="true" outlineLevel="0" collapsed="false">
      <c r="A21" s="44" t="s">
        <v>70</v>
      </c>
      <c r="B21" s="45" t="n">
        <f aca="false">((((C21+J21)+U21)+W21)+X21)</f>
        <v>15</v>
      </c>
      <c r="C21" s="7" t="n">
        <v>11</v>
      </c>
      <c r="D21" s="7" t="n">
        <v>5</v>
      </c>
      <c r="E21" s="7" t="n">
        <v>2</v>
      </c>
      <c r="F21" s="7" t="n">
        <f aca="false">(((D21-G21)-H21)-I21)</f>
        <v>4</v>
      </c>
      <c r="G21" s="7" t="n">
        <v>1</v>
      </c>
      <c r="H21" s="7" t="n">
        <v>0</v>
      </c>
      <c r="I21" s="7" t="n">
        <v>0</v>
      </c>
      <c r="J21" s="7" t="n">
        <v>3</v>
      </c>
      <c r="K21" s="46" t="n">
        <f aca="false">(D21/C21)</f>
        <v>0.454545454545455</v>
      </c>
      <c r="L21" s="7" t="n">
        <v>4</v>
      </c>
      <c r="M21" s="7" t="n">
        <v>4</v>
      </c>
      <c r="N21" s="46" t="n">
        <f aca="false">V21/C21</f>
        <v>0.545454545454545</v>
      </c>
      <c r="O21" s="3" t="n">
        <f aca="false">((D21+J21)+U21)/((((C21+J21)+U21)+W21)+X21)</f>
        <v>0.6</v>
      </c>
      <c r="P21" s="46" t="n">
        <f aca="false">(N21+O21)</f>
        <v>1.14545454545455</v>
      </c>
      <c r="Q21" s="7" t="n">
        <v>1</v>
      </c>
      <c r="R21" s="7" t="n">
        <v>0</v>
      </c>
      <c r="S21" s="7" t="n">
        <v>0</v>
      </c>
      <c r="T21" s="7" t="n">
        <v>0</v>
      </c>
      <c r="U21" s="7" t="n">
        <v>1</v>
      </c>
      <c r="V21" s="7" t="n">
        <f aca="false">((F21+(G21*2))+(H21*3))+(I21*4)</f>
        <v>6</v>
      </c>
      <c r="W21" s="7" t="n">
        <v>0</v>
      </c>
      <c r="X21" s="7" t="n">
        <v>0</v>
      </c>
      <c r="Y21" s="7" t="n">
        <v>0</v>
      </c>
      <c r="Z21" s="7" t="n">
        <f aca="false">(((B21-D21)-J21)-U21)</f>
        <v>6</v>
      </c>
      <c r="AA21" s="7" t="n">
        <v>0</v>
      </c>
      <c r="AB21" s="7" t="n">
        <f aca="false">(B21-AA21)/B21</f>
        <v>1</v>
      </c>
      <c r="AC21" s="7" t="n">
        <v>19</v>
      </c>
      <c r="AD21" s="7" t="n">
        <v>4</v>
      </c>
      <c r="AE21" s="7" t="n">
        <f aca="false">(((D21+J21)+U21)+E21)</f>
        <v>11</v>
      </c>
      <c r="AF21" s="47" t="n">
        <f aca="false">(((((D21+J21)+U21)*(V21+(0.26*(J21+U21))))+(0.52*((W21+X21)+Q21)))/((((C21+J21)+U21)+W21)+X21))</f>
        <v>4.25866666666667</v>
      </c>
      <c r="AG21" s="48" t="n">
        <f aca="false">(AF21/B21)</f>
        <v>0.283911111111111</v>
      </c>
      <c r="AH21" s="32" t="n">
        <f aca="false">(((((AK21+AP21)-AR21)/4)+(AU21/6))/B21)*1000</f>
        <v>227.777777777778</v>
      </c>
      <c r="AI21" s="33" t="n">
        <f aca="false">((AL21+AQ21)/(4*B21))*1000</f>
        <v>328.333333333333</v>
      </c>
      <c r="AJ21" s="34" t="n">
        <f aca="false">((AM21-(AS21*B25))/(4*B21))*1000</f>
        <v>222.189132706374</v>
      </c>
      <c r="AK21" s="35" t="n">
        <f aca="false">((((((E21+F21)+(G21*2))+(H21*3))+(I21*4))+J21)+U21)</f>
        <v>12</v>
      </c>
      <c r="AL21" s="36" t="n">
        <f aca="false">(((AN21+(AN21*AV21))/2)+AO21)</f>
        <v>18.4</v>
      </c>
      <c r="AM21" s="36" t="n">
        <f aca="false">((((AK21+(AN21*(2+AU21)))+(AB21*AK21))/3)+AQ21)</f>
        <v>15.3</v>
      </c>
      <c r="AN21" s="35" t="n">
        <f aca="false">((((((F21+(2*G21))+(3*H21))+(4*I21))-Y21)+(W21/6))+(X21/6))</f>
        <v>6</v>
      </c>
      <c r="AO21" s="35" t="n">
        <f aca="false">((J21+U21)+E21)</f>
        <v>6</v>
      </c>
      <c r="AP21" s="36" t="n">
        <f aca="false">(Q21+R21)</f>
        <v>1</v>
      </c>
      <c r="AQ21" s="36" t="n">
        <f aca="false">((AP21-(2*AR21))+((AP21-(2*AR21))*AT21))/2</f>
        <v>1.3</v>
      </c>
      <c r="AR21" s="36" t="n">
        <f aca="false">((S21+T21)+Y21)</f>
        <v>0</v>
      </c>
      <c r="AS21" s="36" t="n">
        <f aca="false">((((Z21+Y21)+S21)+T21)-E21)</f>
        <v>4</v>
      </c>
      <c r="AT21" s="36" t="n">
        <f aca="false">((AP21/(AP21+AR21))-(AR21/(AP21+AR21)))+O21</f>
        <v>1.6</v>
      </c>
      <c r="AU21" s="36" t="n">
        <f aca="false">((((I21+W21)+AC21))-AD21)/B21</f>
        <v>1</v>
      </c>
      <c r="AV21" s="36" t="n">
        <f aca="false">(((((AC21+I21)*1.5)/B21)-((AD21+Y21)/B21))+AB21)+0.5</f>
        <v>3.13333333333333</v>
      </c>
      <c r="AW21" s="37" t="n">
        <f aca="false">((((AK21+AP21)-AR21)/4)/B21)*1000</f>
        <v>216.666666666667</v>
      </c>
      <c r="AX21" s="38" t="n">
        <f aca="false">((((AK21+AU21)-AR21)/4)/B21)*1000</f>
        <v>216.666666666667</v>
      </c>
      <c r="AY21" s="4" t="n">
        <f aca="false">((AI21-AI22)/AI22)*100</f>
        <v>78.0609543042961</v>
      </c>
      <c r="AZ21" s="37" t="n">
        <f aca="false">((AL21+AQ21)/(4))</f>
        <v>4.925</v>
      </c>
      <c r="BA21" s="39" t="n">
        <f aca="false">(((AL21+AQ21)-AS21)/(4))</f>
        <v>3.925</v>
      </c>
      <c r="AMI21" s="0"/>
      <c r="AMJ21" s="0"/>
    </row>
    <row r="22" s="1" customFormat="true" ht="12.75" hidden="false" customHeight="true" outlineLevel="0" collapsed="false">
      <c r="A22" s="49" t="s">
        <v>71</v>
      </c>
      <c r="B22" s="14" t="n">
        <f aca="false">((((C22+J22)+U22)+W22)+X22)</f>
        <v>307</v>
      </c>
      <c r="C22" s="15" t="n">
        <f aca="false">SUM(C8:C21)</f>
        <v>211</v>
      </c>
      <c r="D22" s="15" t="n">
        <f aca="false">SUM(D8:D21)</f>
        <v>59</v>
      </c>
      <c r="E22" s="15" t="n">
        <f aca="false">SUM(E8:E21)</f>
        <v>12</v>
      </c>
      <c r="F22" s="15" t="n">
        <f aca="false">SUM(F8:F21)</f>
        <v>46</v>
      </c>
      <c r="G22" s="15" t="n">
        <f aca="false">SUM(G8:G21)</f>
        <v>11</v>
      </c>
      <c r="H22" s="15" t="n">
        <f aca="false">SUM(H8:H21)</f>
        <v>1</v>
      </c>
      <c r="I22" s="15" t="n">
        <f aca="false">SUM(I8:I21)</f>
        <v>1</v>
      </c>
      <c r="J22" s="15" t="n">
        <f aca="false">SUM(J8:J21)</f>
        <v>74</v>
      </c>
      <c r="K22" s="50" t="n">
        <f aca="false">(D22/C22)</f>
        <v>0.279620853080569</v>
      </c>
      <c r="L22" s="15" t="n">
        <f aca="false">SUM(L8:L21)</f>
        <v>41</v>
      </c>
      <c r="M22" s="15" t="n">
        <f aca="false">SUM(M8:M21)</f>
        <v>34</v>
      </c>
      <c r="N22" s="50" t="n">
        <f aca="false">V22/C22</f>
        <v>0.355450236966825</v>
      </c>
      <c r="O22" s="3" t="n">
        <f aca="false">((D22+J22)+U22)/((((C22+J22)+U22)+W22)+X22)</f>
        <v>0.472312703583062</v>
      </c>
      <c r="P22" s="50" t="n">
        <f aca="false">(N22+O22)</f>
        <v>0.827762940549886</v>
      </c>
      <c r="Q22" s="15" t="n">
        <f aca="false">SUM(Q8:Q21)</f>
        <v>18</v>
      </c>
      <c r="R22" s="15" t="n">
        <f aca="false">SUM(R8:R21)</f>
        <v>22</v>
      </c>
      <c r="S22" s="15" t="n">
        <f aca="false">SUM(S8:S21)</f>
        <v>3</v>
      </c>
      <c r="T22" s="15" t="n">
        <f aca="false">SUM(T8:T21)</f>
        <v>3</v>
      </c>
      <c r="U22" s="15" t="n">
        <f aca="false">SUM(U8:U21)</f>
        <v>12</v>
      </c>
      <c r="V22" s="15" t="n">
        <f aca="false">SUM(V8:V21)</f>
        <v>75</v>
      </c>
      <c r="W22" s="15" t="n">
        <f aca="false">SUM(W8:W21)</f>
        <v>7</v>
      </c>
      <c r="X22" s="15" t="n">
        <f aca="false">SUM(X8:X21)</f>
        <v>3</v>
      </c>
      <c r="Y22" s="15" t="n">
        <f aca="false">SUM(Y8:Y21)</f>
        <v>3</v>
      </c>
      <c r="Z22" s="15" t="n">
        <f aca="false">(((B22-D22)-J22)-U22)</f>
        <v>162</v>
      </c>
      <c r="AA22" s="15" t="n">
        <f aca="false">SUM(AA8:AA21)</f>
        <v>45</v>
      </c>
      <c r="AB22" s="15" t="n">
        <f aca="false">(B22-AA22)/B22</f>
        <v>0.853420195439739</v>
      </c>
      <c r="AC22" s="15" t="n">
        <f aca="false">SUM(AC8:AC21)</f>
        <v>213</v>
      </c>
      <c r="AD22" s="15" t="n">
        <f aca="false">SUM(AD8:AD21)</f>
        <v>163</v>
      </c>
      <c r="AE22" s="15" t="n">
        <f aca="false">SUM(AE8:AE21)</f>
        <v>157</v>
      </c>
      <c r="AF22" s="16" t="n">
        <f aca="false">SUM(AF8:AF21)</f>
        <v>48.1886265917647</v>
      </c>
      <c r="AG22" s="51" t="n">
        <f aca="false">(AF22/B22)</f>
        <v>0.156966210396628</v>
      </c>
      <c r="AH22" s="32" t="n">
        <f aca="false">(((((AK22+AP22)-AR22)/4)+(AU22/6))/B22)*1000</f>
        <v>166.226343692418</v>
      </c>
      <c r="AI22" s="33" t="n">
        <f aca="false">((AL22+AQ22)/(4*B22))*1000</f>
        <v>184.393785047468</v>
      </c>
      <c r="AJ22" s="34" t="n">
        <f aca="false">((AM22-(AS22*B25))/(4*B22))*1000</f>
        <v>85.9377369424751</v>
      </c>
      <c r="AK22" s="52" t="n">
        <f aca="false">((((((E22+F22)+(G22*2))+(H22*3))+(I22*4))+J22)+U22)</f>
        <v>173</v>
      </c>
      <c r="AL22" s="53" t="n">
        <f aca="false">(((AN22+(AN22*AV22))/2)+AO22)</f>
        <v>203.280944625407</v>
      </c>
      <c r="AM22" s="36" t="n">
        <f aca="false">((((AK22+(AN22*(2+AU22)))+(AB22*AK22))/3)+AQ22)</f>
        <v>183.785459460657</v>
      </c>
      <c r="AN22" s="35" t="n">
        <f aca="false">((((((F22+(2*G22))+(3*H22))+(4*I22))-Y22)+(W22/6))+(X22/6))</f>
        <v>73.6666666666667</v>
      </c>
      <c r="AO22" s="52" t="n">
        <f aca="false">((J22+U22)+E22)</f>
        <v>98</v>
      </c>
      <c r="AP22" s="53" t="n">
        <f aca="false">(Q22+R22)</f>
        <v>40</v>
      </c>
      <c r="AQ22" s="36" t="n">
        <f aca="false">((AP22-(2*AR22))+((AP22-(2*AR22))*AT22))/2</f>
        <v>23.1546234128831</v>
      </c>
      <c r="AR22" s="53" t="n">
        <f aca="false">((S22+T22)+Y22)</f>
        <v>9</v>
      </c>
      <c r="AS22" s="36" t="n">
        <f aca="false">((((Z22+Y22)+S22)+T22)-E22)</f>
        <v>159</v>
      </c>
      <c r="AT22" s="53" t="n">
        <f aca="false">((AP22/(AP22+AR22))-(AR22/(AP22+AR22)))+O22</f>
        <v>1.10496576480755</v>
      </c>
      <c r="AU22" s="36" t="n">
        <f aca="false">((((I22+W22)+AC22))-AD22)/B22</f>
        <v>0.188925081433225</v>
      </c>
      <c r="AV22" s="36" t="n">
        <f aca="false">(((((AC22+I22)*1.5)/B22)-((AD22+Y22)/B22))+AB22)+0.5</f>
        <v>1.85830618892508</v>
      </c>
      <c r="AW22" s="37" t="n">
        <f aca="false">((((AK22+AP22)-AR22)/4)/B22)*1000</f>
        <v>166.123778501629</v>
      </c>
      <c r="AX22" s="38" t="n">
        <f aca="false">((((AK22+AU22)-AR22)/4)/B22)*1000</f>
        <v>133.704336385532</v>
      </c>
      <c r="AY22" s="47" t="n">
        <f aca="false">SUM(AY8:AY21)</f>
        <v>26.3608823951698</v>
      </c>
      <c r="AZ22" s="37" t="n">
        <f aca="false">((AL22+AQ22)/(4))</f>
        <v>56.6088920095726</v>
      </c>
      <c r="BA22" s="39" t="n">
        <f aca="false">(((AL22+AQ22)-AS22)/(4))</f>
        <v>16.8588920095726</v>
      </c>
      <c r="AMI22" s="0"/>
      <c r="AMJ22" s="0"/>
    </row>
    <row r="23" customFormat="false" ht="12.7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30"/>
      <c r="L23" s="29"/>
      <c r="M23" s="29"/>
      <c r="N23" s="30"/>
      <c r="O23" s="3"/>
      <c r="P23" s="30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4"/>
      <c r="AG23" s="29"/>
      <c r="AK23" s="29"/>
      <c r="AL23" s="29"/>
      <c r="AO23" s="29"/>
      <c r="AP23" s="29"/>
      <c r="AR23" s="54"/>
      <c r="AT23" s="54"/>
      <c r="AY23" s="29"/>
    </row>
    <row r="24" customFormat="false" ht="12.75" hidden="false" customHeight="true" outlineLevel="0" collapsed="false">
      <c r="A24" s="55" t="s">
        <v>72</v>
      </c>
      <c r="B24" s="1" t="n">
        <v>0.436</v>
      </c>
      <c r="K24" s="3"/>
      <c r="N24" s="3"/>
      <c r="O24" s="3"/>
      <c r="P24" s="3"/>
      <c r="AF24" s="4"/>
    </row>
    <row r="25" customFormat="false" ht="12.75" hidden="false" customHeight="true" outlineLevel="0" collapsed="false">
      <c r="A25" s="55" t="s">
        <v>73</v>
      </c>
      <c r="B25" s="1" t="n">
        <f aca="false">(((D22+J22)+U22)+E22)/(((((C22+J22)+U22)+W22)+X22)+E22)</f>
        <v>0.492163009404389</v>
      </c>
      <c r="K25" s="3"/>
      <c r="N25" s="3"/>
      <c r="O25" s="3"/>
      <c r="P25" s="3"/>
      <c r="AF25" s="4"/>
      <c r="AY25" s="56"/>
      <c r="AZ25" s="56"/>
      <c r="BA25" s="56"/>
      <c r="BB25" s="56"/>
      <c r="BC25" s="56"/>
      <c r="BD25" s="56"/>
    </row>
    <row r="29" customFormat="false" ht="12.8" hidden="false" customHeight="false" outlineLevel="0" collapsed="false">
      <c r="A29" s="1" t="s">
        <v>74</v>
      </c>
      <c r="B29" s="1" t="n">
        <v>0.9831</v>
      </c>
    </row>
    <row r="30" customFormat="false" ht="12.8" hidden="false" customHeight="false" outlineLevel="0" collapsed="false"/>
    <row r="31" s="1" customFormat="true" ht="12.8" hidden="false" customHeight="false" outlineLevel="0" collapsed="false">
      <c r="A31" s="7" t="s">
        <v>75</v>
      </c>
      <c r="B31" s="2" t="s">
        <v>76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C31" s="2"/>
      <c r="AD31" s="2"/>
      <c r="AE31" s="2"/>
      <c r="AF31" s="2"/>
      <c r="AG31" s="2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Y31" s="7" t="s">
        <v>77</v>
      </c>
      <c r="AZ31" s="7"/>
      <c r="AMI31" s="0"/>
      <c r="AMJ31" s="0"/>
    </row>
    <row r="32" s="1" customFormat="true" ht="12.8" hidden="false" customHeight="false" outlineLevel="0" collapsed="false">
      <c r="A32" s="13" t="s">
        <v>4</v>
      </c>
      <c r="B32" s="14" t="s">
        <v>5</v>
      </c>
      <c r="C32" s="15" t="s">
        <v>6</v>
      </c>
      <c r="D32" s="15" t="s">
        <v>7</v>
      </c>
      <c r="E32" s="15" t="s">
        <v>8</v>
      </c>
      <c r="F32" s="15" t="s">
        <v>9</v>
      </c>
      <c r="G32" s="15" t="s">
        <v>10</v>
      </c>
      <c r="H32" s="15" t="s">
        <v>11</v>
      </c>
      <c r="I32" s="15" t="s">
        <v>12</v>
      </c>
      <c r="J32" s="15" t="s">
        <v>13</v>
      </c>
      <c r="K32" s="15" t="s">
        <v>14</v>
      </c>
      <c r="L32" s="15" t="s">
        <v>15</v>
      </c>
      <c r="M32" s="15" t="s">
        <v>16</v>
      </c>
      <c r="N32" s="15" t="s">
        <v>17</v>
      </c>
      <c r="O32" s="15" t="s">
        <v>18</v>
      </c>
      <c r="P32" s="15" t="s">
        <v>19</v>
      </c>
      <c r="Q32" s="15" t="s">
        <v>20</v>
      </c>
      <c r="R32" s="15" t="s">
        <v>21</v>
      </c>
      <c r="S32" s="15" t="s">
        <v>22</v>
      </c>
      <c r="T32" s="15" t="s">
        <v>23</v>
      </c>
      <c r="U32" s="15" t="s">
        <v>24</v>
      </c>
      <c r="V32" s="15" t="s">
        <v>25</v>
      </c>
      <c r="W32" s="15" t="s">
        <v>26</v>
      </c>
      <c r="X32" s="15" t="s">
        <v>27</v>
      </c>
      <c r="Y32" s="15" t="s">
        <v>28</v>
      </c>
      <c r="Z32" s="15" t="s">
        <v>29</v>
      </c>
      <c r="AA32" s="15" t="s">
        <v>30</v>
      </c>
      <c r="AB32" s="15" t="s">
        <v>31</v>
      </c>
      <c r="AC32" s="15" t="s">
        <v>32</v>
      </c>
      <c r="AD32" s="15" t="s">
        <v>33</v>
      </c>
      <c r="AE32" s="15" t="s">
        <v>34</v>
      </c>
      <c r="AF32" s="15" t="s">
        <v>35</v>
      </c>
      <c r="AG32" s="16" t="s">
        <v>36</v>
      </c>
      <c r="AH32" s="17" t="s">
        <v>37</v>
      </c>
      <c r="AI32" s="22" t="s">
        <v>38</v>
      </c>
      <c r="AJ32" s="17" t="s">
        <v>39</v>
      </c>
      <c r="AK32" s="20" t="s">
        <v>40</v>
      </c>
      <c r="AL32" s="20" t="s">
        <v>41</v>
      </c>
      <c r="AM32" s="21" t="s">
        <v>42</v>
      </c>
      <c r="AN32" s="20" t="s">
        <v>43</v>
      </c>
      <c r="AO32" s="20" t="s">
        <v>44</v>
      </c>
      <c r="AP32" s="21" t="s">
        <v>45</v>
      </c>
      <c r="AQ32" s="21" t="s">
        <v>46</v>
      </c>
      <c r="AR32" s="21" t="s">
        <v>47</v>
      </c>
      <c r="AS32" s="21" t="s">
        <v>48</v>
      </c>
      <c r="AT32" s="21" t="s">
        <v>49</v>
      </c>
      <c r="AU32" s="21" t="s">
        <v>50</v>
      </c>
      <c r="AV32" s="20" t="s">
        <v>78</v>
      </c>
      <c r="AW32" s="22" t="s">
        <v>52</v>
      </c>
      <c r="AX32" s="23"/>
      <c r="AY32" s="24" t="s">
        <v>54</v>
      </c>
      <c r="AZ32" s="25" t="s">
        <v>55</v>
      </c>
      <c r="BA32" s="26" t="s">
        <v>56</v>
      </c>
      <c r="AMI32" s="0"/>
      <c r="AMJ32" s="0"/>
    </row>
    <row r="33" customFormat="false" ht="12.8" hidden="false" customHeight="false" outlineLevel="0" collapsed="false">
      <c r="A33" s="27" t="s">
        <v>79</v>
      </c>
      <c r="B33" s="26" t="n">
        <f aca="false">((((C33+J33)+U33)+W33)+X33)</f>
        <v>1777</v>
      </c>
      <c r="C33" s="2" t="n">
        <v>1486</v>
      </c>
      <c r="D33" s="2" t="n">
        <v>449</v>
      </c>
      <c r="E33" s="2" t="n">
        <f aca="false">(Z33-AA33)-((Z33-AA33)*B29)</f>
        <v>12.6074</v>
      </c>
      <c r="F33" s="2" t="n">
        <f aca="false">(((D33-G33)-H33)-I33)</f>
        <v>256</v>
      </c>
      <c r="G33" s="2" t="n">
        <v>90</v>
      </c>
      <c r="H33" s="2" t="n">
        <v>3</v>
      </c>
      <c r="I33" s="2" t="n">
        <v>100</v>
      </c>
      <c r="J33" s="2" t="n">
        <v>251</v>
      </c>
      <c r="K33" s="57" t="n">
        <f aca="false">(D33/C33)</f>
        <v>0.302153432032301</v>
      </c>
      <c r="L33" s="2" t="n">
        <v>1366</v>
      </c>
      <c r="M33" s="2" t="n">
        <v>1628</v>
      </c>
      <c r="N33" s="57" t="n">
        <f aca="false">V33/C33</f>
        <v>0.56864064602961</v>
      </c>
      <c r="O33" s="57" t="n">
        <f aca="false">((D33+J33)+U33)/(((C33+J33)+U33)+W33)</f>
        <v>0.404051772650535</v>
      </c>
      <c r="P33" s="57" t="n">
        <f aca="false">(N33+O33)</f>
        <v>0.972692418680144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18</v>
      </c>
      <c r="V33" s="2" t="n">
        <f aca="false">((F33+(G33*2))+(H33*3))+(I33*4)</f>
        <v>845</v>
      </c>
      <c r="W33" s="2" t="n">
        <v>22</v>
      </c>
      <c r="X33" s="2" t="n">
        <v>0</v>
      </c>
      <c r="Y33" s="2" t="n">
        <v>54</v>
      </c>
      <c r="Z33" s="2" t="n">
        <f aca="false">(((B33-D33)-J33)-U33)</f>
        <v>1059</v>
      </c>
      <c r="AA33" s="2" t="n">
        <v>313</v>
      </c>
      <c r="AB33" s="1" t="n">
        <f aca="false">(B33-AA33)/B33</f>
        <v>0.823860438942037</v>
      </c>
      <c r="AC33" s="2" t="n">
        <v>340</v>
      </c>
      <c r="AD33" s="2" t="n">
        <v>748</v>
      </c>
      <c r="AE33" s="2" t="n">
        <f aca="false">(((D33+J33)+U33)+E33)</f>
        <v>730.6074</v>
      </c>
      <c r="AF33" s="58" t="n">
        <f aca="false">(((((D33+J33)+U33)*(V33+(0.26*(J33+U33))))+(0.52*((W33+X33)+Q33)))/((((C33+J33)+U33)+W33)+X33))</f>
        <v>369.68985931345</v>
      </c>
      <c r="AG33" s="41" t="n">
        <f aca="false">(AF33/B33)</f>
        <v>0.208041564048086</v>
      </c>
      <c r="AH33" s="32" t="n">
        <f aca="false">(((((AK33+AP33)-AR33)/4)+(AU33/8))/B33)*1000</f>
        <v>158.487187295047</v>
      </c>
      <c r="AI33" s="37" t="n">
        <f aca="false">((AL33+AQ33)/(4*B33))*1000</f>
        <v>161.935327292705</v>
      </c>
      <c r="AJ33" s="59" t="n">
        <f aca="false">((AM33-(AS33*B45))/(4*B33))*1000</f>
        <v>102.700569643503</v>
      </c>
      <c r="AK33" s="35" t="n">
        <f aca="false">((((((E33+F33)+(G33*2))+(H33*3))+(I33*4))+J33)+U33)</f>
        <v>1126.6074</v>
      </c>
      <c r="AL33" s="36" t="n">
        <f aca="false">(((AN33+(AN33*AV33))/2)+AO33)</f>
        <v>1151.73833228287</v>
      </c>
      <c r="AM33" s="36" t="n">
        <f aca="false">((((AK33+(AN33*(2+AU33)))+(AB33*AK33))/3)+AQ33)</f>
        <v>1171.36798913275</v>
      </c>
      <c r="AN33" s="35" t="n">
        <f aca="false">((((((F33+(2*G33))+(3*H33))+(4*I33))-Y33)+(W33/6))+(X33/6))</f>
        <v>794.666666666667</v>
      </c>
      <c r="AO33" s="36" t="n">
        <f aca="false">((J33+U33)+E33)</f>
        <v>281.6074</v>
      </c>
      <c r="AP33" s="36" t="n">
        <f aca="false">(Q33+R33)</f>
        <v>1</v>
      </c>
      <c r="AQ33" s="36" t="n">
        <f aca="false">((AP33-(2*AR33))+((AP33-(2*AR33))*AT33))/2</f>
        <v>-0.702025886325267</v>
      </c>
      <c r="AR33" s="36" t="n">
        <f aca="false">(S33+T33)</f>
        <v>1</v>
      </c>
      <c r="AS33" s="36" t="n">
        <f aca="false">((((Z33+Y33)+S33)+T33)-E33)</f>
        <v>1101.3926</v>
      </c>
      <c r="AT33" s="36" t="n">
        <f aca="false">((AP33/(AP33+AR33))-(AR33/(AP33+AR33)))+O33</f>
        <v>0.404051772650535</v>
      </c>
      <c r="AU33" s="36" t="n">
        <f aca="false">((((I33+W33)+AC33))-AD33)/B33</f>
        <v>-0.160945413618458</v>
      </c>
      <c r="AV33" s="36" t="n">
        <f aca="false">((((AC33*1.5)/B33)-(AD33/B33))+AB33)+0.5</f>
        <v>1.18992684299381</v>
      </c>
      <c r="AW33" s="37" t="n">
        <f aca="false">((((AK33+AP33)-AR33)/4)/B33)*1000</f>
        <v>158.498508722566</v>
      </c>
      <c r="AX33" s="23" t="n">
        <f aca="false">((((AK33+AP33)-AR33)/3)+(AU33/6))</f>
        <v>375.508975764397</v>
      </c>
      <c r="AY33" s="4" t="n">
        <f aca="false">((AI33-AI41)/AI41)*100</f>
        <v>-108.08273163197</v>
      </c>
      <c r="AZ33" s="37" t="n">
        <f aca="false">((AL33+AQ33)/(4))</f>
        <v>287.759076599137</v>
      </c>
      <c r="BA33" s="39" t="n">
        <f aca="false">(((AL33+AQ33)-AS33)/(4))</f>
        <v>12.410926599137</v>
      </c>
    </row>
    <row r="34" customFormat="false" ht="12.8" hidden="false" customHeight="false" outlineLevel="0" collapsed="false">
      <c r="A34" s="1" t="s">
        <v>80</v>
      </c>
      <c r="B34" s="1" t="n">
        <f aca="false">((((C34+J34)+U34)+W34)+X34)</f>
        <v>1919</v>
      </c>
      <c r="C34" s="1" t="n">
        <v>1701</v>
      </c>
      <c r="D34" s="1" t="n">
        <v>551</v>
      </c>
      <c r="E34" s="1" t="n">
        <f aca="false">(Z34-AA34)-((Z34-AA34)*B29)</f>
        <v>16.6803</v>
      </c>
      <c r="F34" s="1" t="n">
        <f aca="false">(((D34-G34)-H34)-I34)</f>
        <v>347</v>
      </c>
      <c r="G34" s="1" t="n">
        <v>108</v>
      </c>
      <c r="H34" s="1" t="n">
        <v>4</v>
      </c>
      <c r="I34" s="1" t="n">
        <v>92</v>
      </c>
      <c r="J34" s="1" t="n">
        <v>182</v>
      </c>
      <c r="K34" s="3" t="n">
        <f aca="false">(D34/C34)</f>
        <v>0.323927101704879</v>
      </c>
      <c r="N34" s="3" t="n">
        <f aca="false">V34/C34</f>
        <v>0.554379776601999</v>
      </c>
      <c r="O34" s="3" t="n">
        <f aca="false">((D34+J34)+U34)/(((C34+J34)+U34)+W34)</f>
        <v>0.392912975508077</v>
      </c>
      <c r="P34" s="3" t="n">
        <f aca="false">(N34+O34)</f>
        <v>0.947292752110076</v>
      </c>
      <c r="Q34" s="1" t="n">
        <v>30</v>
      </c>
      <c r="R34" s="1" t="n">
        <v>0</v>
      </c>
      <c r="S34" s="1" t="n">
        <v>9</v>
      </c>
      <c r="T34" s="1" t="n">
        <v>0</v>
      </c>
      <c r="U34" s="1" t="n">
        <v>21</v>
      </c>
      <c r="V34" s="1" t="n">
        <f aca="false">((F34+(G34*2))+(H34*3))+(I34*4)</f>
        <v>943</v>
      </c>
      <c r="W34" s="1" t="n">
        <v>15</v>
      </c>
      <c r="X34" s="1" t="n">
        <v>0</v>
      </c>
      <c r="Y34" s="1" t="n">
        <v>52</v>
      </c>
      <c r="Z34" s="1" t="n">
        <f aca="false">(((B34-D34)-J34)-U34)</f>
        <v>1165</v>
      </c>
      <c r="AA34" s="1" t="n">
        <v>178</v>
      </c>
      <c r="AB34" s="1" t="n">
        <f aca="false">(B34-AA34)/B34</f>
        <v>0.907243355914539</v>
      </c>
      <c r="AC34" s="1" t="n">
        <v>368</v>
      </c>
      <c r="AD34" s="1" t="n">
        <v>789</v>
      </c>
      <c r="AE34" s="1" t="n">
        <f aca="false">(((D34+J34)+U34)+E34)</f>
        <v>770.6803</v>
      </c>
      <c r="AF34" s="4" t="n">
        <f aca="false">(((((D34+J34)+U34)*(V34+(0.26*(J34+U34))))+(0.52*((W34+X34)+Q34)))/((((C34+J34)+U34)+W34)+X34))</f>
        <v>391.267076602397</v>
      </c>
      <c r="AG34" s="41" t="n">
        <f aca="false">(AF34/B34)</f>
        <v>0.203891129026783</v>
      </c>
      <c r="AH34" s="32" t="n">
        <f aca="false">(((((AK34+AP34)-AR34)/4)+(AU34/8))/B34)*1000</f>
        <v>154.194696007751</v>
      </c>
      <c r="AI34" s="37" t="n">
        <f aca="false">((AL34+AQ34)/(4*B34))*1000</f>
        <v>163.044564424992</v>
      </c>
      <c r="AJ34" s="59" t="n">
        <f aca="false">((AM34-(AS34*B45))/(4*B34))*1000</f>
        <v>105.923622347614</v>
      </c>
      <c r="AK34" s="35" t="n">
        <f aca="false">((((((E34+F34)+(G34*2))+(H34*3))+(I34*4))+J34)+U34)</f>
        <v>1162.6803</v>
      </c>
      <c r="AL34" s="36" t="n">
        <f aca="false">(((AN34+(AN34*AV34))/2)+AO34)</f>
        <v>1239.94182944242</v>
      </c>
      <c r="AM34" s="36" t="n">
        <f aca="false">((((AK34+(AN34*(2+AU34)))+(AB34*AK34))/3)+AQ34)</f>
        <v>1297.69279771783</v>
      </c>
      <c r="AN34" s="35" t="n">
        <f aca="false">((((((F34+(2*G34))+(3*H34))+(4*I34))-Y34)+(W34/6))+(X34/6))</f>
        <v>893.5</v>
      </c>
      <c r="AO34" s="36" t="n">
        <f aca="false">((J34+U34)+E34)</f>
        <v>219.6803</v>
      </c>
      <c r="AP34" s="36" t="n">
        <f aca="false">(Q34+R34)</f>
        <v>30</v>
      </c>
      <c r="AQ34" s="36" t="n">
        <f aca="false">((AP34-(2*AR34))+((AP34-(2*AR34))*AT34))/2</f>
        <v>11.5882470838177</v>
      </c>
      <c r="AR34" s="36" t="n">
        <f aca="false">(S34+T34)</f>
        <v>9</v>
      </c>
      <c r="AS34" s="36" t="n">
        <f aca="false">((((Z34+Y34)+S34)+T34)-E34)</f>
        <v>1209.3197</v>
      </c>
      <c r="AT34" s="36" t="n">
        <f aca="false">((AP34/(AP34+AR34))-(AR34/(AP34+AR34)))+O34</f>
        <v>0.931374513969616</v>
      </c>
      <c r="AU34" s="36" t="n">
        <f aca="false">((((I34+W34)+AC34))-AD34)/B34</f>
        <v>-0.16362688900469</v>
      </c>
      <c r="AV34" s="36" t="n">
        <f aca="false">((((AC34*1.5)/B34)-(AD34/B34))+AB34)+0.5</f>
        <v>1.28374153204794</v>
      </c>
      <c r="AW34" s="37" t="n">
        <f aca="false">((((AK34+AP34)-AR34)/4)/B34)*1000</f>
        <v>154.205354351225</v>
      </c>
      <c r="AX34" s="23" t="n">
        <f aca="false">((((AK34+AP34)-AR34)/3)+(AU34/6))</f>
        <v>394.532828851833</v>
      </c>
      <c r="AY34" s="4" t="n">
        <f aca="false">((AI34-AI41)/AI41)*100</f>
        <v>-108.138097352387</v>
      </c>
      <c r="AZ34" s="37" t="n">
        <f aca="false">((AL34+AQ34)/(4))</f>
        <v>312.882519131559</v>
      </c>
      <c r="BA34" s="39" t="n">
        <f aca="false">(((AL34+AQ34)-AS34)/(4))</f>
        <v>10.552594131559</v>
      </c>
    </row>
    <row r="35" customFormat="false" ht="12.8" hidden="false" customHeight="false" outlineLevel="0" collapsed="false">
      <c r="A35" s="1" t="s">
        <v>81</v>
      </c>
      <c r="B35" s="1" t="n">
        <f aca="false">((((C35+J35)+U35)+W35)+X35)</f>
        <v>2013</v>
      </c>
      <c r="C35" s="1" t="n">
        <v>1691</v>
      </c>
      <c r="D35" s="1" t="n">
        <v>557</v>
      </c>
      <c r="E35" s="1" t="n">
        <f aca="false">(Z35-AA35)-((Z35-AA35)*B29)</f>
        <v>16.4775000000001</v>
      </c>
      <c r="F35" s="1" t="n">
        <f aca="false">(((D35-G35)-H35)-I35)</f>
        <v>322</v>
      </c>
      <c r="G35" s="1" t="n">
        <v>109</v>
      </c>
      <c r="H35" s="1" t="n">
        <v>4</v>
      </c>
      <c r="I35" s="1" t="n">
        <v>122</v>
      </c>
      <c r="J35" s="1" t="n">
        <v>288</v>
      </c>
      <c r="K35" s="3" t="n">
        <f aca="false">(D35/C35)</f>
        <v>0.329390892962744</v>
      </c>
      <c r="N35" s="3" t="n">
        <f aca="false">V35/C35</f>
        <v>0.615020697811946</v>
      </c>
      <c r="O35" s="3" t="n">
        <f aca="false">((D35+J35)+U35)/(((C35+J35)+U35)+W35)</f>
        <v>0.429706905116741</v>
      </c>
      <c r="P35" s="3" t="n">
        <f aca="false">(N35+O35)</f>
        <v>1.04472760292869</v>
      </c>
      <c r="Q35" s="1" t="n">
        <v>25</v>
      </c>
      <c r="R35" s="1" t="n">
        <v>0</v>
      </c>
      <c r="S35" s="1" t="n">
        <v>10</v>
      </c>
      <c r="T35" s="1" t="n">
        <v>0</v>
      </c>
      <c r="U35" s="1" t="n">
        <v>20</v>
      </c>
      <c r="V35" s="1" t="n">
        <f aca="false">((F35+(G35*2))+(H35*3))+(I35*4)</f>
        <v>1040</v>
      </c>
      <c r="W35" s="1" t="n">
        <v>14</v>
      </c>
      <c r="X35" s="1" t="n">
        <v>0</v>
      </c>
      <c r="Y35" s="1" t="n">
        <v>66</v>
      </c>
      <c r="Z35" s="1" t="n">
        <f aca="false">(((B35-D35)-J35)-U35)</f>
        <v>1148</v>
      </c>
      <c r="AA35" s="1" t="n">
        <v>173</v>
      </c>
      <c r="AB35" s="1" t="n">
        <f aca="false">(B35-AA35)/B35</f>
        <v>0.914058618976652</v>
      </c>
      <c r="AC35" s="1" t="n">
        <v>342</v>
      </c>
      <c r="AD35" s="1" t="n">
        <v>473</v>
      </c>
      <c r="AE35" s="1" t="n">
        <f aca="false">(((D35+J35)+U35)+E35)</f>
        <v>881.4775</v>
      </c>
      <c r="AF35" s="4" t="n">
        <f aca="false">(((((D35+J35)+U35)*(V35+(0.26*(J35+U35))))+(0.52*((W35+X35)+Q35)))/((((C35+J35)+U35)+W35)+X35))</f>
        <v>481.316184798808</v>
      </c>
      <c r="AG35" s="41" t="n">
        <f aca="false">(AF35/B35)</f>
        <v>0.239103916939298</v>
      </c>
      <c r="AH35" s="32" t="n">
        <f aca="false">(((((AK35+AP35)-AR35)/4)+(AU35/8))/B35)*1000</f>
        <v>171.321254586124</v>
      </c>
      <c r="AI35" s="37" t="n">
        <f aca="false">((AL35+AQ35)/(4*B35))*1000</f>
        <v>188.435969510873</v>
      </c>
      <c r="AJ35" s="59" t="n">
        <f aca="false">((AM35-(AS35*B45))/(4*B35))*1000</f>
        <v>129.533455753891</v>
      </c>
      <c r="AK35" s="35" t="n">
        <f aca="false">((((((E35+F35)+(G35*2))+(H35*3))+(I35*4))+J35)+U35)</f>
        <v>1364.4775</v>
      </c>
      <c r="AL35" s="36" t="n">
        <f aca="false">(((AN35+(AN35*AV35))/2)+AO35)</f>
        <v>1512.64073066733</v>
      </c>
      <c r="AM35" s="36" t="n">
        <f aca="false">((((AK35+(AN35*(2+AU35)))+(AB35*AK35))/3)+AQ35)</f>
        <v>1526.90624793998</v>
      </c>
      <c r="AN35" s="35" t="n">
        <f aca="false">((((((F35+(2*G35))+(3*H35))+(4*I35))-Y35)+(W35/6))+(X35/6))</f>
        <v>976.333333333333</v>
      </c>
      <c r="AO35" s="36" t="n">
        <f aca="false">((J35+U35)+E35)</f>
        <v>324.4775</v>
      </c>
      <c r="AP35" s="36" t="n">
        <f aca="false">(Q35+R35)</f>
        <v>25</v>
      </c>
      <c r="AQ35" s="36" t="n">
        <f aca="false">((AP35-(2*AR35))+((AP35-(2*AR35))*AT35))/2</f>
        <v>4.64569583422042</v>
      </c>
      <c r="AR35" s="36" t="n">
        <f aca="false">(S35+T35)</f>
        <v>10</v>
      </c>
      <c r="AS35" s="36" t="n">
        <f aca="false">((((Z35+Y35)+S35)+T35)-E35)</f>
        <v>1207.5225</v>
      </c>
      <c r="AT35" s="36" t="n">
        <f aca="false">((AP35/(AP35+AR35))-(AR35/(AP35+AR35)))+O35</f>
        <v>0.85827833368817</v>
      </c>
      <c r="AU35" s="36" t="n">
        <f aca="false">((((I35+W35)+AC35))-AD35)/B35</f>
        <v>0.00248385494287134</v>
      </c>
      <c r="AV35" s="36" t="n">
        <f aca="false">((((AC35*1.5)/B35)-(AD35/B35))+AB35)+0.5</f>
        <v>1.43392945851962</v>
      </c>
      <c r="AW35" s="37" t="n">
        <f aca="false">((((AK35+AP35)-AR35)/4)/B35)*1000</f>
        <v>171.32110034774</v>
      </c>
      <c r="AX35" s="23" t="n">
        <f aca="false">((((AK35+AP35)-AR35)/3)+(AU35/6))</f>
        <v>459.826247309157</v>
      </c>
      <c r="AY35" s="4" t="n">
        <f aca="false">((AI35-AI41)/AI41)*100</f>
        <v>-109.4054669653</v>
      </c>
      <c r="AZ35" s="37" t="n">
        <f aca="false">((AL35+AQ35)/(4))</f>
        <v>379.321606625387</v>
      </c>
      <c r="BA35" s="39" t="n">
        <f aca="false">(((AL35+AQ35)-AS35)/(4))</f>
        <v>77.4409816253874</v>
      </c>
    </row>
    <row r="36" customFormat="false" ht="12.8" hidden="false" customHeight="false" outlineLevel="0" collapsed="false">
      <c r="A36" s="1" t="s">
        <v>82</v>
      </c>
      <c r="B36" s="1" t="n">
        <f aca="false">((((C36+J36)+U36)+W36)+X36)</f>
        <v>2097</v>
      </c>
      <c r="C36" s="1" t="n">
        <v>1760</v>
      </c>
      <c r="D36" s="1" t="n">
        <v>543</v>
      </c>
      <c r="E36" s="1" t="n">
        <f aca="false">(Z36-AA36)-((Z36-AA36)*B29)</f>
        <v>14.1115</v>
      </c>
      <c r="F36" s="1" t="n">
        <f aca="false">(((D36-G36)-H36)-I36)</f>
        <v>318</v>
      </c>
      <c r="G36" s="1" t="n">
        <v>86</v>
      </c>
      <c r="H36" s="1" t="n">
        <v>2</v>
      </c>
      <c r="I36" s="1" t="n">
        <v>137</v>
      </c>
      <c r="J36" s="1" t="n">
        <v>276</v>
      </c>
      <c r="K36" s="3" t="n">
        <f aca="false">(D36/C36)</f>
        <v>0.308522727272727</v>
      </c>
      <c r="N36" s="3" t="n">
        <f aca="false">V36/C36</f>
        <v>0.593181818181818</v>
      </c>
      <c r="O36" s="3" t="n">
        <f aca="false">((D36+J36)+U36)/(((C36+J36)+U36)+W36)</f>
        <v>0.412017167381974</v>
      </c>
      <c r="P36" s="3" t="n">
        <f aca="false">(N36+O36)</f>
        <v>1.00519898556379</v>
      </c>
      <c r="Q36" s="1" t="n">
        <v>60</v>
      </c>
      <c r="R36" s="1" t="n">
        <v>0</v>
      </c>
      <c r="S36" s="1" t="n">
        <v>14</v>
      </c>
      <c r="T36" s="1" t="n">
        <v>0</v>
      </c>
      <c r="U36" s="1" t="n">
        <v>45</v>
      </c>
      <c r="V36" s="1" t="n">
        <f aca="false">((F36+(G36*2))+(H36*3))+(I36*4)</f>
        <v>1044</v>
      </c>
      <c r="W36" s="1" t="n">
        <v>16</v>
      </c>
      <c r="X36" s="1" t="n">
        <v>0</v>
      </c>
      <c r="Y36" s="1" t="n">
        <v>45</v>
      </c>
      <c r="Z36" s="1" t="n">
        <f aca="false">(((B36-D36)-J36)-U36)</f>
        <v>1233</v>
      </c>
      <c r="AA36" s="1" t="n">
        <v>398</v>
      </c>
      <c r="AB36" s="1" t="n">
        <f aca="false">(B36-AA36)/B36</f>
        <v>0.810205054840248</v>
      </c>
      <c r="AC36" s="1" t="n">
        <v>404</v>
      </c>
      <c r="AD36" s="1" t="n">
        <v>882</v>
      </c>
      <c r="AE36" s="1" t="n">
        <f aca="false">(((D36+J36)+U36)+E36)</f>
        <v>878.1115</v>
      </c>
      <c r="AF36" s="4" t="n">
        <f aca="false">(((((D36+J36)+U36)*(V36+(0.26*(J36+U36))))+(0.52*((W36+X36)+Q36)))/((((C36+J36)+U36)+W36)+X36))</f>
        <v>464.551721506915</v>
      </c>
      <c r="AG36" s="41" t="n">
        <f aca="false">(AF36/B36)</f>
        <v>0.221531579164003</v>
      </c>
      <c r="AH36" s="32" t="n">
        <f aca="false">(((((AK36+AP36)-AR36)/4)+(AU36/8))/B36)*1000</f>
        <v>169.889605191375</v>
      </c>
      <c r="AI36" s="37" t="n">
        <f aca="false">((AL36+AQ36)/(4*B36))*1000</f>
        <v>173.910281456761</v>
      </c>
      <c r="AJ36" s="59" t="n">
        <f aca="false">((AM36-(AS36*B45))/(4*B36))*1000</f>
        <v>115.477544820769</v>
      </c>
      <c r="AK36" s="35" t="n">
        <f aca="false">((((((E36+F36)+(G36*2))+(H36*3))+(I36*4))+J36)+U36)</f>
        <v>1379.1115</v>
      </c>
      <c r="AL36" s="36" t="n">
        <f aca="false">(((AN36+(AN36*AV36))/2)+AO36)</f>
        <v>1426.22122023526</v>
      </c>
      <c r="AM36" s="36" t="n">
        <f aca="false">((((AK36+(AN36*(2+AU36)))+(AB36*AK36))/3)+AQ36)</f>
        <v>1480.72699622942</v>
      </c>
      <c r="AN36" s="35" t="n">
        <f aca="false">((((((F36+(2*G36))+(3*H36))+(4*I36))-Y36)+(W36/6))+(X36/6))</f>
        <v>1001.66666666667</v>
      </c>
      <c r="AO36" s="36" t="n">
        <f aca="false">((J36+U36)+E36)</f>
        <v>335.1115</v>
      </c>
      <c r="AP36" s="36" t="n">
        <f aca="false">(Q36+R36)</f>
        <v>60</v>
      </c>
      <c r="AQ36" s="36" t="n">
        <f aca="false">((AP36-(2*AR36))+((AP36-(2*AR36))*AT36))/2</f>
        <v>32.5382206240575</v>
      </c>
      <c r="AR36" s="36" t="n">
        <f aca="false">(S36+T36)</f>
        <v>14</v>
      </c>
      <c r="AS36" s="36" t="n">
        <f aca="false">((((Z36+Y36)+S36)+T36)-E36)</f>
        <v>1277.8885</v>
      </c>
      <c r="AT36" s="36" t="n">
        <f aca="false">((AP36/(AP36+AR36))-(AR36/(AP36+AR36)))+O36</f>
        <v>1.0336387890036</v>
      </c>
      <c r="AU36" s="36" t="n">
        <f aca="false">((((I36+W36)+AC36))-AD36)/B36</f>
        <v>-0.154983309489747</v>
      </c>
      <c r="AV36" s="36" t="n">
        <f aca="false">((((AC36*1.5)/B36)-(AD36/B36))+AB36)+0.5</f>
        <v>1.17858845970434</v>
      </c>
      <c r="AW36" s="37" t="n">
        <f aca="false">((((AK36+AP36)-AR36)/4)/B36)*1000</f>
        <v>169.898843586075</v>
      </c>
      <c r="AX36" s="23" t="n">
        <f aca="false">((((AK36+AP36)-AR36)/3)+(AU36/6))</f>
        <v>475.011336115085</v>
      </c>
      <c r="AY36" s="4" t="n">
        <f aca="false">((AI36-AI41)/AI41)*100</f>
        <v>-108.680441485845</v>
      </c>
      <c r="AZ36" s="37" t="n">
        <f aca="false">((AL36+AQ36)/(4))</f>
        <v>364.689860214829</v>
      </c>
      <c r="BA36" s="39" t="n">
        <f aca="false">(((AL36+AQ36)-AS36)/(4))</f>
        <v>45.2177352148285</v>
      </c>
    </row>
    <row r="37" customFormat="false" ht="12.8" hidden="false" customHeight="false" outlineLevel="0" collapsed="false">
      <c r="A37" s="1" t="s">
        <v>83</v>
      </c>
      <c r="B37" s="1" t="n">
        <f aca="false">((((C37+J37)+U37)+W37)+X37)</f>
        <v>2227</v>
      </c>
      <c r="C37" s="1" t="n">
        <v>2052</v>
      </c>
      <c r="D37" s="1" t="n">
        <v>668</v>
      </c>
      <c r="E37" s="1" t="n">
        <f aca="false">(Z37-AA37)-((Z37-AA37)*B29)</f>
        <v>20.0603000000001</v>
      </c>
      <c r="F37" s="1" t="n">
        <f aca="false">(((D37-G37)-H37)-I37)</f>
        <v>547</v>
      </c>
      <c r="G37" s="1" t="n">
        <v>63</v>
      </c>
      <c r="H37" s="1" t="n">
        <v>28</v>
      </c>
      <c r="I37" s="1" t="n">
        <v>30</v>
      </c>
      <c r="J37" s="1" t="n">
        <v>146</v>
      </c>
      <c r="K37" s="3" t="n">
        <f aca="false">(D37/C37)</f>
        <v>0.325536062378168</v>
      </c>
      <c r="N37" s="3" t="n">
        <f aca="false">V37/C37</f>
        <v>0.42738791423002</v>
      </c>
      <c r="O37" s="3" t="n">
        <f aca="false">((D37+J37)+U37)/(((C37+J37)+U37)+W37)</f>
        <v>0.372072072072072</v>
      </c>
      <c r="P37" s="3" t="n">
        <f aca="false">(N37+O37)</f>
        <v>0.799459986302091</v>
      </c>
      <c r="Q37" s="1" t="n">
        <v>115</v>
      </c>
      <c r="R37" s="1" t="n">
        <v>0</v>
      </c>
      <c r="S37" s="1" t="n">
        <v>18</v>
      </c>
      <c r="T37" s="1" t="n">
        <v>0</v>
      </c>
      <c r="U37" s="1" t="n">
        <v>12</v>
      </c>
      <c r="V37" s="1" t="n">
        <f aca="false">((F37+(G37*2))+(H37*3))+(I37*4)</f>
        <v>877</v>
      </c>
      <c r="W37" s="1" t="n">
        <v>10</v>
      </c>
      <c r="X37" s="1" t="n">
        <v>7</v>
      </c>
      <c r="Y37" s="1" t="n">
        <v>14</v>
      </c>
      <c r="Z37" s="1" t="n">
        <f aca="false">(((B37-D37)-J37)-U37)</f>
        <v>1401</v>
      </c>
      <c r="AA37" s="1" t="n">
        <v>214</v>
      </c>
      <c r="AB37" s="1" t="n">
        <f aca="false">(B37-AA37)/B37</f>
        <v>0.903906600808262</v>
      </c>
      <c r="AC37" s="1" t="n">
        <v>279</v>
      </c>
      <c r="AD37" s="1" t="n">
        <v>755</v>
      </c>
      <c r="AE37" s="1" t="n">
        <f aca="false">(((D37+J37)+U37)+E37)</f>
        <v>846.0603</v>
      </c>
      <c r="AF37" s="4" t="n">
        <f aca="false">(((((D37+J37)+U37)*(V37+(0.26*(J37+U37))))+(0.52*((W37+X37)+Q37)))/((((C37+J37)+U37)+W37)+X37))</f>
        <v>340.549043556354</v>
      </c>
      <c r="AG37" s="41" t="n">
        <f aca="false">(AF37/B37)</f>
        <v>0.152918295265538</v>
      </c>
      <c r="AH37" s="32" t="n">
        <f aca="false">(((((AK37+AP37)-AR37)/4)+(AU37/8))/B37)*1000</f>
        <v>129.317738040245</v>
      </c>
      <c r="AI37" s="37" t="n">
        <f aca="false">((AL37+AQ37)/(4*B37))*1000</f>
        <v>138.790175513218</v>
      </c>
      <c r="AJ37" s="59" t="n">
        <f aca="false">((AM37-(AS37*B45))/(4*B37))*1000</f>
        <v>79.3758732193386</v>
      </c>
      <c r="AK37" s="35" t="n">
        <f aca="false">((((((E37+F37)+(G37*2))+(H37*3))+(I37*4))+J37)+U37)</f>
        <v>1055.0603</v>
      </c>
      <c r="AL37" s="36" t="n">
        <f aca="false">(((AN37+(AN37*AV37))/2)+AO37)</f>
        <v>1153.33776594821</v>
      </c>
      <c r="AM37" s="36" t="n">
        <f aca="false">((((AK37+(AN37*(2+AU37)))+(AB37*AK37))/3)+AQ37)</f>
        <v>1273.30207985453</v>
      </c>
      <c r="AN37" s="35" t="n">
        <f aca="false">((((((F37+(2*G37))+(3*H37))+(4*I37))-Y37)+(W37/6))+(X37/6))</f>
        <v>865.833333333333</v>
      </c>
      <c r="AO37" s="36" t="n">
        <f aca="false">((J37+U37)+E37)</f>
        <v>178.0603</v>
      </c>
      <c r="AP37" s="36" t="n">
        <f aca="false">(Q37+R37)</f>
        <v>115</v>
      </c>
      <c r="AQ37" s="36" t="n">
        <f aca="false">((AP37-(2*AR37))+((AP37-(2*AR37))*AT37))/2</f>
        <v>83.0051175235386</v>
      </c>
      <c r="AR37" s="36" t="n">
        <f aca="false">(S37+T37)</f>
        <v>18</v>
      </c>
      <c r="AS37" s="36" t="n">
        <f aca="false">((((Z37+Y37)+S37)+T37)-E37)</f>
        <v>1412.9397</v>
      </c>
      <c r="AT37" s="36" t="n">
        <f aca="false">((AP37/(AP37+AR37))-(AR37/(AP37+AR37)))+O37</f>
        <v>1.10139538034275</v>
      </c>
      <c r="AU37" s="36" t="n">
        <f aca="false">((((I37+W37)+AC37))-AD37)/B37</f>
        <v>-0.195779074988774</v>
      </c>
      <c r="AV37" s="36" t="n">
        <f aca="false">((((AC37*1.5)/B37)-(AD37/B37))+AB37)+0.5</f>
        <v>1.25280646609789</v>
      </c>
      <c r="AW37" s="37" t="n">
        <f aca="false">((((AK37+AP37)-AR37)/4)/B37)*1000</f>
        <v>129.328726986978</v>
      </c>
      <c r="AX37" s="23" t="n">
        <f aca="false">((((AK37+AP37)-AR37)/3)+(AU37/6))</f>
        <v>383.987470154169</v>
      </c>
      <c r="AY37" s="4" t="n">
        <f aca="false">((AI37-AI41)/AI41)*100</f>
        <v>-106.927480004408</v>
      </c>
      <c r="AZ37" s="37" t="n">
        <f aca="false">((AL37+AQ37)/(4))</f>
        <v>309.085720867937</v>
      </c>
      <c r="BA37" s="39" t="n">
        <f aca="false">(((AL37+AQ37)-AS37)/(4))</f>
        <v>-44.1492041320626</v>
      </c>
    </row>
    <row r="38" s="1" customFormat="true" ht="12.8" hidden="false" customHeight="false" outlineLevel="0" collapsed="false">
      <c r="A38" s="1" t="s">
        <v>84</v>
      </c>
      <c r="B38" s="1" t="n">
        <f aca="false">((((C38+J38)+U38)+W38)+X38)</f>
        <v>2181</v>
      </c>
      <c r="C38" s="1" t="n">
        <v>1916</v>
      </c>
      <c r="D38" s="1" t="n">
        <v>622</v>
      </c>
      <c r="E38" s="1" t="n">
        <f aca="false">(Z38-AA38)-((Z38-AA38)*B29)</f>
        <v>16.9169000000001</v>
      </c>
      <c r="F38" s="1" t="n">
        <f aca="false">(((D38-G38)-H38)-I38)</f>
        <v>462</v>
      </c>
      <c r="G38" s="1" t="n">
        <v>103</v>
      </c>
      <c r="H38" s="1" t="n">
        <v>12</v>
      </c>
      <c r="I38" s="1" t="n">
        <v>45</v>
      </c>
      <c r="J38" s="1" t="n">
        <v>202</v>
      </c>
      <c r="K38" s="3" t="n">
        <f aca="false">(D38/C38)</f>
        <v>0.324634655532359</v>
      </c>
      <c r="N38" s="3" t="n">
        <f aca="false">V38/C38</f>
        <v>0.461377870563674</v>
      </c>
      <c r="O38" s="3" t="n">
        <f aca="false">((D38+J38)+U38)/(((C38+J38)+U38)+W38)</f>
        <v>0.397874306839187</v>
      </c>
      <c r="P38" s="3" t="n">
        <f aca="false">(N38+O38)</f>
        <v>0.859252177402861</v>
      </c>
      <c r="Q38" s="1" t="n">
        <v>63</v>
      </c>
      <c r="R38" s="1" t="n">
        <v>0</v>
      </c>
      <c r="S38" s="1" t="n">
        <v>18</v>
      </c>
      <c r="T38" s="1" t="n">
        <v>0</v>
      </c>
      <c r="U38" s="1" t="n">
        <v>37</v>
      </c>
      <c r="V38" s="1" t="n">
        <f aca="false">((F38+(G38*2))+(H38*3))+(I38*4)</f>
        <v>884</v>
      </c>
      <c r="W38" s="1" t="n">
        <v>9</v>
      </c>
      <c r="X38" s="1" t="n">
        <v>17</v>
      </c>
      <c r="Y38" s="1" t="n">
        <v>49</v>
      </c>
      <c r="Z38" s="1" t="n">
        <f aca="false">(((B38-D38)-J38)-U38)</f>
        <v>1320</v>
      </c>
      <c r="AA38" s="1" t="n">
        <v>319</v>
      </c>
      <c r="AB38" s="1" t="n">
        <f aca="false">(B38-AA38)/B38</f>
        <v>0.853736817973407</v>
      </c>
      <c r="AC38" s="1" t="n">
        <v>344</v>
      </c>
      <c r="AD38" s="1" t="n">
        <v>901</v>
      </c>
      <c r="AE38" s="1" t="n">
        <f aca="false">(((D38+J38)+U38)+E38)</f>
        <v>877.9169</v>
      </c>
      <c r="AF38" s="4" t="n">
        <f aca="false">(((((D38+J38)+U38)*(V38+(0.26*(J38+U38))))+(0.52*((W38+X38)+Q38)))/((((C38+J38)+U38)+W38)+X38))</f>
        <v>373.531783585511</v>
      </c>
      <c r="AG38" s="41" t="n">
        <f aca="false">(AF38/B38)</f>
        <v>0.171266292336319</v>
      </c>
      <c r="AH38" s="32" t="n">
        <f aca="false">(((((AK38+AP38)-AR38)/4)+(AU38/8))/B38)*1000</f>
        <v>135.809443595127</v>
      </c>
      <c r="AI38" s="37" t="n">
        <f aca="false">((AL38+AQ38)/(4*B38))*1000</f>
        <v>137.092116763912</v>
      </c>
      <c r="AJ38" s="59" t="n">
        <f aca="false">((AM38-(AS38*B45))/(4*B38))*1000</f>
        <v>77.5703154806186</v>
      </c>
      <c r="AK38" s="35" t="n">
        <f aca="false">((((((E38+F38)+(G38*2))+(H38*3))+(I38*4))+J38)+U38)</f>
        <v>1139.9169</v>
      </c>
      <c r="AL38" s="36" t="n">
        <f aca="false">(((AN38+(AN38*AV38))/2)+AO38)</f>
        <v>1169.62032350604</v>
      </c>
      <c r="AM38" s="36" t="n">
        <f aca="false">((((AK38+(AN38*(2+AU38)))+(AB38*AK38))/3)+AQ38)</f>
        <v>1225.77086909577</v>
      </c>
      <c r="AN38" s="35" t="n">
        <f aca="false">((((((F38+(2*G38))+(3*H38))+(4*I38))-Y38)+(W38/6))+(X38/6))</f>
        <v>839.333333333333</v>
      </c>
      <c r="AO38" s="36" t="n">
        <f aca="false">((J38+U38)+E38)</f>
        <v>255.9169</v>
      </c>
      <c r="AP38" s="36" t="n">
        <f aca="false">(Q38+R38)</f>
        <v>63</v>
      </c>
      <c r="AQ38" s="36" t="n">
        <f aca="false">((AP38-(2*AR38))+((AP38-(2*AR38))*AT38))/2</f>
        <v>26.371303142329</v>
      </c>
      <c r="AR38" s="36" t="n">
        <f aca="false">(S38+T38)</f>
        <v>18</v>
      </c>
      <c r="AS38" s="36" t="n">
        <f aca="false">((((Z38+Y38)+S38)+T38)-E38)</f>
        <v>1370.0831</v>
      </c>
      <c r="AT38" s="36" t="n">
        <f aca="false">((AP38/(AP38+AR38))-(AR38/(AP38+AR38)))+O38</f>
        <v>0.953429862394742</v>
      </c>
      <c r="AU38" s="36" t="n">
        <f aca="false">((((I38+W38)+AC38))-AD38)/B38</f>
        <v>-0.230628152223751</v>
      </c>
      <c r="AV38" s="36" t="n">
        <f aca="false">((((AC38*1.5)/B38)-(AD38/B38))+AB38)+0.5</f>
        <v>1.17721228794131</v>
      </c>
      <c r="AW38" s="37" t="n">
        <f aca="false">((((AK38+AP38)-AR38)/4)/B38)*1000</f>
        <v>135.822661623109</v>
      </c>
      <c r="AX38" s="23" t="n">
        <f aca="false">((((AK38+AP38)-AR38)/3)+(AU38/6))</f>
        <v>394.933861974629</v>
      </c>
      <c r="AY38" s="4" t="n">
        <f aca="false">((AI38-AI41)/AI41)*100</f>
        <v>-106.842724235574</v>
      </c>
      <c r="AZ38" s="37" t="n">
        <f aca="false">((AL38+AQ38)/(4))</f>
        <v>298.997906662091</v>
      </c>
      <c r="BA38" s="39" t="n">
        <f aca="false">(((AL38+AQ38)-AS38)/(4))</f>
        <v>-43.5228683379085</v>
      </c>
      <c r="AMI38" s="0"/>
      <c r="AMJ38" s="0"/>
    </row>
    <row r="39" s="1" customFormat="true" ht="12.8" hidden="false" customHeight="false" outlineLevel="0" collapsed="false">
      <c r="A39" s="1" t="s">
        <v>85</v>
      </c>
      <c r="B39" s="1" t="n">
        <f aca="false">((((C39+J39)+U39)+W39)+X39)</f>
        <v>2060</v>
      </c>
      <c r="C39" s="1" t="n">
        <v>1750</v>
      </c>
      <c r="D39" s="1" t="n">
        <v>545</v>
      </c>
      <c r="E39" s="1" t="n">
        <f aca="false">(Z39-AA39)-((Z39-AA39)*B29)</f>
        <v>13.0299</v>
      </c>
      <c r="F39" s="1" t="n">
        <f aca="false">(((D39-G39)-H39)-I39)</f>
        <v>321</v>
      </c>
      <c r="G39" s="1" t="n">
        <v>105</v>
      </c>
      <c r="H39" s="1" t="n">
        <v>26</v>
      </c>
      <c r="I39" s="1" t="n">
        <v>93</v>
      </c>
      <c r="J39" s="1" t="n">
        <v>260</v>
      </c>
      <c r="K39" s="3" t="n">
        <f aca="false">(D39/C39)</f>
        <v>0.311428571428571</v>
      </c>
      <c r="N39" s="3" t="n">
        <f aca="false">V39/C39</f>
        <v>0.560571428571429</v>
      </c>
      <c r="O39" s="3" t="n">
        <f aca="false">((D39+J39)+U39)/(((C39+J39)+U39)+W39)</f>
        <v>0.402912621359223</v>
      </c>
      <c r="P39" s="3" t="n">
        <f aca="false">(N39+O39)</f>
        <v>0.963484049930652</v>
      </c>
      <c r="Q39" s="1" t="n">
        <v>98</v>
      </c>
      <c r="R39" s="1" t="n">
        <v>0</v>
      </c>
      <c r="S39" s="1" t="n">
        <v>14</v>
      </c>
      <c r="T39" s="1" t="n">
        <v>0</v>
      </c>
      <c r="U39" s="1" t="n">
        <v>25</v>
      </c>
      <c r="V39" s="1" t="n">
        <f aca="false">((F39+(G39*2))+(H39*3))+(I39*4)</f>
        <v>981</v>
      </c>
      <c r="W39" s="1" t="n">
        <v>25</v>
      </c>
      <c r="X39" s="1" t="n">
        <v>0</v>
      </c>
      <c r="Y39" s="1" t="n">
        <v>21</v>
      </c>
      <c r="Z39" s="1" t="n">
        <f aca="false">(((B39-D39)-J39)-U39)</f>
        <v>1230</v>
      </c>
      <c r="AA39" s="1" t="n">
        <v>459</v>
      </c>
      <c r="AB39" s="1" t="n">
        <f aca="false">(B39-AA39)/B39</f>
        <v>0.777184466019417</v>
      </c>
      <c r="AC39" s="1" t="n">
        <v>278</v>
      </c>
      <c r="AD39" s="1" t="n">
        <v>701</v>
      </c>
      <c r="AE39" s="1" t="n">
        <f aca="false">(((D39+J39)+U39)+E39)</f>
        <v>843.0299</v>
      </c>
      <c r="AF39" s="4" t="n">
        <f aca="false">(((((D39+J39)+U39)*(V39+(0.26*(J39+U39))))+(0.52*((W39+X39)+Q39)))/((((C39+J39)+U39)+W39)+X39))</f>
        <v>425.144155339806</v>
      </c>
      <c r="AG39" s="41" t="n">
        <f aca="false">(AF39/B39)</f>
        <v>0.206380657931945</v>
      </c>
      <c r="AH39" s="32" t="n">
        <f aca="false">(((((AK39+AP39)-AR39)/4)+(AU39/8))/B39)*1000</f>
        <v>165.407265882741</v>
      </c>
      <c r="AI39" s="37" t="n">
        <f aca="false">((AL39+AQ39)/(4*B39))*1000</f>
        <v>170.474823498916</v>
      </c>
      <c r="AJ39" s="59" t="n">
        <f aca="false">((AM39-(AS39*B46))/(4*B39))*1000</f>
        <v>173.329627698835</v>
      </c>
      <c r="AK39" s="35" t="n">
        <f aca="false">((((((E39+F39)+(G39*2))+(H39*3))+(I39*4))+J39)+U39)</f>
        <v>1279.0299</v>
      </c>
      <c r="AL39" s="36" t="n">
        <f aca="false">(((AN39+(AN39*AV39))/2)+AO39)</f>
        <v>1329.3606038835</v>
      </c>
      <c r="AM39" s="36" t="n">
        <f aca="false">((((AK39+(AN39*(2+AU39)))+(AB39*AK39))/3)+AQ39)</f>
        <v>1428.2361322384</v>
      </c>
      <c r="AN39" s="35" t="n">
        <f aca="false">((((((F39+(2*G39))+(3*H39))+(4*I39))-Y39)+(W39/6))+(X39/6))</f>
        <v>964.166666666667</v>
      </c>
      <c r="AO39" s="36" t="n">
        <f aca="false">((J39+U39)+E39)</f>
        <v>298.0299</v>
      </c>
      <c r="AP39" s="36" t="n">
        <f aca="false">(Q39+R39)</f>
        <v>98</v>
      </c>
      <c r="AQ39" s="36" t="n">
        <f aca="false">((AP39-(2*AR39))+((AP39-(2*AR39))*AT39))/2</f>
        <v>75.3519417475728</v>
      </c>
      <c r="AR39" s="36" t="n">
        <f aca="false">(S39+T39)</f>
        <v>14</v>
      </c>
      <c r="AS39" s="36" t="n">
        <f aca="false">((((Z39+Y39)+S39)+T39)-E39)</f>
        <v>1251.9701</v>
      </c>
      <c r="AT39" s="36" t="n">
        <f aca="false">((AP39/(AP39+AR39))-(AR39/(AP39+AR39)))+O39</f>
        <v>1.15291262135922</v>
      </c>
      <c r="AU39" s="36" t="n">
        <f aca="false">((((I39+W39)+AC39))-AD39)/B39</f>
        <v>-0.148058252427184</v>
      </c>
      <c r="AV39" s="36" t="n">
        <f aca="false">((((AC39*1.5)/B39)-(AD39/B39))+AB39)+0.5</f>
        <v>1.13932038834951</v>
      </c>
      <c r="AW39" s="37" t="n">
        <f aca="false">((((AK39+AP39)-AR39)/4)/B39)*1000</f>
        <v>165.41625</v>
      </c>
      <c r="AX39" s="23" t="n">
        <f aca="false">((((AK39+AP39)-AR39)/3)+(AU39/6))</f>
        <v>454.318623624596</v>
      </c>
      <c r="AY39" s="4" t="n">
        <f aca="false">((AI39-AI41)/AI41)*100</f>
        <v>-108.508966334805</v>
      </c>
      <c r="AZ39" s="37" t="n">
        <f aca="false">((AL39+AQ39)/(4))</f>
        <v>351.178136407767</v>
      </c>
      <c r="BA39" s="39" t="n">
        <f aca="false">(((AL39+AQ39)-AS39)/(4))</f>
        <v>38.1856114077669</v>
      </c>
      <c r="AMI39" s="0"/>
      <c r="AMJ39" s="0"/>
    </row>
    <row r="40" s="1" customFormat="true" ht="12.8" hidden="false" customHeight="false" outlineLevel="0" collapsed="false">
      <c r="K40" s="3"/>
      <c r="N40" s="3"/>
      <c r="O40" s="3"/>
      <c r="P40" s="3"/>
      <c r="AF40" s="4"/>
      <c r="AG40" s="41"/>
      <c r="AH40" s="32"/>
      <c r="AI40" s="37"/>
      <c r="AJ40" s="59"/>
      <c r="AK40" s="35"/>
      <c r="AL40" s="36"/>
      <c r="AM40" s="36"/>
      <c r="AN40" s="35"/>
      <c r="AO40" s="36"/>
      <c r="AP40" s="36"/>
      <c r="AQ40" s="36"/>
      <c r="AR40" s="36"/>
      <c r="AS40" s="36"/>
      <c r="AT40" s="36"/>
      <c r="AU40" s="36"/>
      <c r="AV40" s="36"/>
      <c r="AW40" s="37"/>
      <c r="AX40" s="23"/>
      <c r="AY40" s="4"/>
      <c r="AZ40" s="37"/>
      <c r="BA40" s="39"/>
      <c r="AMI40" s="0"/>
      <c r="AMJ40" s="0"/>
    </row>
    <row r="41" s="1" customFormat="true" ht="12.8" hidden="false" customHeight="false" outlineLevel="0" collapsed="false">
      <c r="A41" s="60" t="s">
        <v>86</v>
      </c>
      <c r="B41" s="60" t="n">
        <f aca="false">((((C41+J41)+U41)+W41)+X41)</f>
        <v>2232</v>
      </c>
      <c r="C41" s="60" t="n">
        <v>2000</v>
      </c>
      <c r="D41" s="60" t="n">
        <v>600</v>
      </c>
      <c r="E41" s="60" t="n">
        <f aca="false">(Z41-AA41)-((Z41-AA41)*B29)</f>
        <v>17.2718</v>
      </c>
      <c r="F41" s="60" t="n">
        <f aca="false">(((D41-G41)-H41)-I41)</f>
        <v>350</v>
      </c>
      <c r="G41" s="60" t="n">
        <v>120</v>
      </c>
      <c r="H41" s="60" t="n">
        <v>10</v>
      </c>
      <c r="I41" s="60" t="n">
        <v>120</v>
      </c>
      <c r="J41" s="60" t="n">
        <v>200</v>
      </c>
      <c r="K41" s="61" t="n">
        <f aca="false">(D41/C41)</f>
        <v>0.3</v>
      </c>
      <c r="L41" s="60"/>
      <c r="M41" s="60"/>
      <c r="N41" s="61" t="n">
        <f aca="false">V41/C41</f>
        <v>0.55</v>
      </c>
      <c r="O41" s="61" t="n">
        <f aca="false">((D41+J41)+U41)/(((C41+J41)+U41)+W41)</f>
        <v>0.363228699551569</v>
      </c>
      <c r="P41" s="61" t="n">
        <f aca="false">(N41+O41)</f>
        <v>0.913228699551569</v>
      </c>
      <c r="Q41" s="60" t="n">
        <v>40</v>
      </c>
      <c r="R41" s="60" t="n">
        <v>0</v>
      </c>
      <c r="S41" s="60" t="n">
        <v>10</v>
      </c>
      <c r="T41" s="60" t="n">
        <v>0</v>
      </c>
      <c r="U41" s="60" t="n">
        <v>10</v>
      </c>
      <c r="V41" s="60" t="n">
        <f aca="false">((F41+(G41*2))+(H41*3))+(I41*4)</f>
        <v>1100</v>
      </c>
      <c r="W41" s="60" t="n">
        <v>20</v>
      </c>
      <c r="X41" s="60" t="n">
        <v>2</v>
      </c>
      <c r="Y41" s="60" t="n">
        <v>35</v>
      </c>
      <c r="Z41" s="60" t="n">
        <f aca="false">(((B41-D41)-J41)-U41)</f>
        <v>1422</v>
      </c>
      <c r="AA41" s="60" t="n">
        <v>400</v>
      </c>
      <c r="AB41" s="60" t="n">
        <f aca="false">(B41-AA41)/B41</f>
        <v>0.82078853046595</v>
      </c>
      <c r="AC41" s="60" t="n">
        <v>300</v>
      </c>
      <c r="AD41" s="60" t="n">
        <v>700</v>
      </c>
      <c r="AE41" s="60" t="n">
        <f aca="false">(((D41+J41)+U41)+E41)</f>
        <v>827.2718</v>
      </c>
      <c r="AF41" s="62" t="n">
        <f aca="false">(((((D41+J41)+U41)*(V41+(0.26*(J41+U41))))+(0.52*((W41+X41)+Q41)))/((((C41+J41)+U41)+W41)+X41))</f>
        <v>419.022508960573</v>
      </c>
      <c r="AG41" s="63" t="n">
        <f aca="false">(AF41/B41)</f>
        <v>0.187734098996673</v>
      </c>
      <c r="AH41" s="64" t="n">
        <f aca="false">(((((AK41+AP41)-AR41)/4)+(AU41/8))/B41)*1000</f>
        <v>343.78983525625</v>
      </c>
      <c r="AI41" s="65" t="n">
        <f aca="false">((AL41+AQ41)/(4*B41))*1000</f>
        <v>-2003.47276967834</v>
      </c>
      <c r="AJ41" s="66" t="n">
        <f aca="false">((AM41-(AS41*B45))/(4*B41))*1000</f>
        <v>30831.5913320248</v>
      </c>
      <c r="AK41" s="67" t="n">
        <f aca="false">((((((E41+F41)+(G41*2))+(H41*3))+(I41*4))+J41)+U41)</f>
        <v>2750.3</v>
      </c>
      <c r="AL41" s="68" t="n">
        <f aca="false">(((AN41+(AN41*AV41))/2)+AO41)</f>
        <v>-16018.0248374583</v>
      </c>
      <c r="AM41" s="69" t="n">
        <f aca="false">((((AK41+(AN41*(2+AU41)))+(AB41*AK41))/3)+AQ41)</f>
        <v>275858.344455059</v>
      </c>
      <c r="AN41" s="70" t="n">
        <f aca="false">((((((F41+(2*G41))+(3*H41))+(4*I41))-Y41)+(W41/6))+(X41/6))</f>
        <v>-115.833333333333</v>
      </c>
      <c r="AO41" s="68" t="n">
        <f aca="false">((J41+U41)+E41)</f>
        <v>1450.3</v>
      </c>
      <c r="AP41" s="69" t="n">
        <f aca="false">(Q41+R41)</f>
        <v>10</v>
      </c>
      <c r="AQ41" s="69" t="n">
        <f aca="false">((AP41-(2*AR41))+((AP41-(2*AR41))*AT41))/2</f>
        <v>-9.75731996834608</v>
      </c>
      <c r="AR41" s="69" t="n">
        <f aca="false">(S41+T41)</f>
        <v>10</v>
      </c>
      <c r="AS41" s="69" t="n">
        <f aca="false">((((Z41+Y41)+S41)+T41)-E41)</f>
        <v>1482</v>
      </c>
      <c r="AT41" s="68" t="n">
        <f aca="false">((AP41/((AP41+AR41)+1))-(AR41/((AP41+AR41)+1)))+O41</f>
        <v>0.951463993669217</v>
      </c>
      <c r="AU41" s="69" t="n">
        <f aca="false">((((I41+W41)+AC41))-AD41)/B41</f>
        <v>0.0373641</v>
      </c>
      <c r="AV41" s="69" t="n">
        <f aca="false">((((AC41*1.5)/B41)-(AD41/B41))+AB41)+0.5</f>
        <v>300.6113641</v>
      </c>
      <c r="AW41" s="65" t="n">
        <f aca="false">((((AK41+AP41)-AR41)/4)/B41)*1000</f>
        <v>343.7875</v>
      </c>
      <c r="AX41" s="71" t="n">
        <f aca="false">((((AK41+AP41)-AR41)/3)+(AU41/6))</f>
        <v>916.772894016667</v>
      </c>
      <c r="AY41" s="62" t="n">
        <f aca="false">((AI41-AI41)/AI41)*100</f>
        <v>0</v>
      </c>
      <c r="AZ41" s="65" t="n">
        <f aca="false">((AL41+AQ41)/(4))</f>
        <v>-4006.94553935667</v>
      </c>
      <c r="BA41" s="72" t="n">
        <f aca="false">(((AL41+AQ41)-AS41)/(4))</f>
        <v>-4377.44553935667</v>
      </c>
      <c r="AMI41" s="0"/>
      <c r="AMJ41" s="0"/>
    </row>
    <row r="42" customFormat="false" ht="12.8" hidden="false" customHeight="false" outlineLevel="0" collapsed="false">
      <c r="A42" s="1" t="s">
        <v>87</v>
      </c>
      <c r="B42" s="1" t="n">
        <f aca="false">((((C42+J42)+U42)+W42)+X42)</f>
        <v>16506</v>
      </c>
      <c r="C42" s="1" t="n">
        <f aca="false">SUM(C33:C41)</f>
        <v>14356</v>
      </c>
      <c r="D42" s="1" t="n">
        <f aca="false">SUM(D33:D41)</f>
        <v>4535</v>
      </c>
      <c r="E42" s="1" t="n">
        <f aca="false">SUM(E33:E41)</f>
        <v>127.1556</v>
      </c>
      <c r="F42" s="1" t="n">
        <f aca="false">SUM(F33:F41)</f>
        <v>2923</v>
      </c>
      <c r="G42" s="1" t="n">
        <f aca="false">SUM(G33:G41)</f>
        <v>784</v>
      </c>
      <c r="H42" s="1" t="n">
        <f aca="false">SUM(H33:H41)</f>
        <v>89</v>
      </c>
      <c r="I42" s="1" t="n">
        <f aca="false">SUM(I33:I41)</f>
        <v>739</v>
      </c>
      <c r="J42" s="1" t="n">
        <f aca="false">SUM(J33:J41)</f>
        <v>1805</v>
      </c>
      <c r="K42" s="3" t="n">
        <f aca="false">(D42/C42)</f>
        <v>0.315895792699916</v>
      </c>
      <c r="N42" s="3" t="n">
        <f aca="false">V42/C42</f>
        <v>0.537336305377542</v>
      </c>
      <c r="O42" s="3" t="n">
        <f aca="false">((D42+J42)+U42)/(((C42+J42)+U42)+W42)</f>
        <v>0.396116504854369</v>
      </c>
      <c r="P42" s="3" t="n">
        <f aca="false">(N42+O42)</f>
        <v>0.933452810231911</v>
      </c>
      <c r="Q42" s="1" t="n">
        <f aca="false">SUM(Q33:Q41)</f>
        <v>432</v>
      </c>
      <c r="R42" s="1" t="n">
        <f aca="false">SUM(R33:R41)</f>
        <v>0</v>
      </c>
      <c r="S42" s="1" t="n">
        <f aca="false">SUM(S33:S41)</f>
        <v>94</v>
      </c>
      <c r="T42" s="1" t="n">
        <f aca="false">SUM(T33:T41)</f>
        <v>0</v>
      </c>
      <c r="U42" s="1" t="n">
        <f aca="false">SUM(U33:U41)</f>
        <v>188</v>
      </c>
      <c r="V42" s="1" t="n">
        <f aca="false">SUM(V33:V41)</f>
        <v>7714</v>
      </c>
      <c r="W42" s="1" t="n">
        <f aca="false">SUM(W33:W41)</f>
        <v>131</v>
      </c>
      <c r="X42" s="1" t="n">
        <f aca="false">SUM(X33:X41)</f>
        <v>26</v>
      </c>
      <c r="Y42" s="1" t="n">
        <f aca="false">SUM(Y33:Y41)</f>
        <v>336</v>
      </c>
      <c r="Z42" s="1" t="n">
        <f aca="false">SUM(Z33:Z41)</f>
        <v>9978</v>
      </c>
      <c r="AA42" s="1" t="n">
        <f aca="false">SUM(AA33:AA41)</f>
        <v>2454</v>
      </c>
      <c r="AB42" s="1" t="n">
        <f aca="false">(B42-AA42)/B42</f>
        <v>0.851326790258088</v>
      </c>
      <c r="AC42" s="1" t="n">
        <f aca="false">SUM(AC33:AC41)</f>
        <v>2655</v>
      </c>
      <c r="AD42" s="1" t="n">
        <f aca="false">SUM(AD33:AD41)</f>
        <v>5949</v>
      </c>
      <c r="AE42" s="1" t="n">
        <f aca="false">SUM(AE33:AE41)</f>
        <v>6655.1556</v>
      </c>
      <c r="AF42" s="1" t="n">
        <f aca="false">SUM(AF33:AF41)</f>
        <v>3265.07233366381</v>
      </c>
      <c r="AG42" s="41" t="n">
        <f aca="false">(AF42/B42)</f>
        <v>0.197811240377064</v>
      </c>
      <c r="AK42" s="29"/>
      <c r="AL42" s="29"/>
      <c r="AO42" s="29"/>
      <c r="AT42" s="54"/>
    </row>
    <row r="45" customFormat="false" ht="12.75" hidden="false" customHeight="false" outlineLevel="0" collapsed="false">
      <c r="A45" s="1" t="s">
        <v>88</v>
      </c>
      <c r="B45" s="1" t="n">
        <f aca="false">(((D42+J42)+U42)+E42)/((((C42+J42)+U42)+W42)+E42)</f>
        <v>0.400740244765335</v>
      </c>
    </row>
    <row r="49" customFormat="false" ht="12.7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</row>
    <row r="50" customFormat="false" ht="12.7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</row>
    <row r="51" customFormat="false" ht="12.75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 customFormat="false" ht="12.7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 customFormat="false" ht="12.7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 customFormat="false" ht="12.7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 customFormat="false" ht="12.7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 customFormat="false" ht="12.7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 customFormat="false" ht="12.7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 customFormat="false" ht="12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 customFormat="false" ht="12.7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 customFormat="false" ht="12.7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 customFormat="false" ht="12.7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 customFormat="false" ht="12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 s="1" customFormat="true" ht="12.7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I63" s="0"/>
      <c r="AMJ63" s="0"/>
    </row>
    <row r="64" s="1" customFormat="true" ht="12.7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I64" s="0"/>
      <c r="AMJ64" s="0"/>
    </row>
    <row r="65" customFormat="false" ht="12.7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 customFormat="false" ht="12.7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</row>
    <row r="67" s="1" customFormat="true" ht="12.7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I67" s="0"/>
      <c r="AMJ67" s="0"/>
    </row>
    <row r="68" customFormat="false" ht="12.7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</row>
    <row r="69" customFormat="false" ht="12.7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</row>
    <row r="70" customFormat="false" ht="12.7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</row>
    <row r="71" customFormat="false" ht="12.7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</row>
    <row r="72" s="1" customFormat="true" ht="12.7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I72" s="0"/>
      <c r="AMJ72" s="0"/>
    </row>
    <row r="73" customFormat="false" ht="12.7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</row>
    <row r="74" customFormat="false" ht="12.7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</row>
    <row r="75" customFormat="false" ht="12.7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</row>
    <row r="76" customFormat="false" ht="12.7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</row>
    <row r="77" customFormat="false" ht="12.7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</row>
    <row r="78" customFormat="false" ht="12.7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 customFormat="false" ht="12.7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</row>
    <row r="80" s="1" customFormat="true" ht="12.7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I80" s="0"/>
      <c r="AMJ80" s="0"/>
    </row>
    <row r="81" customFormat="false" ht="12.7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 customFormat="false" ht="12.7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 customFormat="false" ht="12.7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 customFormat="false" ht="12.7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Y84" s="56"/>
      <c r="AZ84" s="56"/>
      <c r="BA84" s="56"/>
      <c r="BB84" s="56"/>
      <c r="BC84" s="56"/>
      <c r="BD84" s="56"/>
    </row>
    <row r="85" customFormat="false" ht="12.7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</row>
    <row r="86" customFormat="false" ht="12.7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</row>
    <row r="87" customFormat="false" ht="12.7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</row>
    <row r="88" customFormat="false" ht="12.7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</row>
    <row r="89" customFormat="false" ht="12.7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</row>
    <row r="90" customFormat="false" ht="12.7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</row>
    <row r="91" customFormat="false" ht="12.7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</row>
    <row r="92" customFormat="false" ht="12.7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</row>
    <row r="93" customFormat="false" ht="12.7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</row>
    <row r="94" customFormat="false" ht="12.7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</row>
    <row r="95" customFormat="false" ht="12.7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 customFormat="false" ht="12.7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 customFormat="false" ht="12.7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 customFormat="false" ht="12.7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 customFormat="false" ht="12.7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</row>
    <row r="100" customFormat="false" ht="12.7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</row>
    <row r="101" customFormat="false" ht="12.7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</row>
    <row r="102" customFormat="false" ht="12.7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</row>
    <row r="103" customFormat="false" ht="12.7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</row>
    <row r="104" customFormat="false" ht="12.7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</row>
    <row r="105" customFormat="false" ht="12.7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</row>
    <row r="106" customFormat="false" ht="12.7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</row>
    <row r="107" customFormat="false" ht="12.7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</row>
    <row r="108" customFormat="false" ht="12.7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</row>
    <row r="109" customFormat="false" ht="12.7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</row>
    <row r="110" customFormat="false" ht="12.7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</row>
    <row r="111" customFormat="false" ht="12.75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</row>
    <row r="112" customFormat="false" ht="12.75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</row>
    <row r="113" customFormat="false" ht="12.7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</row>
    <row r="114" customFormat="false" ht="12.7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</row>
    <row r="115" customFormat="false" ht="12.7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</row>
    <row r="116" customFormat="false" ht="12.7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</row>
    <row r="117" customFormat="false" ht="12.7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</row>
    <row r="118" customFormat="false" ht="12.7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</row>
    <row r="119" customFormat="false" ht="12.7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</row>
    <row r="120" customFormat="false" ht="12.7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</row>
    <row r="121" customFormat="false" ht="12.7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</row>
    <row r="122" customFormat="false" ht="12.7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</row>
    <row r="123" customFormat="false" ht="12.7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</row>
    <row r="124" customFormat="false" ht="12.7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</row>
    <row r="125" customFormat="false" ht="12.7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</row>
    <row r="126" customFormat="false" ht="12.7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B1"/>
    <mergeCell ref="A2:C2"/>
    <mergeCell ref="B31:C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.15625" defaultRowHeight="12.75" zeroHeight="false" outlineLevelRow="0" outlineLevelCol="0"/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customFormat="false" ht="12.75" hidden="false" customHeight="true" outlineLevel="0" collapsed="false">
      <c r="A14" s="74" t="s">
        <v>89</v>
      </c>
      <c r="B14" s="74"/>
      <c r="C14" s="74"/>
      <c r="D14" s="74"/>
      <c r="E14" s="74"/>
      <c r="F14" s="7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customFormat="false" ht="12.75" hidden="false" customHeight="true" outlineLevel="0" collapsed="false">
      <c r="A15" s="75"/>
      <c r="B15" s="75"/>
      <c r="C15" s="75"/>
      <c r="D15" s="75"/>
      <c r="E15" s="75"/>
      <c r="F15" s="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customFormat="false" ht="12.75" hidden="false" customHeight="true" outlineLevel="0" collapsed="false">
      <c r="A16" s="14" t="s">
        <v>90</v>
      </c>
      <c r="B16" s="15" t="s">
        <v>5</v>
      </c>
      <c r="C16" s="15" t="s">
        <v>7</v>
      </c>
      <c r="D16" s="16" t="s">
        <v>13</v>
      </c>
      <c r="E16" s="14" t="s">
        <v>32</v>
      </c>
      <c r="F16" s="16" t="s">
        <v>91</v>
      </c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customFormat="false" ht="12.75" hidden="false" customHeight="true" outlineLevel="0" collapsed="false">
      <c r="A17" s="28" t="s">
        <v>92</v>
      </c>
      <c r="B17" s="29" t="n">
        <f aca="false">(SUM(B26:B28)+SUM(C26:C28))+SUM(E26:E28)</f>
        <v>590</v>
      </c>
      <c r="C17" s="29" t="n">
        <f aca="false">SUM(C26:C28)</f>
        <v>132</v>
      </c>
      <c r="D17" s="76" t="n">
        <f aca="false">SUM(D26:D28)+SUM(E26:E28)</f>
        <v>84</v>
      </c>
      <c r="E17" s="28" t="n">
        <f aca="false">C17</f>
        <v>132</v>
      </c>
      <c r="F17" s="76" t="n">
        <f aca="false">(B17-(C17+D17))</f>
        <v>374</v>
      </c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customFormat="false" ht="12.75" hidden="false" customHeight="true" outlineLevel="0" collapsed="false">
      <c r="A18" s="26" t="s">
        <v>93</v>
      </c>
      <c r="B18" s="1" t="n">
        <f aca="false">(SUM(B29:B31)+SUM(C29:C31))+SUM(E29:E31)</f>
        <v>233</v>
      </c>
      <c r="C18" s="1" t="n">
        <f aca="false">SUM(C29:C31)</f>
        <v>55</v>
      </c>
      <c r="D18" s="77" t="n">
        <f aca="false">SUM(D29:D31)+SUM(E29:E31)</f>
        <v>43</v>
      </c>
      <c r="E18" s="26" t="n">
        <f aca="false">2*C18</f>
        <v>110</v>
      </c>
      <c r="F18" s="77" t="n">
        <f aca="false">(B18-(C18+D18))*2</f>
        <v>270</v>
      </c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customFormat="false" ht="12.75" hidden="false" customHeight="true" outlineLevel="0" collapsed="false">
      <c r="A19" s="45" t="s">
        <v>94</v>
      </c>
      <c r="B19" s="7" t="n">
        <f aca="false">SUM(((B32+D32)+E32))</f>
        <v>36</v>
      </c>
      <c r="C19" s="7" t="n">
        <v>12</v>
      </c>
      <c r="D19" s="78" t="n">
        <f aca="false">SUM((D32+E32))</f>
        <v>5</v>
      </c>
      <c r="E19" s="45" t="n">
        <f aca="false">3*C19</f>
        <v>36</v>
      </c>
      <c r="F19" s="78" t="n">
        <f aca="false">(B19-(C19+D19))*3</f>
        <v>57</v>
      </c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customFormat="false" ht="12.75" hidden="false" customHeight="true" outlineLevel="0" collapsed="false">
      <c r="A20" s="29"/>
      <c r="B20" s="29"/>
      <c r="C20" s="29"/>
      <c r="D20" s="29"/>
      <c r="E20" s="29" t="n">
        <f aca="false">SUM(E17:E19)</f>
        <v>278</v>
      </c>
      <c r="F20" s="29" t="n">
        <f aca="false">SUM(F17:F19)</f>
        <v>701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customFormat="false" ht="12.75" hidden="false" customHeight="true" outlineLevel="0" collapsed="false">
      <c r="A24" s="7"/>
      <c r="B24" s="7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customFormat="false" ht="12.75" hidden="false" customHeight="true" outlineLevel="0" collapsed="false">
      <c r="A25" s="79" t="s">
        <v>95</v>
      </c>
      <c r="B25" s="80" t="s">
        <v>6</v>
      </c>
      <c r="C25" s="80" t="s">
        <v>7</v>
      </c>
      <c r="D25" s="80" t="s">
        <v>13</v>
      </c>
      <c r="E25" s="81" t="s">
        <v>24</v>
      </c>
      <c r="F25" s="8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customFormat="false" ht="12.75" hidden="false" customHeight="true" outlineLevel="0" collapsed="false">
      <c r="A26" s="82" t="n">
        <v>1</v>
      </c>
      <c r="B26" s="74" t="n">
        <v>287</v>
      </c>
      <c r="C26" s="74" t="n">
        <v>81</v>
      </c>
      <c r="D26" s="74" t="n">
        <v>41</v>
      </c>
      <c r="E26" s="83" t="n">
        <v>3</v>
      </c>
      <c r="F26" s="8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customFormat="false" ht="12.75" hidden="false" customHeight="true" outlineLevel="0" collapsed="false">
      <c r="A27" s="82" t="n">
        <v>2</v>
      </c>
      <c r="B27" s="74" t="n">
        <v>131</v>
      </c>
      <c r="C27" s="74" t="n">
        <v>42</v>
      </c>
      <c r="D27" s="74" t="n">
        <v>27</v>
      </c>
      <c r="E27" s="83" t="n">
        <v>3</v>
      </c>
      <c r="F27" s="8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customFormat="false" ht="12.75" hidden="false" customHeight="true" outlineLevel="0" collapsed="false">
      <c r="A28" s="82" t="n">
        <v>3</v>
      </c>
      <c r="B28" s="74" t="n">
        <v>34</v>
      </c>
      <c r="C28" s="74" t="n">
        <v>9</v>
      </c>
      <c r="D28" s="74" t="n">
        <v>10</v>
      </c>
      <c r="E28" s="83" t="n">
        <v>0</v>
      </c>
      <c r="F28" s="8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customFormat="false" ht="12.75" hidden="false" customHeight="true" outlineLevel="0" collapsed="false">
      <c r="A29" s="82" t="n">
        <v>12</v>
      </c>
      <c r="B29" s="74" t="n">
        <v>88</v>
      </c>
      <c r="C29" s="74" t="n">
        <v>24</v>
      </c>
      <c r="D29" s="74" t="n">
        <v>15</v>
      </c>
      <c r="E29" s="83" t="n">
        <v>4</v>
      </c>
      <c r="F29" s="8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customFormat="false" ht="12.75" hidden="false" customHeight="true" outlineLevel="0" collapsed="false">
      <c r="A30" s="82" t="n">
        <v>13</v>
      </c>
      <c r="B30" s="74" t="n">
        <v>58</v>
      </c>
      <c r="C30" s="74" t="n">
        <v>23</v>
      </c>
      <c r="D30" s="74" t="n">
        <v>11</v>
      </c>
      <c r="E30" s="83" t="n">
        <v>5</v>
      </c>
      <c r="F30" s="8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customFormat="false" ht="12.75" hidden="false" customHeight="true" outlineLevel="0" collapsed="false">
      <c r="A31" s="82" t="n">
        <v>23</v>
      </c>
      <c r="B31" s="74" t="n">
        <v>23</v>
      </c>
      <c r="C31" s="74" t="n">
        <v>8</v>
      </c>
      <c r="D31" s="74" t="n">
        <v>8</v>
      </c>
      <c r="E31" s="83" t="n">
        <v>0</v>
      </c>
      <c r="F31" s="8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customFormat="false" ht="12.75" hidden="false" customHeight="true" outlineLevel="0" collapsed="false">
      <c r="A32" s="84" t="n">
        <v>123</v>
      </c>
      <c r="B32" s="75" t="n">
        <v>31</v>
      </c>
      <c r="C32" s="75" t="n">
        <v>10</v>
      </c>
      <c r="D32" s="75" t="n">
        <v>5</v>
      </c>
      <c r="E32" s="85" t="n">
        <v>0</v>
      </c>
      <c r="F32" s="8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customFormat="false" ht="12.75" hidden="false" customHeight="true" outlineLevel="0" collapsed="false">
      <c r="A33" s="80"/>
      <c r="B33" s="80"/>
      <c r="C33" s="80"/>
      <c r="D33" s="80"/>
      <c r="E33" s="80"/>
      <c r="F33" s="7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3"/>
      <c r="L36" s="1"/>
      <c r="M36" s="1"/>
      <c r="N36" s="3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4"/>
      <c r="AG36" s="1"/>
      <c r="AH36" s="1"/>
      <c r="AI36" s="1"/>
      <c r="AJ36" s="1"/>
      <c r="AK36" s="1"/>
      <c r="AL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3"/>
      <c r="L37" s="1"/>
      <c r="M37" s="1"/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4"/>
      <c r="AG37" s="1"/>
      <c r="AH37" s="1"/>
      <c r="AI37" s="1"/>
      <c r="AJ37" s="1"/>
      <c r="AK37" s="1"/>
      <c r="AL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3"/>
      <c r="L38" s="1"/>
      <c r="M38" s="1"/>
      <c r="N38" s="3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4"/>
      <c r="AG38" s="1"/>
      <c r="AH38" s="1"/>
      <c r="AI38" s="1"/>
      <c r="AJ38" s="1"/>
      <c r="AK38" s="1"/>
      <c r="AL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3"/>
      <c r="L39" s="1"/>
      <c r="M39" s="1"/>
      <c r="N39" s="3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4"/>
      <c r="AG39" s="1"/>
      <c r="AH39" s="1"/>
      <c r="AI39" s="1"/>
      <c r="AJ39" s="1"/>
      <c r="AK39" s="1"/>
      <c r="AL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s">
        <v>39</v>
      </c>
      <c r="AK40" s="2" t="s">
        <v>96</v>
      </c>
      <c r="AL40" s="2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s">
        <v>97</v>
      </c>
      <c r="AK41" s="1" t="s">
        <v>98</v>
      </c>
      <c r="AL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customFormat="false" ht="12.75" hidden="false" customHeight="true" outlineLevel="0" collapsed="false">
      <c r="A46" s="1" t="s">
        <v>99</v>
      </c>
      <c r="B46" s="2" t="s">
        <v>100</v>
      </c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customFormat="false" ht="12.75" hidden="false" customHeight="true" outlineLevel="0" collapsed="false">
      <c r="A47" s="1" t="s">
        <v>101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customFormat="false" ht="12.75" hidden="false" customHeight="true" outlineLevel="0" collapsed="false">
      <c r="A48" s="1" t="s">
        <v>102</v>
      </c>
      <c r="B48" s="2" t="s">
        <v>103</v>
      </c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customFormat="false" ht="12.75" hidden="false" customHeight="true" outlineLevel="0" collapsed="false">
      <c r="A51" s="1" t="s">
        <v>44</v>
      </c>
      <c r="B51" s="2" t="s">
        <v>104</v>
      </c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86" t="s">
        <v>105</v>
      </c>
      <c r="R51" s="86" t="s">
        <v>106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customFormat="false" ht="12.75" hidden="false" customHeight="true" outlineLevel="0" collapsed="false">
      <c r="A52" s="1" t="s">
        <v>43</v>
      </c>
      <c r="B52" s="2" t="s">
        <v>107</v>
      </c>
      <c r="C52" s="2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86" t="s">
        <v>33</v>
      </c>
      <c r="R52" s="86" t="s">
        <v>108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customFormat="false" ht="12.75" hidden="false" customHeight="true" outlineLevel="0" collapsed="false">
      <c r="A53" s="1" t="s">
        <v>45</v>
      </c>
      <c r="B53" s="2" t="s">
        <v>109</v>
      </c>
      <c r="C53" s="2"/>
      <c r="D53" s="2"/>
      <c r="E53" s="2"/>
      <c r="F53" s="2" t="s">
        <v>110</v>
      </c>
      <c r="G53" s="2"/>
      <c r="H53" s="2"/>
      <c r="I53" s="1"/>
      <c r="J53" s="1"/>
      <c r="K53" s="1"/>
      <c r="L53" s="1"/>
      <c r="M53" s="1"/>
      <c r="N53" s="1"/>
      <c r="O53" s="1"/>
      <c r="P53" s="1"/>
      <c r="Q53" s="86" t="s">
        <v>111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customFormat="false" ht="12.75" hidden="false" customHeight="true" outlineLevel="0" collapsed="false">
      <c r="A54" s="1" t="s">
        <v>47</v>
      </c>
      <c r="B54" s="2" t="s">
        <v>112</v>
      </c>
      <c r="C54" s="2"/>
      <c r="D54" s="2"/>
      <c r="E54" s="1"/>
      <c r="F54" s="2" t="s">
        <v>113</v>
      </c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customFormat="false" ht="12.75" hidden="false" customHeight="true" outlineLevel="0" collapsed="false">
      <c r="A55" s="1" t="s">
        <v>114</v>
      </c>
      <c r="B55" s="2" t="s">
        <v>115</v>
      </c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customFormat="false" ht="12.75" hidden="false" customHeight="true" outlineLevel="0" collapsed="false">
      <c r="A56" s="1" t="s">
        <v>43</v>
      </c>
      <c r="B56" s="2" t="s">
        <v>116</v>
      </c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customFormat="false" ht="12.75" hidden="false" customHeight="true" outlineLevel="0" collapsed="false">
      <c r="A57" s="1" t="s">
        <v>44</v>
      </c>
      <c r="B57" s="2" t="s">
        <v>117</v>
      </c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</sheetData>
  <mergeCells count="12">
    <mergeCell ref="AK40:AL40"/>
    <mergeCell ref="B46:E46"/>
    <mergeCell ref="B48:C48"/>
    <mergeCell ref="B51:G51"/>
    <mergeCell ref="B52:F52"/>
    <mergeCell ref="B53:E53"/>
    <mergeCell ref="F53:H53"/>
    <mergeCell ref="B54:D54"/>
    <mergeCell ref="F54:J54"/>
    <mergeCell ref="B55:E55"/>
    <mergeCell ref="B56:D56"/>
    <mergeCell ref="B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2014-11-16T17:10:19Z</dcterms:created>
  <dc:creator>Alba, Hector (223003190)</dc:creator>
  <dc:description/>
  <dc:language>en-US</dc:language>
  <cp:lastModifiedBy/>
  <dcterms:modified xsi:type="dcterms:W3CDTF">2025-06-27T14:45:48Z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