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<sst xmlns="http://schemas.openxmlformats.org/spreadsheetml/2006/main" count="30" uniqueCount="30">
  <si>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Número do processo</t>
  </si>
  <si>
    <r>
      <t xml:space="preserve">Dt. Recepção (pelo-AR) </t>
    </r>
    <r>
      <rPr>
        <color rgb="FFFF0000"/>
      </rPr>
      <t>sab/dom</t>
    </r>
  </si>
  <si>
    <t>Data Numeração
AR+6..10d</t>
  </si>
  <si>
    <t>Numeração confirmada? LR Web Pessoalmente</t>
  </si>
  <si>
    <r>
      <t xml:space="preserve">A PLANILHA DEVE FICAR ORDENADA POR Data-Numeração
+-===---===---===---===---===---===-+
</t>
    </r>
    <r>
      <rPr>
        <color rgb="FFFF0000"/>
      </rPr>
      <t>SE FOR REORDENAR, CRIE UMA CÓPIA</t>
    </r>
  </si>
  <si>
    <t>Status</t>
  </si>
  <si>
    <t>Previsão Conclusão</t>
  </si>
  <si>
    <t>Pagamento</t>
  </si>
  <si>
    <r>
      <t xml:space="preserve">Despacho de Aprovação </t>
    </r>
    <r>
      <rPr>
        <color rgb="FFFF0000"/>
      </rPr>
      <t>sab/dom</t>
    </r>
  </si>
  <si>
    <r>
      <t xml:space="preserve">Data de Conclusão (Assento) </t>
    </r>
    <r>
      <rPr>
        <color rgb="FFFF0000"/>
      </rPr>
      <t>sab/dom</t>
    </r>
  </si>
  <si>
    <t>Prazo (dias)</t>
  </si>
  <si>
    <t>Prazo 
(d. úteis)</t>
  </si>
  <si>
    <t>Dias até Aprovar</t>
  </si>
  <si>
    <t>Exig &amp; Urg</t>
  </si>
  <si>
    <t>ok?</t>
  </si>
  <si>
    <t>Xfer p/ CRC</t>
  </si>
  <si>
    <r>
      <t xml:space="preserve">Obs: [Essa planilha foi originalmente feita pra ser pública, para o site </t>
    </r>
    <r>
      <rPr>
        <color rgb="FF1155CC"/>
        <u/>
      </rPr>
      <t>forumcidadaniaportuguesa.com.br</t>
    </r>
    <r>
      <t>, e deve ser mantida assim. Ela é divulgada por vários grupos, de conteúdos pagos e gratuitos]</t>
    </r>
  </si>
  <si>
    <t>Mes</t>
  </si>
  <si>
    <t>Ano</t>
  </si>
  <si>
    <t>Amostra Percentile Despacho</t>
  </si>
  <si>
    <t>Amostra Percentile Concluido</t>
  </si>
  <si>
    <t>Desp+Concl até esta linha</t>
  </si>
  <si>
    <t>Previsao por P95 em Despacho:</t>
  </si>
  <si>
    <t>Média 2019:</t>
  </si>
  <si>
    <t>26552/2020</t>
  </si>
  <si>
    <t>Web</t>
  </si>
  <si>
    <t>GJ (PiR)</t>
  </si>
  <si>
    <t>Despacho</t>
  </si>
  <si>
    <t>C.Crédito</t>
  </si>
  <si>
    <t>Enviado via DHL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</si>
</sst>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"/>
  </numFmts>
  <fonts count="8">
    <font>
      <sz val="10.0"/>
      <color rgb="FF000000"/>
      <name val="Arial"/>
    </font>
    <font>
      <b/>
      <sz val="9.0"/>
      <color theme="1"/>
      <name val="Arial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name val="Arial"/>
    </font>
    <font>
      <color rgb="FF000000"/>
      <name val="Roboto"/>
    </font>
    <font>
      <color rgb="FFD9D9D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2" fontId="1" numFmtId="165" xfId="0" applyAlignment="1" applyBorder="1" applyFont="1" applyNumberForma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1" numFmtId="1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horizontal="center" readingOrder="0" vertical="bottom"/>
    </xf>
    <xf borderId="1" fillId="4" fontId="5" numFmtId="164" xfId="0" applyAlignment="1" applyBorder="1" applyFont="1" applyNumberFormat="1">
      <alignment horizontal="center" readingOrder="0" vertical="bottom"/>
    </xf>
    <xf borderId="1" fillId="5" fontId="4" numFmtId="164" xfId="0" applyAlignment="1" applyBorder="1" applyFill="1" applyFont="1" applyNumberForma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horizontal="center" readingOrder="0" vertical="bottom"/>
    </xf>
    <xf borderId="1" fillId="4" fontId="4" numFmtId="164" xfId="0" applyAlignment="1" applyBorder="1" applyFont="1" applyNumberFormat="1">
      <alignment horizontal="center" vertical="bottom"/>
    </xf>
    <xf borderId="1" fillId="4" fontId="4" numFmtId="0" xfId="0" applyAlignment="1" applyBorder="1" applyFont="1">
      <alignment horizontal="center" vertical="top"/>
    </xf>
    <xf borderId="0" fillId="4" fontId="6" numFmtId="165" xfId="0" applyAlignment="1" applyFont="1" applyNumberFormat="1">
      <alignment readingOrder="0"/>
    </xf>
    <xf borderId="1" fillId="4" fontId="4" numFmtId="165" xfId="0" applyAlignment="1" applyBorder="1" applyFont="1" applyNumberFormat="1">
      <alignment vertical="bottom"/>
    </xf>
    <xf borderId="1" fillId="4" fontId="4" numFmtId="1" xfId="0" applyAlignment="1" applyBorder="1" applyFont="1" applyNumberFormat="1">
      <alignment horizontal="center" vertical="bottom"/>
    </xf>
    <xf borderId="1" fillId="4" fontId="4" numFmtId="1" xfId="0" applyAlignment="1" applyBorder="1" applyFont="1" applyNumberFormat="1">
      <alignment vertical="bottom"/>
    </xf>
    <xf borderId="1" fillId="4" fontId="7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4" fontId="4" numFmtId="164" xfId="0" applyAlignment="1" applyBorder="1" applyFont="1" applyNumberFormat="1">
      <alignment vertical="bottom"/>
    </xf>
    <xf borderId="1" fillId="4" fontId="4" numFmtId="0" xfId="0" applyAlignment="1" applyBorder="1" applyFont="1">
      <alignment horizontal="right" vertical="bottom"/>
    </xf>
    <xf borderId="1" fillId="4" fontId="4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umcidadaniaportuguesa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30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7" t="s">
        <v>16</v>
      </c>
      <c r="R1" s="8"/>
      <c r="S1" s="9" t="s">
        <v>17</v>
      </c>
      <c r="T1" s="9" t="s">
        <v>18</v>
      </c>
      <c r="U1" s="10" t="s">
        <v>19</v>
      </c>
      <c r="V1" s="10" t="s">
        <v>20</v>
      </c>
      <c r="W1" s="10" t="s">
        <v>21</v>
      </c>
      <c r="X1" s="11" t="s">
        <v>22</v>
      </c>
      <c r="Y1" s="9">
        <f>IFERROR(FLOOR(PERCENTILE($U:$U,0.95)),355)</f>
        <v>71</v>
      </c>
      <c r="Z1" s="12" t="str">
        <f>CONCATENATE(COUNTIF(U:U,"&gt;0")," / ",COUNTIF(V:V,"&gt;0"))</f>
        <v>1 / 0</v>
      </c>
      <c r="AA1" s="1" t="s">
        <v>23</v>
      </c>
    </row>
    <row r="2">
      <c r="A2" s="13" t="s">
        <v>24</v>
      </c>
      <c r="B2" s="14">
        <v>43920.0</v>
      </c>
      <c r="C2" s="15">
        <v>43938.0</v>
      </c>
      <c r="D2" s="16" t="s">
        <v>25</v>
      </c>
      <c r="E2" s="17" t="s">
        <v>26</v>
      </c>
      <c r="F2" s="18" t="s">
        <v>27</v>
      </c>
      <c r="G2" s="19">
        <f>IFS($C:$C="","",$J:$J&gt;0,"",TRUE,$C:$C+$Y$1)</f>
        <v>44009</v>
      </c>
      <c r="H2" s="20" t="s">
        <v>28</v>
      </c>
      <c r="I2" s="21">
        <v>44008.0</v>
      </c>
      <c r="J2" s="22"/>
      <c r="K2" s="23">
        <f>IF(C:C&lt;&gt;"",IF(J:J="",FLOOR(NOW()-C:C),FLOOR(J:J-C:C)),"N/A")</f>
        <v>71</v>
      </c>
      <c r="L2" s="23" t="str">
        <f>IF(C:C&lt;&gt;"",IF(J:J="",NETWORKDAYS(C:C,NOW(),FeriadosPT!A:A),NETWORKDAYS(C:C,J:J,FeriadosPT!A:A)),"N/A")</f>
        <v>#REF!</v>
      </c>
      <c r="M2" s="23">
        <f>IF(AND(I:I&lt;&gt;"",C:C&lt;&gt;""),$I2-$C2,"")</f>
        <v>70</v>
      </c>
      <c r="N2" s="24" t="str">
        <f>IFERROR(__xludf.DUMMYFUNCTION("LEFT(LOWER(TRIM(IFERROR(REGEXEXTRACT($Q:$Q,""[Uu]rg[êe]ncia[?]*""),IFERROR(REGEXEXTRACT($Q:$Q,""[Ee]xig[êei][nud][ciao?]*""),IFERROR(REGEXEXTRACT($Q:$Q,""[Oo]utlier""),IFERROR(REGEXEXTRACT($Q:$Q,""[Cc]ertid[ãa]o [di][en][ t][^ .,;:]*""),IFERROR(REGEXEXTRA"&amp;"CT($Q:$Q,""[Pp]rova de [Vv]ida"")))))))),3)"),"")</f>
        <v/>
      </c>
      <c r="O2" s="25" t="str">
        <f>IF(AND(G:G&lt;&gt;"",J:J&lt;&gt;""),"oops",IF(F:F="concluído",IF(J:J="","oops","ok"),IF(J:J="","ok","oops")))</f>
        <v>ok</v>
      </c>
      <c r="P2" s="26"/>
      <c r="Q2" s="17" t="s">
        <v>29</v>
      </c>
      <c r="R2" s="27"/>
      <c r="S2" s="26" t="str">
        <f>IF($G:$G="",MONTH($C:$C),"")</f>
        <v/>
      </c>
      <c r="T2" s="26">
        <f>YEAR($C:$C)</f>
        <v>2020</v>
      </c>
      <c r="U2" s="24">
        <f>IF(AND(OR($F:$F="despacho",$F:$F="concluído"),$N:$N="",$P:$P="",$W:$W&lt;=200),$K:$K,"")</f>
        <v>71</v>
      </c>
      <c r="V2" s="26" t="str">
        <f>IF(AND($F:$F="concluído",$N:$N="",$P:$P="",$W:$W&lt;=200),$K:$K,"")</f>
        <v/>
      </c>
      <c r="W2" s="28">
        <f>COUNTIFS($F$1:$F2,"=concluído",$N$1:$N2,"",$P$1:$P2,"")+COUNTIFS($F$1:$F2,"=despacho",$N$1:$N2,"",$P$1:$P2,"")</f>
        <v>1</v>
      </c>
      <c r="X2" s="29">
        <f>IFERROR(IF(AND(N2="",P2="",OR(F2="concluído",F2="despacho")),X1+1,X1+0),0)</f>
        <v>0</v>
      </c>
      <c r="Y2" s="24"/>
      <c r="Z2" s="26"/>
      <c r="AA2" s="27"/>
    </row>
  </sheetData>
  <hyperlinks>
    <hyperlink r:id="rId1" ref="Q1"/>
  </hyperlinks>
  <drawing r:id="rId2"/>
</worksheet>
</file>