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_\OneDrive\Desktop\diplom\proga\"/>
    </mc:Choice>
  </mc:AlternateContent>
  <xr:revisionPtr revIDLastSave="0" documentId="13_ncr:1_{CA1CF58D-E351-4BB9-875B-023917359164}" xr6:coauthVersionLast="47" xr6:coauthVersionMax="47" xr10:uidLastSave="{00000000-0000-0000-0000-000000000000}"/>
  <bookViews>
    <workbookView xWindow="-110" yWindow="-110" windowWidth="19420" windowHeight="10420" xr2:uid="{C28E46B1-FB5F-456D-BD4D-1546FFBDEEE6}"/>
  </bookViews>
  <sheets>
    <sheet name="Лист1" sheetId="1" r:id="rId1"/>
    <sheet name="Лист4" sheetId="4" r:id="rId2"/>
    <sheet name="Лист2" sheetId="2" r:id="rId3"/>
    <sheet name="Лист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4" i="2" l="1"/>
  <c r="O48" i="2" s="1"/>
  <c r="AS43" i="2"/>
  <c r="B33" i="2"/>
  <c r="C33" i="2"/>
  <c r="J19" i="3"/>
  <c r="C3" i="3" s="1"/>
  <c r="D3" i="3" s="1"/>
  <c r="I19" i="3"/>
  <c r="BU18" i="3"/>
  <c r="P33" i="2"/>
  <c r="Q33" i="2"/>
  <c r="R33" i="2"/>
  <c r="S33" i="2"/>
  <c r="T33" i="2"/>
  <c r="U33" i="2"/>
  <c r="V33" i="2"/>
  <c r="W33" i="2"/>
  <c r="X33" i="2"/>
  <c r="Y33" i="2"/>
  <c r="Z33" i="2"/>
  <c r="P32" i="2"/>
  <c r="P35" i="2" s="1"/>
  <c r="Q32" i="2"/>
  <c r="Q35" i="2" s="1"/>
  <c r="R32" i="2"/>
  <c r="R35" i="2" s="1"/>
  <c r="S32" i="2"/>
  <c r="S35" i="2" s="1"/>
  <c r="T32" i="2"/>
  <c r="U32" i="2"/>
  <c r="U35" i="2" s="1"/>
  <c r="V32" i="2"/>
  <c r="V35" i="2" s="1"/>
  <c r="W32" i="2"/>
  <c r="X32" i="2"/>
  <c r="Y32" i="2"/>
  <c r="Y35" i="2" s="1"/>
  <c r="Z32" i="2"/>
  <c r="Z35" i="2" s="1"/>
  <c r="O32" i="2"/>
  <c r="O35" i="2" s="1"/>
  <c r="AA29" i="2"/>
  <c r="O33" i="2" s="1"/>
  <c r="AA28" i="2"/>
  <c r="AB8" i="2"/>
  <c r="AB7" i="2"/>
  <c r="BW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K15" i="3"/>
  <c r="BW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K14" i="3"/>
  <c r="L13" i="3"/>
  <c r="M13" i="3"/>
  <c r="N13" i="3"/>
  <c r="O13" i="3"/>
  <c r="BW13" i="3" s="1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K13" i="3"/>
  <c r="L12" i="3"/>
  <c r="M12" i="3"/>
  <c r="N12" i="3"/>
  <c r="BW12" i="3" s="1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K12" i="3"/>
  <c r="BY3" i="3"/>
  <c r="BY2" i="3"/>
  <c r="BS8" i="3"/>
  <c r="BT9" i="3" s="1"/>
  <c r="BX2" i="3"/>
  <c r="BW3" i="3"/>
  <c r="BW5" i="3"/>
  <c r="AF5" i="3"/>
  <c r="AG5" i="3" s="1"/>
  <c r="BW2" i="3"/>
  <c r="V4" i="3"/>
  <c r="W4" i="3"/>
  <c r="X4" i="3"/>
  <c r="Y4" i="3"/>
  <c r="Z4" i="3"/>
  <c r="AA4" i="3"/>
  <c r="AB4" i="3"/>
  <c r="AC4" i="3"/>
  <c r="AD4" i="3"/>
  <c r="L4" i="3"/>
  <c r="M4" i="3"/>
  <c r="N4" i="3"/>
  <c r="O4" i="3"/>
  <c r="P4" i="3"/>
  <c r="Q4" i="3"/>
  <c r="R4" i="3"/>
  <c r="S4" i="3"/>
  <c r="T4" i="3"/>
  <c r="U4" i="3"/>
  <c r="K4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K5" i="3"/>
  <c r="AE5" i="3" s="1"/>
  <c r="Z8" i="2"/>
  <c r="Z7" i="2"/>
  <c r="AA7" i="2" s="1"/>
  <c r="O9" i="2"/>
  <c r="P9" i="2"/>
  <c r="Q9" i="2"/>
  <c r="R9" i="2"/>
  <c r="S9" i="2"/>
  <c r="T9" i="2"/>
  <c r="U9" i="2"/>
  <c r="V9" i="2"/>
  <c r="W9" i="2"/>
  <c r="X9" i="2"/>
  <c r="Y9" i="2"/>
  <c r="N9" i="2"/>
  <c r="Y10" i="2"/>
  <c r="O10" i="2"/>
  <c r="P10" i="2"/>
  <c r="Q10" i="2"/>
  <c r="R10" i="2"/>
  <c r="S10" i="2"/>
  <c r="T10" i="2"/>
  <c r="U10" i="2"/>
  <c r="V10" i="2"/>
  <c r="W10" i="2"/>
  <c r="X10" i="2"/>
  <c r="N10" i="2"/>
  <c r="N3" i="2"/>
  <c r="AB48" i="2" l="1"/>
  <c r="W48" i="2"/>
  <c r="AR48" i="2"/>
  <c r="X34" i="2"/>
  <c r="T34" i="2"/>
  <c r="AN48" i="2"/>
  <c r="X35" i="2"/>
  <c r="W34" i="2"/>
  <c r="AJ48" i="2"/>
  <c r="S48" i="2"/>
  <c r="P34" i="2"/>
  <c r="AF48" i="2"/>
  <c r="T35" i="2"/>
  <c r="S47" i="2"/>
  <c r="S50" i="2" s="1"/>
  <c r="W47" i="2"/>
  <c r="W50" i="2" s="1"/>
  <c r="AA47" i="2"/>
  <c r="AA50" i="2" s="1"/>
  <c r="AE47" i="2"/>
  <c r="AE50" i="2" s="1"/>
  <c r="AI47" i="2"/>
  <c r="AI50" i="2" s="1"/>
  <c r="AM47" i="2"/>
  <c r="AM50" i="2" s="1"/>
  <c r="AQ47" i="2"/>
  <c r="AQ50" i="2" s="1"/>
  <c r="Q47" i="2"/>
  <c r="Y47" i="2"/>
  <c r="AG47" i="2"/>
  <c r="AO47" i="2"/>
  <c r="R47" i="2"/>
  <c r="Z47" i="2"/>
  <c r="AH47" i="2"/>
  <c r="AP47" i="2"/>
  <c r="P47" i="2"/>
  <c r="T47" i="2"/>
  <c r="X47" i="2"/>
  <c r="AB47" i="2"/>
  <c r="AF47" i="2"/>
  <c r="AJ47" i="2"/>
  <c r="AN47" i="2"/>
  <c r="AR47" i="2"/>
  <c r="U47" i="2"/>
  <c r="AC47" i="2"/>
  <c r="AK47" i="2"/>
  <c r="O47" i="2"/>
  <c r="V47" i="2"/>
  <c r="AD47" i="2"/>
  <c r="AL47" i="2"/>
  <c r="O34" i="2"/>
  <c r="S34" i="2"/>
  <c r="W35" i="2"/>
  <c r="AQ48" i="2"/>
  <c r="AI48" i="2"/>
  <c r="AA48" i="2"/>
  <c r="R48" i="2"/>
  <c r="Z34" i="2"/>
  <c r="V34" i="2"/>
  <c r="R34" i="2"/>
  <c r="AP48" i="2"/>
  <c r="AL48" i="2"/>
  <c r="AH48" i="2"/>
  <c r="AD48" i="2"/>
  <c r="Z48" i="2"/>
  <c r="U48" i="2"/>
  <c r="Q48" i="2"/>
  <c r="AM48" i="2"/>
  <c r="AM49" i="2" s="1"/>
  <c r="AE48" i="2"/>
  <c r="V48" i="2"/>
  <c r="X48" i="2"/>
  <c r="Y34" i="2"/>
  <c r="U34" i="2"/>
  <c r="Q34" i="2"/>
  <c r="AO48" i="2"/>
  <c r="AK48" i="2"/>
  <c r="AG48" i="2"/>
  <c r="AC48" i="2"/>
  <c r="Y48" i="2"/>
  <c r="T48" i="2"/>
  <c r="P48" i="2"/>
  <c r="C2" i="3"/>
  <c r="D2" i="3" s="1"/>
  <c r="E11" i="3" s="1"/>
  <c r="C62" i="3"/>
  <c r="D62" i="3" s="1"/>
  <c r="C58" i="3"/>
  <c r="D58" i="3" s="1"/>
  <c r="C54" i="3"/>
  <c r="D54" i="3" s="1"/>
  <c r="C50" i="3"/>
  <c r="D50" i="3" s="1"/>
  <c r="C46" i="3"/>
  <c r="D46" i="3" s="1"/>
  <c r="C42" i="3"/>
  <c r="D42" i="3" s="1"/>
  <c r="C38" i="3"/>
  <c r="D38" i="3" s="1"/>
  <c r="C34" i="3"/>
  <c r="D34" i="3" s="1"/>
  <c r="C30" i="3"/>
  <c r="D30" i="3" s="1"/>
  <c r="C26" i="3"/>
  <c r="D26" i="3" s="1"/>
  <c r="C22" i="3"/>
  <c r="D22" i="3" s="1"/>
  <c r="C18" i="3"/>
  <c r="D18" i="3" s="1"/>
  <c r="C14" i="3"/>
  <c r="D14" i="3" s="1"/>
  <c r="C10" i="3"/>
  <c r="D10" i="3" s="1"/>
  <c r="C6" i="3"/>
  <c r="D6" i="3" s="1"/>
  <c r="C65" i="3"/>
  <c r="D65" i="3" s="1"/>
  <c r="C61" i="3"/>
  <c r="D61" i="3" s="1"/>
  <c r="C57" i="3"/>
  <c r="D57" i="3" s="1"/>
  <c r="C53" i="3"/>
  <c r="D53" i="3" s="1"/>
  <c r="C49" i="3"/>
  <c r="D49" i="3" s="1"/>
  <c r="C45" i="3"/>
  <c r="D45" i="3" s="1"/>
  <c r="C41" i="3"/>
  <c r="D41" i="3" s="1"/>
  <c r="C37" i="3"/>
  <c r="D37" i="3" s="1"/>
  <c r="C33" i="3"/>
  <c r="D33" i="3" s="1"/>
  <c r="C29" i="3"/>
  <c r="D29" i="3" s="1"/>
  <c r="C25" i="3"/>
  <c r="D25" i="3" s="1"/>
  <c r="C21" i="3"/>
  <c r="D21" i="3" s="1"/>
  <c r="C17" i="3"/>
  <c r="D17" i="3" s="1"/>
  <c r="C13" i="3"/>
  <c r="D13" i="3" s="1"/>
  <c r="C9" i="3"/>
  <c r="D9" i="3" s="1"/>
  <c r="C5" i="3"/>
  <c r="D5" i="3" s="1"/>
  <c r="C64" i="3"/>
  <c r="D64" i="3" s="1"/>
  <c r="C60" i="3"/>
  <c r="D60" i="3" s="1"/>
  <c r="C56" i="3"/>
  <c r="D56" i="3" s="1"/>
  <c r="C52" i="3"/>
  <c r="D52" i="3" s="1"/>
  <c r="C48" i="3"/>
  <c r="D48" i="3" s="1"/>
  <c r="C44" i="3"/>
  <c r="D44" i="3" s="1"/>
  <c r="C40" i="3"/>
  <c r="D40" i="3" s="1"/>
  <c r="C36" i="3"/>
  <c r="D36" i="3" s="1"/>
  <c r="C32" i="3"/>
  <c r="D32" i="3" s="1"/>
  <c r="E26" i="3" s="1"/>
  <c r="C28" i="3"/>
  <c r="D28" i="3" s="1"/>
  <c r="E24" i="3" s="1"/>
  <c r="C24" i="3"/>
  <c r="D24" i="3" s="1"/>
  <c r="E22" i="3" s="1"/>
  <c r="C20" i="3"/>
  <c r="D20" i="3" s="1"/>
  <c r="E20" i="3" s="1"/>
  <c r="C16" i="3"/>
  <c r="D16" i="3" s="1"/>
  <c r="E18" i="3" s="1"/>
  <c r="C12" i="3"/>
  <c r="D12" i="3" s="1"/>
  <c r="E16" i="3" s="1"/>
  <c r="C8" i="3"/>
  <c r="D8" i="3" s="1"/>
  <c r="E14" i="3" s="1"/>
  <c r="C4" i="3"/>
  <c r="D4" i="3" s="1"/>
  <c r="E12" i="3" s="1"/>
  <c r="C63" i="3"/>
  <c r="D63" i="3" s="1"/>
  <c r="C59" i="3"/>
  <c r="D59" i="3" s="1"/>
  <c r="C55" i="3"/>
  <c r="D55" i="3" s="1"/>
  <c r="C51" i="3"/>
  <c r="D51" i="3" s="1"/>
  <c r="C47" i="3"/>
  <c r="D47" i="3" s="1"/>
  <c r="C43" i="3"/>
  <c r="D43" i="3" s="1"/>
  <c r="C39" i="3"/>
  <c r="D39" i="3" s="1"/>
  <c r="C35" i="3"/>
  <c r="D35" i="3" s="1"/>
  <c r="C31" i="3"/>
  <c r="D31" i="3" s="1"/>
  <c r="C27" i="3"/>
  <c r="D27" i="3" s="1"/>
  <c r="C23" i="3"/>
  <c r="D23" i="3" s="1"/>
  <c r="C19" i="3"/>
  <c r="D19" i="3" s="1"/>
  <c r="C15" i="3"/>
  <c r="D15" i="3" s="1"/>
  <c r="C11" i="3"/>
  <c r="D11" i="3" s="1"/>
  <c r="C7" i="3"/>
  <c r="D7" i="3" s="1"/>
  <c r="BT8" i="3"/>
  <c r="AE4" i="3"/>
  <c r="J9" i="3" s="1"/>
  <c r="K9" i="3" s="1"/>
  <c r="AH5" i="3"/>
  <c r="Z10" i="2"/>
  <c r="N17" i="2" s="1"/>
  <c r="Z9" i="2"/>
  <c r="AQ49" i="2" l="1"/>
  <c r="S49" i="2"/>
  <c r="AE49" i="2"/>
  <c r="AA35" i="2"/>
  <c r="W49" i="2"/>
  <c r="AA49" i="2"/>
  <c r="AJ50" i="2"/>
  <c r="AJ49" i="2"/>
  <c r="N13" i="2"/>
  <c r="R15" i="2"/>
  <c r="R16" i="2" s="1"/>
  <c r="V50" i="2"/>
  <c r="V49" i="2"/>
  <c r="U49" i="2"/>
  <c r="U50" i="2"/>
  <c r="AF50" i="2"/>
  <c r="AF49" i="2"/>
  <c r="P49" i="2"/>
  <c r="P50" i="2"/>
  <c r="R49" i="2"/>
  <c r="R50" i="2"/>
  <c r="Q50" i="2"/>
  <c r="Q49" i="2"/>
  <c r="AD50" i="2"/>
  <c r="AD49" i="2"/>
  <c r="AC49" i="2"/>
  <c r="AC50" i="2"/>
  <c r="T50" i="2"/>
  <c r="T49" i="2"/>
  <c r="Z50" i="2"/>
  <c r="Z49" i="2"/>
  <c r="O49" i="2"/>
  <c r="O50" i="2"/>
  <c r="AP50" i="2"/>
  <c r="AP49" i="2"/>
  <c r="Y50" i="2"/>
  <c r="Y49" i="2"/>
  <c r="AR49" i="2"/>
  <c r="AR50" i="2"/>
  <c r="AB49" i="2"/>
  <c r="AB50" i="2"/>
  <c r="AO50" i="2"/>
  <c r="AO49" i="2"/>
  <c r="AI49" i="2"/>
  <c r="AA34" i="2"/>
  <c r="S39" i="2" s="1"/>
  <c r="T39" i="2" s="1"/>
  <c r="AL50" i="2"/>
  <c r="AL49" i="2"/>
  <c r="AK49" i="2"/>
  <c r="AK50" i="2"/>
  <c r="AN50" i="2"/>
  <c r="AN49" i="2"/>
  <c r="X50" i="2"/>
  <c r="X49" i="2"/>
  <c r="AH50" i="2"/>
  <c r="AH49" i="2"/>
  <c r="AG50" i="2"/>
  <c r="AG49" i="2"/>
  <c r="E13" i="3"/>
  <c r="E21" i="3"/>
  <c r="E15" i="3"/>
  <c r="E23" i="3"/>
  <c r="E17" i="3"/>
  <c r="E25" i="3"/>
  <c r="E19" i="3"/>
  <c r="AF4" i="3"/>
  <c r="AG4" i="3" s="1"/>
  <c r="AH4" i="3"/>
  <c r="AI5" i="3"/>
  <c r="AJ5" i="3"/>
  <c r="AI4" i="3"/>
  <c r="N16" i="2"/>
  <c r="P16" i="2" s="1"/>
  <c r="O16" i="2" s="1"/>
  <c r="AS50" i="2" l="1"/>
  <c r="AS49" i="2"/>
  <c r="AK5" i="3"/>
  <c r="AJ4" i="3"/>
  <c r="N54" i="2" l="1"/>
  <c r="O54" i="2" s="1"/>
  <c r="D6" i="2" s="1"/>
  <c r="E6" i="2" s="1"/>
  <c r="AL5" i="3"/>
  <c r="AK4" i="3"/>
  <c r="D13" i="2" l="1"/>
  <c r="E13" i="2" s="1"/>
  <c r="D16" i="2"/>
  <c r="D23" i="2"/>
  <c r="E23" i="2" s="1"/>
  <c r="E16" i="2"/>
  <c r="D7" i="2"/>
  <c r="E7" i="2" s="1"/>
  <c r="D9" i="2"/>
  <c r="E9" i="2" s="1"/>
  <c r="D18" i="2"/>
  <c r="D30" i="2"/>
  <c r="E30" i="2" s="1"/>
  <c r="D8" i="2"/>
  <c r="E8" i="2" s="1"/>
  <c r="F11" i="2" s="1"/>
  <c r="D29" i="2"/>
  <c r="D28" i="2"/>
  <c r="D32" i="2"/>
  <c r="E32" i="2" s="1"/>
  <c r="D15" i="2"/>
  <c r="E15" i="2" s="1"/>
  <c r="D25" i="2"/>
  <c r="D20" i="2"/>
  <c r="D26" i="2"/>
  <c r="D10" i="2"/>
  <c r="E10" i="2" s="1"/>
  <c r="D4" i="2"/>
  <c r="E4" i="2" s="1"/>
  <c r="D5" i="2"/>
  <c r="E5" i="2" s="1"/>
  <c r="F10" i="2" s="1"/>
  <c r="D19" i="2"/>
  <c r="D14" i="2"/>
  <c r="E14" i="2" s="1"/>
  <c r="F14" i="2" s="1"/>
  <c r="D3" i="2"/>
  <c r="E3" i="2" s="1"/>
  <c r="F9" i="2" s="1"/>
  <c r="G15" i="2" s="1"/>
  <c r="H15" i="2" s="1"/>
  <c r="D31" i="2"/>
  <c r="E31" i="2" s="1"/>
  <c r="D21" i="2"/>
  <c r="D24" i="2"/>
  <c r="D27" i="2"/>
  <c r="D11" i="2"/>
  <c r="E11" i="2" s="1"/>
  <c r="D17" i="2"/>
  <c r="D12" i="2"/>
  <c r="E12" i="2" s="1"/>
  <c r="D22" i="2"/>
  <c r="AM5" i="3"/>
  <c r="AL4" i="3"/>
  <c r="F23" i="2" l="1"/>
  <c r="H16" i="2"/>
  <c r="F15" i="2"/>
  <c r="I15" i="2"/>
  <c r="G16" i="2" s="1"/>
  <c r="E20" i="2"/>
  <c r="H20" i="2"/>
  <c r="E18" i="2"/>
  <c r="H18" i="2"/>
  <c r="E25" i="2"/>
  <c r="E29" i="2"/>
  <c r="H29" i="2"/>
  <c r="E26" i="2"/>
  <c r="E22" i="2"/>
  <c r="E27" i="2"/>
  <c r="E28" i="2"/>
  <c r="E24" i="2"/>
  <c r="F19" i="2" s="1"/>
  <c r="H25" i="2" s="1"/>
  <c r="E17" i="2"/>
  <c r="H17" i="2"/>
  <c r="E21" i="2"/>
  <c r="H21" i="2"/>
  <c r="E19" i="2"/>
  <c r="F17" i="2" s="1"/>
  <c r="H23" i="2" s="1"/>
  <c r="F22" i="2"/>
  <c r="H28" i="2" s="1"/>
  <c r="F12" i="2"/>
  <c r="F18" i="2"/>
  <c r="H24" i="2" s="1"/>
  <c r="F13" i="2"/>
  <c r="H19" i="2" s="1"/>
  <c r="AN5" i="3"/>
  <c r="AM4" i="3"/>
  <c r="F21" i="2" l="1"/>
  <c r="H27" i="2" s="1"/>
  <c r="I16" i="2"/>
  <c r="G17" i="2"/>
  <c r="F16" i="2"/>
  <c r="H22" i="2" s="1"/>
  <c r="F20" i="2"/>
  <c r="H26" i="2" s="1"/>
  <c r="AO5" i="3"/>
  <c r="AN4" i="3"/>
  <c r="AP5" i="3" l="1"/>
  <c r="AO4" i="3"/>
  <c r="AQ5" i="3" l="1"/>
  <c r="AP4" i="3"/>
  <c r="AR5" i="3" l="1"/>
  <c r="AQ4" i="3"/>
  <c r="AS5" i="3" l="1"/>
  <c r="AR4" i="3"/>
  <c r="AT5" i="3" l="1"/>
  <c r="AS4" i="3"/>
  <c r="AU5" i="3" l="1"/>
  <c r="AT4" i="3"/>
  <c r="AV5" i="3" l="1"/>
  <c r="AU4" i="3"/>
  <c r="AW5" i="3" l="1"/>
  <c r="AV4" i="3"/>
  <c r="AX5" i="3" l="1"/>
  <c r="AW4" i="3"/>
  <c r="AY5" i="3" l="1"/>
  <c r="AX4" i="3"/>
  <c r="AZ5" i="3" l="1"/>
  <c r="AY4" i="3"/>
  <c r="BA5" i="3" l="1"/>
  <c r="AZ4" i="3"/>
  <c r="BB5" i="3" l="1"/>
  <c r="BA4" i="3"/>
  <c r="BC5" i="3" l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B4" i="3"/>
  <c r="BP5" i="3" l="1"/>
  <c r="BQ5" i="3" s="1"/>
  <c r="BC4" i="3"/>
  <c r="BR5" i="3" l="1"/>
  <c r="BS5" i="3" s="1"/>
  <c r="BT5" i="3" s="1"/>
  <c r="BD4" i="3"/>
  <c r="BU5" i="3" l="1"/>
  <c r="BV5" i="3"/>
  <c r="BE4" i="3"/>
  <c r="BF4" i="3" l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l="1"/>
  <c r="BV4" i="3" s="1"/>
  <c r="BW4" i="3" s="1"/>
  <c r="I17" i="2" l="1"/>
  <c r="G18" i="2" s="1"/>
  <c r="I18" i="2" l="1"/>
  <c r="G19" i="2" s="1"/>
  <c r="I19" i="2" l="1"/>
  <c r="G20" i="2" s="1"/>
  <c r="I20" i="2" l="1"/>
  <c r="G21" i="2" s="1"/>
  <c r="I21" i="2" s="1"/>
  <c r="G22" i="2" l="1"/>
  <c r="I22" i="2" l="1"/>
  <c r="G23" i="2" l="1"/>
  <c r="I23" i="2" l="1"/>
  <c r="G24" i="2" l="1"/>
  <c r="I24" i="2" l="1"/>
  <c r="G25" i="2" l="1"/>
  <c r="I25" i="2" l="1"/>
  <c r="G26" i="2" l="1"/>
  <c r="I26" i="2" l="1"/>
  <c r="G27" i="2" s="1"/>
  <c r="I27" i="2" l="1"/>
  <c r="G28" i="2" s="1"/>
  <c r="I28" i="2" l="1"/>
  <c r="G29" i="2"/>
  <c r="J32" i="2" l="1"/>
  <c r="I29" i="2"/>
  <c r="K32" i="2" l="1"/>
  <c r="J28" i="2"/>
  <c r="K28" i="2" s="1"/>
  <c r="J30" i="2"/>
  <c r="J27" i="2"/>
  <c r="K27" i="2" s="1"/>
  <c r="J29" i="2"/>
  <c r="J31" i="2"/>
  <c r="K31" i="2" s="1"/>
  <c r="K30" i="2"/>
  <c r="K29" i="2"/>
</calcChain>
</file>

<file path=xl/sharedStrings.xml><?xml version="1.0" encoding="utf-8"?>
<sst xmlns="http://schemas.openxmlformats.org/spreadsheetml/2006/main" count="109" uniqueCount="45">
  <si>
    <t>Сезон</t>
  </si>
  <si>
    <t>Январь - февраль</t>
  </si>
  <si>
    <t>Март - апрель</t>
  </si>
  <si>
    <t>Май - июнь</t>
  </si>
  <si>
    <t>Июль - август</t>
  </si>
  <si>
    <t>Сентябрь - октябрь</t>
  </si>
  <si>
    <t>Ноябрь - декабрь</t>
  </si>
  <si>
    <t>t</t>
  </si>
  <si>
    <t>дельта</t>
  </si>
  <si>
    <t>ft</t>
  </si>
  <si>
    <t>a1t</t>
  </si>
  <si>
    <t>a2t</t>
  </si>
  <si>
    <t>х</t>
  </si>
  <si>
    <t>у</t>
  </si>
  <si>
    <t>ху</t>
  </si>
  <si>
    <t>х2</t>
  </si>
  <si>
    <t>сумма</t>
  </si>
  <si>
    <t>a1</t>
  </si>
  <si>
    <t>a2</t>
  </si>
  <si>
    <t>a3</t>
  </si>
  <si>
    <t>r</t>
  </si>
  <si>
    <t>x</t>
  </si>
  <si>
    <t>y</t>
  </si>
  <si>
    <t>xy</t>
  </si>
  <si>
    <t>x2</t>
  </si>
  <si>
    <t>sum</t>
  </si>
  <si>
    <t>a</t>
  </si>
  <si>
    <t>b</t>
  </si>
  <si>
    <t>средн</t>
  </si>
  <si>
    <t>х - ср х</t>
  </si>
  <si>
    <t>у - ср у</t>
  </si>
  <si>
    <t>w</t>
  </si>
  <si>
    <t>q</t>
  </si>
  <si>
    <t>w*q</t>
  </si>
  <si>
    <t>(х - ср х)^2</t>
  </si>
  <si>
    <t>ch</t>
  </si>
  <si>
    <t>а</t>
  </si>
  <si>
    <t>в</t>
  </si>
  <si>
    <t>n</t>
  </si>
  <si>
    <t>f</t>
  </si>
  <si>
    <t>и т.д.</t>
  </si>
  <si>
    <t>Месяц</t>
  </si>
  <si>
    <t>x с домиком</t>
  </si>
  <si>
    <t>g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</si>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</sst>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" fontId="5" fillId="3" borderId="2" xfId="0" applyNumberFormat="1" applyFont="1" applyFill="1" applyBorder="1"/>
    <xf numFmtId="0" fontId="5" fillId="4" borderId="11" xfId="0" applyFont="1" applyFill="1" applyBorder="1" applyAlignment="1">
      <alignment horizontal="center"/>
    </xf>
    <xf numFmtId="0" fontId="6" fillId="0" borderId="9" xfId="0" applyFont="1" applyBorder="1"/>
    <xf numFmtId="0" fontId="6" fillId="0" borderId="12" xfId="0" applyFont="1" applyBorder="1"/>
    <xf numFmtId="0" fontId="5" fillId="4" borderId="8" xfId="0" applyFont="1" applyFill="1" applyBorder="1" applyAlignment="1">
      <alignment horizontal="center"/>
    </xf>
    <xf numFmtId="0" fontId="6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9DF0-84F5-46AC-889F-18DA168C9B5D}">
  <dimension ref="A1:G21"/>
  <sheetViews>
    <sheetView tabSelected="1" workbookViewId="0">
      <selection sqref="A1:G13"/>
    </sheetView>
  </sheetViews>
  <sheetFormatPr defaultRowHeight="14.5" x14ac:dyDescent="0.35"/>
  <cols>
    <col min="1" max="1" width="19.90625" customWidth="1"/>
    <col min="2" max="6" width="8.7265625" style="1"/>
  </cols>
  <sheetData>
    <row r="1" spans="1:7" ht="15" thickBot="1" x14ac:dyDescent="0.4">
      <c r="A1" t="s">
        <v>41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ht="16" thickBot="1" x14ac:dyDescent="0.4">
      <c r="A2" s="18">
        <v>42005</v>
      </c>
      <c r="B2" s="22"/>
      <c r="C2" s="15">
        <v>5281</v>
      </c>
      <c r="D2" s="17">
        <v>10083</v>
      </c>
      <c r="E2" s="17">
        <v>13206</v>
      </c>
      <c r="F2" s="17">
        <v>20128</v>
      </c>
      <c r="G2" s="17">
        <v>26748</v>
      </c>
    </row>
    <row r="3" spans="1:7" ht="16" thickBot="1" x14ac:dyDescent="0.4">
      <c r="A3" s="18">
        <v>42036</v>
      </c>
      <c r="B3" s="20"/>
      <c r="C3" s="13">
        <v>6103</v>
      </c>
      <c r="D3" s="13">
        <v>9625</v>
      </c>
      <c r="E3" s="13">
        <v>16205</v>
      </c>
      <c r="F3" s="13">
        <v>20574</v>
      </c>
      <c r="G3" s="13">
        <v>29289</v>
      </c>
    </row>
    <row r="4" spans="1:7" ht="16" thickBot="1" x14ac:dyDescent="0.4">
      <c r="A4" s="18">
        <v>42064</v>
      </c>
      <c r="B4" s="23"/>
      <c r="C4" s="13">
        <v>6962</v>
      </c>
      <c r="D4" s="13">
        <v>10683</v>
      </c>
      <c r="E4" s="13">
        <v>17164</v>
      </c>
      <c r="F4" s="13">
        <v>26014</v>
      </c>
      <c r="G4" s="13">
        <v>34038</v>
      </c>
    </row>
    <row r="5" spans="1:7" ht="16" thickBot="1" x14ac:dyDescent="0.4">
      <c r="A5" s="18">
        <v>42095</v>
      </c>
      <c r="B5" s="13"/>
      <c r="C5" s="13">
        <v>6682</v>
      </c>
      <c r="D5" s="13">
        <v>12400</v>
      </c>
      <c r="E5" s="13">
        <v>18825</v>
      </c>
      <c r="F5" s="13">
        <v>24822</v>
      </c>
      <c r="G5" s="13">
        <v>29557</v>
      </c>
    </row>
    <row r="6" spans="1:7" ht="16" thickBot="1" x14ac:dyDescent="0.4">
      <c r="A6" s="18">
        <v>42125</v>
      </c>
      <c r="B6" s="13">
        <v>2095</v>
      </c>
      <c r="C6" s="13">
        <v>9180</v>
      </c>
      <c r="D6" s="13">
        <v>11629</v>
      </c>
      <c r="E6" s="13">
        <v>19371</v>
      </c>
      <c r="F6" s="13">
        <v>29276</v>
      </c>
      <c r="G6" s="13">
        <v>29737</v>
      </c>
    </row>
    <row r="7" spans="1:7" ht="16" thickBot="1" x14ac:dyDescent="0.4">
      <c r="A7" s="18">
        <v>42156</v>
      </c>
      <c r="B7" s="13">
        <v>3866</v>
      </c>
      <c r="C7" s="13">
        <v>10137</v>
      </c>
      <c r="D7" s="13">
        <v>12820</v>
      </c>
      <c r="E7" s="13">
        <v>22897</v>
      </c>
      <c r="F7" s="13">
        <v>36790</v>
      </c>
      <c r="G7" s="13">
        <v>37611</v>
      </c>
    </row>
    <row r="8" spans="1:7" ht="16" thickBot="1" x14ac:dyDescent="0.4">
      <c r="A8" s="18">
        <v>42186</v>
      </c>
      <c r="B8" s="13">
        <v>4902</v>
      </c>
      <c r="C8" s="13">
        <v>10669</v>
      </c>
      <c r="D8" s="13">
        <v>21159</v>
      </c>
      <c r="E8" s="13">
        <v>31425</v>
      </c>
      <c r="F8" s="13">
        <v>37139</v>
      </c>
      <c r="G8" s="13">
        <v>44524</v>
      </c>
    </row>
    <row r="9" spans="1:7" ht="16" thickBot="1" x14ac:dyDescent="0.4">
      <c r="A9" s="18">
        <v>42217</v>
      </c>
      <c r="B9" s="13">
        <v>7151</v>
      </c>
      <c r="C9" s="13">
        <v>15155</v>
      </c>
      <c r="D9" s="13">
        <v>24265</v>
      </c>
      <c r="E9" s="13">
        <v>26485</v>
      </c>
      <c r="F9" s="13">
        <v>48117</v>
      </c>
      <c r="G9" s="13">
        <v>46817</v>
      </c>
    </row>
    <row r="10" spans="1:7" ht="16" thickBot="1" x14ac:dyDescent="0.4">
      <c r="A10" s="18">
        <v>42248</v>
      </c>
      <c r="B10" s="13">
        <v>5821</v>
      </c>
      <c r="C10" s="13">
        <v>10216</v>
      </c>
      <c r="D10" s="13">
        <v>20425</v>
      </c>
      <c r="E10" s="13">
        <v>25280</v>
      </c>
      <c r="F10" s="13">
        <v>38082</v>
      </c>
      <c r="G10" s="19"/>
    </row>
    <row r="11" spans="1:7" ht="16" thickBot="1" x14ac:dyDescent="0.4">
      <c r="A11" s="18">
        <v>42278</v>
      </c>
      <c r="B11" s="13">
        <v>4726</v>
      </c>
      <c r="C11" s="13">
        <v>9485</v>
      </c>
      <c r="D11" s="13">
        <v>15956</v>
      </c>
      <c r="E11" s="13">
        <v>22782</v>
      </c>
      <c r="F11" s="13">
        <v>28743</v>
      </c>
      <c r="G11" s="20"/>
    </row>
    <row r="12" spans="1:7" ht="16" thickBot="1" x14ac:dyDescent="0.4">
      <c r="A12" s="18">
        <v>42309</v>
      </c>
      <c r="B12" s="13">
        <v>5110</v>
      </c>
      <c r="C12" s="13">
        <v>9209</v>
      </c>
      <c r="D12" s="13">
        <v>14162</v>
      </c>
      <c r="E12" s="13">
        <v>22088</v>
      </c>
      <c r="F12" s="13">
        <v>29141</v>
      </c>
      <c r="G12" s="20"/>
    </row>
    <row r="13" spans="1:7" ht="16" thickBot="1" x14ac:dyDescent="0.4">
      <c r="A13" s="18">
        <v>42339</v>
      </c>
      <c r="B13" s="14">
        <v>5709</v>
      </c>
      <c r="C13" s="16">
        <v>11174</v>
      </c>
      <c r="D13" s="14">
        <v>19935</v>
      </c>
      <c r="E13" s="14">
        <v>26479</v>
      </c>
      <c r="F13" s="14">
        <v>28063</v>
      </c>
      <c r="G13" s="21"/>
    </row>
    <row r="14" spans="1:7" x14ac:dyDescent="0.35">
      <c r="B14"/>
      <c r="C14"/>
      <c r="D14"/>
      <c r="E14"/>
      <c r="F14"/>
    </row>
    <row r="15" spans="1:7" x14ac:dyDescent="0.35">
      <c r="B15"/>
      <c r="C15"/>
      <c r="D15"/>
      <c r="E15"/>
      <c r="F15"/>
    </row>
    <row r="16" spans="1:7" x14ac:dyDescent="0.35">
      <c r="B16"/>
      <c r="C16"/>
      <c r="D16"/>
      <c r="E16"/>
      <c r="F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</sheetData>
  <mergeCells count="2">
    <mergeCell ref="G10:G13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F244-F44B-4607-BD12-C8BE3366ACA0}">
  <dimension ref="A1:G22"/>
  <sheetViews>
    <sheetView workbookViewId="0">
      <selection activeCell="B19" sqref="B19"/>
    </sheetView>
  </sheetViews>
  <sheetFormatPr defaultRowHeight="14.5" x14ac:dyDescent="0.35"/>
  <sheetData>
    <row r="1" spans="1:7" ht="15" thickBot="1" x14ac:dyDescent="0.4">
      <c r="A1" t="s">
        <v>41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ht="16" thickBot="1" x14ac:dyDescent="0.4">
      <c r="A2" s="18">
        <v>42005</v>
      </c>
      <c r="B2" s="22"/>
      <c r="C2" s="15">
        <v>5281</v>
      </c>
      <c r="D2" s="17">
        <v>10083</v>
      </c>
      <c r="E2" s="17">
        <v>13206</v>
      </c>
      <c r="F2" s="17">
        <v>20128</v>
      </c>
      <c r="G2" s="17">
        <v>26748</v>
      </c>
    </row>
    <row r="3" spans="1:7" ht="16" thickBot="1" x14ac:dyDescent="0.4">
      <c r="A3" s="18">
        <v>42036</v>
      </c>
      <c r="B3" s="20"/>
      <c r="C3" s="13">
        <v>6103</v>
      </c>
      <c r="D3" s="13">
        <v>9625</v>
      </c>
      <c r="E3" s="13">
        <v>16205</v>
      </c>
      <c r="F3" s="13">
        <v>20574</v>
      </c>
      <c r="G3" s="13">
        <v>29289</v>
      </c>
    </row>
    <row r="4" spans="1:7" ht="16" thickBot="1" x14ac:dyDescent="0.4">
      <c r="A4" s="18">
        <v>42064</v>
      </c>
      <c r="B4" s="23"/>
      <c r="C4" s="13">
        <v>6962</v>
      </c>
      <c r="D4" s="13">
        <v>10683</v>
      </c>
      <c r="E4" s="13">
        <v>17164</v>
      </c>
      <c r="F4" s="13">
        <v>26014</v>
      </c>
      <c r="G4" s="13">
        <v>34038</v>
      </c>
    </row>
    <row r="5" spans="1:7" ht="16" thickBot="1" x14ac:dyDescent="0.4">
      <c r="A5" s="18">
        <v>42095</v>
      </c>
      <c r="B5" s="13"/>
      <c r="C5" s="13">
        <v>6682</v>
      </c>
      <c r="D5" s="13">
        <v>12400</v>
      </c>
      <c r="E5" s="13">
        <v>18825</v>
      </c>
      <c r="F5" s="13">
        <v>24822</v>
      </c>
      <c r="G5" s="13">
        <v>29557</v>
      </c>
    </row>
    <row r="6" spans="1:7" ht="16" thickBot="1" x14ac:dyDescent="0.4">
      <c r="A6" s="18">
        <v>42125</v>
      </c>
      <c r="B6" s="13">
        <v>2095</v>
      </c>
      <c r="C6" s="13">
        <v>9180</v>
      </c>
      <c r="D6" s="13">
        <v>11629</v>
      </c>
      <c r="E6" s="13">
        <v>19371</v>
      </c>
      <c r="F6" s="13">
        <v>29276</v>
      </c>
      <c r="G6" s="13">
        <v>29737</v>
      </c>
    </row>
    <row r="7" spans="1:7" ht="16" thickBot="1" x14ac:dyDescent="0.4">
      <c r="A7" s="18">
        <v>42156</v>
      </c>
      <c r="B7" s="13">
        <v>3866</v>
      </c>
      <c r="C7" s="13">
        <v>10137</v>
      </c>
      <c r="D7" s="13">
        <v>12820</v>
      </c>
      <c r="E7" s="13">
        <v>22897</v>
      </c>
      <c r="F7" s="13">
        <v>36790</v>
      </c>
      <c r="G7" s="13">
        <v>37611</v>
      </c>
    </row>
    <row r="8" spans="1:7" ht="16" thickBot="1" x14ac:dyDescent="0.4">
      <c r="A8" s="18">
        <v>42186</v>
      </c>
      <c r="B8" s="13">
        <v>4902</v>
      </c>
      <c r="C8" s="13">
        <v>10669</v>
      </c>
      <c r="D8" s="13">
        <v>21159</v>
      </c>
      <c r="E8" s="13">
        <v>31425</v>
      </c>
      <c r="F8" s="13">
        <v>37139</v>
      </c>
      <c r="G8" s="13">
        <v>44524</v>
      </c>
    </row>
    <row r="9" spans="1:7" ht="16" thickBot="1" x14ac:dyDescent="0.4">
      <c r="A9" s="18">
        <v>42217</v>
      </c>
      <c r="B9" s="13">
        <v>7151</v>
      </c>
      <c r="C9" s="13">
        <v>15155</v>
      </c>
      <c r="D9" s="13">
        <v>24265</v>
      </c>
      <c r="E9" s="13">
        <v>26485</v>
      </c>
      <c r="F9" s="13">
        <v>48117</v>
      </c>
      <c r="G9" s="13">
        <v>46817</v>
      </c>
    </row>
    <row r="10" spans="1:7" ht="16" thickBot="1" x14ac:dyDescent="0.4">
      <c r="A10" s="18">
        <v>42248</v>
      </c>
      <c r="B10" s="13">
        <v>5821</v>
      </c>
      <c r="C10" s="13">
        <v>10216</v>
      </c>
      <c r="D10" s="13">
        <v>20425</v>
      </c>
      <c r="E10" s="13">
        <v>25280</v>
      </c>
      <c r="F10" s="13">
        <v>38082</v>
      </c>
      <c r="G10" s="19"/>
    </row>
    <row r="11" spans="1:7" ht="16" thickBot="1" x14ac:dyDescent="0.4">
      <c r="A11" s="18">
        <v>42278</v>
      </c>
      <c r="B11" s="13">
        <v>4726</v>
      </c>
      <c r="C11" s="13">
        <v>9485</v>
      </c>
      <c r="D11" s="13">
        <v>15956</v>
      </c>
      <c r="E11" s="13">
        <v>22782</v>
      </c>
      <c r="F11" s="13">
        <v>28743</v>
      </c>
      <c r="G11" s="20"/>
    </row>
    <row r="12" spans="1:7" ht="16" thickBot="1" x14ac:dyDescent="0.4">
      <c r="A12" s="18">
        <v>42309</v>
      </c>
      <c r="B12" s="13">
        <v>5110</v>
      </c>
      <c r="C12" s="13">
        <v>9209</v>
      </c>
      <c r="D12" s="13">
        <v>14162</v>
      </c>
      <c r="E12" s="13">
        <v>22088</v>
      </c>
      <c r="F12" s="13">
        <v>29141</v>
      </c>
      <c r="G12" s="20"/>
    </row>
    <row r="13" spans="1:7" ht="16" thickBot="1" x14ac:dyDescent="0.4">
      <c r="A13" s="18">
        <v>42339</v>
      </c>
      <c r="B13" s="14">
        <v>5709</v>
      </c>
      <c r="C13" s="16">
        <v>11174</v>
      </c>
      <c r="D13" s="14">
        <v>19935</v>
      </c>
      <c r="E13" s="14">
        <v>26479</v>
      </c>
      <c r="F13" s="14">
        <v>28063</v>
      </c>
      <c r="G13" s="21"/>
    </row>
    <row r="16" spans="1:7" x14ac:dyDescent="0.35">
      <c r="A16" t="s">
        <v>0</v>
      </c>
      <c r="B16" s="1">
        <v>2000</v>
      </c>
      <c r="C16" s="1">
        <v>2001</v>
      </c>
      <c r="D16" s="1">
        <v>2002</v>
      </c>
      <c r="E16" s="1">
        <v>2003</v>
      </c>
      <c r="F16" s="1">
        <v>2004</v>
      </c>
    </row>
    <row r="17" spans="1:6" x14ac:dyDescent="0.35">
      <c r="A17" t="s">
        <v>1</v>
      </c>
      <c r="B17" s="1">
        <v>118035</v>
      </c>
      <c r="C17" s="1">
        <v>122116</v>
      </c>
      <c r="D17" s="1">
        <v>126903</v>
      </c>
      <c r="E17" s="1">
        <v>128345</v>
      </c>
      <c r="F17" s="1">
        <v>129904</v>
      </c>
    </row>
    <row r="18" spans="1:6" x14ac:dyDescent="0.35">
      <c r="A18" t="s">
        <v>2</v>
      </c>
      <c r="B18" s="1">
        <v>115420</v>
      </c>
      <c r="C18" s="1">
        <v>117263</v>
      </c>
      <c r="D18" s="1">
        <v>121718</v>
      </c>
      <c r="E18" s="1">
        <v>123658</v>
      </c>
      <c r="F18" s="1">
        <v>125567</v>
      </c>
    </row>
    <row r="19" spans="1:6" x14ac:dyDescent="0.35">
      <c r="A19" t="s">
        <v>3</v>
      </c>
      <c r="B19" s="1">
        <v>121322</v>
      </c>
      <c r="C19" s="1">
        <v>124065</v>
      </c>
      <c r="D19" s="1">
        <v>129541</v>
      </c>
      <c r="E19" s="1">
        <v>131421</v>
      </c>
      <c r="F19" s="1">
        <v>132892</v>
      </c>
    </row>
    <row r="20" spans="1:6" x14ac:dyDescent="0.35">
      <c r="A20" t="s">
        <v>4</v>
      </c>
      <c r="B20" s="1">
        <v>303243</v>
      </c>
      <c r="C20" s="1">
        <v>308813</v>
      </c>
      <c r="D20" s="1">
        <v>312976</v>
      </c>
      <c r="E20" s="1">
        <v>314306</v>
      </c>
      <c r="F20" s="1">
        <v>325687</v>
      </c>
    </row>
    <row r="21" spans="1:6" x14ac:dyDescent="0.35">
      <c r="A21" t="s">
        <v>5</v>
      </c>
      <c r="B21" s="1">
        <v>139395</v>
      </c>
      <c r="C21" s="1">
        <v>142063</v>
      </c>
      <c r="D21" s="1">
        <v>146235</v>
      </c>
      <c r="E21" s="1">
        <v>148035</v>
      </c>
      <c r="F21" s="1">
        <v>152004</v>
      </c>
    </row>
    <row r="22" spans="1:6" x14ac:dyDescent="0.35">
      <c r="A22" t="s">
        <v>6</v>
      </c>
      <c r="B22" s="1">
        <v>82117</v>
      </c>
      <c r="C22" s="1">
        <v>83926</v>
      </c>
      <c r="D22" s="1">
        <v>85082</v>
      </c>
      <c r="E22" s="1">
        <v>88123</v>
      </c>
      <c r="F22" s="1">
        <v>89223</v>
      </c>
    </row>
  </sheetData>
  <mergeCells count="2">
    <mergeCell ref="B2:B4"/>
    <mergeCell ref="G10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F0CD-56E1-4E10-A702-5614506740DA}">
  <dimension ref="A1:AS54"/>
  <sheetViews>
    <sheetView workbookViewId="0">
      <selection activeCell="K7" sqref="K7"/>
    </sheetView>
  </sheetViews>
  <sheetFormatPr defaultRowHeight="14.5" x14ac:dyDescent="0.35"/>
  <cols>
    <col min="1" max="1" width="17.90625" customWidth="1"/>
    <col min="5" max="5" width="10.26953125" bestFit="1" customWidth="1"/>
    <col min="6" max="6" width="9.54296875" customWidth="1"/>
    <col min="7" max="7" width="13.26953125" customWidth="1"/>
    <col min="8" max="8" width="9.36328125" customWidth="1"/>
    <col min="9" max="12" width="10.08984375" customWidth="1"/>
    <col min="14" max="14" width="10.453125" bestFit="1" customWidth="1"/>
    <col min="15" max="15" width="15" customWidth="1"/>
    <col min="18" max="18" width="11.81640625" bestFit="1" customWidth="1"/>
    <col min="27" max="27" width="10.81640625" bestFit="1" customWidth="1"/>
    <col min="45" max="45" width="10.81640625" bestFit="1" customWidth="1"/>
  </cols>
  <sheetData>
    <row r="1" spans="1:28" x14ac:dyDescent="0.35">
      <c r="B1" s="4">
        <v>1</v>
      </c>
      <c r="C1" s="4">
        <v>2</v>
      </c>
      <c r="D1" s="4">
        <v>3</v>
      </c>
      <c r="E1" s="4">
        <v>4</v>
      </c>
      <c r="F1" s="4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28" x14ac:dyDescent="0.35">
      <c r="B2" t="s">
        <v>21</v>
      </c>
      <c r="C2" t="s">
        <v>22</v>
      </c>
      <c r="D2" t="s">
        <v>42</v>
      </c>
      <c r="E2" t="s">
        <v>8</v>
      </c>
      <c r="F2" t="s">
        <v>9</v>
      </c>
      <c r="G2" t="s">
        <v>10</v>
      </c>
      <c r="H2" t="s">
        <v>39</v>
      </c>
      <c r="I2" t="s">
        <v>11</v>
      </c>
    </row>
    <row r="3" spans="1:28" x14ac:dyDescent="0.35">
      <c r="A3" t="s">
        <v>1</v>
      </c>
      <c r="B3">
        <v>1</v>
      </c>
      <c r="C3" s="1">
        <v>118035</v>
      </c>
      <c r="D3">
        <f t="shared" ref="D3:D32" si="0">$N$54*B3+$O$54</f>
        <v>144723.39784946234</v>
      </c>
      <c r="E3" s="2">
        <f t="shared" ref="E3:E32" si="1">C3/D3</f>
        <v>0.81559030366863727</v>
      </c>
      <c r="N3">
        <f>LINEST(C3:C32,B3:B32)</f>
        <v>569.41624026696343</v>
      </c>
    </row>
    <row r="4" spans="1:28" x14ac:dyDescent="0.35">
      <c r="A4" t="s">
        <v>2</v>
      </c>
      <c r="B4">
        <v>2</v>
      </c>
      <c r="C4" s="1">
        <v>115420</v>
      </c>
      <c r="D4">
        <f t="shared" si="0"/>
        <v>145292.81408972931</v>
      </c>
      <c r="E4" s="2">
        <f t="shared" si="1"/>
        <v>0.79439579116913117</v>
      </c>
      <c r="G4" s="3"/>
      <c r="H4" s="3"/>
    </row>
    <row r="5" spans="1:28" x14ac:dyDescent="0.35">
      <c r="A5" t="s">
        <v>3</v>
      </c>
      <c r="B5">
        <v>3</v>
      </c>
      <c r="C5" s="1">
        <v>121322</v>
      </c>
      <c r="D5">
        <f t="shared" si="0"/>
        <v>145862.23032999627</v>
      </c>
      <c r="E5" s="2">
        <f t="shared" si="1"/>
        <v>0.83175747227725194</v>
      </c>
    </row>
    <row r="6" spans="1:28" x14ac:dyDescent="0.35">
      <c r="A6" t="s">
        <v>4</v>
      </c>
      <c r="B6">
        <v>4</v>
      </c>
      <c r="C6" s="1">
        <v>303243</v>
      </c>
      <c r="D6">
        <f t="shared" si="0"/>
        <v>146431.64657026323</v>
      </c>
      <c r="E6" s="2">
        <f t="shared" si="1"/>
        <v>2.0708843143035547</v>
      </c>
      <c r="Z6" t="s">
        <v>16</v>
      </c>
      <c r="AB6" t="s">
        <v>35</v>
      </c>
    </row>
    <row r="7" spans="1:28" x14ac:dyDescent="0.35">
      <c r="A7" t="s">
        <v>5</v>
      </c>
      <c r="B7">
        <v>5</v>
      </c>
      <c r="C7" s="1">
        <v>139395</v>
      </c>
      <c r="D7">
        <f t="shared" si="0"/>
        <v>147001.06281053019</v>
      </c>
      <c r="E7" s="2">
        <f t="shared" si="1"/>
        <v>0.94825845021043387</v>
      </c>
      <c r="M7" t="s">
        <v>12</v>
      </c>
      <c r="N7">
        <v>1</v>
      </c>
      <c r="O7">
        <v>2</v>
      </c>
      <c r="P7">
        <v>3</v>
      </c>
      <c r="Q7">
        <v>4</v>
      </c>
      <c r="R7">
        <v>5</v>
      </c>
      <c r="S7">
        <v>6</v>
      </c>
      <c r="T7">
        <v>7</v>
      </c>
      <c r="U7">
        <v>8</v>
      </c>
      <c r="V7">
        <v>9</v>
      </c>
      <c r="W7">
        <v>10</v>
      </c>
      <c r="X7">
        <v>11</v>
      </c>
      <c r="Y7">
        <v>12</v>
      </c>
      <c r="Z7">
        <f>SUM(N7:Y7)</f>
        <v>78</v>
      </c>
      <c r="AA7">
        <f>Z7*Z7</f>
        <v>6084</v>
      </c>
      <c r="AB7">
        <f>AVERAGE(N7:Y7)</f>
        <v>6.5</v>
      </c>
    </row>
    <row r="8" spans="1:28" x14ac:dyDescent="0.35">
      <c r="A8" t="s">
        <v>6</v>
      </c>
      <c r="B8">
        <v>6</v>
      </c>
      <c r="C8" s="1">
        <v>82117</v>
      </c>
      <c r="D8">
        <f t="shared" si="0"/>
        <v>147570.47905079715</v>
      </c>
      <c r="E8" s="2">
        <f t="shared" si="1"/>
        <v>0.55645953396772152</v>
      </c>
      <c r="M8" t="s">
        <v>13</v>
      </c>
      <c r="N8" s="1">
        <v>118035</v>
      </c>
      <c r="O8" s="1">
        <v>115420</v>
      </c>
      <c r="P8" s="1">
        <v>121322</v>
      </c>
      <c r="Q8" s="1">
        <v>303243</v>
      </c>
      <c r="R8" s="1">
        <v>139395</v>
      </c>
      <c r="S8" s="1">
        <v>82117</v>
      </c>
      <c r="T8" s="1">
        <v>122116</v>
      </c>
      <c r="U8" s="1">
        <v>117263</v>
      </c>
      <c r="V8" s="1">
        <v>124065</v>
      </c>
      <c r="W8" s="1">
        <v>308813</v>
      </c>
      <c r="X8" s="1">
        <v>142063</v>
      </c>
      <c r="Y8" s="1">
        <v>83926</v>
      </c>
      <c r="Z8">
        <f t="shared" ref="Z8:Z10" si="2">SUM(N8:Y8)</f>
        <v>1777778</v>
      </c>
      <c r="AB8">
        <f>AVERAGE(N8:Y8)</f>
        <v>148148.16666666666</v>
      </c>
    </row>
    <row r="9" spans="1:28" x14ac:dyDescent="0.35">
      <c r="A9" t="s">
        <v>1</v>
      </c>
      <c r="B9">
        <v>7</v>
      </c>
      <c r="C9" s="1">
        <v>122116</v>
      </c>
      <c r="D9">
        <f t="shared" si="0"/>
        <v>148139.89529106414</v>
      </c>
      <c r="E9" s="2">
        <f t="shared" si="1"/>
        <v>0.82432892071421693</v>
      </c>
      <c r="F9" s="2">
        <f>(E3+E4)/2</f>
        <v>0.80499304741888422</v>
      </c>
      <c r="M9" t="s">
        <v>14</v>
      </c>
      <c r="N9">
        <f>N7*N8</f>
        <v>118035</v>
      </c>
      <c r="O9">
        <f t="shared" ref="O9:Y9" si="3">O7*O8</f>
        <v>230840</v>
      </c>
      <c r="P9">
        <f t="shared" si="3"/>
        <v>363966</v>
      </c>
      <c r="Q9">
        <f t="shared" si="3"/>
        <v>1212972</v>
      </c>
      <c r="R9">
        <f t="shared" si="3"/>
        <v>696975</v>
      </c>
      <c r="S9">
        <f t="shared" si="3"/>
        <v>492702</v>
      </c>
      <c r="T9">
        <f t="shared" si="3"/>
        <v>854812</v>
      </c>
      <c r="U9">
        <f t="shared" si="3"/>
        <v>938104</v>
      </c>
      <c r="V9">
        <f t="shared" si="3"/>
        <v>1116585</v>
      </c>
      <c r="W9">
        <f t="shared" si="3"/>
        <v>3088130</v>
      </c>
      <c r="X9">
        <f t="shared" si="3"/>
        <v>1562693</v>
      </c>
      <c r="Y9">
        <f t="shared" si="3"/>
        <v>1007112</v>
      </c>
      <c r="Z9">
        <f t="shared" si="2"/>
        <v>11682926</v>
      </c>
    </row>
    <row r="10" spans="1:28" x14ac:dyDescent="0.35">
      <c r="A10" t="s">
        <v>2</v>
      </c>
      <c r="B10">
        <v>8</v>
      </c>
      <c r="C10" s="1">
        <v>117263</v>
      </c>
      <c r="D10">
        <f t="shared" si="0"/>
        <v>148709.3115313311</v>
      </c>
      <c r="E10" s="2">
        <f t="shared" si="1"/>
        <v>0.78853838265059972</v>
      </c>
      <c r="F10" s="2">
        <f>(E5+E6)/2</f>
        <v>1.4513208932904034</v>
      </c>
      <c r="M10" t="s">
        <v>15</v>
      </c>
      <c r="N10">
        <f>N7*N7</f>
        <v>1</v>
      </c>
      <c r="O10">
        <f t="shared" ref="O10:X10" si="4">O7*O7</f>
        <v>4</v>
      </c>
      <c r="P10">
        <f t="shared" si="4"/>
        <v>9</v>
      </c>
      <c r="Q10">
        <f t="shared" si="4"/>
        <v>16</v>
      </c>
      <c r="R10">
        <f t="shared" si="4"/>
        <v>25</v>
      </c>
      <c r="S10">
        <f t="shared" si="4"/>
        <v>36</v>
      </c>
      <c r="T10">
        <f t="shared" si="4"/>
        <v>49</v>
      </c>
      <c r="U10">
        <f t="shared" si="4"/>
        <v>64</v>
      </c>
      <c r="V10">
        <f t="shared" si="4"/>
        <v>81</v>
      </c>
      <c r="W10">
        <f t="shared" si="4"/>
        <v>100</v>
      </c>
      <c r="X10">
        <f t="shared" si="4"/>
        <v>121</v>
      </c>
      <c r="Y10">
        <f>Y7*Y7</f>
        <v>144</v>
      </c>
      <c r="Z10">
        <f t="shared" si="2"/>
        <v>650</v>
      </c>
    </row>
    <row r="11" spans="1:28" x14ac:dyDescent="0.35">
      <c r="A11" t="s">
        <v>3</v>
      </c>
      <c r="B11">
        <v>9</v>
      </c>
      <c r="C11" s="1">
        <v>124065</v>
      </c>
      <c r="D11">
        <f t="shared" si="0"/>
        <v>149278.72777159806</v>
      </c>
      <c r="E11" s="2">
        <f t="shared" si="1"/>
        <v>0.83109631125624284</v>
      </c>
      <c r="F11" s="2">
        <f>(E7+E8)/2</f>
        <v>0.75235899208907764</v>
      </c>
    </row>
    <row r="12" spans="1:28" x14ac:dyDescent="0.35">
      <c r="A12" t="s">
        <v>4</v>
      </c>
      <c r="B12">
        <v>10</v>
      </c>
      <c r="C12" s="1">
        <v>308813</v>
      </c>
      <c r="D12">
        <f t="shared" si="0"/>
        <v>149848.14401186502</v>
      </c>
      <c r="E12" s="2">
        <f t="shared" si="1"/>
        <v>2.0608396722988314</v>
      </c>
      <c r="F12" s="2">
        <f>(E9+E10)/2</f>
        <v>0.80643365168240833</v>
      </c>
    </row>
    <row r="13" spans="1:28" x14ac:dyDescent="0.35">
      <c r="A13" t="s">
        <v>5</v>
      </c>
      <c r="B13">
        <v>11</v>
      </c>
      <c r="C13" s="1">
        <v>142063</v>
      </c>
      <c r="D13">
        <f t="shared" si="0"/>
        <v>150417.56025213198</v>
      </c>
      <c r="E13" s="2">
        <f t="shared" si="1"/>
        <v>0.94445754712330166</v>
      </c>
      <c r="F13" s="2">
        <f>(E11+E12)/2</f>
        <v>1.445967991777537</v>
      </c>
      <c r="N13">
        <f>Z9-(Z8*Z7)</f>
        <v>-126983758</v>
      </c>
    </row>
    <row r="14" spans="1:28" x14ac:dyDescent="0.35">
      <c r="A14" t="s">
        <v>6</v>
      </c>
      <c r="B14">
        <v>12</v>
      </c>
      <c r="C14" s="1">
        <v>83926</v>
      </c>
      <c r="D14">
        <f t="shared" si="0"/>
        <v>150986.97649239894</v>
      </c>
      <c r="E14" s="2">
        <f t="shared" si="1"/>
        <v>0.55584926561017034</v>
      </c>
      <c r="F14" s="2">
        <f>(E13+E14)/2</f>
        <v>0.750153406366736</v>
      </c>
    </row>
    <row r="15" spans="1:28" x14ac:dyDescent="0.35">
      <c r="A15" t="s">
        <v>1</v>
      </c>
      <c r="B15">
        <v>13</v>
      </c>
      <c r="C15" s="1">
        <v>126903</v>
      </c>
      <c r="D15">
        <f t="shared" si="0"/>
        <v>151556.3927326659</v>
      </c>
      <c r="E15" s="2">
        <f t="shared" si="1"/>
        <v>0.8373318849297724</v>
      </c>
      <c r="F15" s="2">
        <f>(E15+E16)/2</f>
        <v>0.81872297690818963</v>
      </c>
      <c r="G15">
        <f>($N$21*C15)/F9+(1-$N$21)*($N$54+$O$54)</f>
        <v>145627.89878595964</v>
      </c>
      <c r="H15">
        <f>$O$21*C15/G15+(1-$O$21)*F9</f>
        <v>0.81097143387021209</v>
      </c>
      <c r="I15">
        <f>$P$21*(G15-$O$54)+(1-$P$21)*$N$54</f>
        <v>677.95635264663815</v>
      </c>
      <c r="O15" t="s">
        <v>20</v>
      </c>
      <c r="P15" t="s">
        <v>7</v>
      </c>
      <c r="R15">
        <f>(Y7*Z9-Z7*Z8)/(Y7*Z10-AA7)</f>
        <v>890.69230769230774</v>
      </c>
    </row>
    <row r="16" spans="1:28" x14ac:dyDescent="0.35">
      <c r="A16" t="s">
        <v>2</v>
      </c>
      <c r="B16">
        <v>14</v>
      </c>
      <c r="C16" s="1">
        <v>121718</v>
      </c>
      <c r="D16">
        <f t="shared" si="0"/>
        <v>152125.80897293286</v>
      </c>
      <c r="E16" s="2">
        <f t="shared" si="1"/>
        <v>0.80011406888660686</v>
      </c>
      <c r="F16" s="2">
        <f>(E17+E18)/2</f>
        <v>1.4452128930251584</v>
      </c>
      <c r="G16">
        <f t="shared" ref="G16:G29" si="5">($N$21*C16)/F10+(1-$N$21)*(G15+I15)</f>
        <v>141935.13868612339</v>
      </c>
      <c r="H16">
        <f t="shared" ref="H16:H29" si="6">$O$21*C16/D16+(1-$O$21)*F10</f>
        <v>1.3927122790940616</v>
      </c>
      <c r="I16">
        <f>$P$21*(G16-G15)+(1-$P$21)*I15</f>
        <v>153.47037834869195</v>
      </c>
      <c r="N16">
        <f>12*Z9-Z7*Z8</f>
        <v>1528428</v>
      </c>
      <c r="O16">
        <f>(Z8-P16*Z7)/Y7</f>
        <v>142358.66666666666</v>
      </c>
      <c r="P16">
        <f>N16/N17</f>
        <v>890.69230769230774</v>
      </c>
      <c r="R16">
        <f>(Z8-R15*Z7)/Y7</f>
        <v>142358.66666666666</v>
      </c>
    </row>
    <row r="17" spans="1:27" x14ac:dyDescent="0.35">
      <c r="A17" t="s">
        <v>3</v>
      </c>
      <c r="B17">
        <v>15</v>
      </c>
      <c r="C17" s="1">
        <v>129541</v>
      </c>
      <c r="D17">
        <f t="shared" si="0"/>
        <v>152695.22521319982</v>
      </c>
      <c r="E17" s="2">
        <f t="shared" si="1"/>
        <v>0.84836313525278295</v>
      </c>
      <c r="F17" s="2">
        <f>(E19+E20)/2</f>
        <v>0.75081953289865511</v>
      </c>
      <c r="G17">
        <f t="shared" si="5"/>
        <v>144194.99049600604</v>
      </c>
      <c r="H17">
        <f t="shared" si="6"/>
        <v>0.76099936497381115</v>
      </c>
      <c r="I17">
        <f t="shared" ref="I17:I29" si="7">$P$21*(G17-G16)+(1-$P$21)*I16</f>
        <v>406.23615013276645</v>
      </c>
      <c r="N17">
        <f>Y7*Z10-AA7</f>
        <v>1716</v>
      </c>
    </row>
    <row r="18" spans="1:27" x14ac:dyDescent="0.35">
      <c r="A18" t="s">
        <v>4</v>
      </c>
      <c r="B18">
        <v>16</v>
      </c>
      <c r="C18" s="1">
        <v>312976</v>
      </c>
      <c r="D18">
        <f t="shared" si="0"/>
        <v>153264.64145346679</v>
      </c>
      <c r="E18" s="2">
        <f t="shared" si="1"/>
        <v>2.0420626507975341</v>
      </c>
      <c r="F18" s="2">
        <f>(E21+E22)/2</f>
        <v>0.81159455364585387</v>
      </c>
      <c r="G18">
        <f t="shared" si="5"/>
        <v>161646.0626402513</v>
      </c>
      <c r="H18">
        <f t="shared" si="6"/>
        <v>0.91764026160276968</v>
      </c>
      <c r="I18">
        <f t="shared" si="7"/>
        <v>2451.6164694262661</v>
      </c>
    </row>
    <row r="19" spans="1:27" x14ac:dyDescent="0.35">
      <c r="A19" t="s">
        <v>5</v>
      </c>
      <c r="B19">
        <v>17</v>
      </c>
      <c r="C19" s="1">
        <v>146235</v>
      </c>
      <c r="D19">
        <f t="shared" si="0"/>
        <v>153834.05769373375</v>
      </c>
      <c r="E19" s="2">
        <f t="shared" si="1"/>
        <v>0.95060224109239444</v>
      </c>
      <c r="F19" s="2">
        <f>(E23+E24)/2</f>
        <v>1.4239313046121649</v>
      </c>
      <c r="G19">
        <f t="shared" si="5"/>
        <v>159690.14765499043</v>
      </c>
      <c r="H19">
        <f t="shared" si="6"/>
        <v>1.4013850742158742</v>
      </c>
      <c r="I19">
        <f t="shared" si="7"/>
        <v>1922.7126948638099</v>
      </c>
    </row>
    <row r="20" spans="1:27" x14ac:dyDescent="0.35">
      <c r="A20" t="s">
        <v>6</v>
      </c>
      <c r="B20">
        <v>18</v>
      </c>
      <c r="C20" s="1">
        <v>85082</v>
      </c>
      <c r="D20">
        <f t="shared" si="0"/>
        <v>154403.47393400071</v>
      </c>
      <c r="E20" s="2">
        <f t="shared" si="1"/>
        <v>0.55103682470491588</v>
      </c>
      <c r="F20" s="2">
        <f>(E25+E26)/2</f>
        <v>0.74988622780103431</v>
      </c>
      <c r="G20">
        <f t="shared" si="5"/>
        <v>158239.3228603093</v>
      </c>
      <c r="H20">
        <f t="shared" si="6"/>
        <v>0.73223291401717217</v>
      </c>
      <c r="I20">
        <f t="shared" si="7"/>
        <v>1517.888196118417</v>
      </c>
      <c r="N20" t="s">
        <v>17</v>
      </c>
      <c r="O20" t="s">
        <v>18</v>
      </c>
      <c r="P20" t="s">
        <v>19</v>
      </c>
    </row>
    <row r="21" spans="1:27" x14ac:dyDescent="0.35">
      <c r="A21" t="s">
        <v>1</v>
      </c>
      <c r="B21">
        <v>19</v>
      </c>
      <c r="C21" s="1">
        <v>128345</v>
      </c>
      <c r="D21">
        <f t="shared" si="0"/>
        <v>154972.8901742677</v>
      </c>
      <c r="E21" s="2">
        <f t="shared" si="1"/>
        <v>0.82817710798111521</v>
      </c>
      <c r="F21" s="2">
        <f>(E27+E28)/2</f>
        <v>0.80504509317362594</v>
      </c>
      <c r="G21">
        <f t="shared" si="5"/>
        <v>159547.57609546088</v>
      </c>
      <c r="H21">
        <f t="shared" si="6"/>
        <v>0.81957384870475303</v>
      </c>
      <c r="I21">
        <f t="shared" si="7"/>
        <v>1492.7320008023969</v>
      </c>
      <c r="N21">
        <v>7.0000000000000007E-2</v>
      </c>
      <c r="O21">
        <v>0.09</v>
      </c>
      <c r="P21">
        <v>0.12</v>
      </c>
    </row>
    <row r="22" spans="1:27" x14ac:dyDescent="0.35">
      <c r="A22" t="s">
        <v>2</v>
      </c>
      <c r="B22">
        <v>20</v>
      </c>
      <c r="C22" s="1">
        <v>123658</v>
      </c>
      <c r="D22">
        <f t="shared" si="0"/>
        <v>155542.30641453466</v>
      </c>
      <c r="E22" s="2">
        <f t="shared" si="1"/>
        <v>0.79501199931059252</v>
      </c>
      <c r="F22" s="2">
        <f>(E29+E30)/2</f>
        <v>1.4336668299820401</v>
      </c>
      <c r="G22">
        <f t="shared" si="5"/>
        <v>155756.95703714044</v>
      </c>
      <c r="H22">
        <f t="shared" si="6"/>
        <v>1.3866948125908476</v>
      </c>
      <c r="I22">
        <f t="shared" si="7"/>
        <v>858.729873707656</v>
      </c>
    </row>
    <row r="23" spans="1:27" x14ac:dyDescent="0.35">
      <c r="A23" t="s">
        <v>3</v>
      </c>
      <c r="B23">
        <v>21</v>
      </c>
      <c r="C23" s="1">
        <v>131421</v>
      </c>
      <c r="D23">
        <f t="shared" si="0"/>
        <v>156111.72265480162</v>
      </c>
      <c r="E23" s="2">
        <f t="shared" si="1"/>
        <v>0.84183940683686898</v>
      </c>
      <c r="F23" s="2">
        <f>(E31+E32)/2</f>
        <v>0.74972404040270746</v>
      </c>
      <c r="G23">
        <f t="shared" si="5"/>
        <v>157905.16031318743</v>
      </c>
      <c r="H23">
        <f t="shared" si="6"/>
        <v>0.75901132155309436</v>
      </c>
      <c r="I23">
        <f t="shared" si="7"/>
        <v>1013.466681988376</v>
      </c>
    </row>
    <row r="24" spans="1:27" x14ac:dyDescent="0.35">
      <c r="A24" t="s">
        <v>4</v>
      </c>
      <c r="B24">
        <v>22</v>
      </c>
      <c r="C24" s="1">
        <v>314306</v>
      </c>
      <c r="D24">
        <f t="shared" si="0"/>
        <v>156681.13889506858</v>
      </c>
      <c r="E24" s="2">
        <f t="shared" si="1"/>
        <v>2.0060232023874609</v>
      </c>
      <c r="F24" s="2"/>
      <c r="G24">
        <f t="shared" si="5"/>
        <v>174903.20388984724</v>
      </c>
      <c r="H24">
        <f t="shared" si="6"/>
        <v>0.91909313203259857</v>
      </c>
      <c r="I24">
        <f t="shared" si="7"/>
        <v>2931.6159093489478</v>
      </c>
    </row>
    <row r="25" spans="1:27" x14ac:dyDescent="0.35">
      <c r="A25" t="s">
        <v>5</v>
      </c>
      <c r="B25">
        <v>23</v>
      </c>
      <c r="C25" s="1">
        <v>148035</v>
      </c>
      <c r="D25">
        <f t="shared" si="0"/>
        <v>157250.55513533554</v>
      </c>
      <c r="E25" s="2">
        <f t="shared" si="1"/>
        <v>0.94139572272158722</v>
      </c>
      <c r="F25" s="2"/>
      <c r="G25">
        <f t="shared" si="5"/>
        <v>172663.73488554911</v>
      </c>
      <c r="H25">
        <f t="shared" si="6"/>
        <v>1.3805031022420129</v>
      </c>
      <c r="I25">
        <f t="shared" si="7"/>
        <v>2311.0857197112991</v>
      </c>
    </row>
    <row r="26" spans="1:27" x14ac:dyDescent="0.35">
      <c r="A26" t="s">
        <v>6</v>
      </c>
      <c r="B26">
        <v>24</v>
      </c>
      <c r="C26" s="1">
        <v>88123</v>
      </c>
      <c r="D26">
        <f t="shared" si="0"/>
        <v>157819.9713756025</v>
      </c>
      <c r="E26" s="2">
        <f t="shared" si="1"/>
        <v>0.55837673288048129</v>
      </c>
      <c r="F26" s="2"/>
      <c r="G26">
        <f t="shared" si="5"/>
        <v>170952.64435898699</v>
      </c>
      <c r="H26">
        <f t="shared" si="6"/>
        <v>0.7326503732581845</v>
      </c>
      <c r="I26">
        <f t="shared" si="7"/>
        <v>1828.424570158488</v>
      </c>
      <c r="J26" t="s">
        <v>44</v>
      </c>
      <c r="K26" t="s">
        <v>43</v>
      </c>
    </row>
    <row r="27" spans="1:27" x14ac:dyDescent="0.35">
      <c r="A27" t="s">
        <v>1</v>
      </c>
      <c r="B27">
        <v>25</v>
      </c>
      <c r="C27" s="1">
        <v>129904</v>
      </c>
      <c r="D27">
        <f t="shared" si="0"/>
        <v>158389.38761586946</v>
      </c>
      <c r="E27" s="2">
        <f t="shared" si="1"/>
        <v>0.82015595839695365</v>
      </c>
      <c r="G27">
        <f t="shared" si="5"/>
        <v>171981.76137869203</v>
      </c>
      <c r="H27">
        <f t="shared" si="6"/>
        <v>0.80640507104372539</v>
      </c>
      <c r="I27">
        <f t="shared" si="7"/>
        <v>1732.5076641040741</v>
      </c>
      <c r="J27">
        <f>($G$29+$I$29*B3)*H24</f>
        <v>156589.89710315765</v>
      </c>
      <c r="K27">
        <f t="shared" ref="K27:K32" si="8">(C27-J27)/C27*100</f>
        <v>-20.542783211569816</v>
      </c>
    </row>
    <row r="28" spans="1:27" x14ac:dyDescent="0.35">
      <c r="A28" t="s">
        <v>2</v>
      </c>
      <c r="B28">
        <v>26</v>
      </c>
      <c r="C28" s="1">
        <v>125567</v>
      </c>
      <c r="D28">
        <f t="shared" si="0"/>
        <v>158958.80385613642</v>
      </c>
      <c r="E28" s="2">
        <f t="shared" si="1"/>
        <v>0.78993422795029811</v>
      </c>
      <c r="G28">
        <f t="shared" si="5"/>
        <v>167685.18557743158</v>
      </c>
      <c r="H28">
        <f t="shared" si="6"/>
        <v>1.3757308957991834</v>
      </c>
      <c r="I28">
        <f t="shared" si="7"/>
        <v>1009.0176482603313</v>
      </c>
      <c r="J28">
        <f t="shared" ref="J28:J32" si="9">($G$29+$I$29*B4)*H25</f>
        <v>236694.54168737493</v>
      </c>
      <c r="K28">
        <f t="shared" si="8"/>
        <v>-88.500594652555947</v>
      </c>
      <c r="N28" t="s">
        <v>12</v>
      </c>
      <c r="O28">
        <v>1</v>
      </c>
      <c r="P28">
        <v>2</v>
      </c>
      <c r="Q28">
        <v>3</v>
      </c>
      <c r="R28">
        <v>4</v>
      </c>
      <c r="S28">
        <v>5</v>
      </c>
      <c r="T28">
        <v>6</v>
      </c>
      <c r="U28">
        <v>7</v>
      </c>
      <c r="V28">
        <v>8</v>
      </c>
      <c r="W28">
        <v>9</v>
      </c>
      <c r="X28">
        <v>10</v>
      </c>
      <c r="Y28">
        <v>11</v>
      </c>
      <c r="Z28">
        <v>12</v>
      </c>
      <c r="AA28" s="4">
        <f>AVERAGE(O28:Z28)</f>
        <v>6.5</v>
      </c>
    </row>
    <row r="29" spans="1:27" x14ac:dyDescent="0.35">
      <c r="A29" t="s">
        <v>3</v>
      </c>
      <c r="B29">
        <v>27</v>
      </c>
      <c r="C29" s="1">
        <v>132892</v>
      </c>
      <c r="D29">
        <f t="shared" si="0"/>
        <v>159528.22009640338</v>
      </c>
      <c r="E29" s="2">
        <f t="shared" si="1"/>
        <v>0.83303129640444162</v>
      </c>
      <c r="G29">
        <f t="shared" si="5"/>
        <v>169293.42774211132</v>
      </c>
      <c r="H29">
        <f t="shared" si="6"/>
        <v>0.75722169344286361</v>
      </c>
      <c r="I29">
        <f t="shared" si="7"/>
        <v>1080.9245902306609</v>
      </c>
      <c r="J29">
        <f t="shared" si="9"/>
        <v>126408.71243890467</v>
      </c>
      <c r="K29">
        <f t="shared" si="8"/>
        <v>4.8786138827734815</v>
      </c>
      <c r="N29" t="s">
        <v>13</v>
      </c>
      <c r="O29" s="1">
        <v>118035</v>
      </c>
      <c r="P29" s="1">
        <v>115420</v>
      </c>
      <c r="Q29" s="1">
        <v>121322</v>
      </c>
      <c r="R29" s="1">
        <v>303243</v>
      </c>
      <c r="S29" s="1">
        <v>139395</v>
      </c>
      <c r="T29" s="1">
        <v>82117</v>
      </c>
      <c r="U29" s="1">
        <v>122116</v>
      </c>
      <c r="V29" s="1">
        <v>117263</v>
      </c>
      <c r="W29" s="1">
        <v>124065</v>
      </c>
      <c r="X29" s="1">
        <v>308813</v>
      </c>
      <c r="Y29" s="1">
        <v>142063</v>
      </c>
      <c r="Z29" s="1">
        <v>83926</v>
      </c>
      <c r="AA29" s="4">
        <f>AVERAGE(O29:Z29)</f>
        <v>148148.16666666666</v>
      </c>
    </row>
    <row r="30" spans="1:27" x14ac:dyDescent="0.35">
      <c r="A30" t="s">
        <v>4</v>
      </c>
      <c r="B30">
        <v>28</v>
      </c>
      <c r="C30" s="1">
        <v>325687</v>
      </c>
      <c r="D30">
        <f t="shared" si="0"/>
        <v>160097.63633667034</v>
      </c>
      <c r="E30" s="2">
        <f t="shared" si="1"/>
        <v>2.0343023635596387</v>
      </c>
      <c r="J30">
        <f t="shared" si="9"/>
        <v>140005.73090952451</v>
      </c>
      <c r="K30">
        <f t="shared" si="8"/>
        <v>57.012183197510339</v>
      </c>
    </row>
    <row r="31" spans="1:27" x14ac:dyDescent="0.35">
      <c r="A31" t="s">
        <v>5</v>
      </c>
      <c r="B31">
        <v>29</v>
      </c>
      <c r="C31" s="1">
        <v>152004</v>
      </c>
      <c r="D31">
        <f t="shared" si="0"/>
        <v>160667.05257693731</v>
      </c>
      <c r="E31" s="2">
        <f t="shared" si="1"/>
        <v>0.94608071513113179</v>
      </c>
      <c r="J31">
        <f t="shared" si="9"/>
        <v>240337.50577461612</v>
      </c>
      <c r="K31">
        <f t="shared" si="8"/>
        <v>-58.112619256477537</v>
      </c>
    </row>
    <row r="32" spans="1:27" x14ac:dyDescent="0.35">
      <c r="A32" t="s">
        <v>6</v>
      </c>
      <c r="B32">
        <v>30</v>
      </c>
      <c r="C32" s="1">
        <v>89223</v>
      </c>
      <c r="D32">
        <f t="shared" si="0"/>
        <v>161236.46881720427</v>
      </c>
      <c r="E32" s="2">
        <f t="shared" si="1"/>
        <v>0.55336736567428302</v>
      </c>
      <c r="J32">
        <f t="shared" si="9"/>
        <v>133103.65333581957</v>
      </c>
      <c r="K32">
        <f t="shared" si="8"/>
        <v>-49.180876383689828</v>
      </c>
      <c r="M32" t="s">
        <v>31</v>
      </c>
      <c r="N32" s="6" t="s">
        <v>29</v>
      </c>
      <c r="O32">
        <f>O28-AA28</f>
        <v>-5.5</v>
      </c>
      <c r="P32">
        <f t="shared" ref="P32:Z32" si="10">P28-AB28</f>
        <v>2</v>
      </c>
      <c r="Q32">
        <f t="shared" si="10"/>
        <v>3</v>
      </c>
      <c r="R32">
        <f t="shared" si="10"/>
        <v>4</v>
      </c>
      <c r="S32">
        <f t="shared" si="10"/>
        <v>5</v>
      </c>
      <c r="T32">
        <f t="shared" si="10"/>
        <v>6</v>
      </c>
      <c r="U32">
        <f t="shared" si="10"/>
        <v>7</v>
      </c>
      <c r="V32">
        <f t="shared" si="10"/>
        <v>8</v>
      </c>
      <c r="W32">
        <f t="shared" si="10"/>
        <v>9</v>
      </c>
      <c r="X32">
        <f t="shared" si="10"/>
        <v>10</v>
      </c>
      <c r="Y32">
        <f t="shared" si="10"/>
        <v>11</v>
      </c>
      <c r="Z32">
        <f t="shared" si="10"/>
        <v>12</v>
      </c>
      <c r="AA32" s="4"/>
    </row>
    <row r="33" spans="2:45" x14ac:dyDescent="0.35">
      <c r="B33">
        <f>AVERAGE(B3:B32)</f>
        <v>15.5</v>
      </c>
      <c r="C33">
        <f>AVERAGE(C3:C32)</f>
        <v>152979.93333333332</v>
      </c>
      <c r="M33" t="s">
        <v>32</v>
      </c>
      <c r="N33" s="6" t="s">
        <v>30</v>
      </c>
      <c r="O33">
        <f>O29-AA29</f>
        <v>-30113.166666666657</v>
      </c>
      <c r="P33">
        <f t="shared" ref="P33:Z33" si="11">P29-AB29</f>
        <v>115420</v>
      </c>
      <c r="Q33">
        <f t="shared" si="11"/>
        <v>121322</v>
      </c>
      <c r="R33">
        <f t="shared" si="11"/>
        <v>303243</v>
      </c>
      <c r="S33">
        <f t="shared" si="11"/>
        <v>139395</v>
      </c>
      <c r="T33">
        <f t="shared" si="11"/>
        <v>82117</v>
      </c>
      <c r="U33">
        <f t="shared" si="11"/>
        <v>122116</v>
      </c>
      <c r="V33">
        <f t="shared" si="11"/>
        <v>117263</v>
      </c>
      <c r="W33">
        <f t="shared" si="11"/>
        <v>124065</v>
      </c>
      <c r="X33">
        <f t="shared" si="11"/>
        <v>308813</v>
      </c>
      <c r="Y33">
        <f t="shared" si="11"/>
        <v>142063</v>
      </c>
      <c r="Z33">
        <f t="shared" si="11"/>
        <v>83926</v>
      </c>
      <c r="AA33" s="4"/>
    </row>
    <row r="34" spans="2:45" x14ac:dyDescent="0.35">
      <c r="N34" s="6" t="s">
        <v>33</v>
      </c>
      <c r="O34">
        <f>O32*O33</f>
        <v>165622.41666666663</v>
      </c>
      <c r="P34">
        <f t="shared" ref="P34:Z34" si="12">P32*P33</f>
        <v>230840</v>
      </c>
      <c r="Q34">
        <f t="shared" si="12"/>
        <v>363966</v>
      </c>
      <c r="R34">
        <f t="shared" si="12"/>
        <v>1212972</v>
      </c>
      <c r="S34">
        <f t="shared" si="12"/>
        <v>696975</v>
      </c>
      <c r="T34">
        <f t="shared" si="12"/>
        <v>492702</v>
      </c>
      <c r="U34">
        <f t="shared" si="12"/>
        <v>854812</v>
      </c>
      <c r="V34">
        <f t="shared" si="12"/>
        <v>938104</v>
      </c>
      <c r="W34">
        <f t="shared" si="12"/>
        <v>1116585</v>
      </c>
      <c r="X34">
        <f t="shared" si="12"/>
        <v>3088130</v>
      </c>
      <c r="Y34">
        <f t="shared" si="12"/>
        <v>1562693</v>
      </c>
      <c r="Z34">
        <f t="shared" si="12"/>
        <v>1007112</v>
      </c>
      <c r="AA34" s="4">
        <f>SUM(O34:Z34)</f>
        <v>11730513.416666666</v>
      </c>
    </row>
    <row r="35" spans="2:45" x14ac:dyDescent="0.35">
      <c r="N35" s="6" t="s">
        <v>34</v>
      </c>
      <c r="O35">
        <f>O32*O32</f>
        <v>30.25</v>
      </c>
      <c r="P35">
        <f t="shared" ref="P35:Z35" si="13">P32*P32</f>
        <v>4</v>
      </c>
      <c r="Q35">
        <f t="shared" si="13"/>
        <v>9</v>
      </c>
      <c r="R35">
        <f t="shared" si="13"/>
        <v>16</v>
      </c>
      <c r="S35">
        <f t="shared" si="13"/>
        <v>25</v>
      </c>
      <c r="T35">
        <f t="shared" si="13"/>
        <v>36</v>
      </c>
      <c r="U35">
        <f t="shared" si="13"/>
        <v>49</v>
      </c>
      <c r="V35">
        <f t="shared" si="13"/>
        <v>64</v>
      </c>
      <c r="W35">
        <f t="shared" si="13"/>
        <v>81</v>
      </c>
      <c r="X35">
        <f t="shared" si="13"/>
        <v>100</v>
      </c>
      <c r="Y35">
        <f t="shared" si="13"/>
        <v>121</v>
      </c>
      <c r="Z35">
        <f t="shared" si="13"/>
        <v>144</v>
      </c>
      <c r="AA35" s="4">
        <f>SUM(O35:Z35)</f>
        <v>679.25</v>
      </c>
    </row>
    <row r="38" spans="2:45" x14ac:dyDescent="0.35">
      <c r="S38" t="s">
        <v>36</v>
      </c>
      <c r="T38" t="s">
        <v>37</v>
      </c>
    </row>
    <row r="39" spans="2:45" x14ac:dyDescent="0.35">
      <c r="S39">
        <f>AA34/AA35</f>
        <v>17269.802600907864</v>
      </c>
      <c r="T39">
        <f>AA29-S39*AA28</f>
        <v>35894.449760765536</v>
      </c>
    </row>
    <row r="42" spans="2:45" x14ac:dyDescent="0.35">
      <c r="AS42" s="4" t="s">
        <v>28</v>
      </c>
    </row>
    <row r="43" spans="2:45" x14ac:dyDescent="0.35">
      <c r="N43" t="s">
        <v>21</v>
      </c>
      <c r="O43">
        <v>1</v>
      </c>
      <c r="P43">
        <v>2</v>
      </c>
      <c r="Q43">
        <v>3</v>
      </c>
      <c r="R43">
        <v>4</v>
      </c>
      <c r="S43">
        <v>5</v>
      </c>
      <c r="T43">
        <v>6</v>
      </c>
      <c r="U43">
        <v>7</v>
      </c>
      <c r="V43">
        <v>8</v>
      </c>
      <c r="W43">
        <v>9</v>
      </c>
      <c r="X43">
        <v>10</v>
      </c>
      <c r="Y43">
        <v>11</v>
      </c>
      <c r="Z43">
        <v>12</v>
      </c>
      <c r="AA43">
        <v>13</v>
      </c>
      <c r="AB43">
        <v>14</v>
      </c>
      <c r="AC43">
        <v>15</v>
      </c>
      <c r="AD43">
        <v>16</v>
      </c>
      <c r="AE43">
        <v>17</v>
      </c>
      <c r="AF43">
        <v>18</v>
      </c>
      <c r="AG43">
        <v>19</v>
      </c>
      <c r="AH43">
        <v>20</v>
      </c>
      <c r="AI43">
        <v>21</v>
      </c>
      <c r="AJ43">
        <v>22</v>
      </c>
      <c r="AK43">
        <v>23</v>
      </c>
      <c r="AL43">
        <v>24</v>
      </c>
      <c r="AM43">
        <v>25</v>
      </c>
      <c r="AN43">
        <v>26</v>
      </c>
      <c r="AO43">
        <v>27</v>
      </c>
      <c r="AP43">
        <v>28</v>
      </c>
      <c r="AQ43">
        <v>29</v>
      </c>
      <c r="AR43">
        <v>30</v>
      </c>
      <c r="AS43" s="4">
        <f>AVERAGE(O43:AR43)</f>
        <v>15.5</v>
      </c>
    </row>
    <row r="44" spans="2:45" x14ac:dyDescent="0.35">
      <c r="N44" t="s">
        <v>22</v>
      </c>
      <c r="O44" s="1">
        <v>118035</v>
      </c>
      <c r="P44" s="1">
        <v>115420</v>
      </c>
      <c r="Q44" s="1">
        <v>121322</v>
      </c>
      <c r="R44" s="1">
        <v>303243</v>
      </c>
      <c r="S44" s="1">
        <v>139395</v>
      </c>
      <c r="T44" s="1">
        <v>82117</v>
      </c>
      <c r="U44" s="1">
        <v>122116</v>
      </c>
      <c r="V44" s="1">
        <v>117263</v>
      </c>
      <c r="W44" s="1">
        <v>124065</v>
      </c>
      <c r="X44" s="1">
        <v>308813</v>
      </c>
      <c r="Y44" s="1">
        <v>142063</v>
      </c>
      <c r="Z44" s="1">
        <v>83926</v>
      </c>
      <c r="AA44" s="1">
        <v>126903</v>
      </c>
      <c r="AB44" s="1">
        <v>121718</v>
      </c>
      <c r="AC44" s="1">
        <v>129541</v>
      </c>
      <c r="AD44" s="1">
        <v>312976</v>
      </c>
      <c r="AE44" s="1">
        <v>146235</v>
      </c>
      <c r="AF44" s="1">
        <v>85082</v>
      </c>
      <c r="AG44" s="1">
        <v>128345</v>
      </c>
      <c r="AH44" s="1">
        <v>123658</v>
      </c>
      <c r="AI44" s="1">
        <v>131421</v>
      </c>
      <c r="AJ44" s="1">
        <v>314306</v>
      </c>
      <c r="AK44" s="1">
        <v>148035</v>
      </c>
      <c r="AL44" s="1">
        <v>88123</v>
      </c>
      <c r="AM44" s="1">
        <v>129904</v>
      </c>
      <c r="AN44" s="1">
        <v>125567</v>
      </c>
      <c r="AO44" s="1">
        <v>132892</v>
      </c>
      <c r="AP44" s="1">
        <v>325687</v>
      </c>
      <c r="AQ44" s="1">
        <v>152004</v>
      </c>
      <c r="AR44" s="1">
        <v>89223</v>
      </c>
      <c r="AS44" s="4">
        <f>AVERAGE(O44:AR44)</f>
        <v>152979.93333333332</v>
      </c>
    </row>
    <row r="45" spans="2:45" x14ac:dyDescent="0.35">
      <c r="AS45" s="4"/>
    </row>
    <row r="46" spans="2:45" x14ac:dyDescent="0.35">
      <c r="AS46" s="4"/>
    </row>
    <row r="47" spans="2:45" x14ac:dyDescent="0.35">
      <c r="M47" t="s">
        <v>31</v>
      </c>
      <c r="N47" s="6" t="s">
        <v>29</v>
      </c>
      <c r="O47">
        <f>O43-$AS$43</f>
        <v>-14.5</v>
      </c>
      <c r="P47">
        <f t="shared" ref="P47:AR47" si="14">P43-$AS$43</f>
        <v>-13.5</v>
      </c>
      <c r="Q47">
        <f t="shared" si="14"/>
        <v>-12.5</v>
      </c>
      <c r="R47">
        <f t="shared" si="14"/>
        <v>-11.5</v>
      </c>
      <c r="S47">
        <f t="shared" si="14"/>
        <v>-10.5</v>
      </c>
      <c r="T47">
        <f t="shared" si="14"/>
        <v>-9.5</v>
      </c>
      <c r="U47">
        <f t="shared" si="14"/>
        <v>-8.5</v>
      </c>
      <c r="V47">
        <f t="shared" si="14"/>
        <v>-7.5</v>
      </c>
      <c r="W47">
        <f t="shared" si="14"/>
        <v>-6.5</v>
      </c>
      <c r="X47">
        <f t="shared" si="14"/>
        <v>-5.5</v>
      </c>
      <c r="Y47">
        <f t="shared" si="14"/>
        <v>-4.5</v>
      </c>
      <c r="Z47">
        <f t="shared" si="14"/>
        <v>-3.5</v>
      </c>
      <c r="AA47">
        <f t="shared" si="14"/>
        <v>-2.5</v>
      </c>
      <c r="AB47">
        <f t="shared" si="14"/>
        <v>-1.5</v>
      </c>
      <c r="AC47">
        <f t="shared" si="14"/>
        <v>-0.5</v>
      </c>
      <c r="AD47">
        <f t="shared" si="14"/>
        <v>0.5</v>
      </c>
      <c r="AE47">
        <f t="shared" si="14"/>
        <v>1.5</v>
      </c>
      <c r="AF47">
        <f t="shared" si="14"/>
        <v>2.5</v>
      </c>
      <c r="AG47">
        <f t="shared" si="14"/>
        <v>3.5</v>
      </c>
      <c r="AH47">
        <f t="shared" si="14"/>
        <v>4.5</v>
      </c>
      <c r="AI47">
        <f t="shared" si="14"/>
        <v>5.5</v>
      </c>
      <c r="AJ47">
        <f t="shared" si="14"/>
        <v>6.5</v>
      </c>
      <c r="AK47">
        <f t="shared" si="14"/>
        <v>7.5</v>
      </c>
      <c r="AL47">
        <f t="shared" si="14"/>
        <v>8.5</v>
      </c>
      <c r="AM47">
        <f t="shared" si="14"/>
        <v>9.5</v>
      </c>
      <c r="AN47">
        <f t="shared" si="14"/>
        <v>10.5</v>
      </c>
      <c r="AO47">
        <f t="shared" si="14"/>
        <v>11.5</v>
      </c>
      <c r="AP47">
        <f t="shared" si="14"/>
        <v>12.5</v>
      </c>
      <c r="AQ47">
        <f t="shared" si="14"/>
        <v>13.5</v>
      </c>
      <c r="AR47">
        <f t="shared" si="14"/>
        <v>14.5</v>
      </c>
      <c r="AS47" s="4"/>
    </row>
    <row r="48" spans="2:45" x14ac:dyDescent="0.35">
      <c r="M48" t="s">
        <v>32</v>
      </c>
      <c r="N48" s="6" t="s">
        <v>30</v>
      </c>
      <c r="O48">
        <f>O44-$AS$44</f>
        <v>-34944.93333333332</v>
      </c>
      <c r="P48">
        <f t="shared" ref="P48:AR48" si="15">P44-$AS$44</f>
        <v>-37559.93333333332</v>
      </c>
      <c r="Q48">
        <f t="shared" si="15"/>
        <v>-31657.93333333332</v>
      </c>
      <c r="R48">
        <f t="shared" si="15"/>
        <v>150263.06666666668</v>
      </c>
      <c r="S48">
        <f t="shared" si="15"/>
        <v>-13584.93333333332</v>
      </c>
      <c r="T48">
        <f t="shared" si="15"/>
        <v>-70862.93333333332</v>
      </c>
      <c r="U48">
        <f t="shared" si="15"/>
        <v>-30863.93333333332</v>
      </c>
      <c r="V48">
        <f t="shared" si="15"/>
        <v>-35716.93333333332</v>
      </c>
      <c r="W48">
        <f t="shared" si="15"/>
        <v>-28914.93333333332</v>
      </c>
      <c r="X48">
        <f>X44-$AS$44</f>
        <v>155833.06666666668</v>
      </c>
      <c r="Y48">
        <f t="shared" si="15"/>
        <v>-10916.93333333332</v>
      </c>
      <c r="Z48">
        <f t="shared" si="15"/>
        <v>-69053.93333333332</v>
      </c>
      <c r="AA48">
        <f t="shared" si="15"/>
        <v>-26076.93333333332</v>
      </c>
      <c r="AB48">
        <f t="shared" si="15"/>
        <v>-31261.93333333332</v>
      </c>
      <c r="AC48">
        <f t="shared" si="15"/>
        <v>-23438.93333333332</v>
      </c>
      <c r="AD48">
        <f t="shared" si="15"/>
        <v>159996.06666666668</v>
      </c>
      <c r="AE48">
        <f t="shared" si="15"/>
        <v>-6744.9333333333198</v>
      </c>
      <c r="AF48">
        <f t="shared" si="15"/>
        <v>-67897.93333333332</v>
      </c>
      <c r="AG48">
        <f t="shared" si="15"/>
        <v>-24634.93333333332</v>
      </c>
      <c r="AH48">
        <f t="shared" si="15"/>
        <v>-29321.93333333332</v>
      </c>
      <c r="AI48">
        <f t="shared" si="15"/>
        <v>-21558.93333333332</v>
      </c>
      <c r="AJ48">
        <f t="shared" si="15"/>
        <v>161326.06666666668</v>
      </c>
      <c r="AK48">
        <f t="shared" si="15"/>
        <v>-4944.9333333333198</v>
      </c>
      <c r="AL48">
        <f t="shared" si="15"/>
        <v>-64856.93333333332</v>
      </c>
      <c r="AM48">
        <f t="shared" si="15"/>
        <v>-23075.93333333332</v>
      </c>
      <c r="AN48">
        <f t="shared" si="15"/>
        <v>-27412.93333333332</v>
      </c>
      <c r="AO48">
        <f t="shared" si="15"/>
        <v>-20087.93333333332</v>
      </c>
      <c r="AP48">
        <f t="shared" si="15"/>
        <v>172707.06666666668</v>
      </c>
      <c r="AQ48">
        <f t="shared" si="15"/>
        <v>-975.93333333331975</v>
      </c>
      <c r="AR48">
        <f t="shared" si="15"/>
        <v>-63756.93333333332</v>
      </c>
      <c r="AS48" s="4"/>
    </row>
    <row r="49" spans="14:45" x14ac:dyDescent="0.35">
      <c r="N49" s="6" t="s">
        <v>33</v>
      </c>
      <c r="O49">
        <f>O47*O48</f>
        <v>506701.53333333315</v>
      </c>
      <c r="P49">
        <f t="shared" ref="P49:AR49" si="16">P47*P48</f>
        <v>507059.0999999998</v>
      </c>
      <c r="Q49">
        <f t="shared" si="16"/>
        <v>395724.16666666651</v>
      </c>
      <c r="R49">
        <f t="shared" si="16"/>
        <v>-1728025.2666666668</v>
      </c>
      <c r="S49">
        <f t="shared" si="16"/>
        <v>142641.79999999987</v>
      </c>
      <c r="T49">
        <f t="shared" si="16"/>
        <v>673197.86666666658</v>
      </c>
      <c r="U49">
        <f t="shared" si="16"/>
        <v>262343.43333333323</v>
      </c>
      <c r="V49">
        <f t="shared" si="16"/>
        <v>267876.99999999988</v>
      </c>
      <c r="W49">
        <f t="shared" si="16"/>
        <v>187947.06666666659</v>
      </c>
      <c r="X49">
        <f t="shared" si="16"/>
        <v>-857081.8666666667</v>
      </c>
      <c r="Y49">
        <f t="shared" si="16"/>
        <v>49126.199999999939</v>
      </c>
      <c r="Z49">
        <f t="shared" si="16"/>
        <v>241688.7666666666</v>
      </c>
      <c r="AA49">
        <f t="shared" si="16"/>
        <v>65192.333333333299</v>
      </c>
      <c r="AB49">
        <f t="shared" si="16"/>
        <v>46892.89999999998</v>
      </c>
      <c r="AC49">
        <f t="shared" si="16"/>
        <v>11719.46666666666</v>
      </c>
      <c r="AD49">
        <f t="shared" si="16"/>
        <v>79998.03333333334</v>
      </c>
      <c r="AE49">
        <f t="shared" si="16"/>
        <v>-10117.39999999998</v>
      </c>
      <c r="AF49">
        <f t="shared" si="16"/>
        <v>-169744.83333333331</v>
      </c>
      <c r="AG49">
        <f t="shared" si="16"/>
        <v>-86222.266666666619</v>
      </c>
      <c r="AH49">
        <f t="shared" si="16"/>
        <v>-131948.69999999995</v>
      </c>
      <c r="AI49">
        <f t="shared" si="16"/>
        <v>-118574.13333333326</v>
      </c>
      <c r="AJ49">
        <f t="shared" si="16"/>
        <v>1048619.4333333333</v>
      </c>
      <c r="AK49">
        <f t="shared" si="16"/>
        <v>-37086.999999999898</v>
      </c>
      <c r="AL49">
        <f t="shared" si="16"/>
        <v>-551283.93333333323</v>
      </c>
      <c r="AM49">
        <f t="shared" si="16"/>
        <v>-219221.36666666652</v>
      </c>
      <c r="AN49">
        <f t="shared" si="16"/>
        <v>-287835.79999999987</v>
      </c>
      <c r="AO49">
        <f t="shared" si="16"/>
        <v>-231011.23333333316</v>
      </c>
      <c r="AP49">
        <f t="shared" si="16"/>
        <v>2158838.3333333335</v>
      </c>
      <c r="AQ49">
        <f t="shared" si="16"/>
        <v>-13175.099999999817</v>
      </c>
      <c r="AR49">
        <f t="shared" si="16"/>
        <v>-924475.53333333309</v>
      </c>
      <c r="AS49" s="4">
        <f>SUM(O49:AR49)</f>
        <v>1279762.9999999995</v>
      </c>
    </row>
    <row r="50" spans="14:45" x14ac:dyDescent="0.35">
      <c r="N50" s="6" t="s">
        <v>34</v>
      </c>
      <c r="O50">
        <f>O47*O47</f>
        <v>210.25</v>
      </c>
      <c r="P50">
        <f t="shared" ref="P50:AR50" si="17">P47*P47</f>
        <v>182.25</v>
      </c>
      <c r="Q50">
        <f t="shared" si="17"/>
        <v>156.25</v>
      </c>
      <c r="R50">
        <f t="shared" si="17"/>
        <v>132.25</v>
      </c>
      <c r="S50">
        <f t="shared" si="17"/>
        <v>110.25</v>
      </c>
      <c r="T50">
        <f t="shared" si="17"/>
        <v>90.25</v>
      </c>
      <c r="U50">
        <f t="shared" si="17"/>
        <v>72.25</v>
      </c>
      <c r="V50">
        <f t="shared" si="17"/>
        <v>56.25</v>
      </c>
      <c r="W50">
        <f t="shared" si="17"/>
        <v>42.25</v>
      </c>
      <c r="X50">
        <f t="shared" si="17"/>
        <v>30.25</v>
      </c>
      <c r="Y50">
        <f t="shared" si="17"/>
        <v>20.25</v>
      </c>
      <c r="Z50">
        <f t="shared" si="17"/>
        <v>12.25</v>
      </c>
      <c r="AA50">
        <f t="shared" si="17"/>
        <v>6.25</v>
      </c>
      <c r="AB50">
        <f t="shared" si="17"/>
        <v>2.25</v>
      </c>
      <c r="AC50">
        <f t="shared" si="17"/>
        <v>0.25</v>
      </c>
      <c r="AD50">
        <f t="shared" si="17"/>
        <v>0.25</v>
      </c>
      <c r="AE50">
        <f t="shared" si="17"/>
        <v>2.25</v>
      </c>
      <c r="AF50">
        <f t="shared" si="17"/>
        <v>6.25</v>
      </c>
      <c r="AG50">
        <f t="shared" si="17"/>
        <v>12.25</v>
      </c>
      <c r="AH50">
        <f t="shared" si="17"/>
        <v>20.25</v>
      </c>
      <c r="AI50">
        <f t="shared" si="17"/>
        <v>30.25</v>
      </c>
      <c r="AJ50">
        <f t="shared" si="17"/>
        <v>42.25</v>
      </c>
      <c r="AK50">
        <f t="shared" si="17"/>
        <v>56.25</v>
      </c>
      <c r="AL50">
        <f t="shared" si="17"/>
        <v>72.25</v>
      </c>
      <c r="AM50">
        <f t="shared" si="17"/>
        <v>90.25</v>
      </c>
      <c r="AN50">
        <f t="shared" si="17"/>
        <v>110.25</v>
      </c>
      <c r="AO50">
        <f t="shared" si="17"/>
        <v>132.25</v>
      </c>
      <c r="AP50">
        <f t="shared" si="17"/>
        <v>156.25</v>
      </c>
      <c r="AQ50">
        <f t="shared" si="17"/>
        <v>182.25</v>
      </c>
      <c r="AR50">
        <f t="shared" si="17"/>
        <v>210.25</v>
      </c>
      <c r="AS50" s="4">
        <f>SUM(O50:AR50)</f>
        <v>2247.5</v>
      </c>
    </row>
    <row r="51" spans="14:45" x14ac:dyDescent="0.35">
      <c r="AS51" s="4"/>
    </row>
    <row r="53" spans="14:45" x14ac:dyDescent="0.35">
      <c r="N53" s="6" t="s">
        <v>26</v>
      </c>
      <c r="O53" t="s">
        <v>27</v>
      </c>
    </row>
    <row r="54" spans="14:45" x14ac:dyDescent="0.35">
      <c r="N54">
        <f>AS49/AS50</f>
        <v>569.41624026696309</v>
      </c>
      <c r="O54">
        <f>AS44-AS43*N54</f>
        <v>144153.98160919538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C8E0-5104-4ECD-B0E5-A7592FFA979A}">
  <dimension ref="A1:BY65"/>
  <sheetViews>
    <sheetView workbookViewId="0">
      <selection activeCell="I12" sqref="I12"/>
    </sheetView>
  </sheetViews>
  <sheetFormatPr defaultRowHeight="13" x14ac:dyDescent="0.3"/>
  <cols>
    <col min="1" max="3" width="8.7265625" style="6"/>
    <col min="4" max="4" width="5.90625" style="6" customWidth="1"/>
    <col min="5" max="5" width="5.453125" style="6" customWidth="1"/>
    <col min="6" max="16384" width="8.7265625" style="6"/>
  </cols>
  <sheetData>
    <row r="1" spans="1:77" x14ac:dyDescent="0.3">
      <c r="A1" s="5" t="s">
        <v>38</v>
      </c>
      <c r="B1" s="5" t="s">
        <v>13</v>
      </c>
      <c r="C1" s="6" t="s">
        <v>12</v>
      </c>
      <c r="D1" s="6" t="s">
        <v>8</v>
      </c>
      <c r="E1" s="6" t="s">
        <v>39</v>
      </c>
      <c r="AE1" s="6" t="s">
        <v>25</v>
      </c>
      <c r="BW1" s="6" t="s">
        <v>25</v>
      </c>
      <c r="BY1" s="6" t="s">
        <v>28</v>
      </c>
    </row>
    <row r="2" spans="1:77" ht="13.5" thickBot="1" x14ac:dyDescent="0.35">
      <c r="A2" s="7">
        <v>1</v>
      </c>
      <c r="B2" s="8">
        <v>2095</v>
      </c>
      <c r="C2" s="6">
        <f t="shared" ref="C2:C33" si="0">$I$19*A2+$J$19</f>
        <v>1456.0822115384583</v>
      </c>
      <c r="D2" s="6">
        <f>B2/C2</f>
        <v>1.4387923864453216</v>
      </c>
      <c r="J2" s="6" t="s">
        <v>21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  <c r="W2" s="7">
        <v>13</v>
      </c>
      <c r="X2" s="7">
        <v>14</v>
      </c>
      <c r="Y2" s="7">
        <v>15</v>
      </c>
      <c r="Z2" s="7">
        <v>16</v>
      </c>
      <c r="AA2" s="7">
        <v>17</v>
      </c>
      <c r="AB2" s="7">
        <v>18</v>
      </c>
      <c r="AC2" s="7">
        <v>19</v>
      </c>
      <c r="AD2" s="7">
        <v>20</v>
      </c>
      <c r="AE2" s="7">
        <v>21</v>
      </c>
      <c r="AF2" s="7">
        <v>22</v>
      </c>
      <c r="AG2" s="7">
        <v>23</v>
      </c>
      <c r="AH2" s="7">
        <v>24</v>
      </c>
      <c r="AI2" s="7">
        <v>25</v>
      </c>
      <c r="AJ2" s="7">
        <v>26</v>
      </c>
      <c r="AK2" s="7">
        <v>27</v>
      </c>
      <c r="AL2" s="7">
        <v>28</v>
      </c>
      <c r="AM2" s="7">
        <v>29</v>
      </c>
      <c r="AN2" s="7">
        <v>30</v>
      </c>
      <c r="AO2" s="7">
        <v>31</v>
      </c>
      <c r="AP2" s="7">
        <v>32</v>
      </c>
      <c r="AQ2" s="7">
        <v>33</v>
      </c>
      <c r="AR2" s="7">
        <v>34</v>
      </c>
      <c r="AS2" s="7">
        <v>35</v>
      </c>
      <c r="AT2" s="7">
        <v>36</v>
      </c>
      <c r="AU2" s="7">
        <v>37</v>
      </c>
      <c r="AV2" s="7">
        <v>38</v>
      </c>
      <c r="AW2" s="7">
        <v>39</v>
      </c>
      <c r="AX2" s="7">
        <v>40</v>
      </c>
      <c r="AY2" s="7">
        <v>41</v>
      </c>
      <c r="AZ2" s="7">
        <v>42</v>
      </c>
      <c r="BA2" s="7">
        <v>43</v>
      </c>
      <c r="BB2" s="7">
        <v>44</v>
      </c>
      <c r="BC2" s="7">
        <v>45</v>
      </c>
      <c r="BD2" s="7">
        <v>46</v>
      </c>
      <c r="BE2" s="7">
        <v>47</v>
      </c>
      <c r="BF2" s="7">
        <v>48</v>
      </c>
      <c r="BG2" s="7">
        <v>49</v>
      </c>
      <c r="BH2" s="7">
        <v>50</v>
      </c>
      <c r="BI2" s="7">
        <v>51</v>
      </c>
      <c r="BJ2" s="7">
        <v>52</v>
      </c>
      <c r="BK2" s="7">
        <v>53</v>
      </c>
      <c r="BL2" s="7">
        <v>54</v>
      </c>
      <c r="BM2" s="7">
        <v>55</v>
      </c>
      <c r="BN2" s="7">
        <v>56</v>
      </c>
      <c r="BO2" s="7">
        <v>57</v>
      </c>
      <c r="BP2" s="7">
        <v>58</v>
      </c>
      <c r="BQ2" s="7">
        <v>59</v>
      </c>
      <c r="BR2" s="7">
        <v>60</v>
      </c>
      <c r="BS2" s="7">
        <v>61</v>
      </c>
      <c r="BT2" s="7">
        <v>62</v>
      </c>
      <c r="BU2" s="7">
        <v>63</v>
      </c>
      <c r="BV2" s="7">
        <v>64</v>
      </c>
      <c r="BW2" s="6">
        <f>SUM(K2:BV2)</f>
        <v>2080</v>
      </c>
      <c r="BX2" s="6">
        <f>BW2*BW2</f>
        <v>4326400</v>
      </c>
      <c r="BY2" s="6">
        <f>AVERAGE(K2:BV2)</f>
        <v>32.5</v>
      </c>
    </row>
    <row r="3" spans="1:77" ht="16" thickBot="1" x14ac:dyDescent="0.4">
      <c r="A3" s="7">
        <v>2</v>
      </c>
      <c r="B3" s="8">
        <v>3866</v>
      </c>
      <c r="C3" s="6">
        <f t="shared" si="0"/>
        <v>2025.0319826007294</v>
      </c>
      <c r="D3" s="6">
        <f t="shared" ref="D3:D65" si="1">B3/C3</f>
        <v>1.9091056502894996</v>
      </c>
      <c r="J3" s="6" t="s">
        <v>22</v>
      </c>
      <c r="K3" s="13">
        <v>2095</v>
      </c>
      <c r="L3" s="13">
        <v>3866</v>
      </c>
      <c r="M3" s="13">
        <v>4902</v>
      </c>
      <c r="N3" s="13">
        <v>7151</v>
      </c>
      <c r="O3" s="13">
        <v>5821</v>
      </c>
      <c r="P3" s="13">
        <v>4726</v>
      </c>
      <c r="Q3" s="13">
        <v>5110</v>
      </c>
      <c r="R3" s="14">
        <v>5709</v>
      </c>
      <c r="S3" s="15">
        <v>5281</v>
      </c>
      <c r="T3" s="13">
        <v>6103</v>
      </c>
      <c r="U3" s="13">
        <v>6962</v>
      </c>
      <c r="V3" s="13">
        <v>6682</v>
      </c>
      <c r="W3" s="13">
        <v>9180</v>
      </c>
      <c r="X3" s="13">
        <v>10137</v>
      </c>
      <c r="Y3" s="13">
        <v>10669</v>
      </c>
      <c r="Z3" s="13">
        <v>15155</v>
      </c>
      <c r="AA3" s="13">
        <v>10216</v>
      </c>
      <c r="AB3" s="13">
        <v>9485</v>
      </c>
      <c r="AC3" s="13">
        <v>9209</v>
      </c>
      <c r="AD3" s="16">
        <v>11174</v>
      </c>
      <c r="AE3" s="17">
        <v>10083</v>
      </c>
      <c r="AF3" s="13">
        <v>9625</v>
      </c>
      <c r="AG3" s="13">
        <v>10683</v>
      </c>
      <c r="AH3" s="13">
        <v>12400</v>
      </c>
      <c r="AI3" s="13">
        <v>11629</v>
      </c>
      <c r="AJ3" s="13">
        <v>12820</v>
      </c>
      <c r="AK3" s="13">
        <v>21159</v>
      </c>
      <c r="AL3" s="13">
        <v>24265</v>
      </c>
      <c r="AM3" s="13">
        <v>20425</v>
      </c>
      <c r="AN3" s="13">
        <v>15956</v>
      </c>
      <c r="AO3" s="13">
        <v>14162</v>
      </c>
      <c r="AP3" s="14">
        <v>19935</v>
      </c>
      <c r="AQ3" s="17">
        <v>13206</v>
      </c>
      <c r="AR3" s="13">
        <v>16205</v>
      </c>
      <c r="AS3" s="13">
        <v>17164</v>
      </c>
      <c r="AT3" s="13">
        <v>18825</v>
      </c>
      <c r="AU3" s="13">
        <v>19371</v>
      </c>
      <c r="AV3" s="13">
        <v>22897</v>
      </c>
      <c r="AW3" s="13">
        <v>31425</v>
      </c>
      <c r="AX3" s="13">
        <v>26485</v>
      </c>
      <c r="AY3" s="13">
        <v>25280</v>
      </c>
      <c r="AZ3" s="13">
        <v>22782</v>
      </c>
      <c r="BA3" s="13">
        <v>22088</v>
      </c>
      <c r="BB3" s="14">
        <v>26479</v>
      </c>
      <c r="BC3" s="17">
        <v>20128</v>
      </c>
      <c r="BD3" s="13">
        <v>20574</v>
      </c>
      <c r="BE3" s="13">
        <v>26014</v>
      </c>
      <c r="BF3" s="13">
        <v>24822</v>
      </c>
      <c r="BG3" s="13">
        <v>29276</v>
      </c>
      <c r="BH3" s="13">
        <v>36790</v>
      </c>
      <c r="BI3" s="13">
        <v>37139</v>
      </c>
      <c r="BJ3" s="13">
        <v>48117</v>
      </c>
      <c r="BK3" s="13">
        <v>38082</v>
      </c>
      <c r="BL3" s="13">
        <v>28743</v>
      </c>
      <c r="BM3" s="13">
        <v>29141</v>
      </c>
      <c r="BN3" s="14">
        <v>28063</v>
      </c>
      <c r="BO3" s="17">
        <v>26748</v>
      </c>
      <c r="BP3" s="13">
        <v>29289</v>
      </c>
      <c r="BQ3" s="13">
        <v>34038</v>
      </c>
      <c r="BR3" s="13">
        <v>29557</v>
      </c>
      <c r="BS3" s="13">
        <v>29737</v>
      </c>
      <c r="BT3" s="13">
        <v>37611</v>
      </c>
      <c r="BU3" s="13">
        <v>44524</v>
      </c>
      <c r="BV3" s="13">
        <v>46817</v>
      </c>
      <c r="BW3" s="6">
        <f t="shared" ref="BW3:BW5" si="2">SUM(K3:BV3)</f>
        <v>1240192</v>
      </c>
      <c r="BY3" s="6">
        <f>AVERAGE(K3:BV3)</f>
        <v>19378</v>
      </c>
    </row>
    <row r="4" spans="1:77" x14ac:dyDescent="0.3">
      <c r="A4" s="7">
        <v>3</v>
      </c>
      <c r="B4" s="8">
        <v>4902</v>
      </c>
      <c r="C4" s="6">
        <f t="shared" si="0"/>
        <v>2593.9817536630007</v>
      </c>
      <c r="D4" s="6">
        <f t="shared" si="1"/>
        <v>1.8897588593589034</v>
      </c>
      <c r="J4" s="6" t="s">
        <v>23</v>
      </c>
      <c r="K4" s="6">
        <f>K2*K3</f>
        <v>2095</v>
      </c>
      <c r="L4" s="6">
        <f t="shared" ref="L4:U4" si="3">L2*L3</f>
        <v>7732</v>
      </c>
      <c r="M4" s="6">
        <f t="shared" si="3"/>
        <v>14706</v>
      </c>
      <c r="N4" s="6">
        <f t="shared" si="3"/>
        <v>28604</v>
      </c>
      <c r="O4" s="6">
        <f t="shared" si="3"/>
        <v>29105</v>
      </c>
      <c r="P4" s="6">
        <f t="shared" si="3"/>
        <v>28356</v>
      </c>
      <c r="Q4" s="6">
        <f t="shared" si="3"/>
        <v>35770</v>
      </c>
      <c r="R4" s="6">
        <f t="shared" si="3"/>
        <v>45672</v>
      </c>
      <c r="S4" s="6">
        <f t="shared" si="3"/>
        <v>47529</v>
      </c>
      <c r="T4" s="6">
        <f t="shared" si="3"/>
        <v>61030</v>
      </c>
      <c r="U4" s="6">
        <f t="shared" si="3"/>
        <v>76582</v>
      </c>
      <c r="V4" s="6">
        <f>V2*V3</f>
        <v>80184</v>
      </c>
      <c r="W4" s="6">
        <f t="shared" ref="W4" si="4">W2*W3</f>
        <v>119340</v>
      </c>
      <c r="X4" s="6">
        <f t="shared" ref="X4" si="5">X2*X3</f>
        <v>141918</v>
      </c>
      <c r="Y4" s="6">
        <f t="shared" ref="Y4" si="6">Y2*Y3</f>
        <v>160035</v>
      </c>
      <c r="Z4" s="6">
        <f t="shared" ref="Z4" si="7">Z2*Z3</f>
        <v>242480</v>
      </c>
      <c r="AA4" s="6">
        <f t="shared" ref="AA4" si="8">AA2*AA3</f>
        <v>173672</v>
      </c>
      <c r="AB4" s="6">
        <f t="shared" ref="AB4" si="9">AB2*AB3</f>
        <v>170730</v>
      </c>
      <c r="AC4" s="6">
        <f t="shared" ref="AC4" si="10">AC2*AC3</f>
        <v>174971</v>
      </c>
      <c r="AD4" s="6">
        <f t="shared" ref="AD4" si="11">AD2*AD3</f>
        <v>223480</v>
      </c>
      <c r="AE4" s="6">
        <f t="shared" ref="AE4:AE5" si="12">SUM(K4:AD4)</f>
        <v>1863991</v>
      </c>
      <c r="AF4" s="6">
        <f t="shared" ref="AF4:AF5" si="13">SUM(L4:AE4)</f>
        <v>3725887</v>
      </c>
      <c r="AG4" s="6">
        <f t="shared" ref="AG4:AG5" si="14">SUM(M4:AF4)</f>
        <v>7444042</v>
      </c>
      <c r="AH4" s="6">
        <f t="shared" ref="AH4:AH5" si="15">SUM(N4:AG4)</f>
        <v>14873378</v>
      </c>
      <c r="AI4" s="6">
        <f t="shared" ref="AI4:AI5" si="16">SUM(O4:AH4)</f>
        <v>29718152</v>
      </c>
      <c r="AJ4" s="6">
        <f t="shared" ref="AJ4:AJ5" si="17">SUM(P4:AI4)</f>
        <v>59407199</v>
      </c>
      <c r="AK4" s="6">
        <f t="shared" ref="AK4:AK5" si="18">SUM(Q4:AJ4)</f>
        <v>118786042</v>
      </c>
      <c r="AL4" s="6">
        <f t="shared" ref="AL4:AL5" si="19">SUM(R4:AK4)</f>
        <v>237536314</v>
      </c>
      <c r="AM4" s="6">
        <f t="shared" ref="AM4:AM5" si="20">SUM(S4:AL4)</f>
        <v>475026956</v>
      </c>
      <c r="AN4" s="6">
        <f t="shared" ref="AN4:AN5" si="21">SUM(T4:AM4)</f>
        <v>950006383</v>
      </c>
      <c r="AO4" s="6">
        <f t="shared" ref="AO4:AO5" si="22">SUM(U4:AN4)</f>
        <v>1899951736</v>
      </c>
      <c r="AP4" s="6">
        <f t="shared" ref="AP4:AP5" si="23">SUM(V4:AO4)</f>
        <v>3799826890</v>
      </c>
      <c r="AQ4" s="6">
        <f t="shared" ref="AQ4:AQ5" si="24">SUM(W4:AP4)</f>
        <v>7599573596</v>
      </c>
      <c r="AR4" s="6">
        <f t="shared" ref="AR4:AR5" si="25">SUM(X4:AQ4)</f>
        <v>15199027852</v>
      </c>
      <c r="AS4" s="6">
        <f t="shared" ref="AS4:AS5" si="26">SUM(Y4:AR4)</f>
        <v>30397913786</v>
      </c>
      <c r="AT4" s="6">
        <f t="shared" ref="AT4:AT5" si="27">SUM(Z4:AS4)</f>
        <v>60795667537</v>
      </c>
      <c r="AU4" s="6">
        <f t="shared" ref="AU4:AU5" si="28">SUM(AA4:AT4)</f>
        <v>121591092594</v>
      </c>
      <c r="AV4" s="6">
        <f t="shared" ref="AV4:AV5" si="29">SUM(AB4:AU4)</f>
        <v>243182011516</v>
      </c>
      <c r="AW4" s="6">
        <f t="shared" ref="AW4:AW5" si="30">SUM(AC4:AV4)</f>
        <v>486363852302</v>
      </c>
      <c r="AX4" s="6">
        <f t="shared" ref="AX4:AX5" si="31">SUM(AD4:AW4)</f>
        <v>972727529633</v>
      </c>
      <c r="AY4" s="6">
        <f t="shared" ref="AY4:AY5" si="32">SUM(AE4:AX4)</f>
        <v>1945454835786</v>
      </c>
      <c r="AZ4" s="6">
        <f t="shared" ref="AZ4:AZ5" si="33">SUM(AF4:AY4)</f>
        <v>3890907807581</v>
      </c>
      <c r="BA4" s="6">
        <f t="shared" ref="BA4:BA5" si="34">SUM(AG4:AZ4)</f>
        <v>7781811889275</v>
      </c>
      <c r="BB4" s="6">
        <f t="shared" ref="BB4:BB5" si="35">SUM(AH4:BA4)</f>
        <v>15563616334508</v>
      </c>
      <c r="BC4" s="6">
        <f t="shared" ref="BC4:BC5" si="36">SUM(AI4:BB4)</f>
        <v>31127217795638</v>
      </c>
      <c r="BD4" s="6">
        <f t="shared" ref="BD4:BD5" si="37">SUM(AJ4:BC4)</f>
        <v>62254405873124</v>
      </c>
      <c r="BE4" s="6">
        <f t="shared" ref="BE4:BE5" si="38">SUM(AK4:BD4)</f>
        <v>124508752339049</v>
      </c>
      <c r="BF4" s="6">
        <f t="shared" ref="BF4:BF5" si="39">SUM(AL4:BE4)</f>
        <v>249017385892056</v>
      </c>
      <c r="BG4" s="6">
        <f t="shared" ref="BG4:BG5" si="40">SUM(AM4:BF4)</f>
        <v>498034534247798</v>
      </c>
      <c r="BH4" s="6">
        <f t="shared" ref="BH4:BH5" si="41">SUM(AN4:BG4)</f>
        <v>996068593468640</v>
      </c>
      <c r="BI4" s="6">
        <f t="shared" ref="BI4:BI5" si="42">SUM(AO4:BH4)</f>
        <v>1992136236930897</v>
      </c>
      <c r="BJ4" s="6">
        <f t="shared" ref="BJ4:BJ5" si="43">SUM(AP4:BI4)</f>
        <v>3984270573910058</v>
      </c>
      <c r="BK4" s="6">
        <f t="shared" ref="BK4:BK5" si="44">SUM(AQ4:BJ4)</f>
        <v>7968537347993226</v>
      </c>
      <c r="BL4" s="6">
        <f t="shared" ref="BL4:BL5" si="45">SUM(AR4:BK4)</f>
        <v>1.5937067096412856E+16</v>
      </c>
      <c r="BM4" s="6">
        <f t="shared" ref="BM4:BM5" si="46">SUM(AS4:BL4)</f>
        <v>3.187411899379786E+16</v>
      </c>
      <c r="BN4" s="6">
        <f t="shared" ref="BN4:BN5" si="47">SUM(AT4:BM4)</f>
        <v>6.3748207589681936E+16</v>
      </c>
      <c r="BO4" s="6">
        <f t="shared" ref="BO4:BO5" si="48">SUM(AU4:BN4)</f>
        <v>1.2749635438369634E+17</v>
      </c>
      <c r="BP4" s="6">
        <f t="shared" ref="BP4:BP5" si="49">SUM(AV4:BO4)</f>
        <v>2.549925871763001E+17</v>
      </c>
      <c r="BQ4" s="6">
        <f t="shared" ref="BQ4:BQ5" si="50">SUM(AW4:BP4)</f>
        <v>5.0998493117058867E+17</v>
      </c>
      <c r="BR4" s="6">
        <f t="shared" ref="BR4:BR5" si="51">SUM(AX4:BQ4)</f>
        <v>1.0199693759773251E+18</v>
      </c>
      <c r="BS4" s="6">
        <f t="shared" ref="BS4:BS5" si="52">SUM(AY4:BR4)</f>
        <v>2.0399377792271204E+18</v>
      </c>
      <c r="BT4" s="6">
        <f t="shared" ref="BT4:BT5" si="53">SUM(AZ4:BS4)</f>
        <v>4.0798736129994051E+18</v>
      </c>
      <c r="BU4" s="6">
        <f t="shared" ref="BU4:BU5" si="54">SUM(BA4:BT4)</f>
        <v>8.1597433350910034E+18</v>
      </c>
      <c r="BV4" s="6">
        <f t="shared" ref="BV4:BV5" si="55">SUM(BB4:BU4)</f>
        <v>1.6319478888370117E+19</v>
      </c>
      <c r="BW4" s="6">
        <f t="shared" si="2"/>
        <v>3.2638973340371468E+19</v>
      </c>
    </row>
    <row r="5" spans="1:77" x14ac:dyDescent="0.3">
      <c r="A5" s="7">
        <v>4</v>
      </c>
      <c r="B5" s="8">
        <v>7151</v>
      </c>
      <c r="C5" s="6">
        <f t="shared" si="0"/>
        <v>3162.9315247252716</v>
      </c>
      <c r="D5" s="6">
        <f t="shared" si="1"/>
        <v>2.2608772729030631</v>
      </c>
      <c r="J5" s="6" t="s">
        <v>24</v>
      </c>
      <c r="K5" s="6">
        <f>K2*K2</f>
        <v>1</v>
      </c>
      <c r="L5" s="6">
        <f t="shared" ref="L5:AD5" si="56">L2*L2</f>
        <v>4</v>
      </c>
      <c r="M5" s="6">
        <f t="shared" si="56"/>
        <v>9</v>
      </c>
      <c r="N5" s="6">
        <f t="shared" si="56"/>
        <v>16</v>
      </c>
      <c r="O5" s="6">
        <f t="shared" si="56"/>
        <v>25</v>
      </c>
      <c r="P5" s="6">
        <f t="shared" si="56"/>
        <v>36</v>
      </c>
      <c r="Q5" s="6">
        <f t="shared" si="56"/>
        <v>49</v>
      </c>
      <c r="R5" s="6">
        <f t="shared" si="56"/>
        <v>64</v>
      </c>
      <c r="S5" s="6">
        <f t="shared" si="56"/>
        <v>81</v>
      </c>
      <c r="T5" s="6">
        <f t="shared" si="56"/>
        <v>100</v>
      </c>
      <c r="U5" s="6">
        <f t="shared" si="56"/>
        <v>121</v>
      </c>
      <c r="V5" s="6">
        <f t="shared" si="56"/>
        <v>144</v>
      </c>
      <c r="W5" s="6">
        <f t="shared" si="56"/>
        <v>169</v>
      </c>
      <c r="X5" s="6">
        <f t="shared" si="56"/>
        <v>196</v>
      </c>
      <c r="Y5" s="6">
        <f t="shared" si="56"/>
        <v>225</v>
      </c>
      <c r="Z5" s="6">
        <f t="shared" si="56"/>
        <v>256</v>
      </c>
      <c r="AA5" s="6">
        <f t="shared" si="56"/>
        <v>289</v>
      </c>
      <c r="AB5" s="6">
        <f t="shared" si="56"/>
        <v>324</v>
      </c>
      <c r="AC5" s="6">
        <f t="shared" si="56"/>
        <v>361</v>
      </c>
      <c r="AD5" s="6">
        <f t="shared" si="56"/>
        <v>400</v>
      </c>
      <c r="AE5" s="6">
        <f t="shared" si="12"/>
        <v>2870</v>
      </c>
      <c r="AF5" s="6">
        <f t="shared" si="13"/>
        <v>5739</v>
      </c>
      <c r="AG5" s="6">
        <f t="shared" si="14"/>
        <v>11474</v>
      </c>
      <c r="AH5" s="6">
        <f t="shared" si="15"/>
        <v>22939</v>
      </c>
      <c r="AI5" s="6">
        <f t="shared" si="16"/>
        <v>45862</v>
      </c>
      <c r="AJ5" s="6">
        <f t="shared" si="17"/>
        <v>91699</v>
      </c>
      <c r="AK5" s="6">
        <f t="shared" si="18"/>
        <v>183362</v>
      </c>
      <c r="AL5" s="6">
        <f t="shared" si="19"/>
        <v>366675</v>
      </c>
      <c r="AM5" s="6">
        <f t="shared" si="20"/>
        <v>733286</v>
      </c>
      <c r="AN5" s="6">
        <f t="shared" si="21"/>
        <v>1466491</v>
      </c>
      <c r="AO5" s="6">
        <f t="shared" si="22"/>
        <v>2932882</v>
      </c>
      <c r="AP5" s="6">
        <f t="shared" si="23"/>
        <v>5865643</v>
      </c>
      <c r="AQ5" s="6">
        <f t="shared" si="24"/>
        <v>11731142</v>
      </c>
      <c r="AR5" s="6">
        <f t="shared" si="25"/>
        <v>23462115</v>
      </c>
      <c r="AS5" s="6">
        <f t="shared" si="26"/>
        <v>46924034</v>
      </c>
      <c r="AT5" s="6">
        <f t="shared" si="27"/>
        <v>93847843</v>
      </c>
      <c r="AU5" s="6">
        <f t="shared" si="28"/>
        <v>187695430</v>
      </c>
      <c r="AV5" s="6">
        <f t="shared" si="29"/>
        <v>375390571</v>
      </c>
      <c r="AW5" s="6">
        <f t="shared" si="30"/>
        <v>750780818</v>
      </c>
      <c r="AX5" s="6">
        <f t="shared" si="31"/>
        <v>1501561275</v>
      </c>
      <c r="AY5" s="6">
        <f t="shared" si="32"/>
        <v>3003122150</v>
      </c>
      <c r="AZ5" s="6">
        <f t="shared" si="33"/>
        <v>6006241430</v>
      </c>
      <c r="BA5" s="6">
        <f t="shared" si="34"/>
        <v>12012477121</v>
      </c>
      <c r="BB5" s="6">
        <f t="shared" si="35"/>
        <v>24024942768</v>
      </c>
      <c r="BC5" s="6">
        <f t="shared" si="36"/>
        <v>48049862597</v>
      </c>
      <c r="BD5" s="6">
        <f t="shared" si="37"/>
        <v>96099679332</v>
      </c>
      <c r="BE5" s="6">
        <f t="shared" si="38"/>
        <v>192199266965</v>
      </c>
      <c r="BF5" s="6">
        <f t="shared" si="39"/>
        <v>384398350568</v>
      </c>
      <c r="BG5" s="6">
        <f t="shared" si="40"/>
        <v>768796334461</v>
      </c>
      <c r="BH5" s="6">
        <f t="shared" si="41"/>
        <v>1537591935636</v>
      </c>
      <c r="BI5" s="6">
        <f t="shared" si="42"/>
        <v>3075182404781</v>
      </c>
      <c r="BJ5" s="6">
        <f t="shared" si="43"/>
        <v>6150361876680</v>
      </c>
      <c r="BK5" s="6">
        <f t="shared" si="44"/>
        <v>12300717887717</v>
      </c>
      <c r="BL5" s="6">
        <f t="shared" si="45"/>
        <v>24601424044292</v>
      </c>
      <c r="BM5" s="6">
        <f t="shared" si="46"/>
        <v>49202824626469</v>
      </c>
      <c r="BN5" s="6">
        <f t="shared" si="47"/>
        <v>98405602328904</v>
      </c>
      <c r="BO5" s="6">
        <f t="shared" si="48"/>
        <v>196811110809965</v>
      </c>
      <c r="BP5" s="6">
        <f t="shared" si="49"/>
        <v>393622033924500</v>
      </c>
      <c r="BQ5" s="6">
        <f t="shared" si="50"/>
        <v>787243692458429</v>
      </c>
      <c r="BR5" s="6">
        <f t="shared" si="51"/>
        <v>1574486634136040</v>
      </c>
      <c r="BS5" s="6">
        <f t="shared" si="52"/>
        <v>3148971766710805</v>
      </c>
      <c r="BT5" s="6">
        <f t="shared" si="53"/>
        <v>6297940530299460</v>
      </c>
      <c r="BU5" s="6">
        <f t="shared" si="54"/>
        <v>1.259587505435749E+16</v>
      </c>
      <c r="BV5" s="6">
        <f t="shared" si="55"/>
        <v>2.5191738096237856E+16</v>
      </c>
      <c r="BW5" s="6">
        <f t="shared" si="2"/>
        <v>5.038350021744144E+16</v>
      </c>
    </row>
    <row r="6" spans="1:77" x14ac:dyDescent="0.3">
      <c r="A6" s="7">
        <v>5</v>
      </c>
      <c r="B6" s="8">
        <v>5821</v>
      </c>
      <c r="C6" s="6">
        <f t="shared" si="0"/>
        <v>3731.8812957875425</v>
      </c>
      <c r="D6" s="6">
        <f t="shared" si="1"/>
        <v>1.5598030962481588</v>
      </c>
    </row>
    <row r="7" spans="1:77" x14ac:dyDescent="0.3">
      <c r="A7" s="7">
        <v>6</v>
      </c>
      <c r="B7" s="8">
        <v>4726</v>
      </c>
      <c r="C7" s="6">
        <f t="shared" si="0"/>
        <v>4300.8310668498143</v>
      </c>
      <c r="D7" s="6">
        <f t="shared" si="1"/>
        <v>1.0988573897792282</v>
      </c>
      <c r="BS7" s="6" t="s">
        <v>26</v>
      </c>
      <c r="BT7" s="6" t="s">
        <v>27</v>
      </c>
    </row>
    <row r="8" spans="1:77" x14ac:dyDescent="0.3">
      <c r="A8" s="7">
        <v>7</v>
      </c>
      <c r="B8" s="8">
        <v>5110</v>
      </c>
      <c r="C8" s="6">
        <f t="shared" si="0"/>
        <v>4869.7808379120852</v>
      </c>
      <c r="D8" s="6">
        <f t="shared" si="1"/>
        <v>1.0493285365570801</v>
      </c>
      <c r="J8" s="6" t="s">
        <v>26</v>
      </c>
      <c r="K8" s="6" t="s">
        <v>27</v>
      </c>
      <c r="BS8" s="6">
        <f>(BV2*BW4-BW2*BW3)/(BV2*BW5-BX2)</f>
        <v>647.81075549562956</v>
      </c>
      <c r="BT8" s="6">
        <f>BY3-(BY2*BS8)</f>
        <v>-1675.8495536079608</v>
      </c>
    </row>
    <row r="9" spans="1:77" ht="13.5" thickBot="1" x14ac:dyDescent="0.35">
      <c r="A9" s="7">
        <v>8</v>
      </c>
      <c r="B9" s="9">
        <v>5709</v>
      </c>
      <c r="C9" s="6">
        <f t="shared" si="0"/>
        <v>5438.7306089743561</v>
      </c>
      <c r="D9" s="6">
        <f t="shared" si="1"/>
        <v>1.049693469020083</v>
      </c>
      <c r="J9" s="6">
        <f>(AD2*AE4-AE2*AE3)/(AD2*AE5-AF2)</f>
        <v>646.03292202586363</v>
      </c>
      <c r="K9" s="6">
        <f>(AE3-J9*AE2)/AD2</f>
        <v>-174.18456812715687</v>
      </c>
      <c r="BT9" s="6">
        <f>(BW3-BS8*BW2)/BV2</f>
        <v>-1675.8495536079608</v>
      </c>
    </row>
    <row r="10" spans="1:77" x14ac:dyDescent="0.3">
      <c r="A10" s="7">
        <v>9</v>
      </c>
      <c r="B10" s="10">
        <v>5281</v>
      </c>
      <c r="C10" s="6">
        <f t="shared" si="0"/>
        <v>6007.680380036627</v>
      </c>
      <c r="D10" s="6">
        <f t="shared" si="1"/>
        <v>0.87904143794810263</v>
      </c>
    </row>
    <row r="11" spans="1:77" x14ac:dyDescent="0.3">
      <c r="A11" s="7">
        <v>10</v>
      </c>
      <c r="B11" s="8">
        <v>6103</v>
      </c>
      <c r="C11" s="6">
        <f t="shared" si="0"/>
        <v>6576.6301510988978</v>
      </c>
      <c r="D11" s="6">
        <f t="shared" si="1"/>
        <v>0.92798285136655312</v>
      </c>
      <c r="E11" s="6">
        <f>(D2+D3)/2</f>
        <v>1.6739490183674106</v>
      </c>
    </row>
    <row r="12" spans="1:77" x14ac:dyDescent="0.3">
      <c r="A12" s="7">
        <v>11</v>
      </c>
      <c r="B12" s="8">
        <v>6962</v>
      </c>
      <c r="C12" s="6">
        <f t="shared" si="0"/>
        <v>7145.5799221611696</v>
      </c>
      <c r="D12" s="6">
        <f t="shared" si="1"/>
        <v>0.97430860417755338</v>
      </c>
      <c r="E12" s="6">
        <f>(D4+D5)/2</f>
        <v>2.0753180661309831</v>
      </c>
      <c r="I12" s="6" t="s">
        <v>31</v>
      </c>
      <c r="J12" s="6" t="s">
        <v>29</v>
      </c>
      <c r="K12" s="6">
        <f>K2-$BY$2</f>
        <v>-31.5</v>
      </c>
      <c r="L12" s="6">
        <f t="shared" ref="L12:BV12" si="57">L2-$BY$2</f>
        <v>-30.5</v>
      </c>
      <c r="M12" s="6">
        <f t="shared" si="57"/>
        <v>-29.5</v>
      </c>
      <c r="N12" s="6">
        <f t="shared" si="57"/>
        <v>-28.5</v>
      </c>
      <c r="O12" s="6">
        <f t="shared" si="57"/>
        <v>-27.5</v>
      </c>
      <c r="P12" s="6">
        <f t="shared" si="57"/>
        <v>-26.5</v>
      </c>
      <c r="Q12" s="6">
        <f t="shared" si="57"/>
        <v>-25.5</v>
      </c>
      <c r="R12" s="6">
        <f t="shared" si="57"/>
        <v>-24.5</v>
      </c>
      <c r="S12" s="6">
        <f t="shared" si="57"/>
        <v>-23.5</v>
      </c>
      <c r="T12" s="6">
        <f t="shared" si="57"/>
        <v>-22.5</v>
      </c>
      <c r="U12" s="6">
        <f t="shared" si="57"/>
        <v>-21.5</v>
      </c>
      <c r="V12" s="6">
        <f t="shared" si="57"/>
        <v>-20.5</v>
      </c>
      <c r="W12" s="6">
        <f t="shared" si="57"/>
        <v>-19.5</v>
      </c>
      <c r="X12" s="6">
        <f t="shared" si="57"/>
        <v>-18.5</v>
      </c>
      <c r="Y12" s="6">
        <f t="shared" si="57"/>
        <v>-17.5</v>
      </c>
      <c r="Z12" s="6">
        <f t="shared" si="57"/>
        <v>-16.5</v>
      </c>
      <c r="AA12" s="6">
        <f t="shared" si="57"/>
        <v>-15.5</v>
      </c>
      <c r="AB12" s="6">
        <f t="shared" si="57"/>
        <v>-14.5</v>
      </c>
      <c r="AC12" s="6">
        <f t="shared" si="57"/>
        <v>-13.5</v>
      </c>
      <c r="AD12" s="6">
        <f t="shared" si="57"/>
        <v>-12.5</v>
      </c>
      <c r="AE12" s="6">
        <f t="shared" si="57"/>
        <v>-11.5</v>
      </c>
      <c r="AF12" s="6">
        <f t="shared" si="57"/>
        <v>-10.5</v>
      </c>
      <c r="AG12" s="6">
        <f t="shared" si="57"/>
        <v>-9.5</v>
      </c>
      <c r="AH12" s="6">
        <f t="shared" si="57"/>
        <v>-8.5</v>
      </c>
      <c r="AI12" s="6">
        <f t="shared" si="57"/>
        <v>-7.5</v>
      </c>
      <c r="AJ12" s="6">
        <f t="shared" si="57"/>
        <v>-6.5</v>
      </c>
      <c r="AK12" s="6">
        <f t="shared" si="57"/>
        <v>-5.5</v>
      </c>
      <c r="AL12" s="6">
        <f t="shared" si="57"/>
        <v>-4.5</v>
      </c>
      <c r="AM12" s="6">
        <f t="shared" si="57"/>
        <v>-3.5</v>
      </c>
      <c r="AN12" s="6">
        <f t="shared" si="57"/>
        <v>-2.5</v>
      </c>
      <c r="AO12" s="6">
        <f t="shared" si="57"/>
        <v>-1.5</v>
      </c>
      <c r="AP12" s="6">
        <f t="shared" si="57"/>
        <v>-0.5</v>
      </c>
      <c r="AQ12" s="6">
        <f t="shared" si="57"/>
        <v>0.5</v>
      </c>
      <c r="AR12" s="6">
        <f t="shared" si="57"/>
        <v>1.5</v>
      </c>
      <c r="AS12" s="6">
        <f t="shared" si="57"/>
        <v>2.5</v>
      </c>
      <c r="AT12" s="6">
        <f t="shared" si="57"/>
        <v>3.5</v>
      </c>
      <c r="AU12" s="6">
        <f t="shared" si="57"/>
        <v>4.5</v>
      </c>
      <c r="AV12" s="6">
        <f t="shared" si="57"/>
        <v>5.5</v>
      </c>
      <c r="AW12" s="6">
        <f t="shared" si="57"/>
        <v>6.5</v>
      </c>
      <c r="AX12" s="6">
        <f t="shared" si="57"/>
        <v>7.5</v>
      </c>
      <c r="AY12" s="6">
        <f t="shared" si="57"/>
        <v>8.5</v>
      </c>
      <c r="AZ12" s="6">
        <f t="shared" si="57"/>
        <v>9.5</v>
      </c>
      <c r="BA12" s="6">
        <f t="shared" si="57"/>
        <v>10.5</v>
      </c>
      <c r="BB12" s="6">
        <f t="shared" si="57"/>
        <v>11.5</v>
      </c>
      <c r="BC12" s="6">
        <f t="shared" si="57"/>
        <v>12.5</v>
      </c>
      <c r="BD12" s="6">
        <f t="shared" si="57"/>
        <v>13.5</v>
      </c>
      <c r="BE12" s="6">
        <f t="shared" si="57"/>
        <v>14.5</v>
      </c>
      <c r="BF12" s="6">
        <f t="shared" si="57"/>
        <v>15.5</v>
      </c>
      <c r="BG12" s="6">
        <f t="shared" si="57"/>
        <v>16.5</v>
      </c>
      <c r="BH12" s="6">
        <f t="shared" si="57"/>
        <v>17.5</v>
      </c>
      <c r="BI12" s="6">
        <f t="shared" si="57"/>
        <v>18.5</v>
      </c>
      <c r="BJ12" s="6">
        <f t="shared" si="57"/>
        <v>19.5</v>
      </c>
      <c r="BK12" s="6">
        <f t="shared" si="57"/>
        <v>20.5</v>
      </c>
      <c r="BL12" s="6">
        <f t="shared" si="57"/>
        <v>21.5</v>
      </c>
      <c r="BM12" s="6">
        <f t="shared" si="57"/>
        <v>22.5</v>
      </c>
      <c r="BN12" s="6">
        <f t="shared" si="57"/>
        <v>23.5</v>
      </c>
      <c r="BO12" s="6">
        <f t="shared" si="57"/>
        <v>24.5</v>
      </c>
      <c r="BP12" s="6">
        <f t="shared" si="57"/>
        <v>25.5</v>
      </c>
      <c r="BQ12" s="6">
        <f t="shared" si="57"/>
        <v>26.5</v>
      </c>
      <c r="BR12" s="6">
        <f t="shared" si="57"/>
        <v>27.5</v>
      </c>
      <c r="BS12" s="6">
        <f t="shared" si="57"/>
        <v>28.5</v>
      </c>
      <c r="BT12" s="6">
        <f t="shared" si="57"/>
        <v>29.5</v>
      </c>
      <c r="BU12" s="6">
        <f t="shared" si="57"/>
        <v>30.5</v>
      </c>
      <c r="BV12" s="6">
        <f t="shared" si="57"/>
        <v>31.5</v>
      </c>
      <c r="BW12" s="6">
        <f>SUM(K12:BV12)</f>
        <v>0</v>
      </c>
    </row>
    <row r="13" spans="1:77" x14ac:dyDescent="0.3">
      <c r="A13" s="7">
        <v>12</v>
      </c>
      <c r="B13" s="8">
        <v>6682</v>
      </c>
      <c r="C13" s="6">
        <f t="shared" si="0"/>
        <v>7714.5296932234405</v>
      </c>
      <c r="D13" s="6">
        <f t="shared" si="1"/>
        <v>0.86615779129991166</v>
      </c>
      <c r="E13" s="6">
        <f>(D6+D7)/2</f>
        <v>1.3293302430136935</v>
      </c>
      <c r="I13" s="6" t="s">
        <v>32</v>
      </c>
      <c r="J13" s="6" t="s">
        <v>30</v>
      </c>
      <c r="K13" s="6">
        <f>K3-$BY$3</f>
        <v>-17283</v>
      </c>
      <c r="L13" s="6">
        <f t="shared" ref="L13:BV13" si="58">L3-$BY$3</f>
        <v>-15512</v>
      </c>
      <c r="M13" s="6">
        <f t="shared" si="58"/>
        <v>-14476</v>
      </c>
      <c r="N13" s="6">
        <f t="shared" si="58"/>
        <v>-12227</v>
      </c>
      <c r="O13" s="6">
        <f t="shared" si="58"/>
        <v>-13557</v>
      </c>
      <c r="P13" s="6">
        <f t="shared" si="58"/>
        <v>-14652</v>
      </c>
      <c r="Q13" s="6">
        <f t="shared" si="58"/>
        <v>-14268</v>
      </c>
      <c r="R13" s="6">
        <f t="shared" si="58"/>
        <v>-13669</v>
      </c>
      <c r="S13" s="6">
        <f t="shared" si="58"/>
        <v>-14097</v>
      </c>
      <c r="T13" s="6">
        <f t="shared" si="58"/>
        <v>-13275</v>
      </c>
      <c r="U13" s="6">
        <f t="shared" si="58"/>
        <v>-12416</v>
      </c>
      <c r="V13" s="6">
        <f t="shared" si="58"/>
        <v>-12696</v>
      </c>
      <c r="W13" s="6">
        <f t="shared" si="58"/>
        <v>-10198</v>
      </c>
      <c r="X13" s="6">
        <f t="shared" si="58"/>
        <v>-9241</v>
      </c>
      <c r="Y13" s="6">
        <f t="shared" si="58"/>
        <v>-8709</v>
      </c>
      <c r="Z13" s="6">
        <f t="shared" si="58"/>
        <v>-4223</v>
      </c>
      <c r="AA13" s="6">
        <f t="shared" si="58"/>
        <v>-9162</v>
      </c>
      <c r="AB13" s="6">
        <f t="shared" si="58"/>
        <v>-9893</v>
      </c>
      <c r="AC13" s="6">
        <f t="shared" si="58"/>
        <v>-10169</v>
      </c>
      <c r="AD13" s="6">
        <f t="shared" si="58"/>
        <v>-8204</v>
      </c>
      <c r="AE13" s="6">
        <f t="shared" si="58"/>
        <v>-9295</v>
      </c>
      <c r="AF13" s="6">
        <f t="shared" si="58"/>
        <v>-9753</v>
      </c>
      <c r="AG13" s="6">
        <f t="shared" si="58"/>
        <v>-8695</v>
      </c>
      <c r="AH13" s="6">
        <f t="shared" si="58"/>
        <v>-6978</v>
      </c>
      <c r="AI13" s="6">
        <f t="shared" si="58"/>
        <v>-7749</v>
      </c>
      <c r="AJ13" s="6">
        <f t="shared" si="58"/>
        <v>-6558</v>
      </c>
      <c r="AK13" s="6">
        <f t="shared" si="58"/>
        <v>1781</v>
      </c>
      <c r="AL13" s="6">
        <f t="shared" si="58"/>
        <v>4887</v>
      </c>
      <c r="AM13" s="6">
        <f t="shared" si="58"/>
        <v>1047</v>
      </c>
      <c r="AN13" s="6">
        <f t="shared" si="58"/>
        <v>-3422</v>
      </c>
      <c r="AO13" s="6">
        <f t="shared" si="58"/>
        <v>-5216</v>
      </c>
      <c r="AP13" s="6">
        <f t="shared" si="58"/>
        <v>557</v>
      </c>
      <c r="AQ13" s="6">
        <f t="shared" si="58"/>
        <v>-6172</v>
      </c>
      <c r="AR13" s="6">
        <f t="shared" si="58"/>
        <v>-3173</v>
      </c>
      <c r="AS13" s="6">
        <f t="shared" si="58"/>
        <v>-2214</v>
      </c>
      <c r="AT13" s="6">
        <f t="shared" si="58"/>
        <v>-553</v>
      </c>
      <c r="AU13" s="6">
        <f t="shared" si="58"/>
        <v>-7</v>
      </c>
      <c r="AV13" s="6">
        <f t="shared" si="58"/>
        <v>3519</v>
      </c>
      <c r="AW13" s="6">
        <f t="shared" si="58"/>
        <v>12047</v>
      </c>
      <c r="AX13" s="6">
        <f t="shared" si="58"/>
        <v>7107</v>
      </c>
      <c r="AY13" s="6">
        <f t="shared" si="58"/>
        <v>5902</v>
      </c>
      <c r="AZ13" s="6">
        <f t="shared" si="58"/>
        <v>3404</v>
      </c>
      <c r="BA13" s="6">
        <f t="shared" si="58"/>
        <v>2710</v>
      </c>
      <c r="BB13" s="6">
        <f t="shared" si="58"/>
        <v>7101</v>
      </c>
      <c r="BC13" s="6">
        <f t="shared" si="58"/>
        <v>750</v>
      </c>
      <c r="BD13" s="6">
        <f t="shared" si="58"/>
        <v>1196</v>
      </c>
      <c r="BE13" s="6">
        <f t="shared" si="58"/>
        <v>6636</v>
      </c>
      <c r="BF13" s="6">
        <f t="shared" si="58"/>
        <v>5444</v>
      </c>
      <c r="BG13" s="6">
        <f t="shared" si="58"/>
        <v>9898</v>
      </c>
      <c r="BH13" s="6">
        <f t="shared" si="58"/>
        <v>17412</v>
      </c>
      <c r="BI13" s="6">
        <f t="shared" si="58"/>
        <v>17761</v>
      </c>
      <c r="BJ13" s="6">
        <f t="shared" si="58"/>
        <v>28739</v>
      </c>
      <c r="BK13" s="6">
        <f t="shared" si="58"/>
        <v>18704</v>
      </c>
      <c r="BL13" s="6">
        <f t="shared" si="58"/>
        <v>9365</v>
      </c>
      <c r="BM13" s="6">
        <f t="shared" si="58"/>
        <v>9763</v>
      </c>
      <c r="BN13" s="6">
        <f t="shared" si="58"/>
        <v>8685</v>
      </c>
      <c r="BO13" s="6">
        <f t="shared" si="58"/>
        <v>7370</v>
      </c>
      <c r="BP13" s="6">
        <f t="shared" si="58"/>
        <v>9911</v>
      </c>
      <c r="BQ13" s="6">
        <f t="shared" si="58"/>
        <v>14660</v>
      </c>
      <c r="BR13" s="6">
        <f t="shared" si="58"/>
        <v>10179</v>
      </c>
      <c r="BS13" s="6">
        <f t="shared" si="58"/>
        <v>10359</v>
      </c>
      <c r="BT13" s="6">
        <f t="shared" si="58"/>
        <v>18233</v>
      </c>
      <c r="BU13" s="6">
        <f t="shared" si="58"/>
        <v>25146</v>
      </c>
      <c r="BV13" s="6">
        <f t="shared" si="58"/>
        <v>27439</v>
      </c>
      <c r="BW13" s="6">
        <f>SUM(K13:BV13)</f>
        <v>0</v>
      </c>
    </row>
    <row r="14" spans="1:77" x14ac:dyDescent="0.3">
      <c r="A14" s="7">
        <v>13</v>
      </c>
      <c r="B14" s="8">
        <v>9180</v>
      </c>
      <c r="C14" s="6">
        <f t="shared" si="0"/>
        <v>8283.4794642857123</v>
      </c>
      <c r="D14" s="6">
        <f t="shared" si="1"/>
        <v>1.1082299460727394</v>
      </c>
      <c r="E14" s="6">
        <f>(D8+D9)/2</f>
        <v>1.0495110027885817</v>
      </c>
      <c r="J14" s="6" t="s">
        <v>33</v>
      </c>
      <c r="K14" s="6">
        <f>K12*K13</f>
        <v>544414.5</v>
      </c>
      <c r="L14" s="6">
        <f t="shared" ref="L14:BV14" si="59">L12*L13</f>
        <v>473116</v>
      </c>
      <c r="M14" s="6">
        <f t="shared" si="59"/>
        <v>427042</v>
      </c>
      <c r="N14" s="6">
        <f t="shared" si="59"/>
        <v>348469.5</v>
      </c>
      <c r="O14" s="6">
        <f t="shared" si="59"/>
        <v>372817.5</v>
      </c>
      <c r="P14" s="6">
        <f t="shared" si="59"/>
        <v>388278</v>
      </c>
      <c r="Q14" s="6">
        <f t="shared" si="59"/>
        <v>363834</v>
      </c>
      <c r="R14" s="6">
        <f t="shared" si="59"/>
        <v>334890.5</v>
      </c>
      <c r="S14" s="6">
        <f t="shared" si="59"/>
        <v>331279.5</v>
      </c>
      <c r="T14" s="6">
        <f t="shared" si="59"/>
        <v>298687.5</v>
      </c>
      <c r="U14" s="6">
        <f t="shared" si="59"/>
        <v>266944</v>
      </c>
      <c r="V14" s="6">
        <f t="shared" si="59"/>
        <v>260268</v>
      </c>
      <c r="W14" s="6">
        <f t="shared" si="59"/>
        <v>198861</v>
      </c>
      <c r="X14" s="6">
        <f t="shared" si="59"/>
        <v>170958.5</v>
      </c>
      <c r="Y14" s="6">
        <f t="shared" si="59"/>
        <v>152407.5</v>
      </c>
      <c r="Z14" s="6">
        <f t="shared" si="59"/>
        <v>69679.5</v>
      </c>
      <c r="AA14" s="6">
        <f t="shared" si="59"/>
        <v>142011</v>
      </c>
      <c r="AB14" s="6">
        <f t="shared" si="59"/>
        <v>143448.5</v>
      </c>
      <c r="AC14" s="6">
        <f t="shared" si="59"/>
        <v>137281.5</v>
      </c>
      <c r="AD14" s="6">
        <f t="shared" si="59"/>
        <v>102550</v>
      </c>
      <c r="AE14" s="6">
        <f t="shared" si="59"/>
        <v>106892.5</v>
      </c>
      <c r="AF14" s="6">
        <f t="shared" si="59"/>
        <v>102406.5</v>
      </c>
      <c r="AG14" s="6">
        <f t="shared" si="59"/>
        <v>82602.5</v>
      </c>
      <c r="AH14" s="6">
        <f t="shared" si="59"/>
        <v>59313</v>
      </c>
      <c r="AI14" s="6">
        <f t="shared" si="59"/>
        <v>58117.5</v>
      </c>
      <c r="AJ14" s="6">
        <f t="shared" si="59"/>
        <v>42627</v>
      </c>
      <c r="AK14" s="6">
        <f t="shared" si="59"/>
        <v>-9795.5</v>
      </c>
      <c r="AL14" s="6">
        <f t="shared" si="59"/>
        <v>-21991.5</v>
      </c>
      <c r="AM14" s="6">
        <f t="shared" si="59"/>
        <v>-3664.5</v>
      </c>
      <c r="AN14" s="6">
        <f t="shared" si="59"/>
        <v>8555</v>
      </c>
      <c r="AO14" s="6">
        <f t="shared" si="59"/>
        <v>7824</v>
      </c>
      <c r="AP14" s="6">
        <f t="shared" si="59"/>
        <v>-278.5</v>
      </c>
      <c r="AQ14" s="6">
        <f t="shared" si="59"/>
        <v>-3086</v>
      </c>
      <c r="AR14" s="6">
        <f t="shared" si="59"/>
        <v>-4759.5</v>
      </c>
      <c r="AS14" s="6">
        <f t="shared" si="59"/>
        <v>-5535</v>
      </c>
      <c r="AT14" s="6">
        <f t="shared" si="59"/>
        <v>-1935.5</v>
      </c>
      <c r="AU14" s="6">
        <f t="shared" si="59"/>
        <v>-31.5</v>
      </c>
      <c r="AV14" s="6">
        <f t="shared" si="59"/>
        <v>19354.5</v>
      </c>
      <c r="AW14" s="6">
        <f t="shared" si="59"/>
        <v>78305.5</v>
      </c>
      <c r="AX14" s="6">
        <f t="shared" si="59"/>
        <v>53302.5</v>
      </c>
      <c r="AY14" s="6">
        <f t="shared" si="59"/>
        <v>50167</v>
      </c>
      <c r="AZ14" s="6">
        <f t="shared" si="59"/>
        <v>32338</v>
      </c>
      <c r="BA14" s="6">
        <f t="shared" si="59"/>
        <v>28455</v>
      </c>
      <c r="BB14" s="6">
        <f t="shared" si="59"/>
        <v>81661.5</v>
      </c>
      <c r="BC14" s="6">
        <f t="shared" si="59"/>
        <v>9375</v>
      </c>
      <c r="BD14" s="6">
        <f t="shared" si="59"/>
        <v>16146</v>
      </c>
      <c r="BE14" s="6">
        <f t="shared" si="59"/>
        <v>96222</v>
      </c>
      <c r="BF14" s="6">
        <f t="shared" si="59"/>
        <v>84382</v>
      </c>
      <c r="BG14" s="6">
        <f t="shared" si="59"/>
        <v>163317</v>
      </c>
      <c r="BH14" s="6">
        <f t="shared" si="59"/>
        <v>304710</v>
      </c>
      <c r="BI14" s="6">
        <f t="shared" si="59"/>
        <v>328578.5</v>
      </c>
      <c r="BJ14" s="6">
        <f t="shared" si="59"/>
        <v>560410.5</v>
      </c>
      <c r="BK14" s="6">
        <f t="shared" si="59"/>
        <v>383432</v>
      </c>
      <c r="BL14" s="6">
        <f t="shared" si="59"/>
        <v>201347.5</v>
      </c>
      <c r="BM14" s="6">
        <f t="shared" si="59"/>
        <v>219667.5</v>
      </c>
      <c r="BN14" s="6">
        <f t="shared" si="59"/>
        <v>204097.5</v>
      </c>
      <c r="BO14" s="6">
        <f t="shared" si="59"/>
        <v>180565</v>
      </c>
      <c r="BP14" s="6">
        <f t="shared" si="59"/>
        <v>252730.5</v>
      </c>
      <c r="BQ14" s="6">
        <f t="shared" si="59"/>
        <v>388490</v>
      </c>
      <c r="BR14" s="6">
        <f t="shared" si="59"/>
        <v>279922.5</v>
      </c>
      <c r="BS14" s="6">
        <f t="shared" si="59"/>
        <v>295231.5</v>
      </c>
      <c r="BT14" s="6">
        <f t="shared" si="59"/>
        <v>537873.5</v>
      </c>
      <c r="BU14" s="6">
        <f t="shared" si="59"/>
        <v>766953</v>
      </c>
      <c r="BV14" s="6">
        <f t="shared" si="59"/>
        <v>864328.5</v>
      </c>
      <c r="BW14" s="6">
        <f>SUM(K14:BV14)</f>
        <v>12425863</v>
      </c>
    </row>
    <row r="15" spans="1:77" x14ac:dyDescent="0.3">
      <c r="A15" s="7">
        <v>14</v>
      </c>
      <c r="B15" s="8">
        <v>10137</v>
      </c>
      <c r="C15" s="6">
        <f t="shared" si="0"/>
        <v>8852.4292353479832</v>
      </c>
      <c r="D15" s="6">
        <f t="shared" si="1"/>
        <v>1.1451094078812505</v>
      </c>
      <c r="E15" s="6">
        <f>(D10+D11)/2</f>
        <v>0.90351214465732788</v>
      </c>
      <c r="J15" s="6" t="s">
        <v>34</v>
      </c>
      <c r="K15" s="6">
        <f>K12*K12</f>
        <v>992.25</v>
      </c>
      <c r="L15" s="6">
        <f t="shared" ref="L15:BV15" si="60">L12*L12</f>
        <v>930.25</v>
      </c>
      <c r="M15" s="6">
        <f t="shared" si="60"/>
        <v>870.25</v>
      </c>
      <c r="N15" s="6">
        <f t="shared" si="60"/>
        <v>812.25</v>
      </c>
      <c r="O15" s="6">
        <f t="shared" si="60"/>
        <v>756.25</v>
      </c>
      <c r="P15" s="6">
        <f t="shared" si="60"/>
        <v>702.25</v>
      </c>
      <c r="Q15" s="6">
        <f t="shared" si="60"/>
        <v>650.25</v>
      </c>
      <c r="R15" s="6">
        <f t="shared" si="60"/>
        <v>600.25</v>
      </c>
      <c r="S15" s="6">
        <f t="shared" si="60"/>
        <v>552.25</v>
      </c>
      <c r="T15" s="6">
        <f t="shared" si="60"/>
        <v>506.25</v>
      </c>
      <c r="U15" s="6">
        <f t="shared" si="60"/>
        <v>462.25</v>
      </c>
      <c r="V15" s="6">
        <f t="shared" si="60"/>
        <v>420.25</v>
      </c>
      <c r="W15" s="6">
        <f t="shared" si="60"/>
        <v>380.25</v>
      </c>
      <c r="X15" s="6">
        <f t="shared" si="60"/>
        <v>342.25</v>
      </c>
      <c r="Y15" s="6">
        <f t="shared" si="60"/>
        <v>306.25</v>
      </c>
      <c r="Z15" s="6">
        <f t="shared" si="60"/>
        <v>272.25</v>
      </c>
      <c r="AA15" s="6">
        <f t="shared" si="60"/>
        <v>240.25</v>
      </c>
      <c r="AB15" s="6">
        <f t="shared" si="60"/>
        <v>210.25</v>
      </c>
      <c r="AC15" s="6">
        <f t="shared" si="60"/>
        <v>182.25</v>
      </c>
      <c r="AD15" s="6">
        <f t="shared" si="60"/>
        <v>156.25</v>
      </c>
      <c r="AE15" s="6">
        <f t="shared" si="60"/>
        <v>132.25</v>
      </c>
      <c r="AF15" s="6">
        <f t="shared" si="60"/>
        <v>110.25</v>
      </c>
      <c r="AG15" s="6">
        <f t="shared" si="60"/>
        <v>90.25</v>
      </c>
      <c r="AH15" s="6">
        <f t="shared" si="60"/>
        <v>72.25</v>
      </c>
      <c r="AI15" s="6">
        <f t="shared" si="60"/>
        <v>56.25</v>
      </c>
      <c r="AJ15" s="6">
        <f t="shared" si="60"/>
        <v>42.25</v>
      </c>
      <c r="AK15" s="6">
        <f t="shared" si="60"/>
        <v>30.25</v>
      </c>
      <c r="AL15" s="6">
        <f t="shared" si="60"/>
        <v>20.25</v>
      </c>
      <c r="AM15" s="6">
        <f t="shared" si="60"/>
        <v>12.25</v>
      </c>
      <c r="AN15" s="6">
        <f t="shared" si="60"/>
        <v>6.25</v>
      </c>
      <c r="AO15" s="6">
        <f t="shared" si="60"/>
        <v>2.25</v>
      </c>
      <c r="AP15" s="6">
        <f t="shared" si="60"/>
        <v>0.25</v>
      </c>
      <c r="AQ15" s="6">
        <f t="shared" si="60"/>
        <v>0.25</v>
      </c>
      <c r="AR15" s="6">
        <f t="shared" si="60"/>
        <v>2.25</v>
      </c>
      <c r="AS15" s="6">
        <f t="shared" si="60"/>
        <v>6.25</v>
      </c>
      <c r="AT15" s="6">
        <f t="shared" si="60"/>
        <v>12.25</v>
      </c>
      <c r="AU15" s="6">
        <f t="shared" si="60"/>
        <v>20.25</v>
      </c>
      <c r="AV15" s="6">
        <f t="shared" si="60"/>
        <v>30.25</v>
      </c>
      <c r="AW15" s="6">
        <f t="shared" si="60"/>
        <v>42.25</v>
      </c>
      <c r="AX15" s="6">
        <f t="shared" si="60"/>
        <v>56.25</v>
      </c>
      <c r="AY15" s="6">
        <f t="shared" si="60"/>
        <v>72.25</v>
      </c>
      <c r="AZ15" s="6">
        <f t="shared" si="60"/>
        <v>90.25</v>
      </c>
      <c r="BA15" s="6">
        <f t="shared" si="60"/>
        <v>110.25</v>
      </c>
      <c r="BB15" s="6">
        <f t="shared" si="60"/>
        <v>132.25</v>
      </c>
      <c r="BC15" s="6">
        <f t="shared" si="60"/>
        <v>156.25</v>
      </c>
      <c r="BD15" s="6">
        <f t="shared" si="60"/>
        <v>182.25</v>
      </c>
      <c r="BE15" s="6">
        <f t="shared" si="60"/>
        <v>210.25</v>
      </c>
      <c r="BF15" s="6">
        <f t="shared" si="60"/>
        <v>240.25</v>
      </c>
      <c r="BG15" s="6">
        <f t="shared" si="60"/>
        <v>272.25</v>
      </c>
      <c r="BH15" s="6">
        <f t="shared" si="60"/>
        <v>306.25</v>
      </c>
      <c r="BI15" s="6">
        <f t="shared" si="60"/>
        <v>342.25</v>
      </c>
      <c r="BJ15" s="6">
        <f t="shared" si="60"/>
        <v>380.25</v>
      </c>
      <c r="BK15" s="6">
        <f t="shared" si="60"/>
        <v>420.25</v>
      </c>
      <c r="BL15" s="6">
        <f t="shared" si="60"/>
        <v>462.25</v>
      </c>
      <c r="BM15" s="6">
        <f t="shared" si="60"/>
        <v>506.25</v>
      </c>
      <c r="BN15" s="6">
        <f t="shared" si="60"/>
        <v>552.25</v>
      </c>
      <c r="BO15" s="6">
        <f t="shared" si="60"/>
        <v>600.25</v>
      </c>
      <c r="BP15" s="6">
        <f t="shared" si="60"/>
        <v>650.25</v>
      </c>
      <c r="BQ15" s="6">
        <f t="shared" si="60"/>
        <v>702.25</v>
      </c>
      <c r="BR15" s="6">
        <f t="shared" si="60"/>
        <v>756.25</v>
      </c>
      <c r="BS15" s="6">
        <f t="shared" si="60"/>
        <v>812.25</v>
      </c>
      <c r="BT15" s="6">
        <f t="shared" si="60"/>
        <v>870.25</v>
      </c>
      <c r="BU15" s="6">
        <f t="shared" si="60"/>
        <v>930.25</v>
      </c>
      <c r="BV15" s="6">
        <f t="shared" si="60"/>
        <v>992.25</v>
      </c>
      <c r="BW15" s="6">
        <f>SUM(K15:BV15)</f>
        <v>21840</v>
      </c>
    </row>
    <row r="16" spans="1:77" x14ac:dyDescent="0.3">
      <c r="A16" s="7">
        <v>15</v>
      </c>
      <c r="B16" s="8">
        <v>10669</v>
      </c>
      <c r="C16" s="6">
        <f t="shared" si="0"/>
        <v>9421.3790064102541</v>
      </c>
      <c r="D16" s="6">
        <f t="shared" si="1"/>
        <v>1.1324244564135326</v>
      </c>
      <c r="E16" s="6">
        <f>(D12+D13)/2</f>
        <v>0.92023319773873258</v>
      </c>
    </row>
    <row r="17" spans="1:73" x14ac:dyDescent="0.3">
      <c r="A17" s="7">
        <v>16</v>
      </c>
      <c r="B17" s="8">
        <v>15155</v>
      </c>
      <c r="C17" s="6">
        <f t="shared" si="0"/>
        <v>9990.328777472525</v>
      </c>
      <c r="D17" s="6">
        <f t="shared" si="1"/>
        <v>1.51696709263197</v>
      </c>
      <c r="E17" s="6">
        <f>(D14+D15)/2</f>
        <v>1.126669676976995</v>
      </c>
    </row>
    <row r="18" spans="1:73" x14ac:dyDescent="0.3">
      <c r="A18" s="7">
        <v>17</v>
      </c>
      <c r="B18" s="8">
        <v>10216</v>
      </c>
      <c r="C18" s="6">
        <f t="shared" si="0"/>
        <v>10559.278548534796</v>
      </c>
      <c r="D18" s="6">
        <f t="shared" si="1"/>
        <v>0.96749034065566641</v>
      </c>
      <c r="E18" s="6">
        <f>(D16+D17)/2</f>
        <v>1.3246957745227514</v>
      </c>
      <c r="I18" s="6" t="s">
        <v>36</v>
      </c>
      <c r="J18" s="6" t="s">
        <v>37</v>
      </c>
      <c r="BU18" s="6">
        <f>BW14/BW15</f>
        <v>568.94977106227111</v>
      </c>
    </row>
    <row r="19" spans="1:73" x14ac:dyDescent="0.3">
      <c r="A19" s="7">
        <v>18</v>
      </c>
      <c r="B19" s="8">
        <v>9485</v>
      </c>
      <c r="C19" s="6">
        <f t="shared" si="0"/>
        <v>11128.228319597067</v>
      </c>
      <c r="D19" s="6">
        <f t="shared" si="1"/>
        <v>0.85233693339097794</v>
      </c>
      <c r="E19" s="6">
        <f>(D18+D19)/2</f>
        <v>0.90991363702332217</v>
      </c>
      <c r="I19" s="6">
        <f>BW14/BW15</f>
        <v>568.94977106227111</v>
      </c>
      <c r="J19" s="6">
        <f>BY3-BY2*I19</f>
        <v>887.13244047618718</v>
      </c>
    </row>
    <row r="20" spans="1:73" ht="14.5" x14ac:dyDescent="0.35">
      <c r="A20" s="7">
        <v>19</v>
      </c>
      <c r="B20" s="8">
        <v>9209</v>
      </c>
      <c r="C20" s="6">
        <f t="shared" si="0"/>
        <v>11697.178090659338</v>
      </c>
      <c r="D20" s="6">
        <f t="shared" si="1"/>
        <v>0.78728390117901625</v>
      </c>
      <c r="E20" s="6">
        <f>(D20+D21)/2</f>
        <v>0.84912391384501251</v>
      </c>
      <c r="I20" t="s">
        <v>17</v>
      </c>
      <c r="J20" t="s">
        <v>39</v>
      </c>
      <c r="K20" t="s">
        <v>18</v>
      </c>
    </row>
    <row r="21" spans="1:73" ht="13.5" thickBot="1" x14ac:dyDescent="0.35">
      <c r="A21" s="7">
        <v>20</v>
      </c>
      <c r="B21" s="11">
        <v>11174</v>
      </c>
      <c r="C21" s="6">
        <f t="shared" si="0"/>
        <v>12266.127861721608</v>
      </c>
      <c r="D21" s="6">
        <f t="shared" si="1"/>
        <v>0.91096392651100877</v>
      </c>
      <c r="E21" s="6">
        <f>(D22+D23)/2</f>
        <v>0.75182465044837121</v>
      </c>
    </row>
    <row r="22" spans="1:73" x14ac:dyDescent="0.3">
      <c r="A22" s="7">
        <v>21</v>
      </c>
      <c r="B22" s="12">
        <v>10083</v>
      </c>
      <c r="C22" s="6">
        <f t="shared" si="0"/>
        <v>12835.077632783881</v>
      </c>
      <c r="D22" s="6">
        <f t="shared" si="1"/>
        <v>0.78558153588768243</v>
      </c>
      <c r="E22" s="6">
        <f>(D24+D25)/2</f>
        <v>0.80862697971125908</v>
      </c>
    </row>
    <row r="23" spans="1:73" x14ac:dyDescent="0.3">
      <c r="A23" s="7">
        <v>22</v>
      </c>
      <c r="B23" s="8">
        <v>9625</v>
      </c>
      <c r="C23" s="6">
        <f t="shared" si="0"/>
        <v>13404.027403846152</v>
      </c>
      <c r="D23" s="6">
        <f t="shared" si="1"/>
        <v>0.71806776500906</v>
      </c>
      <c r="E23" s="6">
        <f>(D26+D27)/2</f>
        <v>0.7935946010145567</v>
      </c>
    </row>
    <row r="24" spans="1:73" x14ac:dyDescent="0.3">
      <c r="A24" s="7">
        <v>23</v>
      </c>
      <c r="B24" s="8">
        <v>10683</v>
      </c>
      <c r="C24" s="6">
        <f t="shared" si="0"/>
        <v>13972.977174908423</v>
      </c>
      <c r="D24" s="6">
        <f t="shared" si="1"/>
        <v>0.76454715886773894</v>
      </c>
      <c r="E24" s="6">
        <f>(D28+D29)/2</f>
        <v>1.3725066287506462</v>
      </c>
    </row>
    <row r="25" spans="1:73" x14ac:dyDescent="0.3">
      <c r="A25" s="7">
        <v>24</v>
      </c>
      <c r="B25" s="8">
        <v>12400</v>
      </c>
      <c r="C25" s="6">
        <f t="shared" si="0"/>
        <v>14541.926945970694</v>
      </c>
      <c r="D25" s="6">
        <f t="shared" si="1"/>
        <v>0.8527068005547791</v>
      </c>
      <c r="E25" s="6">
        <f>(D30+D31)/2</f>
        <v>1.0316926491767664</v>
      </c>
    </row>
    <row r="26" spans="1:73" x14ac:dyDescent="0.3">
      <c r="A26" s="7">
        <v>25</v>
      </c>
      <c r="B26" s="8">
        <v>11629</v>
      </c>
      <c r="C26" s="6">
        <f t="shared" si="0"/>
        <v>15110.876717032965</v>
      </c>
      <c r="D26" s="6">
        <f t="shared" si="1"/>
        <v>0.7695781136836225</v>
      </c>
      <c r="E26" s="6">
        <f>(D32+D33)/2</f>
        <v>0.90428458680246249</v>
      </c>
    </row>
    <row r="27" spans="1:73" x14ac:dyDescent="0.3">
      <c r="A27" s="7">
        <v>26</v>
      </c>
      <c r="B27" s="8">
        <v>12820</v>
      </c>
      <c r="C27" s="6">
        <f t="shared" si="0"/>
        <v>15679.826488095236</v>
      </c>
      <c r="D27" s="6">
        <f t="shared" si="1"/>
        <v>0.81761108834549079</v>
      </c>
      <c r="E27" s="6" t="s">
        <v>40</v>
      </c>
    </row>
    <row r="28" spans="1:73" x14ac:dyDescent="0.3">
      <c r="A28" s="7">
        <v>27</v>
      </c>
      <c r="B28" s="8">
        <v>21159</v>
      </c>
      <c r="C28" s="6">
        <f t="shared" si="0"/>
        <v>16248.776259157507</v>
      </c>
      <c r="D28" s="6">
        <f t="shared" si="1"/>
        <v>1.3021903719103267</v>
      </c>
    </row>
    <row r="29" spans="1:73" x14ac:dyDescent="0.3">
      <c r="A29" s="7">
        <v>28</v>
      </c>
      <c r="B29" s="8">
        <v>24265</v>
      </c>
      <c r="C29" s="6">
        <f t="shared" si="0"/>
        <v>16817.726030219779</v>
      </c>
      <c r="D29" s="6">
        <f t="shared" si="1"/>
        <v>1.4428228855909657</v>
      </c>
    </row>
    <row r="30" spans="1:73" x14ac:dyDescent="0.3">
      <c r="A30" s="7">
        <v>29</v>
      </c>
      <c r="B30" s="8">
        <v>20425</v>
      </c>
      <c r="C30" s="6">
        <f t="shared" si="0"/>
        <v>17386.67580128205</v>
      </c>
      <c r="D30" s="6">
        <f t="shared" si="1"/>
        <v>1.174750149680361</v>
      </c>
    </row>
    <row r="31" spans="1:73" x14ac:dyDescent="0.3">
      <c r="A31" s="7">
        <v>30</v>
      </c>
      <c r="B31" s="8">
        <v>15956</v>
      </c>
      <c r="C31" s="6">
        <f t="shared" si="0"/>
        <v>17955.625572344321</v>
      </c>
      <c r="D31" s="6">
        <f t="shared" si="1"/>
        <v>0.88863514867317173</v>
      </c>
    </row>
    <row r="32" spans="1:73" x14ac:dyDescent="0.3">
      <c r="A32" s="7">
        <v>31</v>
      </c>
      <c r="B32" s="8">
        <v>14162</v>
      </c>
      <c r="C32" s="6">
        <f t="shared" si="0"/>
        <v>18524.575343406592</v>
      </c>
      <c r="D32" s="6">
        <f t="shared" si="1"/>
        <v>0.76449795676642307</v>
      </c>
    </row>
    <row r="33" spans="1:4" ht="13.5" thickBot="1" x14ac:dyDescent="0.35">
      <c r="A33" s="7">
        <v>32</v>
      </c>
      <c r="B33" s="9">
        <v>19935</v>
      </c>
      <c r="C33" s="6">
        <f t="shared" si="0"/>
        <v>19093.525114468863</v>
      </c>
      <c r="D33" s="6">
        <f t="shared" si="1"/>
        <v>1.0440712168385018</v>
      </c>
    </row>
    <row r="34" spans="1:4" x14ac:dyDescent="0.3">
      <c r="A34" s="7">
        <v>33</v>
      </c>
      <c r="B34" s="12">
        <v>13206</v>
      </c>
      <c r="C34" s="6">
        <f t="shared" ref="C34:C65" si="61">$I$19*A34+$J$19</f>
        <v>19662.474885531134</v>
      </c>
      <c r="D34" s="6">
        <f t="shared" si="1"/>
        <v>0.67163467858859371</v>
      </c>
    </row>
    <row r="35" spans="1:4" x14ac:dyDescent="0.3">
      <c r="A35" s="7">
        <v>34</v>
      </c>
      <c r="B35" s="8">
        <v>16205</v>
      </c>
      <c r="C35" s="6">
        <f t="shared" si="61"/>
        <v>20231.424656593405</v>
      </c>
      <c r="D35" s="6">
        <f t="shared" si="1"/>
        <v>0.8009816547802433</v>
      </c>
    </row>
    <row r="36" spans="1:4" x14ac:dyDescent="0.3">
      <c r="A36" s="7">
        <v>35</v>
      </c>
      <c r="B36" s="8">
        <v>17164</v>
      </c>
      <c r="C36" s="6">
        <f t="shared" si="61"/>
        <v>20800.374427655675</v>
      </c>
      <c r="D36" s="6">
        <f t="shared" si="1"/>
        <v>0.82517745340099069</v>
      </c>
    </row>
    <row r="37" spans="1:4" x14ac:dyDescent="0.3">
      <c r="A37" s="7">
        <v>36</v>
      </c>
      <c r="B37" s="8">
        <v>18825</v>
      </c>
      <c r="C37" s="6">
        <f t="shared" si="61"/>
        <v>21369.324198717946</v>
      </c>
      <c r="D37" s="6">
        <f t="shared" si="1"/>
        <v>0.8809356732549084</v>
      </c>
    </row>
    <row r="38" spans="1:4" x14ac:dyDescent="0.3">
      <c r="A38" s="7">
        <v>37</v>
      </c>
      <c r="B38" s="8">
        <v>19371</v>
      </c>
      <c r="C38" s="6">
        <f t="shared" si="61"/>
        <v>21938.273969780217</v>
      </c>
      <c r="D38" s="6">
        <f t="shared" si="1"/>
        <v>0.88297739497115335</v>
      </c>
    </row>
    <row r="39" spans="1:4" x14ac:dyDescent="0.3">
      <c r="A39" s="7">
        <v>38</v>
      </c>
      <c r="B39" s="8">
        <v>22897</v>
      </c>
      <c r="C39" s="6">
        <f t="shared" si="61"/>
        <v>22507.223740842488</v>
      </c>
      <c r="D39" s="6">
        <f t="shared" si="1"/>
        <v>1.0173178293176253</v>
      </c>
    </row>
    <row r="40" spans="1:4" x14ac:dyDescent="0.3">
      <c r="A40" s="7">
        <v>39</v>
      </c>
      <c r="B40" s="8">
        <v>31425</v>
      </c>
      <c r="C40" s="6">
        <f t="shared" si="61"/>
        <v>23076.173511904759</v>
      </c>
      <c r="D40" s="6">
        <f t="shared" si="1"/>
        <v>1.3617942326438206</v>
      </c>
    </row>
    <row r="41" spans="1:4" x14ac:dyDescent="0.3">
      <c r="A41" s="7">
        <v>40</v>
      </c>
      <c r="B41" s="8">
        <v>26485</v>
      </c>
      <c r="C41" s="6">
        <f t="shared" si="61"/>
        <v>23645.12328296703</v>
      </c>
      <c r="D41" s="6">
        <f t="shared" si="1"/>
        <v>1.120104119697219</v>
      </c>
    </row>
    <row r="42" spans="1:4" x14ac:dyDescent="0.3">
      <c r="A42" s="7">
        <v>41</v>
      </c>
      <c r="B42" s="8">
        <v>25280</v>
      </c>
      <c r="C42" s="6">
        <f t="shared" si="61"/>
        <v>24214.073054029304</v>
      </c>
      <c r="D42" s="6">
        <f t="shared" si="1"/>
        <v>1.0440209684505484</v>
      </c>
    </row>
    <row r="43" spans="1:4" x14ac:dyDescent="0.3">
      <c r="A43" s="7">
        <v>42</v>
      </c>
      <c r="B43" s="8">
        <v>22782</v>
      </c>
      <c r="C43" s="6">
        <f t="shared" si="61"/>
        <v>24783.022825091575</v>
      </c>
      <c r="D43" s="6">
        <f t="shared" si="1"/>
        <v>0.91925832295705112</v>
      </c>
    </row>
    <row r="44" spans="1:4" x14ac:dyDescent="0.3">
      <c r="A44" s="7">
        <v>43</v>
      </c>
      <c r="B44" s="8">
        <v>22088</v>
      </c>
      <c r="C44" s="6">
        <f t="shared" si="61"/>
        <v>25351.972596153846</v>
      </c>
      <c r="D44" s="6">
        <f t="shared" si="1"/>
        <v>0.87125370289138671</v>
      </c>
    </row>
    <row r="45" spans="1:4" ht="13.5" thickBot="1" x14ac:dyDescent="0.35">
      <c r="A45" s="7">
        <v>44</v>
      </c>
      <c r="B45" s="9">
        <v>26479</v>
      </c>
      <c r="C45" s="6">
        <f t="shared" si="61"/>
        <v>25920.922367216117</v>
      </c>
      <c r="D45" s="6">
        <f t="shared" si="1"/>
        <v>1.0215300067211235</v>
      </c>
    </row>
    <row r="46" spans="1:4" x14ac:dyDescent="0.3">
      <c r="A46" s="7">
        <v>45</v>
      </c>
      <c r="B46" s="12">
        <v>20128</v>
      </c>
      <c r="C46" s="6">
        <f t="shared" si="61"/>
        <v>26489.872138278388</v>
      </c>
      <c r="D46" s="6">
        <f t="shared" si="1"/>
        <v>0.75983756716268336</v>
      </c>
    </row>
    <row r="47" spans="1:4" x14ac:dyDescent="0.3">
      <c r="A47" s="7">
        <v>46</v>
      </c>
      <c r="B47" s="8">
        <v>20574</v>
      </c>
      <c r="C47" s="6">
        <f t="shared" si="61"/>
        <v>27058.821909340659</v>
      </c>
      <c r="D47" s="6">
        <f t="shared" si="1"/>
        <v>0.76034352378430381</v>
      </c>
    </row>
    <row r="48" spans="1:4" x14ac:dyDescent="0.3">
      <c r="A48" s="7">
        <v>47</v>
      </c>
      <c r="B48" s="8">
        <v>26014</v>
      </c>
      <c r="C48" s="6">
        <f t="shared" si="61"/>
        <v>27627.77168040293</v>
      </c>
      <c r="D48" s="6">
        <f t="shared" si="1"/>
        <v>0.94158878612900876</v>
      </c>
    </row>
    <row r="49" spans="1:4" x14ac:dyDescent="0.3">
      <c r="A49" s="7">
        <v>48</v>
      </c>
      <c r="B49" s="8">
        <v>24822</v>
      </c>
      <c r="C49" s="6">
        <f t="shared" si="61"/>
        <v>28196.721451465201</v>
      </c>
      <c r="D49" s="6">
        <f t="shared" si="1"/>
        <v>0.88031511190852163</v>
      </c>
    </row>
    <row r="50" spans="1:4" x14ac:dyDescent="0.3">
      <c r="A50" s="7">
        <v>49</v>
      </c>
      <c r="B50" s="8">
        <v>29276</v>
      </c>
      <c r="C50" s="6">
        <f t="shared" si="61"/>
        <v>28765.671222527471</v>
      </c>
      <c r="D50" s="6">
        <f t="shared" si="1"/>
        <v>1.0177408958589804</v>
      </c>
    </row>
    <row r="51" spans="1:4" x14ac:dyDescent="0.3">
      <c r="A51" s="7">
        <v>50</v>
      </c>
      <c r="B51" s="8">
        <v>36790</v>
      </c>
      <c r="C51" s="6">
        <f t="shared" si="61"/>
        <v>29334.620993589742</v>
      </c>
      <c r="D51" s="6">
        <f t="shared" si="1"/>
        <v>1.2541494914162832</v>
      </c>
    </row>
    <row r="52" spans="1:4" x14ac:dyDescent="0.3">
      <c r="A52" s="7">
        <v>51</v>
      </c>
      <c r="B52" s="8">
        <v>37139</v>
      </c>
      <c r="C52" s="6">
        <f t="shared" si="61"/>
        <v>29903.570764652013</v>
      </c>
      <c r="D52" s="6">
        <f t="shared" si="1"/>
        <v>1.2419587042728937</v>
      </c>
    </row>
    <row r="53" spans="1:4" x14ac:dyDescent="0.3">
      <c r="A53" s="7">
        <v>52</v>
      </c>
      <c r="B53" s="8">
        <v>48117</v>
      </c>
      <c r="C53" s="6">
        <f t="shared" si="61"/>
        <v>30472.520535714284</v>
      </c>
      <c r="D53" s="6">
        <f t="shared" si="1"/>
        <v>1.579029209073995</v>
      </c>
    </row>
    <row r="54" spans="1:4" x14ac:dyDescent="0.3">
      <c r="A54" s="7">
        <v>53</v>
      </c>
      <c r="B54" s="8">
        <v>38082</v>
      </c>
      <c r="C54" s="6">
        <f t="shared" si="61"/>
        <v>31041.470306776555</v>
      </c>
      <c r="D54" s="6">
        <f t="shared" si="1"/>
        <v>1.2268104449835435</v>
      </c>
    </row>
    <row r="55" spans="1:4" x14ac:dyDescent="0.3">
      <c r="A55" s="7">
        <v>54</v>
      </c>
      <c r="B55" s="8">
        <v>28743</v>
      </c>
      <c r="C55" s="6">
        <f t="shared" si="61"/>
        <v>31610.420077838826</v>
      </c>
      <c r="D55" s="6">
        <f t="shared" si="1"/>
        <v>0.90928877026063015</v>
      </c>
    </row>
    <row r="56" spans="1:4" x14ac:dyDescent="0.3">
      <c r="A56" s="7">
        <v>55</v>
      </c>
      <c r="B56" s="8">
        <v>29141</v>
      </c>
      <c r="C56" s="6">
        <f t="shared" si="61"/>
        <v>32179.369848901097</v>
      </c>
      <c r="D56" s="6">
        <f t="shared" si="1"/>
        <v>0.90558019429318148</v>
      </c>
    </row>
    <row r="57" spans="1:4" ht="13.5" thickBot="1" x14ac:dyDescent="0.35">
      <c r="A57" s="7">
        <v>56</v>
      </c>
      <c r="B57" s="9">
        <v>32063</v>
      </c>
      <c r="C57" s="6">
        <f t="shared" si="61"/>
        <v>32748.319619963371</v>
      </c>
      <c r="D57" s="6">
        <f t="shared" si="1"/>
        <v>0.97907313633443349</v>
      </c>
    </row>
    <row r="58" spans="1:4" x14ac:dyDescent="0.3">
      <c r="A58" s="7">
        <v>57</v>
      </c>
      <c r="B58" s="12">
        <v>28748</v>
      </c>
      <c r="C58" s="6">
        <f t="shared" si="61"/>
        <v>33317.269391025642</v>
      </c>
      <c r="D58" s="6">
        <f t="shared" si="1"/>
        <v>0.86285582598625499</v>
      </c>
    </row>
    <row r="59" spans="1:4" x14ac:dyDescent="0.3">
      <c r="A59" s="7">
        <v>58</v>
      </c>
      <c r="B59" s="8">
        <v>29289</v>
      </c>
      <c r="C59" s="6">
        <f t="shared" si="61"/>
        <v>33886.219162087917</v>
      </c>
      <c r="D59" s="6">
        <f t="shared" si="1"/>
        <v>0.86433366495984565</v>
      </c>
    </row>
    <row r="60" spans="1:4" x14ac:dyDescent="0.3">
      <c r="A60" s="7">
        <v>59</v>
      </c>
      <c r="B60" s="8">
        <v>34038</v>
      </c>
      <c r="C60" s="6">
        <f t="shared" si="61"/>
        <v>34455.168933150184</v>
      </c>
      <c r="D60" s="6">
        <f t="shared" si="1"/>
        <v>0.98789241364743929</v>
      </c>
    </row>
    <row r="61" spans="1:4" x14ac:dyDescent="0.3">
      <c r="A61" s="7">
        <v>60</v>
      </c>
      <c r="B61" s="8">
        <v>31557</v>
      </c>
      <c r="C61" s="6">
        <f t="shared" si="61"/>
        <v>35024.118704212451</v>
      </c>
      <c r="D61" s="6">
        <f t="shared" si="1"/>
        <v>0.90100768177800139</v>
      </c>
    </row>
    <row r="62" spans="1:4" x14ac:dyDescent="0.3">
      <c r="A62" s="7">
        <v>61</v>
      </c>
      <c r="B62" s="8">
        <v>39737</v>
      </c>
      <c r="C62" s="6">
        <f t="shared" si="61"/>
        <v>35593.068475274718</v>
      </c>
      <c r="D62" s="6">
        <f t="shared" si="1"/>
        <v>1.1164252395829242</v>
      </c>
    </row>
    <row r="63" spans="1:4" x14ac:dyDescent="0.3">
      <c r="A63" s="7">
        <v>62</v>
      </c>
      <c r="B63" s="8">
        <v>45611</v>
      </c>
      <c r="C63" s="6">
        <f t="shared" si="61"/>
        <v>36162.018246337</v>
      </c>
      <c r="D63" s="6">
        <f t="shared" si="1"/>
        <v>1.2612957520594175</v>
      </c>
    </row>
    <row r="64" spans="1:4" x14ac:dyDescent="0.3">
      <c r="A64" s="7">
        <v>63</v>
      </c>
      <c r="B64" s="8">
        <v>49524</v>
      </c>
      <c r="C64" s="6">
        <f t="shared" si="61"/>
        <v>36730.968017399267</v>
      </c>
      <c r="D64" s="6">
        <f t="shared" si="1"/>
        <v>1.3482900852637683</v>
      </c>
    </row>
    <row r="65" spans="1:4" x14ac:dyDescent="0.3">
      <c r="A65" s="7">
        <v>64</v>
      </c>
      <c r="B65" s="8">
        <v>66817</v>
      </c>
      <c r="C65" s="6">
        <f t="shared" si="61"/>
        <v>37299.917788461535</v>
      </c>
      <c r="D65" s="6">
        <f t="shared" si="1"/>
        <v>1.7913444308091575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Елена</cp:lastModifiedBy>
  <dcterms:created xsi:type="dcterms:W3CDTF">2022-06-16T05:29:39Z</dcterms:created>
  <dcterms:modified xsi:type="dcterms:W3CDTF">2022-06-24T16:46:18Z</dcterms:modified>
</cp:coreProperties>
</file>