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38591a65560ef0f9/Documents/TPP/Research/"/>
    </mc:Choice>
  </mc:AlternateContent>
  <xr:revisionPtr revIDLastSave="171" documentId="13_ncr:1_{4C439357-B47D-44CF-B884-BFAF16309E23}" xr6:coauthVersionLast="47" xr6:coauthVersionMax="47" xr10:uidLastSave="{E8532313-2CFC-48C2-97B6-2BDBA51A4BD0}"/>
  <bookViews>
    <workbookView xWindow="-110" yWindow="-110" windowWidth="19420" windowHeight="10300" xr2:uid="{0DE902E0-192F-4DFE-BE01-590F473D9803}"/>
  </bookViews>
  <sheets>
    <sheet name="Overview" sheetId="3" r:id="rId1"/>
    <sheet name="Analysis" sheetId="2" r:id="rId2"/>
    <sheet name="EIA Data" sheetId="1" r:id="rId3"/>
  </sheets>
  <externalReferences>
    <externalReference r:id="rId4"/>
  </externalReferences>
  <definedNames>
    <definedName name="_xlchart.v1.0" hidden="1">'[1]Consumer Price Index (CPI)'!$K$8</definedName>
    <definedName name="_xlchart.v1.1" hidden="1">'[1]Consumer Price Index (CPI)'!$K$9:$K$62</definedName>
    <definedName name="_xlchart.v1.2" hidden="1">'[1]Consumer Price Index (CPI)'!$L$8</definedName>
    <definedName name="_xlchart.v1.3" hidden="1">'[1]Consumer Price Index (CPI)'!$L$9:$L$62</definedName>
    <definedName name="_xlchart.v1.4" hidden="1">'[1]Consumer Price Index (CPI)'!$M$8</definedName>
    <definedName name="_xlchart.v1.5" hidden="1">'[1]Consumer Price Index (CPI)'!$M$9:$M$62</definedName>
    <definedName name="_xlchart.v1.6" hidden="1">'[1]Consumer Price Index (CPI)'!$N$10</definedName>
    <definedName name="_xlchart.v1.7" hidden="1">Analysis!$K$15:$K$57</definedName>
    <definedName name="_xlchart.v1.8" hidden="1">Analysis!$L$15:$L$57</definedName>
  </definedName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2" i="2" l="1"/>
  <c r="J16" i="2" l="1"/>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15" i="2"/>
  <c r="D13" i="2" l="1"/>
  <c r="B13" i="2"/>
  <c r="D12" i="2"/>
  <c r="D11" i="2"/>
  <c r="C13" i="2"/>
  <c r="C11" i="2"/>
  <c r="B11" i="2"/>
  <c r="C57" i="1"/>
  <c r="G57" i="1" s="1"/>
  <c r="C56" i="1"/>
  <c r="E56" i="1" s="1"/>
  <c r="C55" i="1"/>
  <c r="I55" i="1" s="1"/>
  <c r="C54" i="1"/>
  <c r="I54" i="1" s="1"/>
  <c r="C53" i="1"/>
  <c r="G53" i="1" s="1"/>
  <c r="C52" i="1"/>
  <c r="E52" i="1" s="1"/>
  <c r="C51" i="1"/>
  <c r="E51" i="1" s="1"/>
  <c r="C50" i="1"/>
  <c r="I50" i="1" s="1"/>
  <c r="C49" i="1"/>
  <c r="G49" i="1" s="1"/>
  <c r="C48" i="1"/>
  <c r="E48" i="1" s="1"/>
  <c r="C47" i="1"/>
  <c r="I47" i="1" s="1"/>
  <c r="C46" i="1"/>
  <c r="I46" i="1" s="1"/>
  <c r="C45" i="1"/>
  <c r="G45" i="1" s="1"/>
  <c r="C44" i="1"/>
  <c r="E44" i="1" s="1"/>
  <c r="C43" i="1"/>
  <c r="I43" i="1" s="1"/>
  <c r="C42" i="1"/>
  <c r="I42" i="1" s="1"/>
  <c r="C41" i="1"/>
  <c r="G41" i="1" s="1"/>
  <c r="C40" i="1"/>
  <c r="E40" i="1" s="1"/>
  <c r="C39" i="1"/>
  <c r="I39" i="1" s="1"/>
  <c r="C38" i="1"/>
  <c r="I38" i="1" s="1"/>
  <c r="C37" i="1"/>
  <c r="G37" i="1" s="1"/>
  <c r="C36" i="1"/>
  <c r="E36" i="1" s="1"/>
  <c r="C35" i="1"/>
  <c r="I35" i="1" s="1"/>
  <c r="C34" i="1"/>
  <c r="I34" i="1" s="1"/>
  <c r="C33" i="1"/>
  <c r="G33" i="1" s="1"/>
  <c r="C32" i="1"/>
  <c r="E32" i="1" s="1"/>
  <c r="C31" i="1"/>
  <c r="I31" i="1" s="1"/>
  <c r="C30" i="1"/>
  <c r="I30" i="1" s="1"/>
  <c r="C29" i="1"/>
  <c r="E29" i="1" s="1"/>
  <c r="C28" i="1"/>
  <c r="I28" i="1" s="1"/>
  <c r="C27" i="1"/>
  <c r="I27" i="1" s="1"/>
  <c r="C26" i="1"/>
  <c r="I26" i="1" s="1"/>
  <c r="C25" i="1"/>
  <c r="G25" i="1" s="1"/>
  <c r="C24" i="1"/>
  <c r="E24" i="1" s="1"/>
  <c r="C23" i="1"/>
  <c r="I23" i="1" s="1"/>
  <c r="C22" i="1"/>
  <c r="I22" i="1" s="1"/>
  <c r="C21" i="1"/>
  <c r="G21" i="1" s="1"/>
  <c r="C20" i="1"/>
  <c r="I20" i="1" s="1"/>
  <c r="C19" i="1"/>
  <c r="E19" i="1" s="1"/>
  <c r="C18" i="1"/>
  <c r="I18" i="1" s="1"/>
  <c r="C17" i="1"/>
  <c r="G17" i="1" s="1"/>
  <c r="C16" i="1"/>
  <c r="E16" i="1" s="1"/>
  <c r="C15" i="1"/>
  <c r="I15" i="1" s="1"/>
  <c r="C14" i="1"/>
  <c r="G14" i="1" s="1"/>
  <c r="C13" i="1"/>
  <c r="E13" i="1" s="1"/>
  <c r="C12" i="1"/>
  <c r="G12" i="1" s="1"/>
  <c r="C11" i="1"/>
  <c r="G11" i="1" s="1"/>
  <c r="C10" i="1"/>
  <c r="G10" i="1" s="1"/>
  <c r="C9" i="1"/>
  <c r="G9" i="1" s="1"/>
  <c r="C8" i="1"/>
  <c r="G8" i="1" s="1"/>
  <c r="C7" i="1"/>
  <c r="G7" i="1" s="1"/>
  <c r="C6" i="1"/>
  <c r="G6" i="1" s="1"/>
  <c r="C5" i="1"/>
  <c r="E5" i="1" s="1"/>
  <c r="C4" i="1"/>
  <c r="G4" i="1" s="1"/>
  <c r="G5" i="1" l="1"/>
  <c r="I8" i="2" s="1"/>
  <c r="G20" i="1"/>
  <c r="I49" i="1"/>
  <c r="G16" i="1"/>
  <c r="E31" i="1"/>
  <c r="I45" i="1"/>
  <c r="G31" i="1"/>
  <c r="E28" i="1"/>
  <c r="E8" i="1"/>
  <c r="G19" i="1"/>
  <c r="G28" i="1"/>
  <c r="G43" i="1"/>
  <c r="G36" i="1"/>
  <c r="G32" i="1"/>
  <c r="E43" i="1"/>
  <c r="I19" i="1"/>
  <c r="I36" i="1"/>
  <c r="E9" i="1"/>
  <c r="G15" i="1"/>
  <c r="E25" i="1"/>
  <c r="G34" i="1"/>
  <c r="I53" i="1"/>
  <c r="E20" i="1"/>
  <c r="I25" i="1"/>
  <c r="G40" i="1"/>
  <c r="G13" i="1"/>
  <c r="E17" i="1"/>
  <c r="E23" i="1"/>
  <c r="G26" i="1"/>
  <c r="E35" i="1"/>
  <c r="I37" i="1"/>
  <c r="E41" i="1"/>
  <c r="G51" i="1"/>
  <c r="E7" i="1"/>
  <c r="I17" i="1"/>
  <c r="G23" i="1"/>
  <c r="G35" i="1"/>
  <c r="I41" i="1"/>
  <c r="G44" i="1"/>
  <c r="G48" i="1"/>
  <c r="I51" i="1"/>
  <c r="E55" i="1"/>
  <c r="E47" i="1"/>
  <c r="E11" i="1"/>
  <c r="E27" i="1"/>
  <c r="G29" i="1"/>
  <c r="I44" i="1"/>
  <c r="E4" i="1"/>
  <c r="E15" i="1"/>
  <c r="G18" i="1"/>
  <c r="G24" i="1"/>
  <c r="G27" i="1"/>
  <c r="I29" i="1"/>
  <c r="E33" i="1"/>
  <c r="E39" i="1"/>
  <c r="G42" i="1"/>
  <c r="E49" i="1"/>
  <c r="G52" i="1"/>
  <c r="G56" i="1"/>
  <c r="I33" i="1"/>
  <c r="G39" i="1"/>
  <c r="I52" i="1"/>
  <c r="E12" i="1"/>
  <c r="I21" i="1"/>
  <c r="I57" i="1"/>
  <c r="I16" i="1"/>
  <c r="E22" i="1"/>
  <c r="I24" i="1"/>
  <c r="E30" i="1"/>
  <c r="I32" i="1"/>
  <c r="E38" i="1"/>
  <c r="I40" i="1"/>
  <c r="E46" i="1"/>
  <c r="G47" i="1"/>
  <c r="I48" i="1"/>
  <c r="E54" i="1"/>
  <c r="G55" i="1"/>
  <c r="I56" i="1"/>
  <c r="E6" i="1"/>
  <c r="E10" i="1"/>
  <c r="E14" i="1"/>
  <c r="E21" i="1"/>
  <c r="G22" i="1"/>
  <c r="G30" i="1"/>
  <c r="E37" i="1"/>
  <c r="G38" i="1"/>
  <c r="E45" i="1"/>
  <c r="G46" i="1"/>
  <c r="E53" i="1"/>
  <c r="G54" i="1"/>
  <c r="E18" i="1"/>
  <c r="E26" i="1"/>
  <c r="E34" i="1"/>
  <c r="E42" i="1"/>
  <c r="E50" i="1"/>
  <c r="G50" i="1"/>
  <c r="E57" i="1"/>
  <c r="K33" i="2" l="1"/>
  <c r="H13" i="2"/>
  <c r="J5" i="2"/>
  <c r="K52" i="2"/>
  <c r="K32" i="2"/>
  <c r="K35" i="2"/>
  <c r="J7" i="2"/>
  <c r="I10" i="2"/>
  <c r="H11" i="2"/>
  <c r="I7" i="2"/>
  <c r="I14" i="2"/>
  <c r="K24" i="2"/>
  <c r="K17" i="2"/>
  <c r="K36" i="2"/>
  <c r="K55" i="2"/>
  <c r="J13" i="2"/>
  <c r="J11" i="2"/>
  <c r="J9" i="2"/>
  <c r="D5" i="2"/>
  <c r="J4" i="2"/>
  <c r="J12" i="2"/>
  <c r="J10" i="2"/>
  <c r="J8" i="2"/>
  <c r="K18" i="2"/>
  <c r="H7" i="2"/>
  <c r="I13" i="2"/>
  <c r="H9" i="2"/>
  <c r="K53" i="2"/>
  <c r="H14" i="2"/>
  <c r="K49" i="2"/>
  <c r="K15" i="2"/>
  <c r="K51" i="2"/>
  <c r="H8" i="2"/>
  <c r="I4" i="2"/>
  <c r="I5" i="2"/>
  <c r="I9" i="2"/>
  <c r="H4" i="2"/>
  <c r="B5" i="2"/>
  <c r="H5" i="2"/>
  <c r="K5" i="2" s="1"/>
  <c r="K41" i="2"/>
  <c r="K28" i="2"/>
  <c r="J6" i="2"/>
  <c r="I12" i="2"/>
  <c r="I6" i="2"/>
  <c r="K56" i="2"/>
  <c r="H10" i="2"/>
  <c r="K29" i="2"/>
  <c r="H6" i="2"/>
  <c r="K38" i="2"/>
  <c r="H12" i="2"/>
  <c r="K39" i="2"/>
  <c r="J14" i="2"/>
  <c r="C5" i="2"/>
  <c r="I11" i="2"/>
  <c r="K22" i="2"/>
  <c r="K9" i="2" l="1"/>
  <c r="K25" i="2"/>
  <c r="K13" i="2"/>
  <c r="K43" i="2"/>
  <c r="K6" i="2"/>
  <c r="K10" i="2"/>
  <c r="C12" i="2"/>
  <c r="D7" i="2"/>
  <c r="D6" i="2"/>
  <c r="K23" i="2"/>
  <c r="K26" i="2"/>
  <c r="K20" i="2"/>
  <c r="L20" i="2" s="1"/>
  <c r="K45" i="2"/>
  <c r="K8" i="2"/>
  <c r="K46" i="2"/>
  <c r="K7" i="2"/>
  <c r="K21" i="2"/>
  <c r="K42" i="2"/>
  <c r="K31" i="2"/>
  <c r="K30" i="2"/>
  <c r="L30" i="2" s="1"/>
  <c r="K48" i="2"/>
  <c r="K50" i="2"/>
  <c r="K14" i="2"/>
  <c r="K16" i="2"/>
  <c r="L22" i="2" s="1"/>
  <c r="K11" i="2"/>
  <c r="K44" i="2"/>
  <c r="K37" i="2"/>
  <c r="C7" i="2"/>
  <c r="C6" i="2"/>
  <c r="B6" i="2"/>
  <c r="B7" i="2"/>
  <c r="K57" i="2"/>
  <c r="K34" i="2"/>
  <c r="K4" i="2"/>
  <c r="K47" i="2"/>
  <c r="K40" i="2"/>
  <c r="K12" i="2"/>
  <c r="K19" i="2"/>
  <c r="K54" i="2"/>
  <c r="K27" i="2"/>
  <c r="L15" i="2" l="1"/>
  <c r="L38" i="2"/>
  <c r="L34" i="2"/>
  <c r="L37" i="2"/>
  <c r="L31" i="2"/>
  <c r="L26" i="2"/>
  <c r="L43" i="2"/>
  <c r="L49" i="2"/>
  <c r="L29" i="2"/>
  <c r="L36" i="2"/>
  <c r="L27" i="2"/>
  <c r="L57" i="2"/>
  <c r="L44" i="2"/>
  <c r="L42" i="2"/>
  <c r="L23" i="2"/>
  <c r="L52" i="2"/>
  <c r="L16" i="2"/>
  <c r="L53" i="2"/>
  <c r="L18" i="2"/>
  <c r="L46" i="2"/>
  <c r="L39" i="2"/>
  <c r="L17" i="2"/>
  <c r="L51" i="2"/>
  <c r="L54" i="2"/>
  <c r="L21" i="2"/>
  <c r="L24" i="2"/>
  <c r="L28" i="2"/>
  <c r="L32" i="2"/>
  <c r="L35" i="2"/>
  <c r="L41" i="2"/>
  <c r="L25" i="2"/>
  <c r="L19" i="2"/>
  <c r="L40" i="2"/>
  <c r="L50" i="2"/>
  <c r="L47" i="2"/>
  <c r="L48" i="2"/>
  <c r="L45" i="2"/>
  <c r="L56" i="2"/>
  <c r="L55" i="2"/>
  <c r="L33" i="2"/>
  <c r="E7" i="2" l="1"/>
  <c r="E6" i="2"/>
</calcChain>
</file>

<file path=xl/sharedStrings.xml><?xml version="1.0" encoding="utf-8"?>
<sst xmlns="http://schemas.openxmlformats.org/spreadsheetml/2006/main" count="40" uniqueCount="32">
  <si>
    <t>http://www.eia.gov/dnav/ng/hist/n3010us3a.htm</t>
  </si>
  <si>
    <t>yr</t>
  </si>
  <si>
    <t>CPI</t>
  </si>
  <si>
    <t>CPI Ratio</t>
  </si>
  <si>
    <t>NG (Nominal $/thousand ft3)</t>
  </si>
  <si>
    <t>NG (2020$/thousand ft3)</t>
  </si>
  <si>
    <t>Electricity (Nominal cents/kwh)</t>
  </si>
  <si>
    <t>Electricity (2020$)</t>
  </si>
  <si>
    <t>Refiner Price of Residual Fuel Oil (Nominal)</t>
  </si>
  <si>
    <t>Refiner Price ($2020)</t>
  </si>
  <si>
    <t>Natural Gas</t>
  </si>
  <si>
    <t>Electricity</t>
  </si>
  <si>
    <t>Fuel Oil</t>
  </si>
  <si>
    <t>https://www.eia.gov/totalenergy/data/monthly/</t>
  </si>
  <si>
    <t xml:space="preserve"> </t>
  </si>
  <si>
    <t>NG</t>
  </si>
  <si>
    <t>MEAN (all In diff units)</t>
  </si>
  <si>
    <t>Standardized MIN</t>
  </si>
  <si>
    <t>Standardized MAX</t>
  </si>
  <si>
    <t>Elec</t>
  </si>
  <si>
    <t>Weighted total</t>
  </si>
  <si>
    <t>Weighted Average Accounting for Correlation</t>
  </si>
  <si>
    <t>FO</t>
  </si>
  <si>
    <t>Correlation Matrix</t>
  </si>
  <si>
    <t>https://www.bls.gov/cpi/tables/supplemental-files/historical-cpi-u-202110.pdf</t>
  </si>
  <si>
    <t>Percent of &lt;200FPL Energy Expenditures from LEAD data</t>
  </si>
  <si>
    <t>Weighted Total - Standardized</t>
  </si>
  <si>
    <t>&lt;-Used in Monte Carlo</t>
  </si>
  <si>
    <t>Helena Caswell</t>
  </si>
  <si>
    <t>Energy Ranges for Monte Carlo of DER Cost Benefit Analysis</t>
  </si>
  <si>
    <t>This Spreadsheet analyzes historical energy price data for Electricity, Natural Gas, and Fuel Oil to determine an appropriate distribution to sample from for varying electricity prices for the Monte Carlo Sensitivity Analysis. The resulting distribution is fed into the monte carlo simulation code located in this folder.</t>
  </si>
  <si>
    <t>May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</si>
</sst>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0_);_(* \(#,##0.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u/>
      <sz val="10"/>
      <color indexed="12"/>
      <name val="Arial"/>
      <family val="2"/>
    </font>
    <font>
      <sz val="11"/>
      <color rgb="FF000000"/>
      <name val="Calibri"/>
      <family val="2"/>
    </font>
    <font>
      <u/>
      <sz val="11"/>
      <color theme="10"/>
      <name val="Calibri"/>
      <family val="2"/>
      <scheme val="minor"/>
    </font>
    <font>
      <b/>
      <sz val="16"/>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FFC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0" fontId="5" fillId="0" borderId="0" applyNumberFormat="0" applyFill="0" applyBorder="0" applyAlignment="0" applyProtection="0"/>
  </cellStyleXfs>
  <cellXfs count="30">
    <xf numFmtId="0" fontId="0" fillId="0" borderId="0" xfId="0"/>
    <xf numFmtId="0" fontId="3" fillId="0" borderId="0" xfId="0" applyFont="1"/>
    <xf numFmtId="0" fontId="4" fillId="0" borderId="0" xfId="3"/>
    <xf numFmtId="0" fontId="0" fillId="2" borderId="0" xfId="0" applyFill="1"/>
    <xf numFmtId="0" fontId="2" fillId="0" borderId="0" xfId="0" applyFont="1" applyAlignment="1">
      <alignment wrapText="1"/>
    </xf>
    <xf numFmtId="0" fontId="2" fillId="0" borderId="0" xfId="0" applyFont="1"/>
    <xf numFmtId="0" fontId="2" fillId="0" borderId="1" xfId="0" applyFont="1" applyBorder="1"/>
    <xf numFmtId="0" fontId="0" fillId="0" borderId="1" xfId="0" applyBorder="1"/>
    <xf numFmtId="9" fontId="0" fillId="0" borderId="1" xfId="2" applyFont="1" applyBorder="1"/>
    <xf numFmtId="164" fontId="0" fillId="0" borderId="1" xfId="0" applyNumberFormat="1" applyBorder="1"/>
    <xf numFmtId="2" fontId="0" fillId="0" borderId="1" xfId="0" applyNumberFormat="1" applyBorder="1"/>
    <xf numFmtId="0" fontId="2" fillId="0" borderId="1" xfId="0" applyFont="1" applyBorder="1" applyAlignment="1">
      <alignment wrapText="1"/>
    </xf>
    <xf numFmtId="165" fontId="0" fillId="0" borderId="1" xfId="1" applyNumberFormat="1" applyFont="1" applyBorder="1"/>
    <xf numFmtId="0" fontId="5" fillId="0" borderId="0" xfId="4"/>
    <xf numFmtId="2" fontId="0" fillId="3" borderId="1" xfId="0" applyNumberFormat="1" applyFill="1" applyBorder="1"/>
    <xf numFmtId="0" fontId="2" fillId="0" borderId="1" xfId="0" applyFont="1" applyFill="1" applyBorder="1" applyAlignment="1">
      <alignment wrapText="1"/>
    </xf>
    <xf numFmtId="0" fontId="0" fillId="0" borderId="1" xfId="0" applyFill="1" applyBorder="1"/>
    <xf numFmtId="0" fontId="6" fillId="0" borderId="2" xfId="0" applyFont="1"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17" fontId="0" fillId="0" borderId="5" xfId="0" applyNumberFormat="1" applyBorder="1"/>
    <xf numFmtId="0" fontId="0" fillId="0" borderId="5" xfId="0" applyBorder="1" applyAlignment="1">
      <alignment horizontal="left" vertical="center" wrapText="1"/>
    </xf>
    <xf numFmtId="0" fontId="0" fillId="0" borderId="0" xfId="0" applyBorder="1" applyAlignment="1">
      <alignment horizontal="left" vertical="center" wrapText="1"/>
    </xf>
    <xf numFmtId="0" fontId="0" fillId="0" borderId="7" xfId="0" applyBorder="1"/>
    <xf numFmtId="0" fontId="0" fillId="0" borderId="8" xfId="0" applyBorder="1"/>
    <xf numFmtId="0" fontId="0" fillId="0" borderId="9" xfId="0" applyBorder="1"/>
    <xf numFmtId="49" fontId="0" fillId="0" borderId="5" xfId="0" applyNumberFormat="1" applyBorder="1"/>
  </cellXfs>
  <cellStyles count="5">
    <cellStyle name="Comma" xfId="1" builtinId="3"/>
    <cellStyle name="Hyperlink" xfId="4" builtinId="8"/>
    <cellStyle name="Normal" xfId="0" builtinId="0"/>
    <cellStyle name="Normal 7" xfId="3" xr:uid="{F65C2E3E-635F-4C33-A66A-8ABFCE9FB7B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txData>
          <cx:v>Weighted Distribution of Total Energy Deviation from Mean and Assumed Triangle Distribution of Annual Energy Costs for Monte Carlo</cx:v>
        </cx:txData>
      </cx:tx>
      <cx:txPr>
        <a:bodyPr spcFirstLastPara="1" vertOverflow="ellipsis" horzOverflow="overflow" wrap="square" lIns="0" tIns="0" rIns="0" bIns="0" anchor="ctr" anchorCtr="1"/>
        <a:lstStyle/>
        <a:p>
          <a:pPr algn="ctr" rtl="0">
            <a:defRPr>
              <a:latin typeface="Times New Roman" panose="02020603050405020304" pitchFamily="18" charset="0"/>
              <a:ea typeface="Times New Roman" panose="02020603050405020304" pitchFamily="18" charset="0"/>
              <a:cs typeface="Times New Roman" panose="02020603050405020304" pitchFamily="18" charset="0"/>
            </a:defRPr>
          </a:pPr>
          <a:r>
            <a:rPr lang="en-US" sz="1400" b="0"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Weighted Distribution of Total Energy Deviation from Mean and Assumed Triangle Distribution of Annual Energy Costs for Monte Carlo</a:t>
          </a:r>
        </a:p>
      </cx:txPr>
    </cx:title>
    <cx:plotArea>
      <cx:plotAreaRegion>
        <cx:series layoutId="clusteredColumn" uniqueId="{FFC58EA5-6986-4E57-9F8F-92F38FD07062}">
          <cx:spPr>
            <a:solidFill>
              <a:schemeClr val="accent1">
                <a:alpha val="34000"/>
              </a:schemeClr>
            </a:solidFill>
          </cx:spPr>
          <cx:dataId val="0"/>
          <cx:layoutPr>
            <cx:binning intervalClosed="r" underflow="-0.15000000000000002">
              <cx:binSize val="0.05000000000000001"/>
            </cx:binning>
          </cx:layoutPr>
        </cx:series>
      </cx:plotAreaRegion>
      <cx:axis id="0">
        <cx:catScaling gapWidth="0"/>
        <cx:title>
          <cx:tx>
            <cx:txData>
              <cx:v>Deviation from Mean</cx:v>
            </cx:txData>
          </cx:tx>
          <cx:txPr>
            <a:bodyPr spcFirstLastPara="1" vertOverflow="ellipsis" horzOverflow="overflow" wrap="square" lIns="0" tIns="0" rIns="0" bIns="0" anchor="ctr" anchorCtr="1"/>
            <a:lstStyle/>
            <a:p>
              <a:pPr algn="ctr" rtl="0">
                <a:defRPr>
                  <a:latin typeface="Times New Roman" panose="02020603050405020304" pitchFamily="18" charset="0"/>
                  <a:ea typeface="Times New Roman" panose="02020603050405020304" pitchFamily="18" charset="0"/>
                  <a:cs typeface="Times New Roman" panose="02020603050405020304" pitchFamily="18" charset="0"/>
                </a:defRPr>
              </a:pPr>
              <a:r>
                <a:rPr lang="en-US" sz="900" b="0"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Deviation from Mean</a:t>
              </a:r>
            </a:p>
          </cx:txPr>
        </cx:title>
        <cx:tickLabels/>
        <cx:txPr>
          <a:bodyPr vertOverflow="overflow" horzOverflow="overflow" wrap="square" lIns="0" tIns="0" rIns="0" bIns="0"/>
          <a:lstStyle/>
          <a:p>
            <a:pPr algn="ctr" rtl="0">
              <a:defRPr sz="900" b="0" i="0">
                <a:solidFill>
                  <a:srgbClr val="595959"/>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a:latin typeface="Times New Roman" panose="02020603050405020304" pitchFamily="18" charset="0"/>
              <a:cs typeface="Times New Roman" panose="02020603050405020304" pitchFamily="18" charset="0"/>
            </a:endParaRPr>
          </a:p>
        </cx:txPr>
      </cx:axis>
      <cx:axis id="1">
        <cx:valScaling/>
        <cx:title>
          <cx:tx>
            <cx:txData>
              <cx:v>Years  1978-2020 with relevant deviation from mean</cx:v>
            </cx:txData>
          </cx:tx>
          <cx:txPr>
            <a:bodyPr spcFirstLastPara="1" vertOverflow="ellipsis" horzOverflow="overflow" wrap="square" lIns="0" tIns="0" rIns="0" bIns="0" anchor="ctr" anchorCtr="1"/>
            <a:lstStyle/>
            <a:p>
              <a:pPr algn="ctr" rtl="0">
                <a:defRPr>
                  <a:latin typeface="Times New Roman" panose="02020603050405020304" pitchFamily="18" charset="0"/>
                  <a:ea typeface="Times New Roman" panose="02020603050405020304" pitchFamily="18" charset="0"/>
                  <a:cs typeface="Times New Roman" panose="02020603050405020304" pitchFamily="18" charset="0"/>
                </a:defRPr>
              </a:pPr>
              <a:r>
                <a:rPr lang="en-US" sz="900" b="0"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Years  1978-2020 with relevant deviation from mean</a:t>
              </a:r>
            </a:p>
          </cx:txPr>
        </cx:title>
        <cx:tickLabels/>
        <cx:txPr>
          <a:bodyPr vertOverflow="overflow" horzOverflow="overflow" wrap="square" lIns="0" tIns="0" rIns="0" bIns="0"/>
          <a:lstStyle/>
          <a:p>
            <a:pPr algn="ctr" rtl="0">
              <a:defRPr sz="900" b="0" i="0">
                <a:solidFill>
                  <a:srgbClr val="595959"/>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a:latin typeface="Times New Roman" panose="02020603050405020304" pitchFamily="18" charset="0"/>
              <a:cs typeface="Times New Roman" panose="02020603050405020304" pitchFamily="18" charset="0"/>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13</xdr:col>
      <xdr:colOff>91783</xdr:colOff>
      <xdr:row>2</xdr:row>
      <xdr:rowOff>164674</xdr:rowOff>
    </xdr:from>
    <xdr:to>
      <xdr:col>21</xdr:col>
      <xdr:colOff>417286</xdr:colOff>
      <xdr:row>18</xdr:row>
      <xdr:rowOff>136072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2961199-2490-4641-B460-F972BC7BE1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260854" y="527531"/>
              <a:ext cx="6149361" cy="3618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725716</xdr:colOff>
      <xdr:row>3</xdr:row>
      <xdr:rowOff>18143</xdr:rowOff>
    </xdr:from>
    <xdr:to>
      <xdr:col>21</xdr:col>
      <xdr:colOff>317499</xdr:colOff>
      <xdr:row>15</xdr:row>
      <xdr:rowOff>18142</xdr:rowOff>
    </xdr:to>
    <xdr:grpSp>
      <xdr:nvGrpSpPr>
        <xdr:cNvPr id="36" name="Group 35">
          <a:extLst>
            <a:ext uri="{FF2B5EF4-FFF2-40B4-BE49-F238E27FC236}">
              <a16:creationId xmlns:a16="http://schemas.microsoft.com/office/drawing/2014/main" id="{7177A884-0040-2ADA-17CA-A9D5E96F09EC}"/>
            </a:ext>
          </a:extLst>
        </xdr:cNvPr>
        <xdr:cNvGrpSpPr/>
      </xdr:nvGrpSpPr>
      <xdr:grpSpPr>
        <a:xfrm>
          <a:off x="12074073" y="1306286"/>
          <a:ext cx="5415640" cy="2177142"/>
          <a:chOff x="14015358" y="2939143"/>
          <a:chExt cx="5415641" cy="2177142"/>
        </a:xfrm>
      </xdr:grpSpPr>
      <xdr:cxnSp macro="">
        <xdr:nvCxnSpPr>
          <xdr:cNvPr id="5" name="Straight Connector 4">
            <a:extLst>
              <a:ext uri="{FF2B5EF4-FFF2-40B4-BE49-F238E27FC236}">
                <a16:creationId xmlns:a16="http://schemas.microsoft.com/office/drawing/2014/main" id="{01079A1C-FFB9-4B78-3B94-7B7D3115C579}"/>
              </a:ext>
            </a:extLst>
          </xdr:cNvPr>
          <xdr:cNvCxnSpPr/>
        </xdr:nvCxnSpPr>
        <xdr:spPr>
          <a:xfrm flipV="1">
            <a:off x="14015358" y="2948214"/>
            <a:ext cx="2159000" cy="2149929"/>
          </a:xfrm>
          <a:prstGeom prst="line">
            <a:avLst/>
          </a:prstGeom>
          <a:ln>
            <a:solidFill>
              <a:schemeClr val="bg2">
                <a:lumMod val="25000"/>
              </a:schemeClr>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a:extLst>
              <a:ext uri="{FF2B5EF4-FFF2-40B4-BE49-F238E27FC236}">
                <a16:creationId xmlns:a16="http://schemas.microsoft.com/office/drawing/2014/main" id="{F3309F05-0526-4D6C-969A-3B234D1C2C7A}"/>
              </a:ext>
            </a:extLst>
          </xdr:cNvPr>
          <xdr:cNvCxnSpPr/>
        </xdr:nvCxnSpPr>
        <xdr:spPr>
          <a:xfrm>
            <a:off x="16183429" y="2939143"/>
            <a:ext cx="3247570" cy="2177142"/>
          </a:xfrm>
          <a:prstGeom prst="line">
            <a:avLst/>
          </a:prstGeom>
          <a:ln>
            <a:solidFill>
              <a:schemeClr val="bg2">
                <a:lumMod val="25000"/>
              </a:schemeClr>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a:extLst>
              <a:ext uri="{FF2B5EF4-FFF2-40B4-BE49-F238E27FC236}">
                <a16:creationId xmlns:a16="http://schemas.microsoft.com/office/drawing/2014/main" id="{327CB916-C5D3-47B1-A4E9-AA5C0DD25FE2}"/>
              </a:ext>
            </a:extLst>
          </xdr:cNvPr>
          <xdr:cNvCxnSpPr/>
        </xdr:nvCxnSpPr>
        <xdr:spPr>
          <a:xfrm flipV="1">
            <a:off x="16173045" y="2969068"/>
            <a:ext cx="0" cy="2136799"/>
          </a:xfrm>
          <a:prstGeom prst="line">
            <a:avLst/>
          </a:prstGeom>
          <a:ln>
            <a:solidFill>
              <a:schemeClr val="bg2">
                <a:lumMod val="25000"/>
              </a:schemeClr>
            </a:solidFill>
            <a:prstDash val="soli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ealthBenefitQuantification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Cost Inputs"/>
      <sheetName val="LEAD Calcs_BLD,CTY"/>
      <sheetName val="LEAD Calcs_CTY"/>
      <sheetName val="GHG Calcs"/>
      <sheetName val="Graphics"/>
      <sheetName val="Summary Sheet (2)"/>
      <sheetName val="Summary Sheet"/>
      <sheetName val="Construction Cost Index"/>
      <sheetName val="Sqftage"/>
      <sheetName val="Elec Prices"/>
      <sheetName val="NG Prices"/>
      <sheetName val="Fuel Oil Prices"/>
      <sheetName val="Wood &amp; Coal Prices"/>
      <sheetName val="Insurance Payments"/>
      <sheetName val="All Households"/>
      <sheetName val="Temp Mortality+Morbidity"/>
      <sheetName val="Household Size by state"/>
      <sheetName val="Summary Sheet-Household"/>
      <sheetName val="Summary Sheet-Societal"/>
      <sheetName val="Summary Sheet_Tableau"/>
      <sheetName val="QC"/>
      <sheetName val="Asthma-Gas Stoves"/>
      <sheetName val="Asthma Care-Weatherization"/>
      <sheetName val="CO poisoning - Fuel Switching"/>
      <sheetName val="Missed Work-Weatherization"/>
      <sheetName val="CO deaths"/>
      <sheetName val="65+ Mortality Exacerbation"/>
      <sheetName val="Temperature Stress"/>
      <sheetName val="OLD-COPD"/>
      <sheetName val="Family Census Table A3"/>
      <sheetName val="Family Census fg1-all"/>
      <sheetName val="CDC HeatCold Death Rates"/>
      <sheetName val="Regions"/>
      <sheetName val="200FPLbyState"/>
      <sheetName val="CombustionHeat%"/>
      <sheetName val="GasStove%"/>
      <sheetName val="GCPI2021-by FIP"/>
      <sheetName val="Survey Data"/>
      <sheetName val="State Wages"/>
      <sheetName val="Lookups"/>
      <sheetName val="Population_by FIP"/>
      <sheetName val="GDP Price Index"/>
      <sheetName val="Consumer Price Index (CPI)"/>
      <sheetName val="Healthcare Cost Index - Metros"/>
      <sheetName val="Asthma Prevalence - State"/>
      <sheetName val="Asthma Prevalence- State-Income"/>
      <sheetName val="Asthma Prevalence-MMSA"/>
      <sheetName val="Asthma Prevalence - FIPS"/>
      <sheetName val="GPCI2021"/>
      <sheetName val="Sheet1"/>
      <sheetName val="All Coverage"/>
      <sheetName val="200FPL Coverage"/>
      <sheetName val="200FPL Age Split"/>
      <sheetName val="HDDCDD"/>
      <sheetName val="Cause of Dea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https://www.bls.gov/cpi/tables/supplemental-files/historical-cpi-u-202110.pdf" TargetMode="External"/><Relationship Id="rId1" Type="http://schemas.openxmlformats.org/officeDocument/2006/relationships/hyperlink" Target="http://www.eia.gov/dnav/ng/hist/n3010us3a.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C39EC-80B7-46D0-A25C-A4EEAAE64B0B}">
  <dimension ref="B1:J11"/>
  <sheetViews>
    <sheetView showGridLines="0" tabSelected="1" workbookViewId="0">
      <selection activeCell="L8" sqref="L8"/>
    </sheetView>
  </sheetViews>
  <sheetFormatPr defaultRowHeight="14.5" x14ac:dyDescent="0.35"/>
  <cols>
    <col min="1" max="1" width="4.1796875" customWidth="1"/>
  </cols>
  <sheetData>
    <row r="1" spans="2:10" ht="15" thickBot="1" x14ac:dyDescent="0.4"/>
    <row r="2" spans="2:10" ht="21" x14ac:dyDescent="0.5">
      <c r="B2" s="17" t="s">
        <v>29</v>
      </c>
      <c r="C2" s="18"/>
      <c r="D2" s="18"/>
      <c r="E2" s="18"/>
      <c r="F2" s="18"/>
      <c r="G2" s="18"/>
      <c r="H2" s="18"/>
      <c r="I2" s="18"/>
      <c r="J2" s="19"/>
    </row>
    <row r="3" spans="2:10" x14ac:dyDescent="0.35">
      <c r="B3" s="20" t="s">
        <v>28</v>
      </c>
      <c r="C3" s="21"/>
      <c r="D3" s="21"/>
      <c r="E3" s="21"/>
      <c r="F3" s="21"/>
      <c r="G3" s="21"/>
      <c r="H3" s="21"/>
      <c r="I3" s="21"/>
      <c r="J3" s="22"/>
    </row>
    <row r="4" spans="2:10" x14ac:dyDescent="0.35">
      <c r="B4" s="29" t="s">
        <v>31</v>
      </c>
      <c r="C4" s="21"/>
      <c r="D4" s="21"/>
      <c r="E4" s="21"/>
      <c r="F4" s="21"/>
      <c r="G4" s="21"/>
      <c r="H4" s="21"/>
      <c r="I4" s="21"/>
      <c r="J4" s="22"/>
    </row>
    <row r="5" spans="2:10" x14ac:dyDescent="0.35">
      <c r="B5" s="23"/>
      <c r="C5" s="21"/>
      <c r="D5" s="21"/>
      <c r="E5" s="21"/>
      <c r="F5" s="21"/>
      <c r="G5" s="21"/>
      <c r="H5" s="21"/>
      <c r="I5" s="21"/>
      <c r="J5" s="22"/>
    </row>
    <row r="6" spans="2:10" x14ac:dyDescent="0.35">
      <c r="B6" s="24" t="s">
        <v>30</v>
      </c>
      <c r="C6" s="25"/>
      <c r="D6" s="25"/>
      <c r="E6" s="25"/>
      <c r="F6" s="25"/>
      <c r="G6" s="25"/>
      <c r="H6" s="25"/>
      <c r="I6" s="21"/>
      <c r="J6" s="22"/>
    </row>
    <row r="7" spans="2:10" x14ac:dyDescent="0.35">
      <c r="B7" s="24"/>
      <c r="C7" s="25"/>
      <c r="D7" s="25"/>
      <c r="E7" s="25"/>
      <c r="F7" s="25"/>
      <c r="G7" s="25"/>
      <c r="H7" s="25"/>
      <c r="I7" s="21"/>
      <c r="J7" s="22"/>
    </row>
    <row r="8" spans="2:10" x14ac:dyDescent="0.35">
      <c r="B8" s="24"/>
      <c r="C8" s="25"/>
      <c r="D8" s="25"/>
      <c r="E8" s="25"/>
      <c r="F8" s="25"/>
      <c r="G8" s="25"/>
      <c r="H8" s="25"/>
      <c r="I8" s="21"/>
      <c r="J8" s="22"/>
    </row>
    <row r="9" spans="2:10" x14ac:dyDescent="0.35">
      <c r="B9" s="24"/>
      <c r="C9" s="25"/>
      <c r="D9" s="25"/>
      <c r="E9" s="25"/>
      <c r="F9" s="25"/>
      <c r="G9" s="25"/>
      <c r="H9" s="25"/>
      <c r="I9" s="21"/>
      <c r="J9" s="22"/>
    </row>
    <row r="10" spans="2:10" x14ac:dyDescent="0.35">
      <c r="B10" s="24"/>
      <c r="C10" s="25"/>
      <c r="D10" s="25"/>
      <c r="E10" s="25"/>
      <c r="F10" s="25"/>
      <c r="G10" s="25"/>
      <c r="H10" s="25"/>
      <c r="I10" s="21"/>
      <c r="J10" s="22"/>
    </row>
    <row r="11" spans="2:10" ht="15" thickBot="1" x14ac:dyDescent="0.4">
      <c r="B11" s="26"/>
      <c r="C11" s="27"/>
      <c r="D11" s="27"/>
      <c r="E11" s="27"/>
      <c r="F11" s="27"/>
      <c r="G11" s="27"/>
      <c r="H11" s="27"/>
      <c r="I11" s="27"/>
      <c r="J11" s="28"/>
    </row>
  </sheetData>
  <mergeCells count="1">
    <mergeCell ref="B6:H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AE21B-473B-4054-A33E-80679D979636}">
  <sheetPr>
    <tabColor theme="7"/>
  </sheetPr>
  <dimension ref="A3:Y57"/>
  <sheetViews>
    <sheetView zoomScale="70" zoomScaleNormal="70" workbookViewId="0">
      <selection activeCell="E18" sqref="E18"/>
    </sheetView>
  </sheetViews>
  <sheetFormatPr defaultRowHeight="14.5" x14ac:dyDescent="0.35"/>
  <cols>
    <col min="1" max="1" width="20.54296875" customWidth="1"/>
    <col min="5" max="5" width="13.08984375" customWidth="1"/>
    <col min="6" max="6" width="25.6328125" customWidth="1"/>
    <col min="8" max="12" width="12" customWidth="1"/>
    <col min="14" max="14" width="22.453125" customWidth="1"/>
  </cols>
  <sheetData>
    <row r="3" spans="1:25" ht="72.5" x14ac:dyDescent="0.35">
      <c r="A3" s="6"/>
      <c r="B3" s="6" t="s">
        <v>15</v>
      </c>
      <c r="C3" s="6" t="s">
        <v>19</v>
      </c>
      <c r="D3" s="6" t="s">
        <v>12</v>
      </c>
      <c r="E3" s="15" t="s">
        <v>21</v>
      </c>
      <c r="F3" s="4"/>
      <c r="G3" s="4"/>
      <c r="H3" s="11" t="s">
        <v>10</v>
      </c>
      <c r="I3" s="11" t="s">
        <v>11</v>
      </c>
      <c r="J3" s="11" t="s">
        <v>12</v>
      </c>
      <c r="K3" s="11" t="s">
        <v>20</v>
      </c>
      <c r="L3" s="11" t="s">
        <v>26</v>
      </c>
      <c r="M3" s="4"/>
      <c r="N3" s="4"/>
      <c r="O3" s="4"/>
      <c r="P3" s="4"/>
      <c r="Q3" s="4"/>
      <c r="R3" s="4"/>
      <c r="S3" s="4"/>
      <c r="T3" s="4"/>
      <c r="Y3" s="4"/>
    </row>
    <row r="4" spans="1:25" x14ac:dyDescent="0.35">
      <c r="A4" s="7" t="s">
        <v>25</v>
      </c>
      <c r="B4" s="8">
        <v>0.2430469724967457</v>
      </c>
      <c r="C4" s="8">
        <v>0.70543671010969133</v>
      </c>
      <c r="D4" s="8">
        <v>5.1516317393563049E-2</v>
      </c>
      <c r="E4" s="16"/>
      <c r="H4" s="7">
        <f>'EIA Data'!E4/AVERAGE('EIA Data'!$E$4:$E$57)</f>
        <v>0.69543350943229398</v>
      </c>
      <c r="I4" s="7">
        <f>'EIA Data'!G4/AVERAGE('EIA Data'!$G$4:$G$57)</f>
        <v>1.1973614219485016</v>
      </c>
      <c r="J4" s="7">
        <f>'EIA Data'!I4/AVERAGE('EIA Data'!$I$4:$I$57)</f>
        <v>0</v>
      </c>
      <c r="K4" s="7">
        <f t="shared" ref="K4:K35" si="0">SUMPRODUCT($B$4:$D$4,H4:J4)</f>
        <v>1.0136857113519189</v>
      </c>
      <c r="L4" s="7"/>
    </row>
    <row r="5" spans="1:25" x14ac:dyDescent="0.35">
      <c r="A5" s="7" t="s">
        <v>16</v>
      </c>
      <c r="B5" s="9">
        <f>AVERAGE('EIA Data'!E$4:E$57)</f>
        <v>11.588146845729618</v>
      </c>
      <c r="C5" s="9">
        <f>AVERAGE('EIA Data'!G$4:G$57)</f>
        <v>14.884657250986677</v>
      </c>
      <c r="D5" s="9">
        <f>AVERAGE('EIA Data'!I$4:I$57)</f>
        <v>1.3183881670829221</v>
      </c>
      <c r="E5" s="16">
        <v>0</v>
      </c>
      <c r="H5" s="7">
        <f>'EIA Data'!E5/AVERAGE('EIA Data'!$E$4:$E$57)</f>
        <v>0.66745629928271888</v>
      </c>
      <c r="I5" s="7">
        <f>'EIA Data'!G5/AVERAGE('EIA Data'!$G$4:$G$57)</f>
        <v>1.1491917095712629</v>
      </c>
      <c r="J5" s="7">
        <f>'EIA Data'!I5/AVERAGE('EIA Data'!$I$4:$I$57)</f>
        <v>0</v>
      </c>
      <c r="K5" s="7">
        <f t="shared" si="0"/>
        <v>0.97290525169983022</v>
      </c>
      <c r="L5" s="7"/>
    </row>
    <row r="6" spans="1:25" x14ac:dyDescent="0.35">
      <c r="A6" s="7" t="s">
        <v>17</v>
      </c>
      <c r="B6" s="10">
        <f>MIN('EIA Data'!E$4:E$57)/B$5-1</f>
        <v>-0.37257255292446234</v>
      </c>
      <c r="C6" s="10">
        <f>MIN('EIA Data'!G$4:G$57)/C$5-1</f>
        <v>-0.18425358193780417</v>
      </c>
      <c r="D6" s="10">
        <f>MIN('EIA Data'!I$4:I$57)/D$5-1</f>
        <v>-0.63990008548991439</v>
      </c>
      <c r="E6" s="14">
        <f>MIN($L$15:$L$57)</f>
        <v>-0.15170458901630757</v>
      </c>
      <c r="F6" t="s">
        <v>27</v>
      </c>
      <c r="H6" s="7">
        <f>'EIA Data'!E6/AVERAGE('EIA Data'!$E$4:$E$57)</f>
        <v>0.63898693082662295</v>
      </c>
      <c r="I6" s="7">
        <f>'EIA Data'!G6/AVERAGE('EIA Data'!$G$4:$G$57)</f>
        <v>1.0423186504534523</v>
      </c>
      <c r="J6" s="7">
        <f>'EIA Data'!I6/AVERAGE('EIA Data'!$I$4:$I$57)</f>
        <v>0</v>
      </c>
      <c r="K6" s="7">
        <f t="shared" si="0"/>
        <v>0.89059367866425487</v>
      </c>
      <c r="L6" s="7"/>
    </row>
    <row r="7" spans="1:25" x14ac:dyDescent="0.35">
      <c r="A7" s="7" t="s">
        <v>18</v>
      </c>
      <c r="B7" s="10">
        <f>MAX('EIA Data'!E$4:E$57)/B$5-1</f>
        <v>0.52106842196314163</v>
      </c>
      <c r="C7" s="10">
        <f>MAX('EIA Data'!G$4:G$57)/C$5-1</f>
        <v>0.25694724441319949</v>
      </c>
      <c r="D7" s="10">
        <f>MAX('EIA Data'!I$4:I$57)/D$5-1</f>
        <v>1.1786041350058412</v>
      </c>
      <c r="E7" s="14">
        <f>MAX($L$15:$L$57)</f>
        <v>0.27724869356423598</v>
      </c>
      <c r="F7" t="s">
        <v>27</v>
      </c>
      <c r="H7" s="7">
        <f>'EIA Data'!E7/AVERAGE('EIA Data'!$E$4:$E$57)</f>
        <v>0.62742744707553766</v>
      </c>
      <c r="I7" s="7">
        <f>'EIA Data'!G7/AVERAGE('EIA Data'!$G$4:$G$57)</f>
        <v>0.98590449669179636</v>
      </c>
      <c r="J7" s="7">
        <f>'EIA Data'!I7/AVERAGE('EIA Data'!$I$4:$I$57)</f>
        <v>0</v>
      </c>
      <c r="K7" s="7">
        <f t="shared" si="0"/>
        <v>0.84798756610168335</v>
      </c>
      <c r="L7" s="7"/>
    </row>
    <row r="8" spans="1:25" x14ac:dyDescent="0.35">
      <c r="H8" s="7">
        <f>'EIA Data'!E8/AVERAGE('EIA Data'!$E$4:$E$57)</f>
        <v>0.63417856356349489</v>
      </c>
      <c r="I8" s="7">
        <f>'EIA Data'!G8/AVERAGE('EIA Data'!$G$4:$G$57)</f>
        <v>0.98745361711308521</v>
      </c>
      <c r="J8" s="7">
        <f>'EIA Data'!I8/AVERAGE('EIA Data'!$I$4:$I$57)</f>
        <v>0</v>
      </c>
      <c r="K8" s="7">
        <f t="shared" si="0"/>
        <v>0.85072121093861208</v>
      </c>
      <c r="L8" s="7"/>
    </row>
    <row r="9" spans="1:25" x14ac:dyDescent="0.35">
      <c r="A9" s="5" t="s">
        <v>23</v>
      </c>
      <c r="H9" s="7">
        <f>'EIA Data'!E9/AVERAGE('EIA Data'!$E$4:$E$57)</f>
        <v>0.64651384454813965</v>
      </c>
      <c r="I9" s="7">
        <f>'EIA Data'!G9/AVERAGE('EIA Data'!$G$4:$G$57)</f>
        <v>0.99834087355306733</v>
      </c>
      <c r="J9" s="7">
        <f>'EIA Data'!I9/AVERAGE('EIA Data'!$I$4:$I$57)</f>
        <v>0</v>
      </c>
      <c r="K9" s="7">
        <f t="shared" si="0"/>
        <v>0.86139953400196823</v>
      </c>
      <c r="L9" s="7"/>
    </row>
    <row r="10" spans="1:25" x14ac:dyDescent="0.35">
      <c r="A10" s="11"/>
      <c r="B10" s="11" t="s">
        <v>15</v>
      </c>
      <c r="C10" s="11" t="s">
        <v>19</v>
      </c>
      <c r="D10" s="11" t="s">
        <v>22</v>
      </c>
      <c r="H10" s="7">
        <f>'EIA Data'!E10/AVERAGE('EIA Data'!$E$4:$E$57)</f>
        <v>0.64889657370495091</v>
      </c>
      <c r="I10" s="7">
        <f>'EIA Data'!G10/AVERAGE('EIA Data'!$G$4:$G$57)</f>
        <v>0.97904111567469532</v>
      </c>
      <c r="J10" s="7">
        <f>'EIA Data'!I10/AVERAGE('EIA Data'!$I$4:$I$57)</f>
        <v>0</v>
      </c>
      <c r="K10" s="7">
        <f t="shared" si="0"/>
        <v>0.84836389140617863</v>
      </c>
      <c r="L10" s="7"/>
    </row>
    <row r="11" spans="1:25" x14ac:dyDescent="0.35">
      <c r="A11" s="11" t="s">
        <v>15</v>
      </c>
      <c r="B11" s="12">
        <f>CORREL($H$15:$H$57,$H$15:$H$57)</f>
        <v>1.0000000000000002</v>
      </c>
      <c r="C11" s="12">
        <f>CORREL($I$15:$I$57,$H$15:$H$57)</f>
        <v>6.6174438845640574E-2</v>
      </c>
      <c r="D11" s="12">
        <f>CORREL($J$15:$J$57,$H$15:$H$57)</f>
        <v>0.35192081173202178</v>
      </c>
      <c r="H11" s="7">
        <f>'EIA Data'!E11/AVERAGE('EIA Data'!$E$4:$E$57)</f>
        <v>0.64782523165675643</v>
      </c>
      <c r="I11" s="7">
        <f>'EIA Data'!G11/AVERAGE('EIA Data'!$G$4:$G$57)</f>
        <v>1.093348634170102</v>
      </c>
      <c r="J11" s="7">
        <f>'EIA Data'!I11/AVERAGE('EIA Data'!$I$4:$I$57)</f>
        <v>0</v>
      </c>
      <c r="K11" s="7">
        <f t="shared" si="0"/>
        <v>0.92874022475305873</v>
      </c>
      <c r="L11" s="7"/>
    </row>
    <row r="12" spans="1:25" x14ac:dyDescent="0.35">
      <c r="A12" s="11" t="s">
        <v>19</v>
      </c>
      <c r="B12" s="12">
        <f>CORREL($H$15:$H$57,$I$15:$I$57)</f>
        <v>6.6174438845640574E-2</v>
      </c>
      <c r="C12" s="12">
        <f>CORREL($I$4:$I$57,$I$4:$I$57)</f>
        <v>0.99999999999999978</v>
      </c>
      <c r="D12" s="12">
        <f>CORREL($J$15:$J$57,$I$15:$I$57)</f>
        <v>7.165395950140982E-2</v>
      </c>
      <c r="H12" s="7">
        <f>'EIA Data'!E12/AVERAGE('EIA Data'!$E$4:$E$57)</f>
        <v>0.70987613414562545</v>
      </c>
      <c r="I12" s="7">
        <f>'EIA Data'!G12/AVERAGE('EIA Data'!$G$4:$G$57)</f>
        <v>1.1311746421996107</v>
      </c>
      <c r="J12" s="7">
        <f>'EIA Data'!I12/AVERAGE('EIA Data'!$I$4:$I$57)</f>
        <v>0</v>
      </c>
      <c r="K12" s="7">
        <f t="shared" si="0"/>
        <v>0.97050536340458859</v>
      </c>
      <c r="L12" s="7"/>
    </row>
    <row r="13" spans="1:25" x14ac:dyDescent="0.35">
      <c r="A13" s="11" t="s">
        <v>22</v>
      </c>
      <c r="B13" s="12">
        <f>CORREL($H$15:$H$57,$J$15:$J$57)</f>
        <v>0.35192081173202178</v>
      </c>
      <c r="C13" s="12">
        <f>CORREL($I$15:$I$57,$J$15:$J$57)</f>
        <v>7.165395950140982E-2</v>
      </c>
      <c r="D13" s="12">
        <f>CORREL($J$15:$J$57,$J$15:$J$57)</f>
        <v>0.99999999999999989</v>
      </c>
      <c r="H13" s="7">
        <f>'EIA Data'!E13/AVERAGE('EIA Data'!$E$4:$E$57)</f>
        <v>0.77718008729512733</v>
      </c>
      <c r="I13" s="7">
        <f>'EIA Data'!G13/AVERAGE('EIA Data'!$G$4:$G$57)</f>
        <v>1.1306634410055463</v>
      </c>
      <c r="J13" s="7">
        <f>'EIA Data'!I13/AVERAGE('EIA Data'!$I$4:$I$57)</f>
        <v>0</v>
      </c>
      <c r="K13" s="7">
        <f t="shared" si="0"/>
        <v>0.98650276536609294</v>
      </c>
      <c r="L13" s="7"/>
    </row>
    <row r="14" spans="1:25" x14ac:dyDescent="0.35">
      <c r="H14" s="7">
        <f>'EIA Data'!E14/AVERAGE('EIA Data'!$E$4:$E$57)</f>
        <v>0.86609190396262936</v>
      </c>
      <c r="I14" s="7">
        <f>'EIA Data'!G14/AVERAGE('EIA Data'!$G$4:$G$57)</f>
        <v>1.1764002950324854</v>
      </c>
      <c r="J14" s="7">
        <f>'EIA Data'!I14/AVERAGE('EIA Data'!$I$4:$I$57)</f>
        <v>0</v>
      </c>
      <c r="K14" s="7">
        <f t="shared" si="0"/>
        <v>1.0403769690618461</v>
      </c>
      <c r="L14" s="7"/>
    </row>
    <row r="15" spans="1:25" x14ac:dyDescent="0.35">
      <c r="H15" s="7">
        <f>'EIA Data'!E15</f>
        <v>10.161904294478527</v>
      </c>
      <c r="I15" s="7">
        <f>'EIA Data'!G15</f>
        <v>17.0688236196319</v>
      </c>
      <c r="J15" s="7">
        <f>'EIA Data'!I15</f>
        <v>1.1630617024539875</v>
      </c>
      <c r="K15" s="7">
        <f t="shared" si="0"/>
        <v>14.570711509062324</v>
      </c>
      <c r="L15" s="7">
        <f>K15/MEDIAN($K$15:$K$57)-1</f>
        <v>0.11607360544650969</v>
      </c>
    </row>
    <row r="16" spans="1:25" x14ac:dyDescent="0.35">
      <c r="H16" s="7">
        <f>'EIA Data'!E16</f>
        <v>10.623371625344353</v>
      </c>
      <c r="I16" s="7">
        <f>'EIA Data'!G16</f>
        <v>16.398493112947659</v>
      </c>
      <c r="J16" s="7">
        <f>'EIA Data'!I16</f>
        <v>1.6042004132231407</v>
      </c>
      <c r="K16" s="7">
        <f t="shared" si="0"/>
        <v>14.232719841252493</v>
      </c>
      <c r="L16" s="7">
        <f t="shared" ref="L16:L57" si="1">K16/AVERAGE($K$15:$K$57)-1</f>
        <v>6.2368931490982993E-2</v>
      </c>
    </row>
    <row r="17" spans="8:12" x14ac:dyDescent="0.35">
      <c r="H17" s="7">
        <f>'EIA Data'!E17</f>
        <v>11.558549514563104</v>
      </c>
      <c r="I17" s="7">
        <f>'EIA Data'!G17</f>
        <v>16.960915048543686</v>
      </c>
      <c r="J17" s="7">
        <f>'EIA Data'!I17</f>
        <v>1.9096733980582519</v>
      </c>
      <c r="K17" s="7">
        <f t="shared" si="0"/>
        <v>14.872501919155317</v>
      </c>
      <c r="L17" s="7">
        <f t="shared" si="1"/>
        <v>0.11012400642182585</v>
      </c>
    </row>
    <row r="18" spans="8:12" x14ac:dyDescent="0.35">
      <c r="H18" s="7">
        <f>'EIA Data'!E18</f>
        <v>12.214512541254123</v>
      </c>
      <c r="I18" s="7">
        <f>'EIA Data'!G18</f>
        <v>17.652675467546754</v>
      </c>
      <c r="J18" s="7">
        <f>'EIA Data'!I18</f>
        <v>2.1297098789878985</v>
      </c>
      <c r="K18" s="7">
        <f t="shared" si="0"/>
        <v>15.531260410217731</v>
      </c>
      <c r="L18" s="7">
        <f t="shared" si="1"/>
        <v>0.15929553245946626</v>
      </c>
    </row>
    <row r="19" spans="8:12" x14ac:dyDescent="0.35">
      <c r="H19" s="7">
        <f>'EIA Data'!E19</f>
        <v>13.865832849740931</v>
      </c>
      <c r="I19" s="7">
        <f>'EIA Data'!G19</f>
        <v>18.505656994818651</v>
      </c>
      <c r="J19" s="7">
        <f>'EIA Data'!I19</f>
        <v>1.863975595854922</v>
      </c>
      <c r="K19" s="7">
        <f t="shared" si="0"/>
        <v>16.520643642528643</v>
      </c>
      <c r="L19" s="7">
        <f t="shared" si="1"/>
        <v>0.23314578870484892</v>
      </c>
    </row>
    <row r="20" spans="8:12" x14ac:dyDescent="0.35">
      <c r="H20" s="7">
        <f>'EIA Data'!E20</f>
        <v>15.746934337349398</v>
      </c>
      <c r="I20" s="7">
        <f>'EIA Data'!G20</f>
        <v>18.709228915662653</v>
      </c>
      <c r="J20" s="7">
        <f>'EIA Data'!I20</f>
        <v>1.6708380823293174</v>
      </c>
      <c r="K20" s="7">
        <f t="shared" si="0"/>
        <v>17.111497036714518</v>
      </c>
      <c r="L20" s="7">
        <f t="shared" si="1"/>
        <v>0.27724869356423598</v>
      </c>
    </row>
    <row r="21" spans="8:12" x14ac:dyDescent="0.35">
      <c r="H21" s="7">
        <f>'EIA Data'!E21</f>
        <v>15.244690279114531</v>
      </c>
      <c r="I21" s="7">
        <f>'EIA Data'!G21</f>
        <v>17.810381616939363</v>
      </c>
      <c r="J21" s="7">
        <f>'EIA Data'!I21</f>
        <v>1.7063092877767083</v>
      </c>
      <c r="K21" s="7">
        <f t="shared" si="0"/>
        <v>16.357175603481874</v>
      </c>
      <c r="L21" s="7">
        <f t="shared" si="1"/>
        <v>0.22094408952773925</v>
      </c>
    </row>
    <row r="22" spans="8:12" x14ac:dyDescent="0.35">
      <c r="H22" s="7">
        <f>'EIA Data'!E22</f>
        <v>14.720476951672863</v>
      </c>
      <c r="I22" s="7">
        <f>'EIA Data'!G22</f>
        <v>17.775216449814128</v>
      </c>
      <c r="J22" s="7">
        <f>'EIA Data'!I22</f>
        <v>1.4672370817843867</v>
      </c>
      <c r="K22" s="7">
        <f t="shared" si="0"/>
        <v>16.192644221853566</v>
      </c>
      <c r="L22" s="7">
        <f t="shared" si="1"/>
        <v>0.2086630195673389</v>
      </c>
    </row>
    <row r="23" spans="8:12" x14ac:dyDescent="0.35">
      <c r="H23" s="7">
        <f>'EIA Data'!E23</f>
        <v>13.767044981751825</v>
      </c>
      <c r="I23" s="7">
        <f>'EIA Data'!G23</f>
        <v>17.521693613138687</v>
      </c>
      <c r="J23" s="7">
        <f>'EIA Data'!I23</f>
        <v>0.77454386861313873</v>
      </c>
      <c r="K23" s="7">
        <f t="shared" si="0"/>
        <v>15.746386148814555</v>
      </c>
      <c r="L23" s="7">
        <f t="shared" si="1"/>
        <v>0.17535310287456718</v>
      </c>
    </row>
    <row r="24" spans="8:12" x14ac:dyDescent="0.35">
      <c r="H24" s="7">
        <f>'EIA Data'!E24</f>
        <v>12.62159278169014</v>
      </c>
      <c r="I24" s="7">
        <f>'EIA Data'!G24</f>
        <v>16.973080545774646</v>
      </c>
      <c r="J24" s="7">
        <f>'EIA Data'!I24</f>
        <v>0.93864552816901392</v>
      </c>
      <c r="K24" s="7">
        <f t="shared" si="0"/>
        <v>15.089429575263843</v>
      </c>
      <c r="L24" s="7">
        <f t="shared" si="1"/>
        <v>0.12631607686242385</v>
      </c>
    </row>
    <row r="25" spans="8:12" x14ac:dyDescent="0.35">
      <c r="H25" s="7">
        <f>'EIA Data'!E25</f>
        <v>11.967000591715975</v>
      </c>
      <c r="I25" s="7">
        <f>'EIA Data'!G25</f>
        <v>16.364381065088757</v>
      </c>
      <c r="J25" s="7">
        <f>'EIA Data'!I25</f>
        <v>0.72852124260355022</v>
      </c>
      <c r="K25" s="7">
        <f t="shared" si="0"/>
        <v>14.49010913678279</v>
      </c>
      <c r="L25" s="7">
        <f t="shared" si="1"/>
        <v>8.1581168780807678E-2</v>
      </c>
    </row>
    <row r="26" spans="8:12" x14ac:dyDescent="0.35">
      <c r="H26" s="7">
        <f>'EIA Data'!E26</f>
        <v>11.771726129032256</v>
      </c>
      <c r="I26" s="7">
        <f>'EIA Data'!G26</f>
        <v>15.966968951612904</v>
      </c>
      <c r="J26" s="7">
        <f>'EIA Data'!I26</f>
        <v>0.8494844919354837</v>
      </c>
      <c r="K26" s="7">
        <f t="shared" si="0"/>
        <v>14.168530757078976</v>
      </c>
      <c r="L26" s="7">
        <f t="shared" si="1"/>
        <v>5.7577683610928965E-2</v>
      </c>
    </row>
    <row r="27" spans="8:12" x14ac:dyDescent="0.35">
      <c r="H27" s="7">
        <f>'EIA Data'!E27</f>
        <v>11.485109410864576</v>
      </c>
      <c r="I27" s="7">
        <f>'EIA Data'!G27</f>
        <v>15.504897704667178</v>
      </c>
      <c r="J27" s="7">
        <f>'EIA Data'!I27</f>
        <v>0.93465028309104825</v>
      </c>
      <c r="K27" s="7">
        <f t="shared" si="0"/>
        <v>13.777294839107938</v>
      </c>
      <c r="L27" s="7">
        <f t="shared" si="1"/>
        <v>2.8374770269580685E-2</v>
      </c>
    </row>
    <row r="28" spans="8:12" x14ac:dyDescent="0.35">
      <c r="H28" s="7">
        <f>'EIA Data'!E28</f>
        <v>11.059324669603525</v>
      </c>
      <c r="I28" s="7">
        <f>'EIA Data'!G28</f>
        <v>15.277829955947134</v>
      </c>
      <c r="J28" s="7">
        <f>'EIA Data'!I28</f>
        <v>0.6916828487518355</v>
      </c>
      <c r="K28" s="7">
        <f t="shared" si="0"/>
        <v>13.501110433716327</v>
      </c>
      <c r="L28" s="7">
        <f t="shared" si="1"/>
        <v>7.7596148444081248E-3</v>
      </c>
    </row>
    <row r="29" spans="8:12" x14ac:dyDescent="0.35">
      <c r="H29" s="7">
        <f>'EIA Data'!E29</f>
        <v>10.865265787598002</v>
      </c>
      <c r="I29" s="7">
        <f>'EIA Data'!G29</f>
        <v>15.144963007840342</v>
      </c>
      <c r="J29" s="7">
        <f>'EIA Data'!I29</f>
        <v>0.64748867426942258</v>
      </c>
      <c r="K29" s="7">
        <f t="shared" si="0"/>
        <v>13.357939066084432</v>
      </c>
      <c r="L29" s="7">
        <f t="shared" si="1"/>
        <v>-2.9270855577417931E-3</v>
      </c>
    </row>
    <row r="30" spans="8:12" x14ac:dyDescent="0.35">
      <c r="H30" s="7">
        <f>'EIA Data'!E30</f>
        <v>11.033050242214532</v>
      </c>
      <c r="I30" s="7">
        <f>'EIA Data'!G30</f>
        <v>14.90178214532872</v>
      </c>
      <c r="J30" s="7">
        <f>'EIA Data'!I30</f>
        <v>0.60359382006920415</v>
      </c>
      <c r="K30" s="7">
        <f t="shared" si="0"/>
        <v>13.224908560958239</v>
      </c>
      <c r="L30" s="7">
        <f t="shared" si="1"/>
        <v>-1.2856844392521327E-2</v>
      </c>
    </row>
    <row r="31" spans="8:12" x14ac:dyDescent="0.35">
      <c r="H31" s="7">
        <f>'EIA Data'!E31</f>
        <v>11.194186977058029</v>
      </c>
      <c r="I31" s="7">
        <f>'EIA Data'!G31</f>
        <v>14.634522132253712</v>
      </c>
      <c r="J31" s="7">
        <f>'EIA Data'!I31</f>
        <v>0.60249524291497969</v>
      </c>
      <c r="K31" s="7">
        <f t="shared" si="0"/>
        <v>13.075480737503096</v>
      </c>
      <c r="L31" s="7">
        <f t="shared" si="1"/>
        <v>-2.4010543679072738E-2</v>
      </c>
    </row>
    <row r="32" spans="8:12" x14ac:dyDescent="0.35">
      <c r="H32" s="7">
        <f>'EIA Data'!E32</f>
        <v>10.291303543307084</v>
      </c>
      <c r="I32" s="7">
        <f>'EIA Data'!G32</f>
        <v>14.265173228346455</v>
      </c>
      <c r="J32" s="7">
        <f>'EIA Data'!I32</f>
        <v>0.65042396981627293</v>
      </c>
      <c r="K32" s="7">
        <f t="shared" si="0"/>
        <v>12.597954488264824</v>
      </c>
      <c r="L32" s="7">
        <f t="shared" si="1"/>
        <v>-5.9654402113759386E-2</v>
      </c>
    </row>
    <row r="33" spans="8:12" x14ac:dyDescent="0.35">
      <c r="H33" s="7">
        <f>'EIA Data'!E33</f>
        <v>10.458009815168896</v>
      </c>
      <c r="I33" s="7">
        <f>'EIA Data'!G33</f>
        <v>13.790057106437219</v>
      </c>
      <c r="J33" s="7">
        <f>'EIA Data'!I33</f>
        <v>0.75218493307839385</v>
      </c>
      <c r="K33" s="7">
        <f t="shared" si="0"/>
        <v>12.308549939059015</v>
      </c>
      <c r="L33" s="7">
        <f t="shared" si="1"/>
        <v>-8.1256345040877975E-2</v>
      </c>
    </row>
    <row r="34" spans="8:12" x14ac:dyDescent="0.35">
      <c r="H34" s="7">
        <f>'EIA Data'!E34</f>
        <v>11.190955389408099</v>
      </c>
      <c r="I34" s="7">
        <f>'EIA Data'!G34</f>
        <v>13.593624485981307</v>
      </c>
      <c r="J34" s="7">
        <f>'EIA Data'!I34</f>
        <v>0.66919978193146412</v>
      </c>
      <c r="K34" s="7">
        <f t="shared" si="0"/>
        <v>12.343844270964658</v>
      </c>
      <c r="L34" s="7">
        <f t="shared" si="1"/>
        <v>-7.8621880083195927E-2</v>
      </c>
    </row>
    <row r="35" spans="8:12" x14ac:dyDescent="0.35">
      <c r="H35" s="7">
        <f>'EIA Data'!E35</f>
        <v>10.82877926380368</v>
      </c>
      <c r="I35" s="7">
        <f>'EIA Data'!G35</f>
        <v>13.115207730061348</v>
      </c>
      <c r="J35" s="7">
        <f>'EIA Data'!I35</f>
        <v>0.47475146625766862</v>
      </c>
      <c r="K35" s="7">
        <f t="shared" si="0"/>
        <v>11.908308456621484</v>
      </c>
      <c r="L35" s="7">
        <f t="shared" si="1"/>
        <v>-0.11113145821517822</v>
      </c>
    </row>
    <row r="36" spans="8:12" x14ac:dyDescent="0.35">
      <c r="H36" s="7">
        <f>'EIA Data'!E36</f>
        <v>10.392830672268907</v>
      </c>
      <c r="I36" s="7">
        <f>'EIA Data'!G36</f>
        <v>12.676457142857142</v>
      </c>
      <c r="J36" s="7">
        <f>'EIA Data'!I36</f>
        <v>0.59343218487394955</v>
      </c>
      <c r="K36" s="7">
        <f t="shared" ref="K36:K57" si="2">SUMPRODUCT($B$4:$D$4,H36:J36)</f>
        <v>11.498955694057438</v>
      </c>
      <c r="L36" s="7">
        <f t="shared" si="1"/>
        <v>-0.14168666212691194</v>
      </c>
    </row>
    <row r="37" spans="8:12" x14ac:dyDescent="0.35">
      <c r="H37" s="7">
        <f>'EIA Data'!E37</f>
        <v>11.663027642276422</v>
      </c>
      <c r="I37" s="7">
        <f>'EIA Data'!G37</f>
        <v>12.384452032520326</v>
      </c>
      <c r="J37" s="7">
        <f>'EIA Data'!I37</f>
        <v>0.94236060975609759</v>
      </c>
      <c r="K37" s="7">
        <f t="shared" si="2"/>
        <v>11.619657605204946</v>
      </c>
      <c r="L37" s="7">
        <f t="shared" si="1"/>
        <v>-0.13267714308874234</v>
      </c>
    </row>
    <row r="38" spans="8:12" x14ac:dyDescent="0.35">
      <c r="H38" s="7">
        <f>'EIA Data'!E38</f>
        <v>14.073122134387351</v>
      </c>
      <c r="I38" s="7">
        <f>'EIA Data'!G38</f>
        <v>12.53866956521739</v>
      </c>
      <c r="J38" s="7">
        <f>'EIA Data'!I38</f>
        <v>0.76430351778656125</v>
      </c>
      <c r="K38" s="7">
        <f t="shared" si="2"/>
        <v>12.305041638186564</v>
      </c>
      <c r="L38" s="7">
        <f t="shared" si="1"/>
        <v>-8.1518214162928149E-2</v>
      </c>
    </row>
    <row r="39" spans="8:12" x14ac:dyDescent="0.35">
      <c r="H39" s="7">
        <f>'EIA Data'!E39</f>
        <v>11.350854863813227</v>
      </c>
      <c r="I39" s="7">
        <f>'EIA Data'!G39</f>
        <v>12.142105836575873</v>
      </c>
      <c r="J39" s="7">
        <f>'EIA Data'!I39</f>
        <v>0.785496420233463</v>
      </c>
      <c r="K39" s="7">
        <f t="shared" si="2"/>
        <v>11.364743987953785</v>
      </c>
      <c r="L39" s="7">
        <f t="shared" si="1"/>
        <v>-0.15170458901630757</v>
      </c>
    </row>
    <row r="40" spans="8:12" x14ac:dyDescent="0.35">
      <c r="H40" s="7">
        <f>'EIA Data'!E40</f>
        <v>13.545380054347827</v>
      </c>
      <c r="I40" s="7">
        <f>'EIA Data'!G40</f>
        <v>12.265390869565218</v>
      </c>
      <c r="J40" s="7">
        <f>'EIA Data'!I40</f>
        <v>1.0239913478260869</v>
      </c>
      <c r="K40" s="7">
        <f t="shared" si="2"/>
        <v>11.997372860045449</v>
      </c>
      <c r="L40" s="7">
        <f t="shared" si="1"/>
        <v>-0.1044834488287254</v>
      </c>
    </row>
    <row r="41" spans="8:12" x14ac:dyDescent="0.35">
      <c r="H41" s="7">
        <f>'EIA Data'!E41</f>
        <v>14.728524351508732</v>
      </c>
      <c r="I41" s="7">
        <f>'EIA Data'!G41</f>
        <v>12.262352832186339</v>
      </c>
      <c r="J41" s="7">
        <f>'EIA Data'!I41</f>
        <v>1.0467528004235043</v>
      </c>
      <c r="K41" s="7">
        <f t="shared" si="2"/>
        <v>12.283961942619797</v>
      </c>
      <c r="L41" s="7">
        <f t="shared" si="1"/>
        <v>-8.3091659990935818E-2</v>
      </c>
    </row>
    <row r="42" spans="8:12" x14ac:dyDescent="0.35">
      <c r="H42" s="7">
        <f>'EIA Data'!E42</f>
        <v>16.830003584229388</v>
      </c>
      <c r="I42" s="7">
        <f>'EIA Data'!G42</f>
        <v>12.523112903225805</v>
      </c>
      <c r="J42" s="7">
        <f>'EIA Data'!I42</f>
        <v>1.4775948028673833</v>
      </c>
      <c r="K42" s="7">
        <f t="shared" si="2"/>
        <v>13.000865227883764</v>
      </c>
      <c r="L42" s="7">
        <f t="shared" si="1"/>
        <v>-2.9580048321269703E-2</v>
      </c>
    </row>
    <row r="43" spans="8:12" x14ac:dyDescent="0.35">
      <c r="H43" s="7">
        <f>'EIA Data'!E43</f>
        <v>17.626364236111108</v>
      </c>
      <c r="I43" s="7">
        <f>'EIA Data'!G43</f>
        <v>13.35136111111111</v>
      </c>
      <c r="J43" s="7">
        <f>'EIA Data'!I43</f>
        <v>1.5431092361111109</v>
      </c>
      <c r="K43" s="7">
        <f t="shared" si="2"/>
        <v>13.782070026600854</v>
      </c>
      <c r="L43" s="7">
        <f t="shared" si="1"/>
        <v>2.8731203255763393E-2</v>
      </c>
    </row>
    <row r="44" spans="8:12" x14ac:dyDescent="0.35">
      <c r="H44" s="7">
        <f>'EIA Data'!E44</f>
        <v>16.3268796481176</v>
      </c>
      <c r="I44" s="7">
        <f>'EIA Data'!G44</f>
        <v>13.293674942848048</v>
      </c>
      <c r="J44" s="7">
        <f>'EIA Data'!I44</f>
        <v>1.755014738933742</v>
      </c>
      <c r="K44" s="7">
        <f t="shared" si="2"/>
        <v>13.436456882065375</v>
      </c>
      <c r="L44" s="7">
        <f t="shared" si="1"/>
        <v>2.9336978481753206E-3</v>
      </c>
    </row>
    <row r="45" spans="8:12" x14ac:dyDescent="0.35">
      <c r="H45" s="7">
        <f>'EIA Data'!E45</f>
        <v>16.696863443612024</v>
      </c>
      <c r="I45" s="7">
        <f>'EIA Data'!G45</f>
        <v>13.535398299141209</v>
      </c>
      <c r="J45" s="7">
        <f>'EIA Data'!I45</f>
        <v>2.3055856072604652</v>
      </c>
      <c r="K45" s="7">
        <f t="shared" si="2"/>
        <v>13.725264236253636</v>
      </c>
      <c r="L45" s="7">
        <f t="shared" si="1"/>
        <v>2.4491064514413408E-2</v>
      </c>
    </row>
    <row r="46" spans="8:12" x14ac:dyDescent="0.35">
      <c r="H46" s="7">
        <f>'EIA Data'!E46</f>
        <v>14.645331760954985</v>
      </c>
      <c r="I46" s="7">
        <f>'EIA Data'!G46</f>
        <v>13.885318662981208</v>
      </c>
      <c r="J46" s="7">
        <f>'EIA Data'!I46</f>
        <v>1.6129166856999022</v>
      </c>
      <c r="K46" s="7">
        <f t="shared" si="2"/>
        <v>13.437808590058593</v>
      </c>
      <c r="L46" s="7">
        <f t="shared" si="1"/>
        <v>3.0345930103410357E-3</v>
      </c>
    </row>
    <row r="47" spans="8:12" x14ac:dyDescent="0.35">
      <c r="H47" s="7">
        <f>'EIA Data'!E47</f>
        <v>13.518808425358621</v>
      </c>
      <c r="I47" s="7">
        <f>'EIA Data'!G47</f>
        <v>13.696843654840954</v>
      </c>
      <c r="J47" s="7">
        <f>'EIA Data'!I47</f>
        <v>2.0841990864731992</v>
      </c>
      <c r="K47" s="7">
        <f t="shared" si="2"/>
        <v>13.055332047954842</v>
      </c>
      <c r="L47" s="7">
        <f t="shared" si="1"/>
        <v>-2.5514496684898136E-2</v>
      </c>
    </row>
    <row r="48" spans="8:12" x14ac:dyDescent="0.35">
      <c r="H48" s="7">
        <f>'EIA Data'!E48</f>
        <v>12.690931007962158</v>
      </c>
      <c r="I48" s="7">
        <f>'EIA Data'!G48</f>
        <v>13.484833310364143</v>
      </c>
      <c r="J48" s="7">
        <f>'EIA Data'!I48</f>
        <v>2.7487428991860012</v>
      </c>
      <c r="K48" s="7">
        <f t="shared" si="2"/>
        <v>12.738793918118905</v>
      </c>
      <c r="L48" s="7">
        <f t="shared" si="1"/>
        <v>-4.9141763891779711E-2</v>
      </c>
    </row>
    <row r="49" spans="8:12" x14ac:dyDescent="0.35">
      <c r="H49" s="7">
        <f>'EIA Data'!E49</f>
        <v>12.005266470378146</v>
      </c>
      <c r="I49" s="7">
        <f>'EIA Data'!G49</f>
        <v>13.391790203576749</v>
      </c>
      <c r="J49" s="7">
        <f>'EIA Data'!I49</f>
        <v>2.8722459123496256</v>
      </c>
      <c r="K49" s="7">
        <f t="shared" si="2"/>
        <v>12.512871625385444</v>
      </c>
      <c r="L49" s="7">
        <f t="shared" si="1"/>
        <v>-6.6005218481504757E-2</v>
      </c>
    </row>
    <row r="50" spans="8:12" x14ac:dyDescent="0.35">
      <c r="H50" s="7">
        <f>'EIA Data'!E50</f>
        <v>11.465332743811089</v>
      </c>
      <c r="I50" s="7">
        <f>'EIA Data'!G50</f>
        <v>13.476209901398112</v>
      </c>
      <c r="J50" s="7">
        <f>'EIA Data'!I50</f>
        <v>2.6252501234133336</v>
      </c>
      <c r="K50" s="7">
        <f t="shared" si="2"/>
        <v>12.428470808236275</v>
      </c>
      <c r="L50" s="7">
        <f t="shared" si="1"/>
        <v>-7.2305125100325496E-2</v>
      </c>
    </row>
    <row r="51" spans="8:12" x14ac:dyDescent="0.35">
      <c r="H51" s="7">
        <f>'EIA Data'!E51</f>
        <v>11.992923214044337</v>
      </c>
      <c r="I51" s="7">
        <f>'EIA Data'!G51</f>
        <v>13.687456576101649</v>
      </c>
      <c r="J51" s="7">
        <f>'EIA Data'!I51</f>
        <v>2.3537615022641254</v>
      </c>
      <c r="K51" s="7">
        <f t="shared" si="2"/>
        <v>12.691735139993211</v>
      </c>
      <c r="L51" s="7">
        <f t="shared" si="1"/>
        <v>-5.2654359122507266E-2</v>
      </c>
    </row>
    <row r="52" spans="8:12" x14ac:dyDescent="0.35">
      <c r="H52" s="7">
        <f>'EIA Data'!E52</f>
        <v>11.334453562402697</v>
      </c>
      <c r="I52" s="7">
        <f>'EIA Data'!G52</f>
        <v>13.813182809671879</v>
      </c>
      <c r="J52" s="7">
        <f>'EIA Data'!I52</f>
        <v>1.0602846251534699</v>
      </c>
      <c r="K52" s="7">
        <f t="shared" si="2"/>
        <v>12.553752819922524</v>
      </c>
      <c r="L52" s="7">
        <f t="shared" si="1"/>
        <v>-6.2953734897000291E-2</v>
      </c>
    </row>
    <row r="53" spans="8:12" x14ac:dyDescent="0.35">
      <c r="H53" s="7">
        <f>'EIA Data'!E53</f>
        <v>10.837394534326082</v>
      </c>
      <c r="I53" s="7">
        <f>'EIA Data'!G53</f>
        <v>13.533263821471873</v>
      </c>
      <c r="J53" s="7">
        <f>'EIA Data'!I53</f>
        <v>0.7936639181357209</v>
      </c>
      <c r="K53" s="7">
        <f t="shared" si="2"/>
        <v>12.221743680896859</v>
      </c>
      <c r="L53" s="7">
        <f t="shared" si="1"/>
        <v>-8.7735800321320334E-2</v>
      </c>
    </row>
    <row r="54" spans="8:12" x14ac:dyDescent="0.35">
      <c r="H54" s="7">
        <f>'EIA Data'!E54</f>
        <v>11.519370145234985</v>
      </c>
      <c r="I54" s="7">
        <f>'EIA Data'!G54</f>
        <v>13.609961610639685</v>
      </c>
      <c r="J54" s="7">
        <f>'EIA Data'!I54</f>
        <v>1.174109954308094</v>
      </c>
      <c r="K54" s="7">
        <f t="shared" si="2"/>
        <v>12.461200403258692</v>
      </c>
      <c r="L54" s="7">
        <f t="shared" si="1"/>
        <v>-6.9862099081411166E-2</v>
      </c>
    </row>
    <row r="55" spans="8:12" x14ac:dyDescent="0.35">
      <c r="H55" s="7">
        <f>'EIA Data'!E55</f>
        <v>10.822141557184784</v>
      </c>
      <c r="I55" s="7">
        <f>'EIA Data'!G55</f>
        <v>13.264853508663634</v>
      </c>
      <c r="J55" s="7">
        <f>'EIA Data'!I55</f>
        <v>1.439860167179728</v>
      </c>
      <c r="K55" s="7">
        <f t="shared" si="2"/>
        <v>12.061979654018428</v>
      </c>
      <c r="L55" s="7">
        <f t="shared" si="1"/>
        <v>-9.9661021952788809E-2</v>
      </c>
    </row>
    <row r="56" spans="8:12" x14ac:dyDescent="0.35">
      <c r="H56" s="7">
        <f>'EIA Data'!E56</f>
        <v>10.639660208795377</v>
      </c>
      <c r="I56" s="7">
        <f>'EIA Data'!G56</f>
        <v>13.170502313646798</v>
      </c>
      <c r="J56" s="7">
        <f>'EIA Data'!I56</f>
        <v>1.6693434523599979</v>
      </c>
      <c r="K56" s="7">
        <f t="shared" si="2"/>
        <v>11.962891451903527</v>
      </c>
      <c r="L56" s="7">
        <f t="shared" si="1"/>
        <v>-0.10705723494498576</v>
      </c>
    </row>
    <row r="57" spans="8:12" x14ac:dyDescent="0.35">
      <c r="H57" s="7">
        <f>'EIA Data'!E57</f>
        <v>10.78</v>
      </c>
      <c r="I57" s="7">
        <f>'EIA Data'!G57</f>
        <v>13.15</v>
      </c>
      <c r="J57" s="7">
        <f>'EIA Data'!I57</f>
        <v>1.1859999999999999</v>
      </c>
      <c r="K57" s="7">
        <f t="shared" si="2"/>
        <v>11.957637453886125</v>
      </c>
      <c r="L57" s="7">
        <f t="shared" si="1"/>
        <v>-0.10744940765140154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B9C26-4198-4D47-8B54-52B60C64EF78}">
  <dimension ref="A2:J59"/>
  <sheetViews>
    <sheetView zoomScale="85" zoomScaleNormal="85" workbookViewId="0">
      <selection activeCell="G10" sqref="G10"/>
    </sheetView>
  </sheetViews>
  <sheetFormatPr defaultRowHeight="14.5" x14ac:dyDescent="0.35"/>
  <cols>
    <col min="4" max="9" width="11.81640625" customWidth="1"/>
  </cols>
  <sheetData>
    <row r="2" spans="1:10" x14ac:dyDescent="0.35">
      <c r="B2" s="13" t="s">
        <v>24</v>
      </c>
      <c r="D2" s="1" t="s">
        <v>0</v>
      </c>
      <c r="F2" t="s">
        <v>13</v>
      </c>
      <c r="H2" t="s">
        <v>13</v>
      </c>
      <c r="J2" t="s">
        <v>14</v>
      </c>
    </row>
    <row r="3" spans="1:10" s="4" customFormat="1" ht="58" x14ac:dyDescent="0.35">
      <c r="A3" s="4" t="s">
        <v>1</v>
      </c>
      <c r="B3" s="4" t="s">
        <v>2</v>
      </c>
      <c r="C3" s="4" t="s">
        <v>3</v>
      </c>
      <c r="D3" s="4" t="s">
        <v>4</v>
      </c>
      <c r="E3" s="4" t="s">
        <v>5</v>
      </c>
      <c r="F3" s="4" t="s">
        <v>6</v>
      </c>
      <c r="G3" s="4" t="s">
        <v>7</v>
      </c>
      <c r="H3" s="4" t="s">
        <v>8</v>
      </c>
      <c r="I3" s="4" t="s">
        <v>9</v>
      </c>
    </row>
    <row r="4" spans="1:10" x14ac:dyDescent="0.35">
      <c r="A4">
        <v>1967</v>
      </c>
      <c r="B4">
        <v>33.4</v>
      </c>
      <c r="C4">
        <f t="shared" ref="C4:C35" si="0">$B$57/B4</f>
        <v>7.7488323353293413</v>
      </c>
      <c r="D4">
        <v>1.04</v>
      </c>
      <c r="E4">
        <f t="shared" ref="E4:E35" si="1">D4*C4</f>
        <v>8.0587856287425161</v>
      </c>
      <c r="F4" s="2">
        <v>2.2999999999999998</v>
      </c>
      <c r="G4">
        <f t="shared" ref="G4:G35" si="2">F4*C4</f>
        <v>17.822314371257484</v>
      </c>
      <c r="H4" s="3"/>
      <c r="I4" s="3"/>
    </row>
    <row r="5" spans="1:10" x14ac:dyDescent="0.35">
      <c r="A5">
        <v>1968</v>
      </c>
      <c r="B5">
        <v>34.799999999999997</v>
      </c>
      <c r="C5">
        <f t="shared" si="0"/>
        <v>7.4370977011494253</v>
      </c>
      <c r="D5">
        <v>1.04</v>
      </c>
      <c r="E5">
        <f t="shared" si="1"/>
        <v>7.7345816091954029</v>
      </c>
      <c r="F5" s="2">
        <v>2.2999999999999998</v>
      </c>
      <c r="G5">
        <f t="shared" si="2"/>
        <v>17.105324712643675</v>
      </c>
      <c r="H5" s="3"/>
      <c r="I5" s="3"/>
    </row>
    <row r="6" spans="1:10" x14ac:dyDescent="0.35">
      <c r="A6">
        <v>1969</v>
      </c>
      <c r="B6">
        <v>36.700000000000003</v>
      </c>
      <c r="C6">
        <f t="shared" si="0"/>
        <v>7.0520708446866474</v>
      </c>
      <c r="D6">
        <v>1.05</v>
      </c>
      <c r="E6">
        <f t="shared" si="1"/>
        <v>7.4046743869209797</v>
      </c>
      <c r="F6" s="2">
        <v>2.2000000000000002</v>
      </c>
      <c r="G6">
        <f t="shared" si="2"/>
        <v>15.514555858310626</v>
      </c>
      <c r="H6" s="3"/>
      <c r="I6" s="3"/>
    </row>
    <row r="7" spans="1:10" x14ac:dyDescent="0.35">
      <c r="A7">
        <v>1970</v>
      </c>
      <c r="B7">
        <v>38.799999999999997</v>
      </c>
      <c r="C7">
        <f t="shared" si="0"/>
        <v>6.670386597938144</v>
      </c>
      <c r="D7">
        <v>1.0900000000000001</v>
      </c>
      <c r="E7">
        <f t="shared" si="1"/>
        <v>7.2707213917525779</v>
      </c>
      <c r="F7" s="2">
        <v>2.2000000000000002</v>
      </c>
      <c r="G7">
        <f t="shared" si="2"/>
        <v>14.674850515463918</v>
      </c>
      <c r="H7" s="3"/>
      <c r="I7" s="3"/>
    </row>
    <row r="8" spans="1:10" x14ac:dyDescent="0.35">
      <c r="A8">
        <v>1971</v>
      </c>
      <c r="B8">
        <v>40.5</v>
      </c>
      <c r="C8">
        <f t="shared" si="0"/>
        <v>6.3903950617283947</v>
      </c>
      <c r="D8">
        <v>1.1499999999999999</v>
      </c>
      <c r="E8">
        <f t="shared" si="1"/>
        <v>7.3489543209876533</v>
      </c>
      <c r="F8" s="2">
        <v>2.2999999999999998</v>
      </c>
      <c r="G8">
        <f t="shared" si="2"/>
        <v>14.697908641975307</v>
      </c>
      <c r="H8" s="3"/>
      <c r="I8" s="3"/>
    </row>
    <row r="9" spans="1:10" x14ac:dyDescent="0.35">
      <c r="A9">
        <v>1972</v>
      </c>
      <c r="B9">
        <v>41.8</v>
      </c>
      <c r="C9">
        <f t="shared" si="0"/>
        <v>6.1916507177033493</v>
      </c>
      <c r="D9">
        <v>1.21</v>
      </c>
      <c r="E9">
        <f t="shared" si="1"/>
        <v>7.4918973684210526</v>
      </c>
      <c r="F9" s="2">
        <v>2.4</v>
      </c>
      <c r="G9">
        <f t="shared" si="2"/>
        <v>14.859961722488038</v>
      </c>
      <c r="H9" s="3"/>
      <c r="I9" s="3"/>
    </row>
    <row r="10" spans="1:10" x14ac:dyDescent="0.35">
      <c r="A10">
        <v>1973</v>
      </c>
      <c r="B10">
        <v>44.4</v>
      </c>
      <c r="C10">
        <f t="shared" si="0"/>
        <v>5.8290765765765764</v>
      </c>
      <c r="D10">
        <v>1.29</v>
      </c>
      <c r="E10">
        <f t="shared" si="1"/>
        <v>7.5195087837837837</v>
      </c>
      <c r="F10" s="2">
        <v>2.5</v>
      </c>
      <c r="G10">
        <f t="shared" si="2"/>
        <v>14.572691441441441</v>
      </c>
      <c r="H10" s="3"/>
      <c r="I10" s="3"/>
    </row>
    <row r="11" spans="1:10" x14ac:dyDescent="0.35">
      <c r="A11">
        <v>1974</v>
      </c>
      <c r="B11">
        <v>49.3</v>
      </c>
      <c r="C11">
        <f t="shared" si="0"/>
        <v>5.2497160243407706</v>
      </c>
      <c r="D11">
        <v>1.43</v>
      </c>
      <c r="E11">
        <f t="shared" si="1"/>
        <v>7.5070939148073013</v>
      </c>
      <c r="F11" s="2">
        <v>3.1</v>
      </c>
      <c r="G11">
        <f t="shared" si="2"/>
        <v>16.27411967545639</v>
      </c>
      <c r="H11" s="3"/>
      <c r="I11" s="3"/>
    </row>
    <row r="12" spans="1:10" x14ac:dyDescent="0.35">
      <c r="A12">
        <v>1975</v>
      </c>
      <c r="B12">
        <v>53.8</v>
      </c>
      <c r="C12">
        <f t="shared" si="0"/>
        <v>4.8106133828996285</v>
      </c>
      <c r="D12">
        <v>1.71</v>
      </c>
      <c r="E12">
        <f t="shared" si="1"/>
        <v>8.2261488847583646</v>
      </c>
      <c r="F12" s="2">
        <v>3.5</v>
      </c>
      <c r="G12">
        <f t="shared" si="2"/>
        <v>16.837146840148698</v>
      </c>
      <c r="H12" s="3"/>
      <c r="I12" s="3"/>
    </row>
    <row r="13" spans="1:10" x14ac:dyDescent="0.35">
      <c r="A13">
        <v>1976</v>
      </c>
      <c r="B13">
        <v>56.9</v>
      </c>
      <c r="C13">
        <f t="shared" si="0"/>
        <v>4.5485237258347979</v>
      </c>
      <c r="D13">
        <v>1.98</v>
      </c>
      <c r="E13">
        <f t="shared" si="1"/>
        <v>9.0060769771528992</v>
      </c>
      <c r="F13" s="2">
        <v>3.7</v>
      </c>
      <c r="G13">
        <f t="shared" si="2"/>
        <v>16.829537785588752</v>
      </c>
      <c r="H13" s="3"/>
      <c r="I13" s="3"/>
    </row>
    <row r="14" spans="1:10" x14ac:dyDescent="0.35">
      <c r="A14">
        <v>1977</v>
      </c>
      <c r="B14">
        <v>60.6</v>
      </c>
      <c r="C14">
        <f t="shared" si="0"/>
        <v>4.2708085808580858</v>
      </c>
      <c r="D14">
        <v>2.35</v>
      </c>
      <c r="E14">
        <f t="shared" si="1"/>
        <v>10.036400165016502</v>
      </c>
      <c r="F14" s="2">
        <v>4.0999999999999996</v>
      </c>
      <c r="G14">
        <f t="shared" si="2"/>
        <v>17.510315181518152</v>
      </c>
      <c r="H14" s="3"/>
      <c r="I14" s="3"/>
    </row>
    <row r="15" spans="1:10" x14ac:dyDescent="0.35">
      <c r="A15">
        <v>1978</v>
      </c>
      <c r="B15">
        <v>65.2</v>
      </c>
      <c r="C15">
        <f t="shared" si="0"/>
        <v>3.9694938650306741</v>
      </c>
      <c r="D15">
        <v>2.56</v>
      </c>
      <c r="E15">
        <f t="shared" si="1"/>
        <v>10.161904294478527</v>
      </c>
      <c r="F15" s="2">
        <v>4.3</v>
      </c>
      <c r="G15">
        <f t="shared" si="2"/>
        <v>17.0688236196319</v>
      </c>
      <c r="H15" s="2">
        <v>0.29299999999999998</v>
      </c>
      <c r="I15">
        <f t="shared" ref="I15:I57" si="3">H15*C15</f>
        <v>1.1630617024539875</v>
      </c>
    </row>
    <row r="16" spans="1:10" x14ac:dyDescent="0.35">
      <c r="A16">
        <v>1979</v>
      </c>
      <c r="B16">
        <v>72.599999999999994</v>
      </c>
      <c r="C16">
        <f t="shared" si="0"/>
        <v>3.5648898071625346</v>
      </c>
      <c r="D16">
        <v>2.98</v>
      </c>
      <c r="E16">
        <f t="shared" si="1"/>
        <v>10.623371625344353</v>
      </c>
      <c r="F16" s="2">
        <v>4.5999999999999996</v>
      </c>
      <c r="G16">
        <f t="shared" si="2"/>
        <v>16.398493112947659</v>
      </c>
      <c r="H16" s="2">
        <v>0.45</v>
      </c>
      <c r="I16">
        <f t="shared" si="3"/>
        <v>1.6042004132231407</v>
      </c>
    </row>
    <row r="17" spans="1:9" x14ac:dyDescent="0.35">
      <c r="A17">
        <v>1980</v>
      </c>
      <c r="B17">
        <v>82.4</v>
      </c>
      <c r="C17">
        <f t="shared" si="0"/>
        <v>3.1409101941747566</v>
      </c>
      <c r="D17">
        <v>3.68</v>
      </c>
      <c r="E17">
        <f t="shared" si="1"/>
        <v>11.558549514563104</v>
      </c>
      <c r="F17" s="2">
        <v>5.4</v>
      </c>
      <c r="G17">
        <f t="shared" si="2"/>
        <v>16.960915048543686</v>
      </c>
      <c r="H17" s="2">
        <v>0.60799999999999998</v>
      </c>
      <c r="I17">
        <f t="shared" si="3"/>
        <v>1.9096733980582519</v>
      </c>
    </row>
    <row r="18" spans="1:9" x14ac:dyDescent="0.35">
      <c r="A18">
        <v>1981</v>
      </c>
      <c r="B18">
        <v>90.9</v>
      </c>
      <c r="C18">
        <f t="shared" si="0"/>
        <v>2.8472057205720569</v>
      </c>
      <c r="D18">
        <v>4.29</v>
      </c>
      <c r="E18">
        <f t="shared" si="1"/>
        <v>12.214512541254123</v>
      </c>
      <c r="F18" s="2">
        <v>6.2</v>
      </c>
      <c r="G18">
        <f t="shared" si="2"/>
        <v>17.652675467546754</v>
      </c>
      <c r="H18" s="2">
        <v>0.748</v>
      </c>
      <c r="I18">
        <f t="shared" si="3"/>
        <v>2.1297098789878985</v>
      </c>
    </row>
    <row r="19" spans="1:9" x14ac:dyDescent="0.35">
      <c r="A19">
        <v>1982</v>
      </c>
      <c r="B19">
        <v>96.5</v>
      </c>
      <c r="C19">
        <f t="shared" si="0"/>
        <v>2.6819792746113986</v>
      </c>
      <c r="D19">
        <v>5.17</v>
      </c>
      <c r="E19">
        <f t="shared" si="1"/>
        <v>13.865832849740931</v>
      </c>
      <c r="F19" s="2">
        <v>6.9</v>
      </c>
      <c r="G19">
        <f t="shared" si="2"/>
        <v>18.505656994818651</v>
      </c>
      <c r="H19" s="2">
        <v>0.69499999999999995</v>
      </c>
      <c r="I19">
        <f t="shared" si="3"/>
        <v>1.863975595854922</v>
      </c>
    </row>
    <row r="20" spans="1:9" x14ac:dyDescent="0.35">
      <c r="A20">
        <v>1983</v>
      </c>
      <c r="B20">
        <v>99.6</v>
      </c>
      <c r="C20">
        <f t="shared" si="0"/>
        <v>2.5985040160642572</v>
      </c>
      <c r="D20">
        <v>6.06</v>
      </c>
      <c r="E20">
        <f t="shared" si="1"/>
        <v>15.746934337349398</v>
      </c>
      <c r="F20" s="2">
        <v>7.2</v>
      </c>
      <c r="G20">
        <f t="shared" si="2"/>
        <v>18.709228915662653</v>
      </c>
      <c r="H20" s="2">
        <v>0.64300000000000002</v>
      </c>
      <c r="I20">
        <f t="shared" si="3"/>
        <v>1.6708380823293174</v>
      </c>
    </row>
    <row r="21" spans="1:9" x14ac:dyDescent="0.35">
      <c r="A21">
        <v>1984</v>
      </c>
      <c r="B21">
        <v>103.9</v>
      </c>
      <c r="C21">
        <f t="shared" si="0"/>
        <v>2.4909624639076031</v>
      </c>
      <c r="D21">
        <v>6.12</v>
      </c>
      <c r="E21">
        <f t="shared" si="1"/>
        <v>15.244690279114531</v>
      </c>
      <c r="F21" s="2">
        <v>7.15</v>
      </c>
      <c r="G21">
        <f t="shared" si="2"/>
        <v>17.810381616939363</v>
      </c>
      <c r="H21" s="2">
        <v>0.68500000000000005</v>
      </c>
      <c r="I21">
        <f t="shared" si="3"/>
        <v>1.7063092877767083</v>
      </c>
    </row>
    <row r="22" spans="1:9" x14ac:dyDescent="0.35">
      <c r="A22">
        <v>1985</v>
      </c>
      <c r="B22">
        <v>107.6</v>
      </c>
      <c r="C22">
        <f t="shared" si="0"/>
        <v>2.4053066914498142</v>
      </c>
      <c r="D22">
        <v>6.12</v>
      </c>
      <c r="E22">
        <f t="shared" si="1"/>
        <v>14.720476951672863</v>
      </c>
      <c r="F22" s="2">
        <v>7.39</v>
      </c>
      <c r="G22">
        <f t="shared" si="2"/>
        <v>17.775216449814128</v>
      </c>
      <c r="H22" s="2">
        <v>0.61</v>
      </c>
      <c r="I22">
        <f t="shared" si="3"/>
        <v>1.4672370817843867</v>
      </c>
    </row>
    <row r="23" spans="1:9" x14ac:dyDescent="0.35">
      <c r="A23">
        <v>1986</v>
      </c>
      <c r="B23">
        <v>109.6</v>
      </c>
      <c r="C23">
        <f t="shared" si="0"/>
        <v>2.3614142335766424</v>
      </c>
      <c r="D23">
        <v>5.83</v>
      </c>
      <c r="E23">
        <f t="shared" si="1"/>
        <v>13.767044981751825</v>
      </c>
      <c r="F23" s="2">
        <v>7.42</v>
      </c>
      <c r="G23">
        <f t="shared" si="2"/>
        <v>17.521693613138687</v>
      </c>
      <c r="H23" s="2">
        <v>0.32800000000000001</v>
      </c>
      <c r="I23">
        <f t="shared" si="3"/>
        <v>0.77454386861313873</v>
      </c>
    </row>
    <row r="24" spans="1:9" x14ac:dyDescent="0.35">
      <c r="A24">
        <v>1987</v>
      </c>
      <c r="B24">
        <v>113.6</v>
      </c>
      <c r="C24">
        <f t="shared" si="0"/>
        <v>2.2782658450704223</v>
      </c>
      <c r="D24">
        <v>5.54</v>
      </c>
      <c r="E24">
        <f t="shared" si="1"/>
        <v>12.62159278169014</v>
      </c>
      <c r="F24" s="2">
        <v>7.45</v>
      </c>
      <c r="G24">
        <f t="shared" si="2"/>
        <v>16.973080545774646</v>
      </c>
      <c r="H24" s="2">
        <v>0.41199999999999998</v>
      </c>
      <c r="I24">
        <f t="shared" si="3"/>
        <v>0.93864552816901392</v>
      </c>
    </row>
    <row r="25" spans="1:9" x14ac:dyDescent="0.35">
      <c r="A25">
        <v>1988</v>
      </c>
      <c r="B25">
        <v>118.3</v>
      </c>
      <c r="C25">
        <f t="shared" si="0"/>
        <v>2.1877514792899406</v>
      </c>
      <c r="D25">
        <v>5.47</v>
      </c>
      <c r="E25">
        <f t="shared" si="1"/>
        <v>11.967000591715975</v>
      </c>
      <c r="F25" s="2">
        <v>7.48</v>
      </c>
      <c r="G25">
        <f t="shared" si="2"/>
        <v>16.364381065088757</v>
      </c>
      <c r="H25" s="2">
        <v>0.33300000000000002</v>
      </c>
      <c r="I25">
        <f t="shared" si="3"/>
        <v>0.72852124260355022</v>
      </c>
    </row>
    <row r="26" spans="1:9" x14ac:dyDescent="0.35">
      <c r="A26">
        <v>1989</v>
      </c>
      <c r="B26">
        <v>124</v>
      </c>
      <c r="C26">
        <f t="shared" si="0"/>
        <v>2.0871854838709676</v>
      </c>
      <c r="D26">
        <v>5.64</v>
      </c>
      <c r="E26">
        <f t="shared" si="1"/>
        <v>11.771726129032256</v>
      </c>
      <c r="F26" s="2">
        <v>7.65</v>
      </c>
      <c r="G26">
        <f t="shared" si="2"/>
        <v>15.966968951612904</v>
      </c>
      <c r="H26" s="2">
        <v>0.40699999999999997</v>
      </c>
      <c r="I26">
        <f t="shared" si="3"/>
        <v>0.8494844919354837</v>
      </c>
    </row>
    <row r="27" spans="1:9" x14ac:dyDescent="0.35">
      <c r="A27">
        <v>1990</v>
      </c>
      <c r="B27">
        <v>130.69999999999999</v>
      </c>
      <c r="C27">
        <f t="shared" si="0"/>
        <v>1.9801912777352717</v>
      </c>
      <c r="D27">
        <v>5.8</v>
      </c>
      <c r="E27">
        <f t="shared" si="1"/>
        <v>11.485109410864576</v>
      </c>
      <c r="F27" s="2">
        <v>7.83</v>
      </c>
      <c r="G27">
        <f t="shared" si="2"/>
        <v>15.504897704667178</v>
      </c>
      <c r="H27" s="2">
        <v>0.47199999999999998</v>
      </c>
      <c r="I27">
        <f t="shared" si="3"/>
        <v>0.93465028309104825</v>
      </c>
    </row>
    <row r="28" spans="1:9" x14ac:dyDescent="0.35">
      <c r="A28">
        <v>1991</v>
      </c>
      <c r="B28">
        <v>136.19999999999999</v>
      </c>
      <c r="C28">
        <f t="shared" si="0"/>
        <v>1.9002276064610866</v>
      </c>
      <c r="D28">
        <v>5.82</v>
      </c>
      <c r="E28">
        <f t="shared" si="1"/>
        <v>11.059324669603525</v>
      </c>
      <c r="F28" s="2">
        <v>8.0399999999999991</v>
      </c>
      <c r="G28">
        <f t="shared" si="2"/>
        <v>15.277829955947134</v>
      </c>
      <c r="H28" s="2">
        <v>0.36399999999999999</v>
      </c>
      <c r="I28">
        <f t="shared" si="3"/>
        <v>0.6916828487518355</v>
      </c>
    </row>
    <row r="29" spans="1:9" x14ac:dyDescent="0.35">
      <c r="A29">
        <v>1992</v>
      </c>
      <c r="B29">
        <v>140.30000000000001</v>
      </c>
      <c r="C29">
        <f t="shared" si="0"/>
        <v>1.8446970776906626</v>
      </c>
      <c r="D29">
        <v>5.89</v>
      </c>
      <c r="E29">
        <f t="shared" si="1"/>
        <v>10.865265787598002</v>
      </c>
      <c r="F29" s="2">
        <v>8.2100000000000009</v>
      </c>
      <c r="G29">
        <f t="shared" si="2"/>
        <v>15.144963007840342</v>
      </c>
      <c r="H29" s="2">
        <v>0.35099999999999998</v>
      </c>
      <c r="I29">
        <f t="shared" si="3"/>
        <v>0.64748867426942258</v>
      </c>
    </row>
    <row r="30" spans="1:9" x14ac:dyDescent="0.35">
      <c r="A30">
        <v>1993</v>
      </c>
      <c r="B30">
        <v>144.5</v>
      </c>
      <c r="C30">
        <f t="shared" si="0"/>
        <v>1.7910795847750864</v>
      </c>
      <c r="D30">
        <v>6.16</v>
      </c>
      <c r="E30">
        <f t="shared" si="1"/>
        <v>11.033050242214532</v>
      </c>
      <c r="F30" s="2">
        <v>8.32</v>
      </c>
      <c r="G30">
        <f t="shared" si="2"/>
        <v>14.90178214532872</v>
      </c>
      <c r="H30" s="2">
        <v>0.33700000000000002</v>
      </c>
      <c r="I30">
        <f t="shared" si="3"/>
        <v>0.60359382006920415</v>
      </c>
    </row>
    <row r="31" spans="1:9" x14ac:dyDescent="0.35">
      <c r="A31">
        <v>1994</v>
      </c>
      <c r="B31">
        <v>148.19999999999999</v>
      </c>
      <c r="C31">
        <f t="shared" si="0"/>
        <v>1.7463630229419702</v>
      </c>
      <c r="D31">
        <v>6.41</v>
      </c>
      <c r="E31">
        <f t="shared" si="1"/>
        <v>11.194186977058029</v>
      </c>
      <c r="F31" s="2">
        <v>8.3800000000000008</v>
      </c>
      <c r="G31">
        <f t="shared" si="2"/>
        <v>14.634522132253712</v>
      </c>
      <c r="H31" s="2">
        <v>0.34499999999999997</v>
      </c>
      <c r="I31">
        <f t="shared" si="3"/>
        <v>0.60249524291497969</v>
      </c>
    </row>
    <row r="32" spans="1:9" x14ac:dyDescent="0.35">
      <c r="A32">
        <v>1995</v>
      </c>
      <c r="B32">
        <v>152.4</v>
      </c>
      <c r="C32">
        <f t="shared" si="0"/>
        <v>1.6982349081364827</v>
      </c>
      <c r="D32">
        <v>6.06</v>
      </c>
      <c r="E32">
        <f t="shared" si="1"/>
        <v>10.291303543307084</v>
      </c>
      <c r="F32" s="2">
        <v>8.4</v>
      </c>
      <c r="G32">
        <f t="shared" si="2"/>
        <v>14.265173228346455</v>
      </c>
      <c r="H32" s="2">
        <v>0.38300000000000001</v>
      </c>
      <c r="I32">
        <f t="shared" si="3"/>
        <v>0.65042396981627293</v>
      </c>
    </row>
    <row r="33" spans="1:9" x14ac:dyDescent="0.35">
      <c r="A33">
        <v>1996</v>
      </c>
      <c r="B33">
        <v>156.9</v>
      </c>
      <c r="C33">
        <f t="shared" si="0"/>
        <v>1.6495283620140215</v>
      </c>
      <c r="D33">
        <v>6.34</v>
      </c>
      <c r="E33">
        <f t="shared" si="1"/>
        <v>10.458009815168896</v>
      </c>
      <c r="F33" s="2">
        <v>8.36</v>
      </c>
      <c r="G33">
        <f t="shared" si="2"/>
        <v>13.790057106437219</v>
      </c>
      <c r="H33" s="2">
        <v>0.45600000000000002</v>
      </c>
      <c r="I33">
        <f t="shared" si="3"/>
        <v>0.75218493307839385</v>
      </c>
    </row>
    <row r="34" spans="1:9" x14ac:dyDescent="0.35">
      <c r="A34">
        <v>1997</v>
      </c>
      <c r="B34">
        <v>160.5</v>
      </c>
      <c r="C34">
        <f t="shared" si="0"/>
        <v>1.6125295950155762</v>
      </c>
      <c r="D34">
        <v>6.94</v>
      </c>
      <c r="E34">
        <f t="shared" si="1"/>
        <v>11.190955389408099</v>
      </c>
      <c r="F34" s="2">
        <v>8.43</v>
      </c>
      <c r="G34">
        <f t="shared" si="2"/>
        <v>13.593624485981307</v>
      </c>
      <c r="H34" s="2">
        <v>0.41499999999999998</v>
      </c>
      <c r="I34">
        <f t="shared" si="3"/>
        <v>0.66919978193146412</v>
      </c>
    </row>
    <row r="35" spans="1:9" x14ac:dyDescent="0.35">
      <c r="A35">
        <v>1998</v>
      </c>
      <c r="B35">
        <v>163</v>
      </c>
      <c r="C35">
        <f t="shared" si="0"/>
        <v>1.5877975460122697</v>
      </c>
      <c r="D35">
        <v>6.82</v>
      </c>
      <c r="E35">
        <f t="shared" si="1"/>
        <v>10.82877926380368</v>
      </c>
      <c r="F35" s="2">
        <v>8.26</v>
      </c>
      <c r="G35">
        <f t="shared" si="2"/>
        <v>13.115207730061348</v>
      </c>
      <c r="H35" s="2">
        <v>0.29899999999999999</v>
      </c>
      <c r="I35">
        <f t="shared" si="3"/>
        <v>0.47475146625766862</v>
      </c>
    </row>
    <row r="36" spans="1:9" x14ac:dyDescent="0.35">
      <c r="A36">
        <v>1999</v>
      </c>
      <c r="B36">
        <v>166.6</v>
      </c>
      <c r="C36">
        <f t="shared" ref="C36:C57" si="4">$B$57/B36</f>
        <v>1.553487394957983</v>
      </c>
      <c r="D36">
        <v>6.69</v>
      </c>
      <c r="E36">
        <f t="shared" ref="E36:E57" si="5">D36*C36</f>
        <v>10.392830672268907</v>
      </c>
      <c r="F36" s="2">
        <v>8.16</v>
      </c>
      <c r="G36">
        <f t="shared" ref="G36:G57" si="6">F36*C36</f>
        <v>12.676457142857142</v>
      </c>
      <c r="H36" s="2">
        <v>0.38200000000000001</v>
      </c>
      <c r="I36">
        <f t="shared" si="3"/>
        <v>0.59343218487394955</v>
      </c>
    </row>
    <row r="37" spans="1:9" x14ac:dyDescent="0.35">
      <c r="A37">
        <v>2000</v>
      </c>
      <c r="B37">
        <v>172.2</v>
      </c>
      <c r="C37">
        <f t="shared" si="4"/>
        <v>1.5029674796747967</v>
      </c>
      <c r="D37">
        <v>7.76</v>
      </c>
      <c r="E37">
        <f t="shared" si="5"/>
        <v>11.663027642276422</v>
      </c>
      <c r="F37" s="2">
        <v>8.24</v>
      </c>
      <c r="G37">
        <f t="shared" si="6"/>
        <v>12.384452032520326</v>
      </c>
      <c r="H37" s="2">
        <v>0.627</v>
      </c>
      <c r="I37">
        <f t="shared" si="3"/>
        <v>0.94236060975609759</v>
      </c>
    </row>
    <row r="38" spans="1:9" x14ac:dyDescent="0.35">
      <c r="A38">
        <v>2001</v>
      </c>
      <c r="B38">
        <v>177.1</v>
      </c>
      <c r="C38">
        <f t="shared" si="4"/>
        <v>1.461383399209486</v>
      </c>
      <c r="D38">
        <v>9.6300000000000008</v>
      </c>
      <c r="E38">
        <f t="shared" si="5"/>
        <v>14.073122134387351</v>
      </c>
      <c r="F38" s="2">
        <v>8.58</v>
      </c>
      <c r="G38">
        <f t="shared" si="6"/>
        <v>12.53866956521739</v>
      </c>
      <c r="H38" s="2">
        <v>0.52300000000000002</v>
      </c>
      <c r="I38">
        <f t="shared" si="3"/>
        <v>0.76430351778656125</v>
      </c>
    </row>
    <row r="39" spans="1:9" x14ac:dyDescent="0.35">
      <c r="A39">
        <v>2002</v>
      </c>
      <c r="B39">
        <v>179.9</v>
      </c>
      <c r="C39">
        <f t="shared" si="4"/>
        <v>1.4386381322957196</v>
      </c>
      <c r="D39">
        <v>7.89</v>
      </c>
      <c r="E39">
        <f t="shared" si="5"/>
        <v>11.350854863813227</v>
      </c>
      <c r="F39" s="2">
        <v>8.44</v>
      </c>
      <c r="G39">
        <f t="shared" si="6"/>
        <v>12.142105836575873</v>
      </c>
      <c r="H39" s="2">
        <v>0.54600000000000004</v>
      </c>
      <c r="I39">
        <f t="shared" si="3"/>
        <v>0.785496420233463</v>
      </c>
    </row>
    <row r="40" spans="1:9" x14ac:dyDescent="0.35">
      <c r="A40">
        <v>2003</v>
      </c>
      <c r="B40">
        <v>184</v>
      </c>
      <c r="C40">
        <f t="shared" si="4"/>
        <v>1.4065815217391304</v>
      </c>
      <c r="D40">
        <v>9.6300000000000008</v>
      </c>
      <c r="E40">
        <f t="shared" si="5"/>
        <v>13.545380054347827</v>
      </c>
      <c r="F40" s="2">
        <v>8.7200000000000006</v>
      </c>
      <c r="G40">
        <f t="shared" si="6"/>
        <v>12.265390869565218</v>
      </c>
      <c r="H40" s="2">
        <v>0.72799999999999998</v>
      </c>
      <c r="I40">
        <f t="shared" si="3"/>
        <v>1.0239913478260869</v>
      </c>
    </row>
    <row r="41" spans="1:9" x14ac:dyDescent="0.35">
      <c r="A41">
        <v>2004</v>
      </c>
      <c r="B41">
        <v>188.9</v>
      </c>
      <c r="C41">
        <f t="shared" si="4"/>
        <v>1.3700952885124402</v>
      </c>
      <c r="D41">
        <v>10.75</v>
      </c>
      <c r="E41">
        <f t="shared" si="5"/>
        <v>14.728524351508732</v>
      </c>
      <c r="F41" s="2">
        <v>8.9499999999999993</v>
      </c>
      <c r="G41">
        <f t="shared" si="6"/>
        <v>12.262352832186339</v>
      </c>
      <c r="H41" s="2">
        <v>0.76400000000000001</v>
      </c>
      <c r="I41">
        <f t="shared" si="3"/>
        <v>1.0467528004235043</v>
      </c>
    </row>
    <row r="42" spans="1:9" x14ac:dyDescent="0.35">
      <c r="A42">
        <v>2005</v>
      </c>
      <c r="B42">
        <v>195.3</v>
      </c>
      <c r="C42">
        <f t="shared" si="4"/>
        <v>1.3251971326164873</v>
      </c>
      <c r="D42">
        <v>12.7</v>
      </c>
      <c r="E42">
        <f t="shared" si="5"/>
        <v>16.830003584229388</v>
      </c>
      <c r="F42" s="2">
        <v>9.4499999999999993</v>
      </c>
      <c r="G42">
        <f t="shared" si="6"/>
        <v>12.523112903225805</v>
      </c>
      <c r="H42" s="2">
        <v>1.115</v>
      </c>
      <c r="I42">
        <f t="shared" si="3"/>
        <v>1.4775948028673833</v>
      </c>
    </row>
    <row r="43" spans="1:9" x14ac:dyDescent="0.35">
      <c r="A43">
        <v>2006</v>
      </c>
      <c r="B43">
        <v>201.6</v>
      </c>
      <c r="C43">
        <f t="shared" si="4"/>
        <v>1.2837847222222221</v>
      </c>
      <c r="D43">
        <v>13.73</v>
      </c>
      <c r="E43">
        <f t="shared" si="5"/>
        <v>17.626364236111108</v>
      </c>
      <c r="F43" s="2">
        <v>10.4</v>
      </c>
      <c r="G43">
        <f t="shared" si="6"/>
        <v>13.35136111111111</v>
      </c>
      <c r="H43" s="2">
        <v>1.202</v>
      </c>
      <c r="I43">
        <f t="shared" si="3"/>
        <v>1.5431092361111109</v>
      </c>
    </row>
    <row r="44" spans="1:9" x14ac:dyDescent="0.35">
      <c r="A44">
        <v>2007</v>
      </c>
      <c r="B44">
        <v>207.34200000000001</v>
      </c>
      <c r="C44">
        <f t="shared" si="4"/>
        <v>1.2482323889998166</v>
      </c>
      <c r="D44">
        <v>13.08</v>
      </c>
      <c r="E44">
        <f t="shared" si="5"/>
        <v>16.3268796481176</v>
      </c>
      <c r="F44" s="2">
        <v>10.65</v>
      </c>
      <c r="G44">
        <f t="shared" si="6"/>
        <v>13.293674942848048</v>
      </c>
      <c r="H44" s="2">
        <v>1.4059999999999999</v>
      </c>
      <c r="I44">
        <f t="shared" si="3"/>
        <v>1.755014738933742</v>
      </c>
    </row>
    <row r="45" spans="1:9" x14ac:dyDescent="0.35">
      <c r="A45">
        <v>2008</v>
      </c>
      <c r="B45">
        <v>215.303</v>
      </c>
      <c r="C45">
        <f t="shared" si="4"/>
        <v>1.2020780016999297</v>
      </c>
      <c r="D45">
        <v>13.89</v>
      </c>
      <c r="E45">
        <f t="shared" si="5"/>
        <v>16.696863443612024</v>
      </c>
      <c r="F45" s="2">
        <v>11.26</v>
      </c>
      <c r="G45">
        <f t="shared" si="6"/>
        <v>13.535398299141209</v>
      </c>
      <c r="H45" s="2">
        <v>1.9179999999999999</v>
      </c>
      <c r="I45">
        <f t="shared" si="3"/>
        <v>2.3055856072604652</v>
      </c>
    </row>
    <row r="46" spans="1:9" x14ac:dyDescent="0.35">
      <c r="A46">
        <v>2009</v>
      </c>
      <c r="B46">
        <v>214.53700000000001</v>
      </c>
      <c r="C46">
        <f t="shared" si="4"/>
        <v>1.2063699967837713</v>
      </c>
      <c r="D46">
        <v>12.14</v>
      </c>
      <c r="E46">
        <f t="shared" si="5"/>
        <v>14.645331760954985</v>
      </c>
      <c r="F46" s="2">
        <v>11.51</v>
      </c>
      <c r="G46">
        <f t="shared" si="6"/>
        <v>13.885318662981208</v>
      </c>
      <c r="H46" s="2">
        <v>1.337</v>
      </c>
      <c r="I46">
        <f t="shared" si="3"/>
        <v>1.6129166856999022</v>
      </c>
    </row>
    <row r="47" spans="1:9" x14ac:dyDescent="0.35">
      <c r="A47">
        <v>2010</v>
      </c>
      <c r="B47">
        <v>218.05600000000001</v>
      </c>
      <c r="C47">
        <f t="shared" si="4"/>
        <v>1.1869015298822319</v>
      </c>
      <c r="D47">
        <v>11.39</v>
      </c>
      <c r="E47">
        <f t="shared" si="5"/>
        <v>13.518808425358621</v>
      </c>
      <c r="F47" s="2">
        <v>11.54</v>
      </c>
      <c r="G47">
        <f t="shared" si="6"/>
        <v>13.696843654840954</v>
      </c>
      <c r="H47" s="2">
        <v>1.756</v>
      </c>
      <c r="I47">
        <f t="shared" si="3"/>
        <v>2.0841990864731992</v>
      </c>
    </row>
    <row r="48" spans="1:9" x14ac:dyDescent="0.35">
      <c r="A48">
        <v>2011</v>
      </c>
      <c r="B48">
        <v>224.93899999999999</v>
      </c>
      <c r="C48">
        <f t="shared" si="4"/>
        <v>1.1505830469593978</v>
      </c>
      <c r="D48">
        <v>11.03</v>
      </c>
      <c r="E48">
        <f t="shared" si="5"/>
        <v>12.690931007962158</v>
      </c>
      <c r="F48" s="2">
        <v>11.72</v>
      </c>
      <c r="G48">
        <f t="shared" si="6"/>
        <v>13.484833310364143</v>
      </c>
      <c r="H48" s="2">
        <v>2.3889999999999998</v>
      </c>
      <c r="I48">
        <f t="shared" si="3"/>
        <v>2.7487428991860012</v>
      </c>
    </row>
    <row r="49" spans="1:9" x14ac:dyDescent="0.35">
      <c r="A49">
        <v>2012</v>
      </c>
      <c r="B49">
        <v>229.59399999999999</v>
      </c>
      <c r="C49">
        <f t="shared" si="4"/>
        <v>1.1272550676411404</v>
      </c>
      <c r="D49">
        <v>10.65</v>
      </c>
      <c r="E49">
        <f t="shared" si="5"/>
        <v>12.005266470378146</v>
      </c>
      <c r="F49" s="2">
        <v>11.88</v>
      </c>
      <c r="G49">
        <f t="shared" si="6"/>
        <v>13.391790203576749</v>
      </c>
      <c r="H49" s="2">
        <v>2.548</v>
      </c>
      <c r="I49">
        <f t="shared" si="3"/>
        <v>2.8722459123496256</v>
      </c>
    </row>
    <row r="50" spans="1:9" x14ac:dyDescent="0.35">
      <c r="A50">
        <v>2013</v>
      </c>
      <c r="B50">
        <v>232.95699999999999</v>
      </c>
      <c r="C50">
        <f t="shared" si="4"/>
        <v>1.1109818550204544</v>
      </c>
      <c r="D50">
        <v>10.32</v>
      </c>
      <c r="E50">
        <f t="shared" si="5"/>
        <v>11.465332743811089</v>
      </c>
      <c r="F50" s="2">
        <v>12.13</v>
      </c>
      <c r="G50">
        <f t="shared" si="6"/>
        <v>13.476209901398112</v>
      </c>
      <c r="H50" s="2">
        <v>2.363</v>
      </c>
      <c r="I50">
        <f t="shared" si="3"/>
        <v>2.6252501234133336</v>
      </c>
    </row>
    <row r="51" spans="1:9" x14ac:dyDescent="0.35">
      <c r="A51">
        <v>2014</v>
      </c>
      <c r="B51">
        <v>236.73599999999999</v>
      </c>
      <c r="C51">
        <f t="shared" si="4"/>
        <v>1.0932473303595567</v>
      </c>
      <c r="D51">
        <v>10.97</v>
      </c>
      <c r="E51">
        <f t="shared" si="5"/>
        <v>11.992923214044337</v>
      </c>
      <c r="F51" s="2">
        <v>12.52</v>
      </c>
      <c r="G51">
        <f t="shared" si="6"/>
        <v>13.687456576101649</v>
      </c>
      <c r="H51" s="2">
        <v>2.153</v>
      </c>
      <c r="I51">
        <f t="shared" si="3"/>
        <v>2.3537615022641254</v>
      </c>
    </row>
    <row r="52" spans="1:9" x14ac:dyDescent="0.35">
      <c r="A52">
        <v>2015</v>
      </c>
      <c r="B52">
        <v>237.017</v>
      </c>
      <c r="C52">
        <f t="shared" si="4"/>
        <v>1.0919512102507414</v>
      </c>
      <c r="D52">
        <v>10.38</v>
      </c>
      <c r="E52">
        <f t="shared" si="5"/>
        <v>11.334453562402697</v>
      </c>
      <c r="F52" s="2">
        <v>12.65</v>
      </c>
      <c r="G52">
        <f t="shared" si="6"/>
        <v>13.813182809671879</v>
      </c>
      <c r="H52" s="2">
        <v>0.97099999999999997</v>
      </c>
      <c r="I52">
        <f t="shared" si="3"/>
        <v>1.0602846251534699</v>
      </c>
    </row>
    <row r="53" spans="1:9" x14ac:dyDescent="0.35">
      <c r="A53">
        <v>2016</v>
      </c>
      <c r="B53">
        <v>240.00700000000001</v>
      </c>
      <c r="C53">
        <f t="shared" si="4"/>
        <v>1.0783477148583165</v>
      </c>
      <c r="D53">
        <v>10.050000000000001</v>
      </c>
      <c r="E53">
        <f t="shared" si="5"/>
        <v>10.837394534326082</v>
      </c>
      <c r="F53" s="2">
        <v>12.55</v>
      </c>
      <c r="G53">
        <f t="shared" si="6"/>
        <v>13.533263821471873</v>
      </c>
      <c r="H53" s="2">
        <v>0.73599999999999999</v>
      </c>
      <c r="I53">
        <f t="shared" si="3"/>
        <v>0.7936639181357209</v>
      </c>
    </row>
    <row r="54" spans="1:9" x14ac:dyDescent="0.35">
      <c r="A54">
        <v>2017</v>
      </c>
      <c r="B54">
        <v>245.12</v>
      </c>
      <c r="C54">
        <f t="shared" si="4"/>
        <v>1.0558542754569189</v>
      </c>
      <c r="D54">
        <v>10.91</v>
      </c>
      <c r="E54">
        <f t="shared" si="5"/>
        <v>11.519370145234985</v>
      </c>
      <c r="F54" s="2">
        <v>12.89</v>
      </c>
      <c r="G54">
        <f t="shared" si="6"/>
        <v>13.609961610639685</v>
      </c>
      <c r="H54" s="2">
        <v>1.1120000000000001</v>
      </c>
      <c r="I54">
        <f t="shared" si="3"/>
        <v>1.174109954308094</v>
      </c>
    </row>
    <row r="55" spans="1:9" x14ac:dyDescent="0.35">
      <c r="A55">
        <v>2018</v>
      </c>
      <c r="B55">
        <v>251.107</v>
      </c>
      <c r="C55">
        <f t="shared" si="4"/>
        <v>1.0306801483033128</v>
      </c>
      <c r="D55">
        <v>10.5</v>
      </c>
      <c r="E55">
        <f t="shared" si="5"/>
        <v>10.822141557184784</v>
      </c>
      <c r="F55" s="2">
        <v>12.87</v>
      </c>
      <c r="G55">
        <f t="shared" si="6"/>
        <v>13.264853508663634</v>
      </c>
      <c r="H55" s="2">
        <v>1.397</v>
      </c>
      <c r="I55">
        <f t="shared" si="3"/>
        <v>1.439860167179728</v>
      </c>
    </row>
    <row r="56" spans="1:9" x14ac:dyDescent="0.35">
      <c r="A56">
        <v>2019</v>
      </c>
      <c r="B56">
        <v>255.65700000000001</v>
      </c>
      <c r="C56">
        <f t="shared" si="4"/>
        <v>1.0123368419405687</v>
      </c>
      <c r="D56">
        <v>10.51</v>
      </c>
      <c r="E56">
        <f t="shared" si="5"/>
        <v>10.639660208795377</v>
      </c>
      <c r="F56" s="2">
        <v>13.01</v>
      </c>
      <c r="G56">
        <f t="shared" si="6"/>
        <v>13.170502313646798</v>
      </c>
      <c r="H56" s="2">
        <v>1.649</v>
      </c>
      <c r="I56">
        <f t="shared" si="3"/>
        <v>1.6693434523599979</v>
      </c>
    </row>
    <row r="57" spans="1:9" x14ac:dyDescent="0.35">
      <c r="A57">
        <v>2020</v>
      </c>
      <c r="B57">
        <v>258.81099999999998</v>
      </c>
      <c r="C57">
        <f t="shared" si="4"/>
        <v>1</v>
      </c>
      <c r="D57">
        <v>10.78</v>
      </c>
      <c r="E57">
        <f t="shared" si="5"/>
        <v>10.78</v>
      </c>
      <c r="F57" s="2">
        <v>13.15</v>
      </c>
      <c r="G57">
        <f t="shared" si="6"/>
        <v>13.15</v>
      </c>
      <c r="H57" s="2">
        <v>1.1859999999999999</v>
      </c>
      <c r="I57">
        <f t="shared" si="3"/>
        <v>1.1859999999999999</v>
      </c>
    </row>
    <row r="58" spans="1:9" x14ac:dyDescent="0.35">
      <c r="F58" s="2"/>
      <c r="H58" s="2"/>
    </row>
    <row r="59" spans="1:9" x14ac:dyDescent="0.35">
      <c r="F59" s="2"/>
    </row>
  </sheetData>
  <hyperlinks>
    <hyperlink ref="D2" r:id="rId1" xr:uid="{B9EDDFA6-D290-48AD-A7E2-9387A32E95CE}"/>
    <hyperlink ref="B2" r:id="rId2" xr:uid="{C34D9753-6FC2-43EA-A10A-17357A670E6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Analysis</vt:lpstr>
      <vt:lpstr>EIA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Helena Caswell</dc:creator>
  <cp:lastModifiedBy>Helena Caswell</cp:lastModifiedBy>
  <dcterms:created xsi:type="dcterms:W3CDTF">2022-04-12T17:02:19Z</dcterms:created>
  <dcterms:modified xsi:type="dcterms:W3CDTF">2022-05-06T19:27:26Z</dcterms:modified>
</cp:coreProperties>
</file>