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lenafraser/Desktop/"/>
    </mc:Choice>
  </mc:AlternateContent>
  <xr:revisionPtr revIDLastSave="0" documentId="13_ncr:1_{6A5EDD3F-E2E7-2B48-9792-CF6604C020C1}" xr6:coauthVersionLast="47" xr6:coauthVersionMax="47" xr10:uidLastSave="{00000000-0000-0000-0000-000000000000}"/>
  <bookViews>
    <workbookView xWindow="2960" yWindow="500" windowWidth="29140" windowHeight="19040" activeTab="5" xr2:uid="{00000000-000D-0000-FFFF-FFFF00000000}"/>
  </bookViews>
  <sheets>
    <sheet name="category" sheetId="12" r:id="rId1"/>
    <sheet name="sub-category" sheetId="13" r:id="rId2"/>
    <sheet name="dateformat" sheetId="15" r:id="rId3"/>
    <sheet name="Crowfunding Goal Analysis" sheetId="17" r:id="rId4"/>
    <sheet name="Statistical Analysis" sheetId="18" r:id="rId5"/>
    <sheet name="Crowdfunding" sheetId="1" r:id="rId6"/>
  </sheets>
  <definedNames>
    <definedName name="_xlnm._FilterDatabase" localSheetId="5" hidden="1">Crowdfunding!$A$1:$T$1002</definedName>
  </definedNames>
  <calcPr calcId="191029"/>
  <pivotCaches>
    <pivotCache cacheId="87" r:id="rId7"/>
    <pivotCache cacheId="8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8" l="1"/>
  <c r="F3" i="1"/>
  <c r="J5" i="18"/>
  <c r="J8" i="18"/>
  <c r="J7" i="18"/>
  <c r="J6" i="18"/>
  <c r="J4" i="18"/>
  <c r="J3" i="18"/>
  <c r="I8" i="18"/>
  <c r="I7" i="18"/>
  <c r="I6" i="18"/>
  <c r="I5" i="18"/>
  <c r="I3" i="18"/>
  <c r="D12" i="17"/>
  <c r="D11" i="17"/>
  <c r="D10" i="17"/>
  <c r="D9" i="17"/>
  <c r="D8" i="17"/>
  <c r="D7" i="17"/>
  <c r="D6" i="17"/>
  <c r="D5" i="17"/>
  <c r="D4" i="17"/>
  <c r="D3" i="17"/>
  <c r="C12" i="17"/>
  <c r="C11" i="17"/>
  <c r="C8" i="17"/>
  <c r="C10" i="17"/>
  <c r="C9" i="17"/>
  <c r="C7" i="17"/>
  <c r="C6" i="17"/>
  <c r="C5" i="17"/>
  <c r="C4" i="17"/>
  <c r="C3" i="17"/>
  <c r="B9" i="17"/>
  <c r="B12" i="17"/>
  <c r="E12" i="17" s="1"/>
  <c r="B11" i="17"/>
  <c r="E11" i="17" s="1"/>
  <c r="B10" i="17"/>
  <c r="E10" i="17" s="1"/>
  <c r="B8" i="17"/>
  <c r="B7" i="17"/>
  <c r="E7" i="17" s="1"/>
  <c r="B6" i="17"/>
  <c r="B5" i="17"/>
  <c r="B4" i="17"/>
  <c r="B3" i="17"/>
  <c r="B13" i="17"/>
  <c r="D13" i="17"/>
  <c r="C13" i="17"/>
  <c r="D2" i="17"/>
  <c r="C2" i="17"/>
  <c r="B2" i="17"/>
  <c r="H502" i="1"/>
  <c r="F103" i="1"/>
  <c r="F4" i="1"/>
  <c r="F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  <c r="H9" i="1"/>
  <c r="H10" i="1"/>
  <c r="H11" i="1"/>
  <c r="H12" i="1"/>
  <c r="H13" i="1"/>
  <c r="H14" i="1"/>
  <c r="H15" i="1"/>
  <c r="H4" i="1"/>
  <c r="H5" i="1"/>
  <c r="H6" i="1"/>
  <c r="H7" i="1"/>
  <c r="H3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2" i="1" s="1"/>
  <c r="E9" i="17" l="1"/>
  <c r="E8" i="17"/>
  <c r="G7" i="17"/>
  <c r="G9" i="17"/>
  <c r="G10" i="17"/>
  <c r="G8" i="17"/>
  <c r="E5" i="17"/>
  <c r="F5" i="17" s="1"/>
  <c r="G11" i="17"/>
  <c r="E6" i="17"/>
  <c r="F6" i="17" s="1"/>
  <c r="G12" i="17"/>
  <c r="E2" i="17"/>
  <c r="F2" i="17" s="1"/>
  <c r="H5" i="17"/>
  <c r="H6" i="17"/>
  <c r="H7" i="17"/>
  <c r="H8" i="17"/>
  <c r="H9" i="17"/>
  <c r="H10" i="17"/>
  <c r="H11" i="17"/>
  <c r="H12" i="17"/>
  <c r="E4" i="17"/>
  <c r="F4" i="17" s="1"/>
  <c r="E3" i="17"/>
  <c r="H3" i="17" s="1"/>
  <c r="F12" i="17"/>
  <c r="F11" i="17"/>
  <c r="F10" i="17"/>
  <c r="F9" i="17"/>
  <c r="F8" i="17"/>
  <c r="F7" i="17"/>
  <c r="E13" i="17"/>
  <c r="G6" i="17" l="1"/>
  <c r="G5" i="17"/>
  <c r="G3" i="17"/>
  <c r="H4" i="17"/>
  <c r="F3" i="17"/>
  <c r="G4" i="17"/>
  <c r="H2" i="17"/>
  <c r="G2" i="17"/>
  <c r="H13" i="17"/>
  <c r="G13" i="17"/>
  <c r="F13" i="17"/>
</calcChain>
</file>

<file path=xl/sharedStrings.xml><?xml version="1.0" encoding="utf-8"?>
<sst xmlns="http://schemas.openxmlformats.org/spreadsheetml/2006/main" count="9070" uniqueCount="2121">
  <si>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</si>
  <si>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</si>
  <si>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</si>
  <si>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</si>
  <si>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</si>
  <si>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</si>
  <si>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</si>
  <si>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</si>
  <si>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</si>
  <si>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</si>
  <si>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</si>
  <si>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</si>
  <si>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</si>
  <si>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</si>
  <si>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</si>
  <si>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</si>
  <si>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</si>
  <si>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</si>
  <si>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</si>
  <si>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</si>
  <si>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</si>
  <si>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</si>
  <si>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</si>
  <si>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</si>
  <si>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</si>
  <si>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</si>
  <si>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</si>
  <si>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</si>
  <si>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</si>
  <si>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</si>
  <si>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</si>
  <si>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</si>
  <si>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</si>
  <si>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</si>
  <si>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</si>
  <si>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</si>
  <si>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</si>
  <si>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</si>
  <si>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</si>
  <si>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</si>
  <si>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</si>
  <si>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</si>
  <si>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</si>
  <si>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</si>
  <si>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</si>
  <si>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</si>
  <si>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</si>
  <si>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</si>
  <si>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</si>
  <si>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</si>
  <si>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</si>
  <si>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</si>
  <si>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</si>
  <si>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</si>
  <si>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</si>
  <si>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</si>
  <si>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</si>
  <si>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</si>
  <si>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</si>
  <si>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</si>
  <si>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</si>
  <si>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</si>
  <si>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</si>
  <si>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</si>
  <si>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</si>
  <si>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</si>
  <si>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</si>
  <si>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</si>
  <si>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</si>
  <si>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</si>
  <si>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</si>
  <si>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</si>
  <si>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</si>
  <si>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</si>
  <si>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</si>
  <si>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</si>
  <si>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</si>
  <si>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</si>
  <si>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</si>
  <si>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</si>
  <si>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</si>
  <si>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</si>
  <si>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</si>
  <si>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</si>
  <si>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</si>
  <si>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</si>
  <si>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</si>
  <si>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</si>
  <si>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</si>
  <si>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</si>
  <si>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</si>
  <si>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</si>
  <si>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</si>
  <si>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</si>
  <si>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</si>
  <si>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</si>
  <si>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</si>
  <si>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</si>
  <si>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</si>
  <si>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</si>
  <si>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</si>
  <si>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</si>
  <si>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</si>
  <si>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</si>
  <si>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</si>
  <si>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</si>
  <si>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</si>
  <si>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</si>
  <si>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</si>
  <si>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</si>
  <si>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</si>
  <si>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</si>
  <si>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</si>
  <si>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</si>
  <si>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</si>
  <si>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</si>
  <si>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</si>
  <si>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</si>
  <si>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</si>
  <si>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</si>
  <si>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</si>
  <si>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</si>
  <si>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</si>
  <si>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</si>
  <si>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</si>
  <si>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</si>
  <si>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</si>
  <si>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</si>
  <si>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</si>
  <si>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</si>
  <si>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</si>
  <si>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</si>
  <si>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</si>
  <si>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</si>
  <si>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</si>
  <si>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</si>
  <si>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</si>
  <si>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</si>
  <si>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</si>
  <si>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</si>
  <si>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</si>
  <si>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</si>
  <si>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</si>
  <si>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</si>
  <si>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</si>
  <si>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</si>
  <si>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</si>
  <si>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</si>
  <si>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</si>
  <si>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</si>
  <si>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</si>
  <si>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</si>
  <si>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</si>
  <si>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</si>
  <si>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</si>
  <si>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</si>
  <si>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</si>
  <si>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</si>
  <si>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</si>
  <si>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</si>
  <si>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</si>
  <si>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</si>
  <si>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</si>
  <si>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</si>
  <si>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</si>
  <si>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</si>
  <si>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</si>
  <si>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</si>
  <si>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</si>
  <si>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</si>
  <si>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</si>
  <si>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</si>
  <si>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</si>
  <si>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</si>
  <si>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</si>
  <si>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</si>
  <si>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</si>
  <si>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</si>
  <si>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</si>
  <si>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</si>
  <si>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</si>
  <si>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</si>
  <si>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</si>
  <si>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</si>
  <si>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</si>
  <si>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</si>
  <si>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</si>
  <si>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</si>
  <si>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</si>
  <si>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</si>
  <si>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</si>
  <si>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</si>
  <si>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</si>
  <si>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</si>
  <si>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</si>
  <si>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</si>
  <si>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</si>
  <si>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</si>
  <si>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</si>
  <si>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</si>
  <si>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</si>
  <si>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</si>
  <si>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</si>
  <si>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</si>
  <si>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</si>
  <si>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</si>
  <si>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</si>
  <si>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</si>
  <si>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</si>
  <si>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</si>
  <si>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</si>
  <si>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</si>
  <si>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</si>
  <si>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</si>
  <si>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</si>
  <si>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</si>
  <si>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</si>
  <si>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</si>
  <si>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</si>
  <si>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</si>
  <si>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</si>
  <si>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</si>
  <si>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</si>
  <si>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</si>
  <si>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</si>
  <si>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</si>
  <si>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</si>
  <si>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</si>
  <si>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</si>
  <si>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</si>
  <si>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</si>
  <si>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</si>
  <si>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</si>
  <si>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</si>
  <si>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</si>
  <si>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</si>
  <si>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</si>
  <si>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</si>
  <si>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</si>
  <si>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</si>
  <si>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</si>
  <si>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</si>
  <si>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</si>
  <si>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</si>
  <si>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</si>
  <si>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</si>
  <si>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</si>
  <si>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</si>
  <si>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</si>
  <si>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</si>
  <si>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</si>
  <si>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</si>
  <si>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</si>
  <si>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</si>
  <si>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</si>
  <si>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</si>
  <si>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</si>
  <si>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</si>
  <si>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</si>
  <si>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</si>
  <si>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</si>
  <si>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</si>
  <si>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</si>
  <si>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</si>
  <si>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</si>
  <si>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</si>
  <si>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</si>
  <si>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</si>
  <si>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</si>
  <si>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</si>
  <si>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</si>
  <si>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</si>
  <si>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</si>
  <si>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</si>
  <si>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</si>
  <si>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</si>
  <si>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</si>
  <si>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</si>
  <si>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</si>
  <si>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</si>
  <si>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</si>
  <si>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</si>
  <si>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</si>
  <si>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</si>
  <si>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</si>
  <si>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</si>
  <si>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</si>
  <si>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</si>
  <si>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</si>
  <si>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</si>
  <si>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</si>
  <si>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</si>
  <si>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</si>
  <si>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</si>
  <si>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</si>
  <si>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</si>
  <si>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</si>
  <si>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</si>
  <si>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</si>
  <si>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</si>
  <si>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</si>
  <si>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</si>
  <si>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</si>
  <si>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</si>
  <si>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</si>
  <si>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</si>
  <si>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</si>
  <si>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</si>
  <si>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</si>
  <si>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</si>
  <si>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</si>
  <si>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</si>
  <si>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</si>
  <si>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</si>
  <si>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</si>
  <si>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</si>
  <si>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</si>
  <si>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</si>
  <si>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</si>
  <si>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</si>
  <si>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</si>
  <si>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</si>
  <si>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</si>
  <si>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</si>
  <si>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</si>
  <si>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</si>
  <si>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</si>
  <si>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</si>
  <si>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</si>
  <si>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</si>
  <si>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</si>
  <si>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</si>
  <si>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</si>
  <si>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</si>
  <si>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</si>
  <si>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</si>
  <si>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</si>
  <si>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</si>
  <si>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</si>
  <si>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</si>
  <si>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</si>
  <si>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</si>
  <si>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</si>
  <si>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</si>
  <si>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</si>
  <si>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</si>
  <si>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</si>
  <si>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</si>
  <si>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</si>
  <si>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</si>
  <si>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</si>
  <si>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</si>
  <si>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</si>
  <si>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</si>
  <si>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</si>
  <si>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</si>
  <si>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</si>
  <si>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</si>
  <si>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</si>
  <si>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</si>
  <si>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</si>
  <si>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</si>
  <si>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</si>
  <si>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</si>
  <si>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</si>
  <si>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</si>
  <si>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</si>
  <si>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</si>
  <si>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</si>
  <si>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</si>
  <si>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</si>
  <si>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</si>
  <si>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</si>
  <si>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</si>
  <si>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</si>
  <si>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</si>
  <si>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</si>
  <si>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</si>
  <si>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</si>
  <si>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</si>
  <si>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</si>
  <si>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</si>
  <si>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</si>
  <si>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</si>
  <si>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</si>
  <si>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</si>
  <si>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</si>
  <si>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</si>
  <si>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</si>
  <si>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</si>
  <si>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</si>
  <si>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</si>
  <si>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</si>
  <si>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</si>
  <si>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</si>
  <si>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</si>
  <si>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</si>
  <si>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</si>
  <si>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</si>
  <si>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</si>
  <si>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</si>
  <si>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</si>
  <si>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</si>
  <si>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</si>
  <si>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</si>
  <si>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</si>
  <si>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</si>
  <si>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</si>
  <si>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</si>
  <si>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</si>
  <si>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</si>
  <si>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</si>
  <si>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</si>
  <si>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</si>
  <si>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</si>
  <si>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</si>
  <si>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</si>
  <si>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</si>
  <si>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</si>
  <si>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</si>
  <si>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</si>
  <si>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</si>
  <si>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</si>
  <si>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</si>
  <si>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</si>
  <si>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</si>
  <si>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</si>
  <si>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</si>
  <si>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</si>
  <si>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</si>
  <si>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</si>
  <si>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</si>
  <si>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</si>
  <si>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</si>
  <si>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</si>
  <si>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</si>
  <si>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</si>
  <si>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</si>
  <si>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</si>
  <si>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</si>
  <si>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</si>
  <si>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</si>
  <si>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</si>
  <si>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</si>
  <si>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</si>
  <si>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</si>
  <si>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</si>
  <si>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</si>
  <si>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</si>
  <si>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</si>
  <si>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</si>
  <si>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</si>
  <si>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</si>
  <si>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</si>
  <si>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</si>
  <si>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</si>
  <si>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</si>
  <si>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</si>
  <si>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</si>
  <si>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</si>
  <si>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</si>
  <si>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</si>
  <si>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</si>
  <si>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</si>
  <si>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</si>
  <si>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</si>
  <si>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</si>
  <si>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</si>
  <si>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</si>
  <si>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</si>
  <si>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</si>
  <si>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</si>
  <si>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</si>
  <si>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</si>
  <si>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</si>
  <si>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</si>
  <si>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</si>
  <si>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</si>
  <si>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</si>
  <si>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</si>
  <si>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</si>
  <si>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</si>
  <si>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</si>
  <si>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</si>
  <si>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</si>
  <si>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</si>
  <si>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</si>
  <si>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</si>
  <si>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</si>
  <si>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</si>
  <si>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</si>
  <si>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</si>
  <si>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</si>
  <si>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</si>
  <si>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</si>
  <si>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</si>
  <si>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</si>
  <si>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</si>
  <si>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</si>
  <si>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</si>
  <si>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</si>
  <si>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</si>
  <si>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</si>
  <si>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</si>
  <si>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</si>
  <si>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</si>
  <si>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</si>
  <si>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</si>
  <si>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</si>
  <si>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</si>
  <si>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</si>
  <si>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</si>
  <si>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</si>
  <si>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</si>
  <si>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</si>
  <si>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</si>
  <si>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</si>
  <si>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</si>
  <si>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</si>
  <si>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</si>
  <si>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</si>
  <si>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</si>
  <si>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</si>
  <si>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</si>
  <si>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</si>
  <si>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</si>
  <si>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</si>
  <si>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</si>
  <si>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</si>
  <si>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</si>
  <si>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</si>
  <si>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</si>
  <si>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</si>
  <si>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</si>
  <si>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</si>
  <si>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</si>
  <si>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</si>
  <si>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</si>
  <si>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</si>
  <si>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</si>
  <si>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</si>
  <si>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</si>
  <si>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</si>
  <si>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</si>
  <si>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</si>
  <si>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</si>
  <si>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</si>
  <si>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</si>
  <si>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</si>
  <si>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</si>
  <si>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</si>
  <si>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</si>
  <si>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</si>
  <si>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</si>
  <si>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</si>
  <si>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</si>
  <si>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</si>
  <si>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</si>
  <si>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</si>
  <si>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</si>
  <si>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</si>
  <si>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</si>
  <si>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</si>
  <si>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</si>
  <si>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</si>
  <si>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</si>
  <si>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</si>
  <si>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</si>
  <si>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</si>
  <si>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</si>
  <si>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</si>
  <si>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</si>
  <si>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</si>
  <si>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</si>
  <si>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</si>
  <si>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</si>
  <si>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</si>
  <si>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</si>
  <si>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</si>
  <si>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</si>
  <si>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</si>
  <si>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</si>
  <si>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</si>
  <si>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</si>
  <si>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</si>
  <si>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</si>
  <si>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</si>
  <si>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</si>
  <si>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</si>
  <si>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</si>
  <si>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</si>
  <si>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</si>
  <si>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</si>
  <si>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</si>
  <si>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</si>
  <si>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</si>
  <si>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</si>
  <si>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</si>
  <si>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</si>
  <si>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</si>
  <si>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</si>
  <si>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</si>
  <si>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</si>
  <si>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</si>
  <si>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</si>
  <si>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</si>
  <si>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</si>
  <si>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</si>
  <si>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</si>
  <si>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</si>
  <si>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</si>
  <si>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</si>
  <si>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</si>
  <si>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</si>
  <si>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</si>
  <si>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</si>
  <si>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</si>
  <si>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</si>
  <si>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</si>
  <si>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</si>
  <si>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</si>
  <si>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</si>
  <si>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</si>
  <si>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</si>
  <si>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</si>
  <si>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</si>
  <si>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</si>
  <si>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</si>
  <si>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</si>
  <si>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</si>
  <si>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</si>
  <si>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</si>
  <si>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</si>
  <si>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</si>
  <si>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</si>
  <si>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</si>
  <si>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</si>
  <si>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</si>
  <si>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</si>
  <si>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</si>
  <si>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</si>
  <si>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</si>
  <si>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</si>
  <si>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</si>
  <si>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</si>
  <si>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</si>
  <si>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</si>
  <si>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</si>
  <si>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</si>
  <si>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</si>
  <si>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</si>
  <si>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</si>
  <si>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</si>
  <si>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</si>
  <si>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</si>
  <si>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</si>
  <si>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</si>
  <si>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</si>
  <si>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</si>
  <si>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</si>
  <si>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</si>
  <si>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</si>
  <si>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</si>
  <si>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</si>
  <si>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</si>
  <si>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</si>
  <si>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</si>
  <si>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</si>
  <si>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</si>
  <si>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</si>
  <si>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</si>
  <si>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</si>
  <si>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</si>
  <si>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</si>
  <si>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</si>
  <si>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</si>
  <si>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</si>
  <si>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</si>
  <si>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</si>
  <si>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</si>
  <si>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</si>
  <si>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</si>
  <si>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</si>
  <si>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</si>
  <si>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</si>
  <si>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</si>
  <si>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</si>
  <si>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</si>
  <si>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</si>
  <si>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</si>
  <si>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</si>
  <si>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</si>
  <si>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</si>
  <si>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</si>
  <si>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</si>
  <si>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</si>
  <si>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</si>
  <si>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</si>
  <si>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</si>
  <si>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</si>
  <si>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</si>
  <si>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</si>
  <si>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</si>
  <si>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</si>
  <si>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</si>
  <si>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</si>
  <si>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</si>
  <si>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</si>
  <si>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</si>
  <si>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</si>
  <si>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</si>
  <si>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</si>
  <si>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</si>
  <si>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</si>
  <si>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</si>
  <si>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</si>
  <si>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</si>
  <si>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</si>
  <si>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</si>
  <si>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</si>
  <si>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</si>
  <si>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</si>
  <si>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</si>
  <si>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</si>
  <si>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</si>
  <si>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</si>
  <si>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</si>
  <si>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</si>
  <si>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</si>
  <si>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</si>
  <si>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</si>
  <si>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</si>
  <si>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</si>
  <si>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</si>
  <si>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</si>
  <si>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</si>
  <si>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</si>
  <si>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</si>
  <si>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</si>
  <si>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</si>
  <si>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</si>
  <si>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</si>
  <si>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</si>
  <si>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</si>
  <si>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</si>
  <si>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</si>
  <si>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</si>
  <si>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</si>
  <si>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</si>
  <si>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</si>
  <si>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</si>
  <si>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</si>
  <si>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</si>
  <si>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</si>
  <si>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</si>
  <si>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</si>
  <si>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</si>
  <si>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</si>
  <si>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</si>
  <si>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</si>
  <si>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</si>
  <si>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</si>
  <si>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</si>
  <si>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</si>
  <si>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</si>
  <si>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</si>
  <si>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</si>
  <si>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</si>
  <si>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</si>
  <si>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</si>
  <si>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</si>
  <si>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</si>
  <si>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</si>
  <si>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</si>
  <si>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</si>
  <si>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</si>
  <si>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</si>
  <si>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</si>
  <si>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</si>
  <si>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</si>
  <si>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</si>
  <si>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</si>
  <si>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</si>
  <si>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</si>
  <si>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</si>
  <si>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</si>
  <si>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</si>
  <si>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</si>
  <si>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</si>
  <si>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</si>
  <si>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</si>
  <si>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</si>
  <si>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</si>
  <si>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</si>
  <si>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</si>
  <si>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</si>
  <si>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</si>
  <si>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</si>
  <si>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</si>
  <si>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</si>
  <si>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</si>
  <si>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</si>
  <si>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</si>
  <si>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</si>
  <si>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</si>
  <si>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</si>
  <si>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</si>
  <si>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</si>
  <si>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</si>
  <si>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</si>
  <si>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</si>
  <si>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</si>
  <si>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</si>
  <si>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</si>
  <si>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</si>
  <si>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</si>
  <si>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</si>
  <si>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</si>
  <si>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</si>
  <si>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</si>
  <si>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</si>
  <si>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</si>
  <si>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</si>
  <si>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</si>
  <si>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</si>
  <si>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</si>
  <si>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</si>
  <si>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</si>
  <si>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</si>
  <si>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</si>
  <si>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</si>
  <si>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</si>
  <si>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</si>
  <si>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</si>
  <si>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</si>
  <si>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</si>
  <si>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</si>
  <si>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</si>
  <si>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</si>
  <si>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</si>
  <si>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</si>
  <si>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</si>
  <si>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</si>
  <si>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</si>
  <si>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</si>
  <si>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</si>
  <si>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</si>
  <si>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</si>
  <si>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</si>
  <si>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</si>
  <si>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</si>
  <si>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</si>
  <si>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</si>
  <si>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</si>
  <si>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</si>
  <si>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</si>
  <si>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</si>
  <si>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</si>
  <si>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</si>
  <si>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</si>
  <si>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</si>
  <si>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</si>
  <si>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</si>
  <si>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</si>
  <si>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</si>
  <si>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</si>
  <si>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</si>
  <si>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</si>
  <si>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</si>
  <si>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</si>
  <si>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</si>
  <si>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</si>
  <si>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</si>
  <si>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</si>
  <si>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</si>
  <si>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</si>
  <si>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</si>
  <si>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</si>
  <si>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</si>
  <si>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</si>
  <si>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</si>
  <si>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</si>
  <si>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</si>
  <si>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</si>
  <si>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</si>
  <si>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</si>
  <si>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</si>
  <si>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</si>
  <si>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</si>
  <si>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</si>
  <si>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</si>
  <si>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</si>
  <si>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</si>
  <si>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</si>
  <si>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</si>
  <si>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</si>
  <si>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</si>
  <si>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</si>
  <si>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</si>
  <si>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</si>
  <si>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</si>
  <si>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</si>
  <si>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</si>
  <si>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</si>
  <si>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</si>
  <si>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</si>
  <si>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</si>
  <si>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</si>
  <si>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</si>
  <si>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</si>
  <si>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</si>
  <si>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</si>
  <si>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</si>
  <si>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</si>
  <si>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</si>
  <si>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</si>
  <si>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</si>
  <si>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</si>
  <si>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</si>
  <si>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</si>
  <si>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</si>
  <si>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</si>
  <si>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</si>
  <si>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</si>
  <si>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</si>
  <si>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</si>
  <si>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</si>
  <si>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</si>
  <si>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</si>
  <si>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</si>
  <si>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</si>
  <si>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</si>
  <si>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</si>
  <si>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</si>
  <si>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</si>
  <si>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</si>
  <si>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</si>
  <si>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</si>
  <si>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</si>
  <si>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</si>
  <si>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</si>
  <si>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</si>
  <si>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</si>
  <si>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</si>
  <si>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</si>
  <si>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</si>
  <si>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</si>
  <si>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</si>
  <si>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</si>
  <si>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</si>
  <si>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</si>
  <si>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</si>
  <si>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</si>
  <si>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</si>
  <si>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</si>
  <si>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</si>
  <si>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</si>
  <si>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</si>
  <si>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</si>
  <si>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</si>
  <si>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</si>
  <si>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</si>
  <si>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</si>
  <si>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</si>
  <si>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</si>
  <si>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</si>
  <si>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</si>
  <si>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</si>
  <si>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</si>
  <si>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</si>
  <si>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</si>
  <si>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</si>
  <si>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</si>
  <si>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</si>
  <si>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</si>
  <si>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</si>
  <si>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</si>
  <si>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</si>
  <si>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</si>
  <si>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</si>
  <si>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</si>
  <si>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</si>
  <si>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</si>
  <si>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</si>
  <si>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</si>
  <si>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</si>
  <si>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</si>
  <si>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</si>
  <si>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</si>
  <si>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</si>
  <si>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</si>
  <si>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</si>
  <si>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</si>
  <si>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</si>
  <si>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</si>
  <si>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</si>
  <si>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</si>
  <si>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</si>
  <si>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</si>
  <si>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</si>
  <si>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</si>
  <si>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</si>
  <si>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</si>
  <si>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</si>
  <si>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</si>
  <si>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</si>
  <si>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</si>
  <si>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</si>
  <si>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</si>
  <si>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</si>
  <si>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</si>
  <si>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</si>
  <si>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</si>
  <si>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</si>
  <si>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</si>
  <si>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</si>
  <si>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</si>
  <si>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</si>
  <si>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</si>
  <si>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</si>
  <si>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</si>
  <si>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</si>
  <si>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</si>
  <si>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</si>
  <si>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</si>
  <si>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</si>
  <si>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</si>
  <si>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</si>
  <si>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</si>
  <si>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</si>
  <si>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</si>
  <si>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</si>
  <si>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</si>
  <si>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</si>
  <si>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</si>
  <si>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</si>
  <si>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</si>
  <si>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</si>
  <si>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</si>
  <si>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</si>
  <si>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</si>
  <si>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</si>
  <si>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</si>
  <si>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</si>
  <si>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</si>
  <si>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</si>
  <si>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</si>
  <si>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</si>
  <si>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</si>
  <si>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</si>
  <si>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</si>
  <si>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</si>
  <si>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</si>
  <si>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</si>
  <si>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</si>
  <si>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</si>
  <si>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</si>
  <si>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</si>
  <si>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</si>
  <si>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</si>
  <si>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</si>
  <si>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</si>
  <si>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</si>
  <si>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</si>
  <si>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</si>
  <si>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</si>
  <si>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</si>
  <si>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</si>
  <si>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</si>
  <si>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</si>
  <si>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</si>
  <si>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</si>
  <si>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</si>
  <si>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</si>
  <si>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</si>
  <si>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</si>
  <si>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</si>
  <si>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</si>
  <si>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</si>
  <si>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</si>
  <si>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</si>
  <si>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</si>
  <si>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</si>
  <si>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</si>
  <si>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</si>
  <si>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</si>
  <si>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</si>
  <si>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</si>
  <si>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</si>
  <si>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</si>
  <si>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</si>
  <si>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</si>
  <si>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</si>
  <si>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</si>
  <si>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</si>
  <si>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</si>
  <si>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</si>
  <si>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</si>
  <si>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</si>
  <si>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</si>
  <si>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</si>
  <si>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</si>
  <si>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</si>
  <si>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</si>
  <si>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</si>
  <si>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</si>
  <si>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</si>
  <si>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</si>
  <si>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</si>
  <si>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</si>
  <si>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</si>
  <si>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</si>
  <si>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</si>
  <si>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</si>
  <si>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</si>
  <si>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</si>
  <si>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</si>
  <si>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</si>
  <si>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</si>
  <si>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</si>
  <si>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</si>
  <si>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</si>
  <si>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</si>
  <si>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</si>
  <si>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</si>
  <si>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</si>
  <si>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</si>
  <si>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</si>
  <si>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</si>
  <si>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</si>
  <si>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</si>
  <si>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</si>
  <si>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</si>
  <si>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</si>
  <si>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</si>
  <si>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</si>
  <si>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</si>
  <si>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</si>
  <si>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</si>
  <si>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</si>
  <si>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</si>
  <si>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</si>
  <si>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</si>
  <si>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</si>
  <si>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</si>
  <si>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</si>
  <si>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</si>
  <si>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</si>
  <si>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</si>
  <si>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</si>
  <si>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</si>
  <si>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</si>
  <si>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</si>
  <si>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</si>
  <si>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</si>
  <si>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</si>
  <si>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</si>
  <si>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</si>
  <si>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</si>
  <si>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</si>
  <si>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</si>
  <si>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</si>
  <si>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</si>
  <si>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</si>
  <si>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</si>
  <si>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</si>
  <si>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</si>
  <si>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</si>
  <si>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</si>
  <si>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</si>
  <si>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</si>
  <si>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</si>
  <si>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</si>
  <si>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</si>
  <si>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</si>
  <si>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</si>
  <si>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</si>
  <si>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</si>
  <si>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</si>
  <si>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</si>
  <si>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</si>
  <si>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</si>
  <si>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</si>
  <si>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</si>
  <si>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</si>
  <si>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</si>
  <si>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</si>
  <si>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</si>
  <si>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</si>
  <si>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</si>
  <si>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</si>
  <si>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</si>
  <si>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</si>
  <si>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</si>
  <si>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</si>
  <si>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</si>
  <si>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</si>
  <si>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</si>
  <si>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</si>
  <si>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</si>
  <si>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</si>
  <si>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</si>
  <si>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</si>
  <si>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</si>
  <si>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</si>
  <si>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</si>
  <si>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</si>
  <si>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</si>
  <si>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</si>
  <si>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</si>
  <si>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</si>
  <si>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</si>
  <si>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</si>
  <si>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</si>
  <si>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</si>
  <si>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</si>
  <si>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</si>
  <si>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</si>
  <si>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</si>
  <si>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</si>
  <si>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</si>
  <si>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</si>
  <si>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</si>
  <si>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</si>
  <si>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</si>
  <si>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</si>
  <si>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</si>
  <si>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</si>
  <si>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</si>
  <si>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</si>
  <si>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</si>
  <si>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</si>
  <si>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</si>
  <si>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</si>
  <si>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</si>
  <si>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</si>
  <si>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</si>
  <si>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</si>
  <si>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</si>
  <si>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</si>
  <si>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</si>
  <si>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</si>
  <si>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</si>
  <si>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</si>
  <si>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</si>
  <si>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</si>
  <si>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</si>
  <si>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</si>
  <si>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</si>
  <si>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</si>
  <si>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</si>
  <si>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</si>
  <si>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</si>
  <si>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</si>
  <si>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</si>
  <si>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</si>
  <si>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</si>
  <si>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</si>
  <si>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</si>
  <si>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</si>
  <si>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</si>
  <si>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</si>
  <si>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</si>
  <si>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</si>
  <si>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</si>
  <si>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</si>
  <si>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</si>
  <si>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</si>
  <si>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</si>
  <si>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</si>
  <si>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</si>
  <si>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</si>
  <si>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</si>
  <si>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</si>
  <si>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</si>
  <si>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</si>
  <si>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</si>
  <si>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</si>
  <si>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</si>
  <si>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</si>
  <si>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</si>
  <si>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</si>
  <si>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</si>
  <si>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</si>
  <si>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</si>
  <si>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</si>
  <si>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</si>
  <si>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</si>
  <si>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</si>
  <si>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</si>
  <si>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</si>
  <si>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</si>
  <si>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</si>
  <si>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</si>
  <si>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</si>
  <si>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</si>
  <si>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</si>
  <si>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</si>
  <si>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</si>
  <si>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</si>
  <si>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</si>
  <si>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</si>
  <si>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</si>
  <si>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</si>
  <si>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</si>
  <si>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</si>
  <si>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</si>
  <si>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</si>
  <si>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</si>
  <si>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</si>
  <si>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</si>
  <si>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</si>
  <si>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</si>
  <si>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</si>
  <si>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</si>
  <si>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</si>
  <si>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</si>
  <si>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</si>
  <si>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</si>
  <si>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</si>
  <si>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</si>
  <si>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</si>
  <si>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</si>
  <si>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</si>
  <si>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</si>
  <si>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</si>
  <si>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</si>
  <si>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</si>
  <si>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</si>
  <si>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</si>
  <si>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</si>
  <si>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</si>
  <si>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</si>
  <si>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</si>
  <si>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</si>
  <si>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</si>
  <si>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</si>
  <si>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</si>
  <si>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</si>
  <si>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</si>
  <si>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</si>
  <si>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</si>
  <si>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</si>
  <si>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</si>
  <si>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</si>
  <si>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</si>
  <si>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</si>
  <si>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</si>
  <si>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</si>
  <si>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</si>
  <si>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</si>
  <si>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</si>
  <si>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</si>
  <si>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</si>
  <si>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</si>
  <si>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</si>
  <si>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</si>
  <si>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</si>
  <si>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</si>
  <si>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</si>
  <si>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</si>
  <si>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</si>
  <si>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</si>
  <si>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</si>
  <si>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</si>
  <si>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</si>
  <si>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</si>
  <si>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</si>
  <si>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</si>
  <si>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</si>
  <si>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</si>
  <si>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</si>
  <si>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</si>
  <si>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</si>
  <si>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</si>
  <si>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</si>
  <si>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</si>
  <si>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</si>
  <si>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</si>
  <si>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</si>
  <si>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</si>
  <si>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</si>
  <si>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</si>
  <si>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</si>
  <si>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</si>
  <si>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</si>
  <si>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</si>
  <si>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</si>
  <si>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</si>
  <si>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</si>
  <si>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</si>
  <si>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</si>
  <si>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</si>
  <si>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</si>
  <si>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</si>
  <si>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</si>
  <si>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</si>
  <si>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</si>
  <si>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</si>
  <si>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</si>
  <si>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</si>
  <si>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</si>
  <si>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</si>
  <si>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</si>
  <si>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</si>
  <si>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</si>
  <si>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</si>
  <si>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</si>
  <si>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</si>
  <si>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</si>
  <si>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</si>
  <si>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</si>
  <si>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</si>
  <si>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</si>
  <si>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</si>
  <si>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</si>
  <si>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</si>
  <si>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</si>
  <si>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</si>
  <si>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</si>
  <si>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</si>
  <si>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</si>
  <si>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</si>
  <si>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</si>
  <si>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</si>
  <si>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</si>
  <si>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</si>
  <si>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</si>
  <si>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</si>
  <si>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</si>
  <si>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</si>
  <si>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</si>
  <si>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</si>
  <si>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</si>
  <si>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</si>
  <si>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</si>
  <si>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</si>
  <si>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</si>
  <si>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</si>
  <si>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</si>
  <si>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</si>
  <si>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</si>
  <si>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</si>
  <si>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</si>
  <si>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</si>
  <si>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</si>
  <si>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</si>
  <si>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</si>
  <si>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</si>
  <si>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</si>
  <si>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</si>
  <si>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</si>
  <si>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</si>
  <si>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</si>
  <si>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</si>
  <si>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</si>
  <si>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</si>
  <si>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</si>
  <si>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</si>
  <si>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</si>
  <si>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</si>
  <si>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</si>
  <si>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</si>
  <si>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</si>
  <si>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</si>
  <si>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</si>
  <si>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</si>
  <si>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</si>
  <si>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</si>
  <si>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</si>
  <si>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</si>
  <si>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</si>
  <si>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</si>
  <si>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</si>
  <si>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</si>
  <si>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</si>
  <si>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</si>
  <si>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</si>
  <si>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</si>
  <si>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</si>
  <si>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</si>
  <si>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</si>
  <si>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</si>
  <si>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</si>
  <si>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</si>
  <si>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</si>
  <si>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</si>
  <si>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</si>
  <si>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</si>
  <si>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</si>
  <si>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</si>
  <si>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</si>
  <si>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</si>
  <si>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</si>
  <si>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</si>
  <si>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</si>
  <si>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</si>
  <si>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</si>
  <si>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</si>
  <si>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</si>
  <si>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</si>
  <si>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</si>
  <si>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</si>
  <si>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</si>
  <si>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</si>
  <si>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</si>
  <si>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</si>
  <si>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</si>
  <si>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</si>
  <si>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</si>
  <si>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</si>
  <si>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</si>
  <si>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</si>
  <si>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</si>
  <si>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</si>
  <si>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</si>
  <si>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</si>
  <si>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</si>
  <si>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</si>
  <si>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</si>
  <si>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</si>
  <si>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</si>
  <si>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</si>
  <si>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</si>
  <si>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</si>
  <si>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</si>
  <si>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</si>
  <si>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</si>
  <si>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</si>
  <si>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</si>
  <si>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</si>
  <si>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</si>
  <si>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</si>
  <si>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</si>
  <si>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</si>
  <si>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</si>
  <si>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</si>
  <si>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</si>
  <si>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</si>
  <si>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</si>
  <si>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</si>
  <si>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</si>
  <si>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</si>
  <si>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</si>
  <si>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</si>
  <si>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</si>
  <si>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</si>
  <si>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</si>
  <si>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</si>
  <si>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</si>
  <si>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</si>
  <si>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</si>
  <si>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</si>
  <si>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</si>
  <si>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</si>
  <si>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</si>
  <si>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</si>
  <si>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</si>
  <si>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</si>
  <si>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</si>
  <si>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</si>
  <si>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</si>
  <si>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</si>
  <si>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</si>
  <si>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</si>
  <si>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</si>
  <si>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</si>
  <si>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</si>
  <si>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</si>
  <si>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</si>
  <si>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</si>
  <si>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</si>
  <si>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</si>
  <si>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</si>
  <si>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</si>
  <si>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</si>
  <si>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</si>
  <si>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</si>
  <si>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</si>
  <si>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</si>
  <si>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</si>
  <si>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</si>
  <si>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</si>
  <si>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</si>
  <si>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</si>
  <si>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</si>
  <si>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</si>
  <si>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</si>
  <si>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</si>
  <si>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</si>
  <si>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</si>
  <si>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</si>
  <si>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</si>
  <si>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</si>
  <si>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</si>
  <si>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</si>
  <si>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</si>
  <si>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</si>
  <si>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</si>
  <si>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</si>
  <si>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</si>
  <si>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</si>
  <si>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</si>
  <si>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</si>
  <si>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</si>
  <si>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</si>
  <si>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</si>
  <si>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</si>
  <si>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</si>
  <si>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</si>
  <si>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</si>
  <si>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</si>
  <si>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</si>
  <si>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</si>
  <si>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</si>
  <si>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</si>
  <si>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</si>
  <si>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</si>
  <si>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</si>
  <si>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</si>
  <si>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</si>
  <si>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</si>
  <si>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</si>
  <si>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</si>
  <si>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</si>
  <si>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</si>
  <si>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</si>
  <si>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</si>
  <si>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</si>
  <si>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</si>
  <si>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</si>
  <si>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</si>
  <si>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</si>
  <si>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</si>
  <si>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</si>
  <si>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</si>
  <si>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</si>
  <si>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</si>
  <si>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</si>
  <si>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</si>
  <si>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</si>
  <si>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</si>
  <si>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</si>
  <si>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</si>
  <si>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</si>
  <si>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</si>
  <si>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</si>
  <si>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</si>
  <si>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</si>
  <si>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</si>
  <si>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</si>
  <si>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</si>
  <si>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</si>
  <si>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</si>
  <si>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</si>
  <si>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</si>
  <si>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</si>
  <si>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</si>
  <si>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</si>
  <si>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</si>
  <si>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</si>
  <si>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</si>
  <si>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</si>
  <si>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</si>
  <si>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</si>
  <si>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</si>
  <si>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</si>
  <si>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</si>
  <si>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</si>
  <si>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</si>
  <si>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</si>
  <si>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</si>
  <si>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</si>
  <si>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</si>
  <si>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</si>
  <si>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</si>
  <si>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</si>
  <si>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</si>
  <si>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</si>
  <si>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</si>
  <si>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</si>
  <si>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</si>
  <si>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</si>
  <si>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</si>
  <si>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</si>
  <si>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</si>
  <si>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</si>
  <si>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</si>
  <si>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</si>
  <si>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</si>
  <si>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</si>
  <si>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</si>
  <si>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</si>
  <si>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</si>
  <si>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</si>
  <si>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</si>
  <si>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</si>
  <si>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</si>
  <si>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</si>
  <si>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</si>
  <si>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</si>
  <si>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</si>
  <si>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</si>
  <si>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</si>
  <si>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</si>
  <si>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</si>
  <si>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</si>
  <si>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</si>
  <si>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</si>
  <si>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</si>
  <si>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</si>
  <si>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</si>
  <si>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</si>
  <si>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</si>
  <si>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</si>
  <si>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</si>
  <si>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</si>
  <si>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</si>
  <si>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</si>
  <si>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</si>
  <si>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</si>
  <si>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</si>
  <si>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</si>
  <si>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</si>
  <si>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</si>
  <si>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</si>
  <si>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</si>
  <si>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</si>
  <si>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</si>
  <si>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</si>
  <si>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</si>
  <si>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</si>
  <si>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</si>
  <si>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</si>
  <si>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</si>
  <si>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</si>
  <si>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</si>
  <si>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</si>
  <si>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</si>
  <si>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</si>
  <si>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</si>
  <si>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</si>
  <si>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</si>
  <si>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</si>
  <si>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</si>
  <si>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</si>
  <si>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</si>
  <si>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</si>
  <si>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</si>
  <si>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</si>
  <si>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</si>
  <si>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</si>
  <si>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</si>
  <si>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</si>
  <si>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</si>
  <si>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</si>
  <si>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</si>
  <si>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</si>
  <si>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</si>
  <si>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</si>
  <si>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</si>
  <si>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</si>
  <si>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</si>
  <si>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</si>
  <si>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</si>
  <si>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</si>
  <si>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</si>
  <si>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</si>
  <si>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</si>
  <si>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</si>
  <si>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</si>
  <si>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</si>
  <si>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</si>
  <si>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</si>
  <si>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</si>
  <si>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</si>
  <si>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</si>
  <si>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</si>
  <si>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</si>
  <si>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</si>
  <si>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</si>
  <si>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</si>
  <si>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</si>
  <si>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</si>
  <si>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</si>
  <si>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</si>
  <si>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</si>
  <si>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</si>
  <si>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</si>
  <si>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</si>
  <si>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</si>
  <si>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</si>
  <si>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</si>
  <si>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</si>
  <si>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</si>
  <si>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</si>
  <si>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</si>
  <si>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</si>
  <si>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</si>
  <si>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</si>
  <si>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</si>
  <si>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</si>
  <si>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</si>
  <si>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</si>
  <si>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</si>
  <si>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</si>
  <si>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</si>
  <si>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</si>
  <si>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</si>
  <si>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</si>
  <si>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</si>
  <si>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</si>
  <si>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</si>
  <si>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</si>
  <si>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</si>
  <si>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</si>
  <si>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</si>
  <si>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</si>
  <si>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</si>
  <si>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</si>
  <si>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</si>
  <si>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</si>
  <si>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</si>
  <si>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</si>
  <si>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</si>
  <si>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</si>
  <si>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</si>
  <si>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</si>
  <si>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</si>
  <si>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</si>
  <si>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</si>
  <si>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</si>
  <si>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</si>
  <si>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</si>
  <si>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</si>
  <si>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</si>
  <si>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</si>
  <si>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</si>
  <si>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</si>
  <si>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</si>
  <si>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</si>
  <si>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</si>
  <si>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</si>
  <si>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</si>
  <si>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</si>
  <si>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</si>
  <si>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</si>
  <si>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</si>
  <si>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</si>
  <si>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</si>
  <si>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</si>
  <si>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</si>
  <si>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</si>
  <si>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</si>
  <si>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</si>
  <si>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</si>
  <si>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</si>
  <si>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</si>
  <si>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</si>
  <si>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</si>
  <si>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</si>
  <si>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</si>
  <si>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</si>
  <si>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</si>
  <si>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</si>
  <si>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</si>
  <si>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</si>
  <si>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</si>
  <si>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</si>
  <si>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</si>
  <si>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</si>
  <si>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</si>
  <si>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</si>
  <si>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</si>
  <si>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</si>
  <si>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</si>
  <si>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</si>
  <si>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</si>
  <si>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</si>
  <si>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</si>
  <si>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</si>
  <si>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</si>
  <si>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</si>
  <si>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</si>
  <si>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</si>
  <si>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</si>
  <si>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</si>
  <si>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</si>
  <si>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</si>
  <si>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</si>
  <si>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</si>
  <si>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</si>
  <si>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</si>
  <si>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</si>
  <si>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</si>
  <si>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</si>
  <si>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</si>
  <si>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</si>
  <si>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</si>
  <si>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</si>
  <si>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</si>
  <si>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</si>
  <si>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</si>
  <si>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</si>
  <si>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</si>
  <si>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</si>
  <si>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</si>
  <si>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</si>
  <si>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</si>
  <si>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</si>
  <si>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</si>
  <si>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</si>
  <si>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</si>
  <si>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</si>
  <si>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</si>
  <si>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</si>
  <si>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</si>
  <si>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</si>
  <si>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</si>
  <si>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</si>
  <si>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</si>
  <si>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</si>
  <si>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</si>
  <si>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</si>
  <si>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</si>
  <si>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</si>
  <si>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</si>
  <si>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</si>
  <si>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</si>
  <si>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</si>
  <si>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</si>
  <si>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</si>
  <si>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</si>
  <si>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</si>
  <si>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</si>
  <si>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</si>
  <si>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</si>
  <si>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</si>
  <si>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</si>
  <si>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</si>
  <si>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</si>
  <si>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</si>
  <si>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</si>
  <si>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</si>
  <si>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</si>
  <si>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</si>
  <si>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</si>
  <si>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</si>
  <si>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</si>
  <si>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</si>
  <si>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</si>
  <si>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</si>
  <si>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</si>
  <si>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</si>
  <si>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</si>
  <si>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</si>
  <si>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</si>
  <si>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</si>
  <si>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</si>
  <si>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</si>
  <si>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</si>
  <si>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</si>
  <si>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</si>
  <si>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</si>
  <si>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</si>
  <si>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</si>
  <si>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</si>
  <si>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</si>
  <si>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</si>
  <si>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</si>
  <si>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</si>
  <si>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</si>
  <si>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</si>
  <si>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</si>
  <si>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</si>
  <si>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</si>
  <si>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</si>
  <si>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</si>
  <si>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</si>
  <si>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</si>
  <si>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</si>
  <si>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</si>
  <si>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</si>
  <si>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</si>
  <si>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</si>
  <si>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</si>
  <si>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</si>
  <si>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</si>
  <si>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</si>
  <si>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</si>
  <si>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</si>
  <si>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</si>
  <si>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</si>
  <si>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</si>
  <si>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</si>
  <si>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</si>
  <si>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</si>
  <si>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</si>
  <si>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</si>
  <si>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</si>
  <si>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</si>
  <si>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</si>
  <si>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</si>
  <si>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</si>
  <si>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</si>
  <si>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</si>
  <si>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</si>
  <si>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</si>
  <si>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</si>
  <si>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</si>
  <si>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</si>
  <si>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</si>
  <si>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</si>
  <si>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</si>
  <si>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</si>
  <si>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</si>
  <si>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</si>
  <si>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</si>
  <si>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</si>
  <si>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</si>
  <si>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</si>
  <si>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</si>
  <si>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</si>
  <si>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</si>
  <si>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</si>
  <si>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</si>
  <si>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</si>
  <si>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</si>
  <si>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</si>
  <si>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</si>
  <si>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</si>
  <si>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</si>
  <si>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</si>
  <si>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</si>
  <si>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</si>
  <si>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</si>
  <si>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</si>
  <si>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</si>
  <si>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</si>
  <si>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</si>
  <si>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</si>
  <si>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</si>
  <si>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</si>
  <si>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</si>
  <si>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</si>
  <si>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</si>
  <si>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</si>
  <si>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</si>
  <si>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</si>
  <si>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</si>
  <si>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</si>
  <si>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</si>
  <si>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</si>
  <si>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</si>
  <si>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</si>
  <si>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</si>
  <si>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</si>
  <si>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</si>
  <si>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</si>
  <si>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</si>
  <si>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</si>
  <si>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</si>
  <si>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</si>
  <si>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</si>
  <si>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</si>
  <si>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</si>
  <si>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</si>
  <si>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</si>
  <si>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</si>
  <si>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</si>
  <si>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</si>
  <si>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</si>
  <si>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</si>
  <si>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</si>
  <si>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</si>
  <si>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</si>
  <si>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</si>
  <si>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</si>
  <si>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</si>
  <si>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</si>
  <si>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</si>
  <si>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</si>
  <si>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</si>
  <si>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</si>
  <si>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</si>
  <si>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</si>
  <si>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Quarters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</si>
  <si>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</si>
  <si>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</si>
  <si>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</si>
  <si>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</si>
  <si>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</si>
  <si>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</si>
  <si>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</si>
  <si>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</si>
  <si>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</si>
  <si>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</si>
  <si>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</si>
  <si>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</si>
  <si>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</si>
  <si>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</si>
  <si>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</si>
  <si>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</si>
  <si>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</si>
  <si>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</si>
  <si>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</si>
  <si>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</si>
  <si>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</si>
  <si>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 xml:space="preserve"> </t>
  </si>
  <si>
    <t>The MEAN number of backers</t>
  </si>
  <si>
    <t>The MEDIAN number of backers</t>
  </si>
  <si>
    <t>The MIN number of backers</t>
  </si>
  <si>
    <t>The MAX number of backers</t>
  </si>
  <si>
    <t>The VARIANCE of the number of backers</t>
  </si>
  <si>
    <t>The STANDARD DEVIATION of the number of backers</t>
  </si>
  <si>
    <t>Statistical Analysis</t>
  </si>
  <si>
    <t>1) Use your data to determine whether the mean or the median better summarizes the data.</t>
  </si>
  <si>
    <t xml:space="preserve">In this case, since we have skewed distribution, median is better summarizes the data than the mean, because it isn't influenced by extremely large values. </t>
  </si>
  <si>
    <t>2) Use your data to determine if there is more variability with successful or unsuccessful campaigns. Does this make sense? Why or why not?</t>
  </si>
  <si>
    <t>There's more variability in successful campaigns. It does make sence because successful campaigns has larger standard deviation score than in failed campaigns.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</si>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</sst>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i/>
      <sz val="12"/>
      <color rgb="FF2B2B2B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E79"/>
        <bgColor rgb="FF000000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9" fontId="0" fillId="0" borderId="0" xfId="42" applyFont="1"/>
    <xf numFmtId="0" fontId="0" fillId="0" borderId="10" xfId="0" applyBorder="1"/>
    <xf numFmtId="0" fontId="19" fillId="0" borderId="11" xfId="0" applyFont="1" applyBorder="1" applyAlignment="1">
      <alignment horizontal="left"/>
    </xf>
    <xf numFmtId="0" fontId="0" fillId="0" borderId="13" xfId="0" applyBorder="1"/>
    <xf numFmtId="0" fontId="19" fillId="0" borderId="14" xfId="0" applyFont="1" applyBorder="1" applyAlignment="1">
      <alignment horizontal="left"/>
    </xf>
    <xf numFmtId="0" fontId="0" fillId="0" borderId="15" xfId="0" applyBorder="1"/>
    <xf numFmtId="0" fontId="19" fillId="0" borderId="16" xfId="0" applyFont="1" applyBorder="1" applyAlignment="1">
      <alignment horizontal="left"/>
    </xf>
    <xf numFmtId="0" fontId="0" fillId="0" borderId="17" xfId="0" applyBorder="1"/>
    <xf numFmtId="0" fontId="0" fillId="0" borderId="18" xfId="0" applyBorder="1"/>
    <xf numFmtId="164" fontId="0" fillId="0" borderId="12" xfId="0" applyNumberFormat="1" applyBorder="1"/>
    <xf numFmtId="0" fontId="0" fillId="0" borderId="0" xfId="0" applyNumberFormat="1"/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20" fillId="33" borderId="19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1" fillId="34" borderId="23" xfId="0" applyFont="1" applyFill="1" applyBorder="1" applyAlignment="1">
      <alignment horizontal="left" vertical="top"/>
    </xf>
    <xf numFmtId="0" fontId="21" fillId="34" borderId="0" xfId="0" applyFont="1" applyFill="1" applyBorder="1" applyAlignment="1">
      <alignment horizontal="left" vertical="top"/>
    </xf>
    <xf numFmtId="0" fontId="21" fillId="34" borderId="24" xfId="0" applyFont="1" applyFill="1" applyBorder="1" applyAlignment="1">
      <alignment horizontal="left" vertical="top"/>
    </xf>
    <xf numFmtId="0" fontId="21" fillId="34" borderId="23" xfId="0" applyFont="1" applyFill="1" applyBorder="1" applyAlignment="1">
      <alignment horizontal="left" wrapText="1"/>
    </xf>
    <xf numFmtId="0" fontId="21" fillId="34" borderId="0" xfId="0" applyFont="1" applyFill="1" applyBorder="1" applyAlignment="1">
      <alignment horizontal="left" wrapText="1"/>
    </xf>
    <xf numFmtId="0" fontId="21" fillId="34" borderId="24" xfId="0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fgColor theme="1"/>
          <bgColor rgb="FFFF7E79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F7E79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F7E79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F7E79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F7E79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</dxfs>
  <tableStyles count="0" defaultTableStyle="TableStyleMedium2" defaultPivotStyle="PivotStyleLight16"/>
  <colors>
    <mruColors>
      <color rgb="FF5D913C"/>
      <color rgb="FFE6706E"/>
      <color rgb="FF00A2DF"/>
      <color rgb="FFFF7E79"/>
      <color rgb="FFC11300"/>
      <color rgb="FFD02A22"/>
      <color rgb="FF08A4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A2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8A44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A-A04C-92C9-278C80903052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A2DF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AA-A04C-92C9-278C80903052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AA-A04C-92C9-278C80903052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8A44E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AA-A04C-92C9-278C8090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7971248"/>
        <c:axId val="1417727440"/>
      </c:barChart>
      <c:catAx>
        <c:axId val="14179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27440"/>
        <c:crosses val="autoZero"/>
        <c:auto val="1"/>
        <c:lblAlgn val="ctr"/>
        <c:lblOffset val="100"/>
        <c:noMultiLvlLbl val="0"/>
      </c:catAx>
      <c:valAx>
        <c:axId val="14177274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4-9A49-AAAB-9A9D8A73522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24-9A49-AAAB-9A9D8A73522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24-9A49-AAAB-9A9D8A73522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24-9A49-AAAB-9A9D8A73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13408944"/>
        <c:axId val="1439281536"/>
      </c:barChart>
      <c:catAx>
        <c:axId val="15134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81536"/>
        <c:crosses val="autoZero"/>
        <c:auto val="1"/>
        <c:lblAlgn val="ctr"/>
        <c:lblOffset val="100"/>
        <c:noMultiLvlLbl val="0"/>
      </c:catAx>
      <c:valAx>
        <c:axId val="14392815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[CrowdfundingBook.xlsx]dateformat!PivotTable15</c:name>
    <c:fmtId val="0"/>
  </c:pivotSource>
  <c:chart>
    <c:autoTitleDeleted val="0"/>
    <c:pivotFmts>
      <c:pivotFmt>
        <c:idx val="0"/>
        <c:spPr>
          <a:ln w="28575" cap="rnd" cmpd="sng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6706E"/>
            </a:solidFill>
            <a:round/>
          </a:ln>
          <a:effectLst/>
        </c:spPr>
        <c:marker>
          <c:symbol val="circle"/>
          <c:size val="5"/>
          <c:spPr>
            <a:solidFill>
              <a:srgbClr val="E6706E"/>
            </a:solidFill>
            <a:ln w="9525">
              <a:solidFill>
                <a:schemeClr val="bg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dateformat!$B$4:$B$5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 cmpd="sng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dateformat!$A$6:$A$18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dateformat!$B$6:$B$18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9-1C40-B19D-95D6AFB7367B}"/>
            </c:ext>
          </c:extLst>
        </c:ser>
        <c:ser>
          <c:idx val="1"/>
          <c:order val="1"/>
          <c:tx>
            <c:strRef>
              <c:f>dateformat!$C$4:$C$5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6706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6706E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strRef>
              <c:f>dateformat!$A$6:$A$18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dateformat!$C$6:$C$18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9-1C40-B19D-95D6AFB7367B}"/>
            </c:ext>
          </c:extLst>
        </c:ser>
        <c:ser>
          <c:idx val="2"/>
          <c:order val="2"/>
          <c:tx>
            <c:strRef>
              <c:f>dateformat!$D$4:$D$5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dateformat!$A$6:$A$18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dateformat!$D$6:$D$18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9-1C40-B19D-95D6AFB7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14784"/>
        <c:axId val="1067215440"/>
      </c:lineChart>
      <c:catAx>
        <c:axId val="10673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15440"/>
        <c:crosses val="autoZero"/>
        <c:auto val="1"/>
        <c:lblAlgn val="ctr"/>
        <c:lblOffset val="100"/>
        <c:noMultiLvlLbl val="0"/>
      </c:catAx>
      <c:valAx>
        <c:axId val="1067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E-8C4C-9299-B32DD1DE19D0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E-8C4C-9299-B32DD1DE19D0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E-8C4C-9299-B32DD1DE1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162688"/>
        <c:axId val="1122656080"/>
      </c:lineChart>
      <c:catAx>
        <c:axId val="11261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56080"/>
        <c:crosses val="autoZero"/>
        <c:auto val="1"/>
        <c:lblAlgn val="ctr"/>
        <c:lblOffset val="100"/>
        <c:noMultiLvlLbl val="0"/>
      </c:catAx>
      <c:valAx>
        <c:axId val="1122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177800</xdr:rowOff>
    </xdr:from>
    <xdr:to>
      <xdr:col>14</xdr:col>
      <xdr:colOff>698500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879F5-5368-D805-BD5D-8902EE06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177800</xdr:rowOff>
    </xdr:from>
    <xdr:to>
      <xdr:col>15</xdr:col>
      <xdr:colOff>165100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9A4EF-D9CA-EDE7-241E-E34F80E1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114300</xdr:rowOff>
    </xdr:from>
    <xdr:to>
      <xdr:col>14</xdr:col>
      <xdr:colOff>114300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7FFBE-D819-EB84-1B1C-767801EF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17</xdr:row>
      <xdr:rowOff>0</xdr:rowOff>
    </xdr:from>
    <xdr:to>
      <xdr:col>7</xdr:col>
      <xdr:colOff>165100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B4A02-D782-B71F-46CD-CBB30A053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6.939209837961" createdVersion="8" refreshedVersion="8" minRefreshableVersion="3" recordCount="1001" xr:uid="{F0116A9A-A3A8-DA42-A3B7-7AC08ACB78FB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6.962708796294" createdVersion="8" refreshedVersion="8" minRefreshableVersion="3" recordCount="1002" xr:uid="{8D125269-5B39-174E-9998-6E3B1256C86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B5504-E795-7D40-936D-16701FE77CF9}" name="PivotTable1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B986D-EFE2-DD4E-8F29-EF8AC2093285}" name="PivotTable13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D37F4-07E3-8444-9EC1-8373B4BD7F38}" name="PivotTable15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Quarters" fld="2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925A-4626-794D-9D49-1AA7F30B43B5}">
  <dimension ref="A1:F14"/>
  <sheetViews>
    <sheetView workbookViewId="0">
      <selection activeCell="C23" sqref="C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5842-AE23-2B4A-B4F3-FC647FC9D6F7}"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2EC7-0B47-184E-966B-62644F3445C0}">
  <dimension ref="A1:E18"/>
  <sheetViews>
    <sheetView workbookViewId="0">
      <selection activeCell="D18" sqref="D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2085</v>
      </c>
      <c r="B2" t="s">
        <v>2070</v>
      </c>
    </row>
    <row r="4" spans="1:5" x14ac:dyDescent="0.2">
      <c r="A4" s="6" t="s">
        <v>2086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2073</v>
      </c>
      <c r="B6" s="22">
        <v>6</v>
      </c>
      <c r="C6" s="22">
        <v>36</v>
      </c>
      <c r="D6" s="22">
        <v>49</v>
      </c>
      <c r="E6" s="22">
        <v>91</v>
      </c>
    </row>
    <row r="7" spans="1:5" x14ac:dyDescent="0.2">
      <c r="A7" s="7" t="s">
        <v>2074</v>
      </c>
      <c r="B7" s="22">
        <v>7</v>
      </c>
      <c r="C7" s="22">
        <v>28</v>
      </c>
      <c r="D7" s="22">
        <v>44</v>
      </c>
      <c r="E7" s="22">
        <v>79</v>
      </c>
    </row>
    <row r="8" spans="1:5" x14ac:dyDescent="0.2">
      <c r="A8" s="7" t="s">
        <v>2075</v>
      </c>
      <c r="B8" s="22">
        <v>4</v>
      </c>
      <c r="C8" s="22">
        <v>33</v>
      </c>
      <c r="D8" s="22">
        <v>49</v>
      </c>
      <c r="E8" s="22">
        <v>86</v>
      </c>
    </row>
    <row r="9" spans="1:5" x14ac:dyDescent="0.2">
      <c r="A9" s="7" t="s">
        <v>2076</v>
      </c>
      <c r="B9" s="22">
        <v>1</v>
      </c>
      <c r="C9" s="22">
        <v>30</v>
      </c>
      <c r="D9" s="22">
        <v>46</v>
      </c>
      <c r="E9" s="22">
        <v>77</v>
      </c>
    </row>
    <row r="10" spans="1:5" x14ac:dyDescent="0.2">
      <c r="A10" s="7" t="s">
        <v>2077</v>
      </c>
      <c r="B10" s="22">
        <v>3</v>
      </c>
      <c r="C10" s="22">
        <v>35</v>
      </c>
      <c r="D10" s="22">
        <v>46</v>
      </c>
      <c r="E10" s="22">
        <v>84</v>
      </c>
    </row>
    <row r="11" spans="1:5" x14ac:dyDescent="0.2">
      <c r="A11" s="7" t="s">
        <v>2078</v>
      </c>
      <c r="B11" s="22">
        <v>3</v>
      </c>
      <c r="C11" s="22">
        <v>28</v>
      </c>
      <c r="D11" s="22">
        <v>55</v>
      </c>
      <c r="E11" s="22">
        <v>86</v>
      </c>
    </row>
    <row r="12" spans="1:5" x14ac:dyDescent="0.2">
      <c r="A12" s="7" t="s">
        <v>2079</v>
      </c>
      <c r="B12" s="22">
        <v>4</v>
      </c>
      <c r="C12" s="22">
        <v>31</v>
      </c>
      <c r="D12" s="22">
        <v>58</v>
      </c>
      <c r="E12" s="22">
        <v>93</v>
      </c>
    </row>
    <row r="13" spans="1:5" x14ac:dyDescent="0.2">
      <c r="A13" s="7" t="s">
        <v>2080</v>
      </c>
      <c r="B13" s="22">
        <v>8</v>
      </c>
      <c r="C13" s="22">
        <v>35</v>
      </c>
      <c r="D13" s="22">
        <v>41</v>
      </c>
      <c r="E13" s="22">
        <v>84</v>
      </c>
    </row>
    <row r="14" spans="1:5" x14ac:dyDescent="0.2">
      <c r="A14" s="7" t="s">
        <v>2081</v>
      </c>
      <c r="B14" s="22">
        <v>5</v>
      </c>
      <c r="C14" s="22">
        <v>23</v>
      </c>
      <c r="D14" s="22">
        <v>45</v>
      </c>
      <c r="E14" s="22">
        <v>73</v>
      </c>
    </row>
    <row r="15" spans="1:5" x14ac:dyDescent="0.2">
      <c r="A15" s="7" t="s">
        <v>2082</v>
      </c>
      <c r="B15" s="22">
        <v>6</v>
      </c>
      <c r="C15" s="22">
        <v>26</v>
      </c>
      <c r="D15" s="22">
        <v>45</v>
      </c>
      <c r="E15" s="22">
        <v>77</v>
      </c>
    </row>
    <row r="16" spans="1:5" x14ac:dyDescent="0.2">
      <c r="A16" s="7" t="s">
        <v>2083</v>
      </c>
      <c r="B16" s="22">
        <v>3</v>
      </c>
      <c r="C16" s="22">
        <v>27</v>
      </c>
      <c r="D16" s="22">
        <v>45</v>
      </c>
      <c r="E16" s="22">
        <v>75</v>
      </c>
    </row>
    <row r="17" spans="1:5" x14ac:dyDescent="0.2">
      <c r="A17" s="7" t="s">
        <v>2084</v>
      </c>
      <c r="B17" s="22">
        <v>7</v>
      </c>
      <c r="C17" s="22">
        <v>32</v>
      </c>
      <c r="D17" s="22">
        <v>42</v>
      </c>
      <c r="E17" s="22">
        <v>81</v>
      </c>
    </row>
    <row r="18" spans="1:5" x14ac:dyDescent="0.2">
      <c r="A18" s="7" t="s">
        <v>2067</v>
      </c>
      <c r="B18" s="22">
        <v>57</v>
      </c>
      <c r="C18" s="22">
        <v>364</v>
      </c>
      <c r="D18" s="22">
        <v>565</v>
      </c>
      <c r="E18" s="2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C5E3-79A5-4D47-92F5-DF272732D7CD}">
  <dimension ref="A1:H13"/>
  <sheetViews>
    <sheetView workbookViewId="0">
      <selection activeCell="I29" sqref="I29"/>
    </sheetView>
  </sheetViews>
  <sheetFormatPr baseColWidth="10" defaultRowHeight="16" x14ac:dyDescent="0.2"/>
  <cols>
    <col min="1" max="1" width="27" bestFit="1" customWidth="1"/>
    <col min="2" max="2" width="19.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">
      <c r="A2" t="s">
        <v>2095</v>
      </c>
      <c r="B2">
        <f>COUNTIFS(Crowdfunding!D$2:D$1001,"&lt;1000",Crowdfunding!G$2:G$1001,"successful")</f>
        <v>30</v>
      </c>
      <c r="C2">
        <f>COUNTIFS(Crowdfunding!D$2:D$1001,"&lt;1000",Crowdfunding!G$2:G$1001,"failed")</f>
        <v>20</v>
      </c>
      <c r="D2">
        <f>COUNTIFS(Crowdfunding!D2:D1001,"&lt;1000",Crowdfunding!G2:G1001,"canceled")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2096</v>
      </c>
      <c r="B3">
        <f>COUNTIFS(Crowdfunding!D$2:D$1001,"&gt;=1000",Crowdfunding!D$2:D$1001,"&lt;=4999",Crowdfunding!G$2:G$1001,"successful")</f>
        <v>191</v>
      </c>
      <c r="C3">
        <f>COUNTIFS(Crowdfunding!D$2:D$1001,"&gt;=1000",Crowdfunding!D$2:D$1001,"&lt;=4999",Crowdfunding!G$2:G$1001,"failed")</f>
        <v>38</v>
      </c>
      <c r="D3">
        <f>COUNTIFS(Crowdfunding!D$2:D$1001,"&gt;=1000",Crowdfunding!D$2:D$1001,"&lt;=4999",Crowdfunding!G$2:G$1001,"canceled")</f>
        <v>2</v>
      </c>
      <c r="E3">
        <f t="shared" ref="E3:E12" si="0">SUM(B3:D3)</f>
        <v>231</v>
      </c>
      <c r="F3" s="12">
        <f t="shared" ref="F3:F12" si="1">B3/E3</f>
        <v>0.82683982683982682</v>
      </c>
      <c r="G3" s="12">
        <f t="shared" ref="G3:G12" si="2">C3/E3</f>
        <v>0.16450216450216451</v>
      </c>
      <c r="H3" s="12">
        <f t="shared" ref="H3:H12" si="3">D3/E3</f>
        <v>8.658008658008658E-3</v>
      </c>
    </row>
    <row r="4" spans="1:8" x14ac:dyDescent="0.2">
      <c r="A4" t="s">
        <v>2097</v>
      </c>
      <c r="B4">
        <f>COUNTIFS(Crowdfunding!D$2:D$1001,"&gt;=5000",Crowdfunding!D$2:D$1001,"&lt;=9999",Crowdfunding!G$2:G$1001,"successful")</f>
        <v>164</v>
      </c>
      <c r="C4">
        <f>COUNTIFS(Crowdfunding!D$2:D$1001,"&gt;=5000",Crowdfunding!D$2:D$1001,"&lt;=9999",Crowdfunding!G$2:G$1001,"failed")</f>
        <v>126</v>
      </c>
      <c r="D4">
        <f>COUNTIFS(Crowdfunding!D$2:D$1001,"&gt;=5000",Crowdfunding!D$2:D$1001,"&lt;=9999",Crowdfunding!G$2:G$1001,"canceled")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2098</v>
      </c>
      <c r="B5">
        <f>COUNTIFS(Crowdfunding!D$2:D$1001,"&gt;=10000",Crowdfunding!D$2:D$1001,"&lt;=14999",Crowdfunding!G$2:G$1001,"successful")</f>
        <v>4</v>
      </c>
      <c r="C5">
        <f>COUNTIFS(Crowdfunding!D$2:D$1001,"&gt;=10000",Crowdfunding!D$2:D$1001,"&lt;=14999",Crowdfunding!G$2:G$1001,"failed")</f>
        <v>5</v>
      </c>
      <c r="D5">
        <f>COUNTIFS(Crowdfunding!D$2:D$1001,"&gt;=10000",Crowdfunding!D$2:D$1001,"&lt;=14999",Crowdfunding!G$2:G$1001,"canceled")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2099</v>
      </c>
      <c r="B6">
        <f>COUNTIFS(Crowdfunding!D$2:D$1001,"&gt;=15000",Crowdfunding!D$2:D$1001,"&lt;=19999",Crowdfunding!G$2:G$1001,"successful")</f>
        <v>10</v>
      </c>
      <c r="C6">
        <f>COUNTIFS(Crowdfunding!D$2:D$1001,"&gt;=15000",Crowdfunding!D$2:D$1001,"&lt;=19999",Crowdfunding!G$2:G$1001,"failed")</f>
        <v>0</v>
      </c>
      <c r="D6">
        <f>COUNTIFS(Crowdfunding!D$2:D$1001,"&gt;=15000",Crowdfunding!D$2:D$1001,"&lt;=19999",Crowdfunding!G$2:G$1001,"canceled")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2100</v>
      </c>
      <c r="B7">
        <f>COUNTIFS(Crowdfunding!D$2:D$1001,"&gt;=20000",Crowdfunding!D$2:D$1001,"&lt;=24999",Crowdfunding!G$2:G$1001,"successful")</f>
        <v>7</v>
      </c>
      <c r="C7">
        <f>COUNTIFS(Crowdfunding!D$2:D$1001,"&gt;=20000",Crowdfunding!D$2:D$1001,"&lt;=24999",Crowdfunding!G$2:G$1001,"failed")</f>
        <v>0</v>
      </c>
      <c r="D7">
        <f>COUNTIFS(Crowdfunding!D$2:D$1001,"&gt;=20000",Crowdfunding!D$2:D$1001,"&lt;=24999",Crowdfunding!G$2:G$1001,"canceled")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2101</v>
      </c>
      <c r="B8">
        <f>COUNTIFS(Crowdfunding!D$2:D$1001,"&gt;=25000",Crowdfunding!D$2:D$1001,"&lt;=29999",Crowdfunding!G$2:G$1001,"successful")</f>
        <v>11</v>
      </c>
      <c r="C8">
        <f>COUNTIFS(Crowdfunding!D$2:D$1001,"&gt;=25000",Crowdfunding!D$2:D$1001,"&lt;=29999",Crowdfunding!G$2:G$1001,"failed")</f>
        <v>3</v>
      </c>
      <c r="D8">
        <f>COUNTIFS(Crowdfunding!D$2:D$1001,"&gt;=25000",Crowdfunding!D$2:D$1001,"&lt;=29999",Crowdfunding!G$2:G$1001,"canceled")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2102</v>
      </c>
      <c r="B9">
        <f>COUNTIFS(Crowdfunding!D$2:D$1001,"&gt;=30000",Crowdfunding!D$2:D$1001,"&lt;=34999",Crowdfunding!G$2:G$1001,"successful")</f>
        <v>7</v>
      </c>
      <c r="C9">
        <f>COUNTIFS(Crowdfunding!D$2:D$1001,"&gt;=30000",Crowdfunding!D$2:D$1001,"&lt;=34999",Crowdfunding!G$2:G$1001,"failed")</f>
        <v>0</v>
      </c>
      <c r="D9">
        <f>COUNTIFS(Crowdfunding!D$2:D$1001,"&gt;=30000",Crowdfunding!D$2:D$1001,"&lt;=34999",Crowdfunding!G$2:G$1001,"canceled")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2103</v>
      </c>
      <c r="B10">
        <f>COUNTIFS(Crowdfunding!D$2:D$1001,"&gt;=35000",Crowdfunding!D$2:D$1001,"&lt;=39999",Crowdfunding!G$2:G$1001,"successful")</f>
        <v>8</v>
      </c>
      <c r="C10">
        <f>COUNTIFS(Crowdfunding!D$2:D$1001,"&gt;=35000",Crowdfunding!D$2:D$1001,"&lt;=39999",Crowdfunding!G$2:G$1001,"failed")</f>
        <v>3</v>
      </c>
      <c r="D10">
        <f>COUNTIFS(Crowdfunding!D$2:D$1001,"&gt;=35000",Crowdfunding!D$2:D$1001,"&lt;=39999",Crowdfunding!G$2:G$1001,"canceled")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2104</v>
      </c>
      <c r="B11">
        <f>COUNTIFS(Crowdfunding!D$2:D$1001,"&gt;=40000",Crowdfunding!D$2:D$1001,"&lt;=44999",Crowdfunding!G$2:G$1001,"successful")</f>
        <v>11</v>
      </c>
      <c r="C11">
        <f>COUNTIFS(Crowdfunding!D$2:D$1001,"&gt;=40000",Crowdfunding!D$2:D$1001,"&lt;=44999",Crowdfunding!G$2:G$1001,"failed")</f>
        <v>3</v>
      </c>
      <c r="D11">
        <f>COUNTIFS(Crowdfunding!D$2:D$1001,"&gt;=40000",Crowdfunding!D$2:D$1001,"&lt;=44999",Crowdfunding!G$2:G$1001,"canceled")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2105</v>
      </c>
      <c r="B12">
        <f>COUNTIFS(Crowdfunding!D$2:D$1001,"&gt;=45000",Crowdfunding!D$2:D$1001,"&lt;=49999",Crowdfunding!G$2:G$1001,"successful")</f>
        <v>8</v>
      </c>
      <c r="C12">
        <f>COUNTIFS(Crowdfunding!D$2:D$1001,"&gt;=45000",Crowdfunding!D$2:D$1001,"&lt;=49999",Crowdfunding!G$2:G$1001,"failed")</f>
        <v>3</v>
      </c>
      <c r="D12">
        <f>COUNTIFS(Crowdfunding!D$2:D$1001,"&gt;=45000",Crowdfunding!D$2:D$1001,"&lt;=49999",Crowdfunding!G$2:G$1001,"canceled")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2106</v>
      </c>
      <c r="B13">
        <f>COUNTIFS(Crowdfunding!D$2:D$1001,"&gt;=50000",Crowdfunding!G$2:G$1001,"successful")</f>
        <v>114</v>
      </c>
      <c r="C13">
        <f>COUNTIFS(Crowdfunding!D$2:D$1001,"&gt;=50000",Crowdfunding!G$2:G$1001,"failed")</f>
        <v>163</v>
      </c>
      <c r="D13">
        <f>COUNTIFS(Crowdfunding!D$13:D$1012,"&gt;=50000",Crowdfunding!G$13:G$1012,"canceled")</f>
        <v>28</v>
      </c>
      <c r="E13">
        <f>SUM(B13:D13)</f>
        <v>305</v>
      </c>
      <c r="F13" s="12">
        <f>B13/E13</f>
        <v>0.3737704918032787</v>
      </c>
      <c r="G13" s="12">
        <f>C13/E13</f>
        <v>0.53442622950819674</v>
      </c>
      <c r="H13" s="12">
        <f>D13/E13</f>
        <v>9.1803278688524587E-2</v>
      </c>
    </row>
  </sheetData>
  <pageMargins left="0.7" right="0.7" top="0.75" bottom="0.75" header="0.3" footer="0.3"/>
  <ignoredErrors>
    <ignoredError sqref="B4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0FD7-0C7D-464E-A79E-A2A3446800F9}">
  <dimension ref="A1:J566"/>
  <sheetViews>
    <sheetView workbookViewId="0">
      <selection activeCell="H26" sqref="H26"/>
    </sheetView>
  </sheetViews>
  <sheetFormatPr baseColWidth="10" defaultRowHeight="16" x14ac:dyDescent="0.2"/>
  <cols>
    <col min="2" max="2" width="13" bestFit="1" customWidth="1"/>
    <col min="5" max="5" width="15.1640625" customWidth="1"/>
    <col min="8" max="8" width="44.1640625" customWidth="1"/>
    <col min="9" max="9" width="28" customWidth="1"/>
    <col min="10" max="10" width="22.33203125" customWidth="1"/>
  </cols>
  <sheetData>
    <row r="1" spans="1:10" ht="17" thickBo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0" ht="17" thickBot="1" x14ac:dyDescent="0.25">
      <c r="A2" t="s">
        <v>20</v>
      </c>
      <c r="B2">
        <v>158</v>
      </c>
      <c r="D2" t="s">
        <v>14</v>
      </c>
      <c r="E2">
        <v>0</v>
      </c>
      <c r="H2" s="23" t="s">
        <v>2115</v>
      </c>
      <c r="I2" s="24" t="s">
        <v>2107</v>
      </c>
      <c r="J2" s="25" t="s">
        <v>2120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H3" s="14" t="s">
        <v>2109</v>
      </c>
      <c r="I3" s="21">
        <f>AVERAGE(B2:B566)</f>
        <v>851.14690265486729</v>
      </c>
      <c r="J3" s="15">
        <f>AVERAGE(E2:E365)</f>
        <v>585.61538461538464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H4" s="16" t="s">
        <v>2110</v>
      </c>
      <c r="I4" s="13">
        <f>MEDIAN(B2:B566)</f>
        <v>201</v>
      </c>
      <c r="J4" s="17">
        <f>MEDIAN(E2:E365)</f>
        <v>114.5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H5" s="16" t="s">
        <v>2111</v>
      </c>
      <c r="I5" s="13">
        <f>MIN(B2:B566)</f>
        <v>16</v>
      </c>
      <c r="J5" s="17">
        <f>MIN(E2:E365)</f>
        <v>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H6" s="16" t="s">
        <v>2112</v>
      </c>
      <c r="I6" s="13">
        <f>MAX(B2:B566)</f>
        <v>7295</v>
      </c>
      <c r="J6" s="17">
        <f>MAX(E2:E365)</f>
        <v>6080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H7" s="16" t="s">
        <v>2113</v>
      </c>
      <c r="I7" s="13">
        <f>_xlfn.VAR.P(B2:B566)</f>
        <v>1603373.7324019109</v>
      </c>
      <c r="J7" s="17">
        <f>_xlfn.VAR.P(E2:E365)</f>
        <v>921574.68174133555</v>
      </c>
    </row>
    <row r="8" spans="1:10" ht="17" thickBot="1" x14ac:dyDescent="0.25">
      <c r="A8" t="s">
        <v>20</v>
      </c>
      <c r="B8">
        <v>100</v>
      </c>
      <c r="D8" t="s">
        <v>14</v>
      </c>
      <c r="E8">
        <v>55</v>
      </c>
      <c r="H8" s="18" t="s">
        <v>2114</v>
      </c>
      <c r="I8" s="19">
        <f>_xlfn.STDEV.P(B2:B566)</f>
        <v>1266.2439466397898</v>
      </c>
      <c r="J8" s="20">
        <f>_xlfn.STDEV.P(E2:E365)</f>
        <v>959.98681331637863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  <c r="H9" s="28"/>
      <c r="I9" s="29"/>
      <c r="J9" s="30"/>
    </row>
    <row r="10" spans="1:10" x14ac:dyDescent="0.2">
      <c r="A10" t="s">
        <v>20</v>
      </c>
      <c r="B10">
        <v>1396</v>
      </c>
      <c r="D10" t="s">
        <v>14</v>
      </c>
      <c r="E10">
        <v>452</v>
      </c>
      <c r="H10" s="38" t="s">
        <v>2116</v>
      </c>
      <c r="I10" s="39"/>
      <c r="J10" s="40"/>
    </row>
    <row r="11" spans="1:10" x14ac:dyDescent="0.2">
      <c r="A11" t="s">
        <v>20</v>
      </c>
      <c r="B11">
        <v>890</v>
      </c>
      <c r="D11" t="s">
        <v>14</v>
      </c>
      <c r="E11">
        <v>674</v>
      </c>
      <c r="H11" s="31" t="s">
        <v>2117</v>
      </c>
      <c r="I11" s="26"/>
      <c r="J11" s="32"/>
    </row>
    <row r="12" spans="1:10" x14ac:dyDescent="0.2">
      <c r="A12" t="s">
        <v>20</v>
      </c>
      <c r="B12">
        <v>142</v>
      </c>
      <c r="D12" t="s">
        <v>14</v>
      </c>
      <c r="E12">
        <v>558</v>
      </c>
      <c r="H12" s="31"/>
      <c r="I12" s="26"/>
      <c r="J12" s="32"/>
    </row>
    <row r="13" spans="1:10" x14ac:dyDescent="0.2">
      <c r="A13" t="s">
        <v>20</v>
      </c>
      <c r="B13">
        <v>2673</v>
      </c>
      <c r="D13" t="s">
        <v>14</v>
      </c>
      <c r="E13">
        <v>15</v>
      </c>
      <c r="H13" s="31"/>
      <c r="I13" s="26"/>
      <c r="J13" s="32"/>
    </row>
    <row r="14" spans="1:10" x14ac:dyDescent="0.2">
      <c r="A14" t="s">
        <v>20</v>
      </c>
      <c r="B14">
        <v>163</v>
      </c>
      <c r="D14" t="s">
        <v>14</v>
      </c>
      <c r="E14">
        <v>2307</v>
      </c>
      <c r="H14" s="33"/>
      <c r="I14" s="27"/>
      <c r="J14" s="34"/>
    </row>
    <row r="15" spans="1:10" x14ac:dyDescent="0.2">
      <c r="A15" t="s">
        <v>20</v>
      </c>
      <c r="B15">
        <v>2220</v>
      </c>
      <c r="D15" t="s">
        <v>14</v>
      </c>
      <c r="E15">
        <v>88</v>
      </c>
      <c r="H15" s="41" t="s">
        <v>2118</v>
      </c>
      <c r="I15" s="42"/>
      <c r="J15" s="43"/>
    </row>
    <row r="16" spans="1:10" x14ac:dyDescent="0.2">
      <c r="A16" t="s">
        <v>20</v>
      </c>
      <c r="B16">
        <v>1606</v>
      </c>
      <c r="D16" t="s">
        <v>14</v>
      </c>
      <c r="E16">
        <v>48</v>
      </c>
      <c r="H16" s="41"/>
      <c r="I16" s="42"/>
      <c r="J16" s="43"/>
    </row>
    <row r="17" spans="1:10" x14ac:dyDescent="0.2">
      <c r="A17" t="s">
        <v>20</v>
      </c>
      <c r="B17">
        <v>129</v>
      </c>
      <c r="D17" t="s">
        <v>14</v>
      </c>
      <c r="E17">
        <v>1</v>
      </c>
      <c r="H17" s="31" t="s">
        <v>2119</v>
      </c>
      <c r="I17" s="26"/>
      <c r="J17" s="32"/>
    </row>
    <row r="18" spans="1:10" x14ac:dyDescent="0.2">
      <c r="A18" t="s">
        <v>20</v>
      </c>
      <c r="B18">
        <v>226</v>
      </c>
      <c r="D18" t="s">
        <v>14</v>
      </c>
      <c r="E18">
        <v>1467</v>
      </c>
      <c r="H18" s="31"/>
      <c r="I18" s="26"/>
      <c r="J18" s="32"/>
    </row>
    <row r="19" spans="1:10" x14ac:dyDescent="0.2">
      <c r="A19" t="s">
        <v>20</v>
      </c>
      <c r="B19">
        <v>5419</v>
      </c>
      <c r="D19" t="s">
        <v>14</v>
      </c>
      <c r="E19">
        <v>75</v>
      </c>
      <c r="H19" s="31"/>
      <c r="I19" s="26"/>
      <c r="J19" s="32"/>
    </row>
    <row r="20" spans="1:10" ht="17" thickBot="1" x14ac:dyDescent="0.25">
      <c r="A20" t="s">
        <v>20</v>
      </c>
      <c r="B20">
        <v>165</v>
      </c>
      <c r="D20" t="s">
        <v>14</v>
      </c>
      <c r="E20">
        <v>120</v>
      </c>
      <c r="H20" s="35"/>
      <c r="I20" s="36"/>
      <c r="J20" s="37"/>
    </row>
    <row r="21" spans="1:10" x14ac:dyDescent="0.2">
      <c r="A21" t="s">
        <v>20</v>
      </c>
      <c r="B21">
        <v>1965</v>
      </c>
      <c r="D21" t="s">
        <v>14</v>
      </c>
      <c r="E21">
        <v>2253</v>
      </c>
    </row>
    <row r="22" spans="1:10" x14ac:dyDescent="0.2">
      <c r="A22" t="s">
        <v>20</v>
      </c>
      <c r="B22">
        <v>16</v>
      </c>
      <c r="D22" t="s">
        <v>14</v>
      </c>
      <c r="E22">
        <v>5</v>
      </c>
    </row>
    <row r="23" spans="1:10" x14ac:dyDescent="0.2">
      <c r="A23" t="s">
        <v>20</v>
      </c>
      <c r="B23">
        <v>107</v>
      </c>
      <c r="D23" t="s">
        <v>14</v>
      </c>
      <c r="E23">
        <v>38</v>
      </c>
    </row>
    <row r="24" spans="1:10" x14ac:dyDescent="0.2">
      <c r="A24" t="s">
        <v>20</v>
      </c>
      <c r="B24">
        <v>134</v>
      </c>
      <c r="D24" t="s">
        <v>14</v>
      </c>
      <c r="E24">
        <v>12</v>
      </c>
    </row>
    <row r="25" spans="1:10" x14ac:dyDescent="0.2">
      <c r="A25" t="s">
        <v>20</v>
      </c>
      <c r="B25">
        <v>198</v>
      </c>
      <c r="D25" t="s">
        <v>14</v>
      </c>
      <c r="E25">
        <v>1684</v>
      </c>
      <c r="I25" t="s">
        <v>2108</v>
      </c>
    </row>
    <row r="26" spans="1:10" x14ac:dyDescent="0.2">
      <c r="A26" t="s">
        <v>20</v>
      </c>
      <c r="B26">
        <v>111</v>
      </c>
      <c r="D26" t="s">
        <v>14</v>
      </c>
      <c r="E26">
        <v>56</v>
      </c>
    </row>
    <row r="27" spans="1:10" x14ac:dyDescent="0.2">
      <c r="A27" t="s">
        <v>20</v>
      </c>
      <c r="B27">
        <v>222</v>
      </c>
      <c r="D27" t="s">
        <v>14</v>
      </c>
      <c r="E27">
        <v>838</v>
      </c>
    </row>
    <row r="28" spans="1:10" x14ac:dyDescent="0.2">
      <c r="A28" t="s">
        <v>20</v>
      </c>
      <c r="B28">
        <v>6212</v>
      </c>
      <c r="D28" t="s">
        <v>14</v>
      </c>
      <c r="E28">
        <v>1000</v>
      </c>
    </row>
    <row r="29" spans="1:10" x14ac:dyDescent="0.2">
      <c r="A29" t="s">
        <v>20</v>
      </c>
      <c r="B29">
        <v>98</v>
      </c>
      <c r="D29" t="s">
        <v>14</v>
      </c>
      <c r="E29">
        <v>1482</v>
      </c>
    </row>
    <row r="30" spans="1:10" x14ac:dyDescent="0.2">
      <c r="A30" t="s">
        <v>20</v>
      </c>
      <c r="B30">
        <v>92</v>
      </c>
      <c r="D30" t="s">
        <v>14</v>
      </c>
      <c r="E30">
        <v>106</v>
      </c>
    </row>
    <row r="31" spans="1:10" x14ac:dyDescent="0.2">
      <c r="A31" t="s">
        <v>20</v>
      </c>
      <c r="B31">
        <v>149</v>
      </c>
      <c r="D31" t="s">
        <v>14</v>
      </c>
      <c r="E31">
        <v>679</v>
      </c>
    </row>
    <row r="32" spans="1:10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4">
    <mergeCell ref="H15:J16"/>
    <mergeCell ref="H17:J20"/>
    <mergeCell ref="H10:J10"/>
    <mergeCell ref="H11:J13"/>
  </mergeCells>
  <conditionalFormatting sqref="A1:A1048140">
    <cfRule type="containsText" dxfId="19" priority="17" operator="containsText" text="canceled">
      <formula>NOT(ISERROR(SEARCH("canceled",A1)))</formula>
    </cfRule>
    <cfRule type="containsText" dxfId="18" priority="18" operator="containsText" text="live">
      <formula>NOT(ISERROR(SEARCH("live",A1)))</formula>
    </cfRule>
    <cfRule type="containsText" dxfId="17" priority="19" operator="containsText" text="successful">
      <formula>NOT(ISERROR(SEARCH("successful",A1)))</formula>
    </cfRule>
    <cfRule type="containsText" dxfId="16" priority="20" operator="containsText" text="failed">
      <formula>NOT(ISERROR(SEARCH("failed",A1)))</formula>
    </cfRule>
  </conditionalFormatting>
  <conditionalFormatting sqref="A1:A1048140">
    <cfRule type="colorScale" priority="16">
      <colorScale>
        <cfvo type="num" val="0"/>
        <cfvo type="num" val="100"/>
        <cfvo type="num" val="200"/>
        <color rgb="FFD02A22"/>
        <color rgb="FF5D913C"/>
        <color theme="8" tint="-0.249977111117893"/>
      </colorScale>
    </cfRule>
  </conditionalFormatting>
  <conditionalFormatting sqref="D1:D1047939">
    <cfRule type="containsText" dxfId="15" priority="12" operator="containsText" text="canceled">
      <formula>NOT(ISERROR(SEARCH("canceled",D1)))</formula>
    </cfRule>
    <cfRule type="containsText" dxfId="14" priority="13" operator="containsText" text="live">
      <formula>NOT(ISERROR(SEARCH("live",D1)))</formula>
    </cfRule>
    <cfRule type="containsText" dxfId="13" priority="14" operator="containsText" text="successful">
      <formula>NOT(ISERROR(SEARCH("successful",D1)))</formula>
    </cfRule>
    <cfRule type="containsText" dxfId="12" priority="15" operator="containsText" text="failed">
      <formula>NOT(ISERROR(SEARCH("failed",D1)))</formula>
    </cfRule>
  </conditionalFormatting>
  <conditionalFormatting sqref="D1:D1047939">
    <cfRule type="colorScale" priority="11">
      <colorScale>
        <cfvo type="num" val="0"/>
        <cfvo type="num" val="100"/>
        <cfvo type="num" val="200"/>
        <color rgb="FFD02A22"/>
        <color rgb="FF5D913C"/>
        <color theme="8" tint="-0.249977111117893"/>
      </colorScale>
    </cfRule>
  </conditionalFormatting>
  <conditionalFormatting sqref="K2">
    <cfRule type="containsText" dxfId="11" priority="7" operator="containsText" text="canceled">
      <formula>NOT(ISERROR(SEARCH("canceled",K2)))</formula>
    </cfRule>
    <cfRule type="containsText" dxfId="10" priority="8" operator="containsText" text="live">
      <formula>NOT(ISERROR(SEARCH("live",K2)))</formula>
    </cfRule>
    <cfRule type="containsText" dxfId="9" priority="9" operator="containsText" text="successful">
      <formula>NOT(ISERROR(SEARCH("successful",K2)))</formula>
    </cfRule>
    <cfRule type="containsText" dxfId="8" priority="10" operator="containsText" text="failed">
      <formula>NOT(ISERROR(SEARCH("failed",K2)))</formula>
    </cfRule>
  </conditionalFormatting>
  <conditionalFormatting sqref="K2">
    <cfRule type="colorScale" priority="6">
      <colorScale>
        <cfvo type="num" val="0"/>
        <cfvo type="num" val="100"/>
        <cfvo type="num" val="200"/>
        <color rgb="FFD02A22"/>
        <color rgb="FF5D913C"/>
        <color theme="8" tint="-0.249977111117893"/>
      </colorScale>
    </cfRule>
  </conditionalFormatting>
  <conditionalFormatting sqref="I2">
    <cfRule type="containsText" dxfId="7" priority="2" operator="containsText" text="canceled">
      <formula>NOT(ISERROR(SEARCH("canceled",I2)))</formula>
    </cfRule>
    <cfRule type="containsText" dxfId="6" priority="3" operator="containsText" text="live">
      <formula>NOT(ISERROR(SEARCH("live",I2)))</formula>
    </cfRule>
    <cfRule type="containsText" dxfId="5" priority="4" operator="containsText" text="successful">
      <formula>NOT(ISERROR(SEARCH("successful",I2)))</formula>
    </cfRule>
    <cfRule type="containsText" dxfId="4" priority="5" operator="containsText" text="failed">
      <formula>NOT(ISERROR(SEARCH("failed",I2)))</formula>
    </cfRule>
  </conditionalFormatting>
  <conditionalFormatting sqref="I2">
    <cfRule type="colorScale" priority="1">
      <colorScale>
        <cfvo type="num" val="0"/>
        <cfvo type="num" val="100"/>
        <cfvo type="num" val="200"/>
        <color rgb="FFD02A22"/>
        <color rgb="FF5D913C"/>
        <color theme="8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tabSelected="1" workbookViewId="0">
      <selection activeCell="C24" sqref="C2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3" customWidth="1"/>
    <col min="5" max="5" width="12.6640625" bestFit="1" customWidth="1"/>
    <col min="6" max="6" width="18.83203125" bestFit="1" customWidth="1"/>
    <col min="7" max="7" width="13.33203125" bestFit="1" customWidth="1"/>
    <col min="8" max="8" width="19.5" customWidth="1"/>
    <col min="9" max="9" width="18" bestFit="1" customWidth="1"/>
    <col min="12" max="12" width="11.1640625" bestFit="1" customWidth="1"/>
    <col min="13" max="13" width="16.33203125" customWidth="1"/>
    <col min="14" max="15" width="26.6640625" style="9" customWidth="1"/>
    <col min="18" max="18" width="28" bestFit="1" customWidth="1"/>
    <col min="19" max="19" width="21.16406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f>IFERROR(I2/F2,0)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 s="4">
        <f>(E3/I3)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2">(E4/D4)*100</f>
        <v>131.4787822878229</v>
      </c>
      <c r="G4" t="s">
        <v>20</v>
      </c>
      <c r="H4" s="4">
        <f t="shared" ref="H4:H29" si="3">(E4/I4)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 s="4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 s="4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 s="4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 s="4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 s="4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 s="4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 s="4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 s="4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 s="4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 s="4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 s="4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 s="4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 s="4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 s="4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 s="4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 s="4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 s="4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 s="4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 s="4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 s="4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 s="4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 s="4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 s="4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 s="4">
        <f>(E30/I30)</f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 s="4">
        <f t="shared" ref="H31:H94" si="4">(E31/I31)</f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 s="4">
        <f t="shared" si="4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 s="4">
        <f t="shared" si="4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 s="4">
        <f t="shared" si="4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 s="4">
        <f t="shared" si="4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 s="4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 s="4">
        <f t="shared" si="4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 s="4">
        <f t="shared" si="4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 s="4">
        <f t="shared" si="4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 s="4">
        <f t="shared" si="4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 s="4">
        <f t="shared" si="4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 s="4">
        <f t="shared" si="4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 s="4">
        <f t="shared" si="4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 s="4">
        <f t="shared" si="4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 s="4">
        <f t="shared" si="4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 s="4">
        <f t="shared" si="4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 s="4">
        <f t="shared" si="4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 s="4">
        <f t="shared" si="4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 s="4">
        <f t="shared" si="4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 s="4">
        <f t="shared" si="4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 s="4">
        <f t="shared" si="4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 s="4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 s="4">
        <f t="shared" si="4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 s="4">
        <f t="shared" si="4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 s="4">
        <f t="shared" si="4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 s="4">
        <f t="shared" si="4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 s="4">
        <f t="shared" si="4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 s="4">
        <f t="shared" si="4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 s="4">
        <f t="shared" si="4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 s="4">
        <f t="shared" si="4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 s="4">
        <f t="shared" si="4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 s="4">
        <f t="shared" si="4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 s="4">
        <f t="shared" si="4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 s="4">
        <f t="shared" si="4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 s="4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 s="4">
        <f t="shared" si="4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(E67/D67)*100</f>
        <v>236.14754098360655</v>
      </c>
      <c r="G67" t="s">
        <v>20</v>
      </c>
      <c r="H67" s="4">
        <f t="shared" si="4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 s="4">
        <f t="shared" si="4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 s="4">
        <f t="shared" si="4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 s="4">
        <f t="shared" si="4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 s="4">
        <f t="shared" si="4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 s="4">
        <f t="shared" si="4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 s="4">
        <f t="shared" si="4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 s="4">
        <f t="shared" si="4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 s="4">
        <f t="shared" si="4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 s="4">
        <f t="shared" si="4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 s="4">
        <f t="shared" si="4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 s="4">
        <f t="shared" si="4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 s="4">
        <f t="shared" si="4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 s="4">
        <f t="shared" si="4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 s="4">
        <f t="shared" si="4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 s="4">
        <f t="shared" si="4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 s="4">
        <f t="shared" si="4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 s="4">
        <f t="shared" si="4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 s="4">
        <f t="shared" si="4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 s="4">
        <f t="shared" si="4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 s="4">
        <f t="shared" si="4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 s="4">
        <f t="shared" si="4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 s="4">
        <f t="shared" si="4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 s="4">
        <f t="shared" si="4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 s="4">
        <f t="shared" si="4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 s="4">
        <f t="shared" si="4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 s="4">
        <f t="shared" si="4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 s="4">
        <f t="shared" si="4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 s="4">
        <f t="shared" ref="H95:H158" si="8">(E95/I95)</f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 s="4">
        <f t="shared" si="8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 s="4">
        <f t="shared" si="8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 s="4">
        <f t="shared" si="8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 s="4">
        <f t="shared" si="8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 s="4">
        <f t="shared" si="8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 s="4">
        <f t="shared" si="8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 s="4">
        <f t="shared" si="8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 s="4">
        <f t="shared" si="8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 s="4">
        <f t="shared" si="8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 s="4">
        <f t="shared" si="8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 s="4">
        <f t="shared" si="8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 s="4">
        <f t="shared" si="8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 s="4">
        <f t="shared" si="8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 s="4">
        <f t="shared" si="8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 s="4">
        <f t="shared" si="8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 s="4">
        <f t="shared" si="8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 s="4">
        <f t="shared" si="8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 s="4">
        <f t="shared" si="8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 s="4">
        <f t="shared" si="8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 s="4">
        <f t="shared" si="8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 s="4">
        <f t="shared" si="8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 s="4">
        <f t="shared" si="8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 s="4">
        <f t="shared" si="8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 s="4">
        <f t="shared" si="8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 s="4">
        <f t="shared" si="8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 s="4">
        <f t="shared" si="8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 s="4">
        <f t="shared" si="8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 s="4">
        <f t="shared" si="8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 s="4">
        <f t="shared" si="8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 s="4">
        <f t="shared" si="8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 s="4">
        <f t="shared" si="8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 s="4">
        <f t="shared" si="8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 s="4">
        <f t="shared" si="8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 s="4">
        <f t="shared" si="8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 s="4">
        <f t="shared" si="8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9">(E131/D131)*100</f>
        <v>3.202693602693603</v>
      </c>
      <c r="G131" t="s">
        <v>74</v>
      </c>
      <c r="H131" s="4">
        <f t="shared" si="8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9"/>
        <v>155.46875</v>
      </c>
      <c r="G132" t="s">
        <v>20</v>
      </c>
      <c r="H132" s="4">
        <f t="shared" si="8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9"/>
        <v>100.85974499089254</v>
      </c>
      <c r="G133" t="s">
        <v>20</v>
      </c>
      <c r="H133" s="4">
        <f t="shared" si="8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116.18181818181819</v>
      </c>
      <c r="G134" t="s">
        <v>20</v>
      </c>
      <c r="H134" s="4">
        <f t="shared" si="8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310.77777777777777</v>
      </c>
      <c r="G135" t="s">
        <v>20</v>
      </c>
      <c r="H135" s="4">
        <f t="shared" si="8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89.73668341708543</v>
      </c>
      <c r="G136" t="s">
        <v>14</v>
      </c>
      <c r="H136" s="4">
        <f t="shared" si="8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71.27272727272728</v>
      </c>
      <c r="G137" t="s">
        <v>14</v>
      </c>
      <c r="H137" s="4">
        <f t="shared" si="8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3.2862318840579712</v>
      </c>
      <c r="G138" t="s">
        <v>74</v>
      </c>
      <c r="H138" s="4">
        <f t="shared" si="8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261.77777777777777</v>
      </c>
      <c r="G139" t="s">
        <v>20</v>
      </c>
      <c r="H139" s="4">
        <f t="shared" si="8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96</v>
      </c>
      <c r="G140" t="s">
        <v>14</v>
      </c>
      <c r="H140" s="4">
        <f t="shared" si="8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20.896851248642779</v>
      </c>
      <c r="G141" t="s">
        <v>14</v>
      </c>
      <c r="H141" s="4">
        <f t="shared" si="8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223.16363636363636</v>
      </c>
      <c r="G142" t="s">
        <v>20</v>
      </c>
      <c r="H142" s="4">
        <f t="shared" si="8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101.59097978227061</v>
      </c>
      <c r="G143" t="s">
        <v>20</v>
      </c>
      <c r="H143" s="4">
        <f t="shared" si="8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230.03999999999996</v>
      </c>
      <c r="G144" t="s">
        <v>20</v>
      </c>
      <c r="H144" s="4">
        <f t="shared" si="8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135.59259259259261</v>
      </c>
      <c r="G145" t="s">
        <v>20</v>
      </c>
      <c r="H145" s="4">
        <f t="shared" si="8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129.1</v>
      </c>
      <c r="G146" t="s">
        <v>20</v>
      </c>
      <c r="H146" s="4">
        <f t="shared" si="8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236.512</v>
      </c>
      <c r="G147" t="s">
        <v>20</v>
      </c>
      <c r="H147" s="4">
        <f t="shared" si="8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17.25</v>
      </c>
      <c r="G148" t="s">
        <v>74</v>
      </c>
      <c r="H148" s="4">
        <f t="shared" si="8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112.49397590361446</v>
      </c>
      <c r="G149" t="s">
        <v>20</v>
      </c>
      <c r="H149" s="4">
        <f t="shared" si="8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121.02150537634408</v>
      </c>
      <c r="G150" t="s">
        <v>20</v>
      </c>
      <c r="H150" s="4">
        <f t="shared" si="8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219.87096774193549</v>
      </c>
      <c r="G151" t="s">
        <v>20</v>
      </c>
      <c r="H151" s="4">
        <f t="shared" si="8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1</v>
      </c>
      <c r="G152" t="s">
        <v>14</v>
      </c>
      <c r="H152" s="4">
        <f t="shared" si="8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64.166909620991248</v>
      </c>
      <c r="G153" t="s">
        <v>14</v>
      </c>
      <c r="H153" s="4">
        <f t="shared" si="8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423.06746987951806</v>
      </c>
      <c r="G154" t="s">
        <v>20</v>
      </c>
      <c r="H154" s="4">
        <f t="shared" si="8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92.984160506863773</v>
      </c>
      <c r="G155" t="s">
        <v>14</v>
      </c>
      <c r="H155" s="4">
        <f t="shared" si="8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58.756567425569173</v>
      </c>
      <c r="G156" t="s">
        <v>14</v>
      </c>
      <c r="H156" s="4">
        <f t="shared" si="8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65.022222222222226</v>
      </c>
      <c r="G157" t="s">
        <v>14</v>
      </c>
      <c r="H157" s="4">
        <f t="shared" si="8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73.939560439560438</v>
      </c>
      <c r="G158" t="s">
        <v>74</v>
      </c>
      <c r="H158" s="4">
        <f t="shared" si="8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52.666666666666664</v>
      </c>
      <c r="G159" t="s">
        <v>14</v>
      </c>
      <c r="H159" s="4">
        <f t="shared" ref="H159:H222" si="12">(E159/I159)</f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220.95238095238096</v>
      </c>
      <c r="G160" t="s">
        <v>20</v>
      </c>
      <c r="H160" s="4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100.01150627615063</v>
      </c>
      <c r="G161" t="s">
        <v>20</v>
      </c>
      <c r="H161" s="4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162.3125</v>
      </c>
      <c r="G162" t="s">
        <v>20</v>
      </c>
      <c r="H162" s="4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78.181818181818187</v>
      </c>
      <c r="G163" t="s">
        <v>14</v>
      </c>
      <c r="H163" s="4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149.73770491803279</v>
      </c>
      <c r="G164" t="s">
        <v>20</v>
      </c>
      <c r="H164" s="4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253.25714285714284</v>
      </c>
      <c r="G165" t="s">
        <v>20</v>
      </c>
      <c r="H165" s="4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100.16943521594683</v>
      </c>
      <c r="G166" t="s">
        <v>20</v>
      </c>
      <c r="H166" s="4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121.99004424778761</v>
      </c>
      <c r="G167" t="s">
        <v>20</v>
      </c>
      <c r="H167" s="4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137.13265306122449</v>
      </c>
      <c r="G168" t="s">
        <v>20</v>
      </c>
      <c r="H168" s="4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415.53846153846149</v>
      </c>
      <c r="G169" t="s">
        <v>20</v>
      </c>
      <c r="H169" s="4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31.30913348946136</v>
      </c>
      <c r="G170" t="s">
        <v>14</v>
      </c>
      <c r="H170" s="4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424.08154506437768</v>
      </c>
      <c r="G171" t="s">
        <v>20</v>
      </c>
      <c r="H171" s="4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2.93886230728336</v>
      </c>
      <c r="G172" t="s">
        <v>14</v>
      </c>
      <c r="H172" s="4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10.63265306122449</v>
      </c>
      <c r="G173" t="s">
        <v>14</v>
      </c>
      <c r="H173" s="4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82.875</v>
      </c>
      <c r="G174" t="s">
        <v>14</v>
      </c>
      <c r="H174" s="4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163.01447776628748</v>
      </c>
      <c r="G175" t="s">
        <v>20</v>
      </c>
      <c r="H175" s="4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894.66666666666674</v>
      </c>
      <c r="G176" t="s">
        <v>20</v>
      </c>
      <c r="H176" s="4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26.191501103752756</v>
      </c>
      <c r="G177" t="s">
        <v>14</v>
      </c>
      <c r="H177" s="4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74.834782608695647</v>
      </c>
      <c r="G178" t="s">
        <v>14</v>
      </c>
      <c r="H178" s="4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416.47680412371136</v>
      </c>
      <c r="G179" t="s">
        <v>20</v>
      </c>
      <c r="H179" s="4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96.208333333333329</v>
      </c>
      <c r="G180" t="s">
        <v>14</v>
      </c>
      <c r="H180" s="4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357.71910112359546</v>
      </c>
      <c r="G181" t="s">
        <v>20</v>
      </c>
      <c r="H181" s="4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308.45714285714286</v>
      </c>
      <c r="G182" t="s">
        <v>20</v>
      </c>
      <c r="H182" s="4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61.802325581395344</v>
      </c>
      <c r="G183" t="s">
        <v>14</v>
      </c>
      <c r="H183" s="4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722.32472324723244</v>
      </c>
      <c r="G184" t="s">
        <v>20</v>
      </c>
      <c r="H184" s="4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69.117647058823522</v>
      </c>
      <c r="G185" t="s">
        <v>14</v>
      </c>
      <c r="H185" s="4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293.05555555555554</v>
      </c>
      <c r="G186" t="s">
        <v>20</v>
      </c>
      <c r="H186" s="4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71.8</v>
      </c>
      <c r="G187" t="s">
        <v>14</v>
      </c>
      <c r="H187" s="4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31.934684684684683</v>
      </c>
      <c r="G188" t="s">
        <v>14</v>
      </c>
      <c r="H188" s="4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229.87375415282392</v>
      </c>
      <c r="G189" t="s">
        <v>20</v>
      </c>
      <c r="H189" s="4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32.012195121951223</v>
      </c>
      <c r="G190" t="s">
        <v>14</v>
      </c>
      <c r="H190" s="4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23.525352848928385</v>
      </c>
      <c r="G191" t="s">
        <v>74</v>
      </c>
      <c r="H191" s="4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68.594594594594597</v>
      </c>
      <c r="G192" t="s">
        <v>14</v>
      </c>
      <c r="H192" s="4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37.952380952380956</v>
      </c>
      <c r="G193" t="s">
        <v>14</v>
      </c>
      <c r="H193" s="4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19.992957746478872</v>
      </c>
      <c r="G194" t="s">
        <v>14</v>
      </c>
      <c r="H194" s="4">
        <f t="shared" si="12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3">(E195/D195)*100</f>
        <v>45.636363636363633</v>
      </c>
      <c r="G195" t="s">
        <v>14</v>
      </c>
      <c r="H195" s="4">
        <f t="shared" si="12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3"/>
        <v>122.7605633802817</v>
      </c>
      <c r="G196" t="s">
        <v>20</v>
      </c>
      <c r="H196" s="4">
        <f t="shared" si="12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3"/>
        <v>361.75316455696202</v>
      </c>
      <c r="G197" t="s">
        <v>20</v>
      </c>
      <c r="H197" s="4">
        <f t="shared" si="12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3"/>
        <v>63.146341463414636</v>
      </c>
      <c r="G198" t="s">
        <v>14</v>
      </c>
      <c r="H198" s="4">
        <f t="shared" si="1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3"/>
        <v>298.20475319926874</v>
      </c>
      <c r="G199" t="s">
        <v>20</v>
      </c>
      <c r="H199" s="4">
        <f t="shared" si="12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3"/>
        <v>9.5585443037974684</v>
      </c>
      <c r="G200" t="s">
        <v>14</v>
      </c>
      <c r="H200" s="4">
        <f t="shared" si="12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3"/>
        <v>53.777777777777779</v>
      </c>
      <c r="G201" t="s">
        <v>14</v>
      </c>
      <c r="H201" s="4">
        <f t="shared" si="12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3"/>
        <v>2</v>
      </c>
      <c r="G202" t="s">
        <v>14</v>
      </c>
      <c r="H202" s="4">
        <f t="shared" si="1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3"/>
        <v>681.19047619047615</v>
      </c>
      <c r="G203" t="s">
        <v>20</v>
      </c>
      <c r="H203" s="4">
        <f t="shared" si="12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3"/>
        <v>78.831325301204828</v>
      </c>
      <c r="G204" t="s">
        <v>74</v>
      </c>
      <c r="H204" s="4">
        <f t="shared" si="12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3"/>
        <v>134.40792216817235</v>
      </c>
      <c r="G205" t="s">
        <v>20</v>
      </c>
      <c r="H205" s="4">
        <f t="shared" si="12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3"/>
        <v>3.3719999999999999</v>
      </c>
      <c r="G206" t="s">
        <v>14</v>
      </c>
      <c r="H206" s="4">
        <f t="shared" si="12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3"/>
        <v>431.84615384615387</v>
      </c>
      <c r="G207" t="s">
        <v>20</v>
      </c>
      <c r="H207" s="4">
        <f t="shared" si="12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3"/>
        <v>38.844444444444441</v>
      </c>
      <c r="G208" t="s">
        <v>74</v>
      </c>
      <c r="H208" s="4">
        <f t="shared" si="12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3"/>
        <v>425.7</v>
      </c>
      <c r="G209" t="s">
        <v>20</v>
      </c>
      <c r="H209" s="4">
        <f t="shared" si="1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3"/>
        <v>101.12239715591672</v>
      </c>
      <c r="G210" t="s">
        <v>20</v>
      </c>
      <c r="H210" s="4">
        <f t="shared" si="12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3"/>
        <v>21.188688946015425</v>
      </c>
      <c r="G211" t="s">
        <v>47</v>
      </c>
      <c r="H211" s="4">
        <f t="shared" si="12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3"/>
        <v>67.425531914893625</v>
      </c>
      <c r="G212" t="s">
        <v>14</v>
      </c>
      <c r="H212" s="4">
        <f t="shared" si="12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3"/>
        <v>94.923371647509583</v>
      </c>
      <c r="G213" t="s">
        <v>14</v>
      </c>
      <c r="H213" s="4">
        <f t="shared" si="12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3"/>
        <v>151.85185185185185</v>
      </c>
      <c r="G214" t="s">
        <v>20</v>
      </c>
      <c r="H214" s="4">
        <f t="shared" si="12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3"/>
        <v>195.16382252559728</v>
      </c>
      <c r="G215" t="s">
        <v>20</v>
      </c>
      <c r="H215" s="4">
        <f t="shared" si="12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3"/>
        <v>1023.1428571428571</v>
      </c>
      <c r="G216" t="s">
        <v>20</v>
      </c>
      <c r="H216" s="4">
        <f t="shared" si="12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3"/>
        <v>3.841836734693878</v>
      </c>
      <c r="G217" t="s">
        <v>14</v>
      </c>
      <c r="H217" s="4">
        <f t="shared" si="12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3"/>
        <v>155.07066557107643</v>
      </c>
      <c r="G218" t="s">
        <v>20</v>
      </c>
      <c r="H218" s="4">
        <f t="shared" si="12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3"/>
        <v>44.753477588871718</v>
      </c>
      <c r="G219" t="s">
        <v>14</v>
      </c>
      <c r="H219" s="4">
        <f t="shared" si="12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3"/>
        <v>215.94736842105263</v>
      </c>
      <c r="G220" t="s">
        <v>20</v>
      </c>
      <c r="H220" s="4">
        <f t="shared" si="12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3"/>
        <v>332.12709832134288</v>
      </c>
      <c r="G221" t="s">
        <v>20</v>
      </c>
      <c r="H221" s="4">
        <f t="shared" si="12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3"/>
        <v>8.4430379746835449</v>
      </c>
      <c r="G222" t="s">
        <v>14</v>
      </c>
      <c r="H222" s="4">
        <f t="shared" si="12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3"/>
        <v>98.625514403292186</v>
      </c>
      <c r="G223" t="s">
        <v>14</v>
      </c>
      <c r="H223" s="4">
        <f t="shared" ref="H223:H286" si="16">(E223/I223)</f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3"/>
        <v>137.97916666666669</v>
      </c>
      <c r="G224" t="s">
        <v>20</v>
      </c>
      <c r="H224" s="4">
        <f t="shared" si="16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3"/>
        <v>93.81099656357388</v>
      </c>
      <c r="G225" t="s">
        <v>14</v>
      </c>
      <c r="H225" s="4">
        <f t="shared" si="16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3"/>
        <v>403.63930885529157</v>
      </c>
      <c r="G226" t="s">
        <v>20</v>
      </c>
      <c r="H226" s="4">
        <f t="shared" si="16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3"/>
        <v>260.1740412979351</v>
      </c>
      <c r="G227" t="s">
        <v>20</v>
      </c>
      <c r="H227" s="4">
        <f t="shared" si="16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3"/>
        <v>366.63333333333333</v>
      </c>
      <c r="G228" t="s">
        <v>20</v>
      </c>
      <c r="H228" s="4">
        <f t="shared" si="16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3"/>
        <v>168.72085385878489</v>
      </c>
      <c r="G229" t="s">
        <v>20</v>
      </c>
      <c r="H229" s="4">
        <f t="shared" si="16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3"/>
        <v>119.90717911530093</v>
      </c>
      <c r="G230" t="s">
        <v>20</v>
      </c>
      <c r="H230" s="4">
        <f t="shared" si="16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3"/>
        <v>193.68925233644859</v>
      </c>
      <c r="G231" t="s">
        <v>20</v>
      </c>
      <c r="H231" s="4">
        <f t="shared" si="16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3"/>
        <v>420.16666666666669</v>
      </c>
      <c r="G232" t="s">
        <v>20</v>
      </c>
      <c r="H232" s="4">
        <f t="shared" si="16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3"/>
        <v>76.708333333333329</v>
      </c>
      <c r="G233" t="s">
        <v>74</v>
      </c>
      <c r="H233" s="4">
        <f t="shared" si="16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3"/>
        <v>171.26470588235293</v>
      </c>
      <c r="G234" t="s">
        <v>20</v>
      </c>
      <c r="H234" s="4">
        <f t="shared" si="16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3"/>
        <v>157.89473684210526</v>
      </c>
      <c r="G235" t="s">
        <v>20</v>
      </c>
      <c r="H235" s="4">
        <f t="shared" si="16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3"/>
        <v>109.08</v>
      </c>
      <c r="G236" t="s">
        <v>20</v>
      </c>
      <c r="H236" s="4">
        <f t="shared" si="16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3"/>
        <v>41.732558139534881</v>
      </c>
      <c r="G237" t="s">
        <v>14</v>
      </c>
      <c r="H237" s="4">
        <f t="shared" si="16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3"/>
        <v>10.944303797468354</v>
      </c>
      <c r="G238" t="s">
        <v>14</v>
      </c>
      <c r="H238" s="4">
        <f t="shared" si="16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3"/>
        <v>159.3763440860215</v>
      </c>
      <c r="G239" t="s">
        <v>20</v>
      </c>
      <c r="H239" s="4">
        <f t="shared" si="16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3"/>
        <v>422.41666666666669</v>
      </c>
      <c r="G240" t="s">
        <v>20</v>
      </c>
      <c r="H240" s="4">
        <f t="shared" si="16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3"/>
        <v>97.71875</v>
      </c>
      <c r="G241" t="s">
        <v>14</v>
      </c>
      <c r="H241" s="4">
        <f t="shared" si="16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3"/>
        <v>418.78911564625849</v>
      </c>
      <c r="G242" t="s">
        <v>20</v>
      </c>
      <c r="H242" s="4">
        <f t="shared" si="16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3"/>
        <v>101.91632047477745</v>
      </c>
      <c r="G243" t="s">
        <v>20</v>
      </c>
      <c r="H243" s="4">
        <f t="shared" si="16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3"/>
        <v>127.72619047619047</v>
      </c>
      <c r="G244" t="s">
        <v>20</v>
      </c>
      <c r="H244" s="4">
        <f t="shared" si="16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3"/>
        <v>445.21739130434781</v>
      </c>
      <c r="G245" t="s">
        <v>20</v>
      </c>
      <c r="H245" s="4">
        <f t="shared" si="16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3"/>
        <v>569.71428571428578</v>
      </c>
      <c r="G246" t="s">
        <v>20</v>
      </c>
      <c r="H246" s="4">
        <f t="shared" si="16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3"/>
        <v>509.34482758620686</v>
      </c>
      <c r="G247" t="s">
        <v>20</v>
      </c>
      <c r="H247" s="4">
        <f t="shared" si="16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3"/>
        <v>325.5333333333333</v>
      </c>
      <c r="G248" t="s">
        <v>20</v>
      </c>
      <c r="H248" s="4">
        <f t="shared" si="16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3"/>
        <v>932.61616161616166</v>
      </c>
      <c r="G249" t="s">
        <v>20</v>
      </c>
      <c r="H249" s="4">
        <f t="shared" si="16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3"/>
        <v>211.33870967741933</v>
      </c>
      <c r="G250" t="s">
        <v>20</v>
      </c>
      <c r="H250" s="4">
        <f t="shared" si="16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3"/>
        <v>273.32520325203251</v>
      </c>
      <c r="G251" t="s">
        <v>20</v>
      </c>
      <c r="H251" s="4">
        <f t="shared" si="16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3"/>
        <v>3</v>
      </c>
      <c r="G252" t="s">
        <v>14</v>
      </c>
      <c r="H252" s="4">
        <f t="shared" si="16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3"/>
        <v>54.084507042253513</v>
      </c>
      <c r="G253" t="s">
        <v>14</v>
      </c>
      <c r="H253" s="4">
        <f t="shared" si="16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3"/>
        <v>626.29999999999995</v>
      </c>
      <c r="G254" t="s">
        <v>20</v>
      </c>
      <c r="H254" s="4">
        <f t="shared" si="16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3"/>
        <v>89.021399176954731</v>
      </c>
      <c r="G255" t="s">
        <v>14</v>
      </c>
      <c r="H255" s="4">
        <f t="shared" si="16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3"/>
        <v>184.89130434782609</v>
      </c>
      <c r="G256" t="s">
        <v>20</v>
      </c>
      <c r="H256" s="4">
        <f t="shared" si="16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3"/>
        <v>120.16770186335404</v>
      </c>
      <c r="G257" t="s">
        <v>20</v>
      </c>
      <c r="H257" s="4">
        <f t="shared" si="16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3"/>
        <v>23.390243902439025</v>
      </c>
      <c r="G258" t="s">
        <v>14</v>
      </c>
      <c r="H258" s="4">
        <f t="shared" si="16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7">(E259/D259)*100</f>
        <v>146</v>
      </c>
      <c r="G259" t="s">
        <v>20</v>
      </c>
      <c r="H259" s="4">
        <f t="shared" si="16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7"/>
        <v>268.48</v>
      </c>
      <c r="G260" t="s">
        <v>20</v>
      </c>
      <c r="H260" s="4">
        <f t="shared" si="16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7"/>
        <v>597.5</v>
      </c>
      <c r="G261" t="s">
        <v>20</v>
      </c>
      <c r="H261" s="4">
        <f t="shared" si="16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7"/>
        <v>157.69841269841268</v>
      </c>
      <c r="G262" t="s">
        <v>20</v>
      </c>
      <c r="H262" s="4">
        <f t="shared" si="16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7"/>
        <v>31.201660735468568</v>
      </c>
      <c r="G263" t="s">
        <v>14</v>
      </c>
      <c r="H263" s="4">
        <f t="shared" si="16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7"/>
        <v>313.41176470588238</v>
      </c>
      <c r="G264" t="s">
        <v>20</v>
      </c>
      <c r="H264" s="4">
        <f t="shared" si="16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7"/>
        <v>370.89655172413791</v>
      </c>
      <c r="G265" t="s">
        <v>20</v>
      </c>
      <c r="H265" s="4">
        <f t="shared" si="16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7"/>
        <v>362.66447368421052</v>
      </c>
      <c r="G266" t="s">
        <v>20</v>
      </c>
      <c r="H266" s="4">
        <f t="shared" si="16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7"/>
        <v>123.08163265306122</v>
      </c>
      <c r="G267" t="s">
        <v>20</v>
      </c>
      <c r="H267" s="4">
        <f t="shared" si="16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7"/>
        <v>76.766756032171585</v>
      </c>
      <c r="G268" t="s">
        <v>14</v>
      </c>
      <c r="H268" s="4">
        <f t="shared" si="16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7"/>
        <v>233.62012987012989</v>
      </c>
      <c r="G269" t="s">
        <v>20</v>
      </c>
      <c r="H269" s="4">
        <f t="shared" si="16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7"/>
        <v>180.53333333333333</v>
      </c>
      <c r="G270" t="s">
        <v>20</v>
      </c>
      <c r="H270" s="4">
        <f t="shared" si="16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7"/>
        <v>252.62857142857143</v>
      </c>
      <c r="G271" t="s">
        <v>20</v>
      </c>
      <c r="H271" s="4">
        <f t="shared" si="16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7"/>
        <v>27.176538240368025</v>
      </c>
      <c r="G272" t="s">
        <v>74</v>
      </c>
      <c r="H272" s="4">
        <f t="shared" si="16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7"/>
        <v>1.2706571242680547</v>
      </c>
      <c r="G273" t="s">
        <v>47</v>
      </c>
      <c r="H273" s="4">
        <f t="shared" si="16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7"/>
        <v>304.0097847358121</v>
      </c>
      <c r="G274" t="s">
        <v>20</v>
      </c>
      <c r="H274" s="4">
        <f t="shared" si="16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7"/>
        <v>137.23076923076923</v>
      </c>
      <c r="G275" t="s">
        <v>20</v>
      </c>
      <c r="H275" s="4">
        <f t="shared" si="16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7"/>
        <v>32.208333333333336</v>
      </c>
      <c r="G276" t="s">
        <v>14</v>
      </c>
      <c r="H276" s="4">
        <f t="shared" si="16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7"/>
        <v>241.51282051282053</v>
      </c>
      <c r="G277" t="s">
        <v>20</v>
      </c>
      <c r="H277" s="4">
        <f t="shared" si="16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7"/>
        <v>96.8</v>
      </c>
      <c r="G278" t="s">
        <v>14</v>
      </c>
      <c r="H278" s="4">
        <f t="shared" si="16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7"/>
        <v>1066.4285714285716</v>
      </c>
      <c r="G279" t="s">
        <v>20</v>
      </c>
      <c r="H279" s="4">
        <f t="shared" si="16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7"/>
        <v>325.88888888888891</v>
      </c>
      <c r="G280" t="s">
        <v>20</v>
      </c>
      <c r="H280" s="4">
        <f t="shared" si="16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7"/>
        <v>170.70000000000002</v>
      </c>
      <c r="G281" t="s">
        <v>20</v>
      </c>
      <c r="H281" s="4">
        <f t="shared" si="16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7"/>
        <v>581.44000000000005</v>
      </c>
      <c r="G282" t="s">
        <v>20</v>
      </c>
      <c r="H282" s="4">
        <f t="shared" si="16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7"/>
        <v>91.520972644376897</v>
      </c>
      <c r="G283" t="s">
        <v>14</v>
      </c>
      <c r="H283" s="4">
        <f t="shared" si="16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7"/>
        <v>108.04761904761904</v>
      </c>
      <c r="G284" t="s">
        <v>20</v>
      </c>
      <c r="H284" s="4">
        <f t="shared" si="16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7"/>
        <v>18.728395061728396</v>
      </c>
      <c r="G285" t="s">
        <v>14</v>
      </c>
      <c r="H285" s="4">
        <f t="shared" si="16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7"/>
        <v>83.193877551020407</v>
      </c>
      <c r="G286" t="s">
        <v>14</v>
      </c>
      <c r="H286" s="4">
        <f t="shared" si="16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7"/>
        <v>706.33333333333337</v>
      </c>
      <c r="G287" t="s">
        <v>20</v>
      </c>
      <c r="H287" s="4">
        <f t="shared" ref="H287:H350" si="20">(E287/I287)</f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7"/>
        <v>17.446030330062445</v>
      </c>
      <c r="G288" t="s">
        <v>74</v>
      </c>
      <c r="H288" s="4">
        <f t="shared" si="20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7"/>
        <v>209.73015873015873</v>
      </c>
      <c r="G289" t="s">
        <v>20</v>
      </c>
      <c r="H289" s="4">
        <f t="shared" si="20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7"/>
        <v>97.785714285714292</v>
      </c>
      <c r="G290" t="s">
        <v>14</v>
      </c>
      <c r="H290" s="4">
        <f t="shared" si="20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7"/>
        <v>1684.25</v>
      </c>
      <c r="G291" t="s">
        <v>20</v>
      </c>
      <c r="H291" s="4">
        <f t="shared" si="20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7"/>
        <v>54.402135231316727</v>
      </c>
      <c r="G292" t="s">
        <v>14</v>
      </c>
      <c r="H292" s="4">
        <f t="shared" si="20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7"/>
        <v>456.61111111111109</v>
      </c>
      <c r="G293" t="s">
        <v>20</v>
      </c>
      <c r="H293" s="4">
        <f t="shared" si="20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7"/>
        <v>9.8219178082191778</v>
      </c>
      <c r="G294" t="s">
        <v>14</v>
      </c>
      <c r="H294" s="4">
        <f t="shared" si="20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7"/>
        <v>16.384615384615383</v>
      </c>
      <c r="G295" t="s">
        <v>74</v>
      </c>
      <c r="H295" s="4">
        <f t="shared" si="20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7"/>
        <v>1339.6666666666667</v>
      </c>
      <c r="G296" t="s">
        <v>20</v>
      </c>
      <c r="H296" s="4">
        <f t="shared" si="20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7"/>
        <v>35.650077760497666</v>
      </c>
      <c r="G297" t="s">
        <v>14</v>
      </c>
      <c r="H297" s="4">
        <f t="shared" si="20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7"/>
        <v>54.950819672131146</v>
      </c>
      <c r="G298" t="s">
        <v>14</v>
      </c>
      <c r="H298" s="4">
        <f t="shared" si="20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7"/>
        <v>94.236111111111114</v>
      </c>
      <c r="G299" t="s">
        <v>14</v>
      </c>
      <c r="H299" s="4">
        <f t="shared" si="20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7"/>
        <v>143.91428571428571</v>
      </c>
      <c r="G300" t="s">
        <v>20</v>
      </c>
      <c r="H300" s="4">
        <f t="shared" si="20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7"/>
        <v>51.421052631578945</v>
      </c>
      <c r="G301" t="s">
        <v>14</v>
      </c>
      <c r="H301" s="4">
        <f t="shared" si="20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7"/>
        <v>5</v>
      </c>
      <c r="G302" t="s">
        <v>14</v>
      </c>
      <c r="H302" s="4">
        <f t="shared" si="20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7"/>
        <v>1344.6666666666667</v>
      </c>
      <c r="G303" t="s">
        <v>20</v>
      </c>
      <c r="H303" s="4">
        <f t="shared" si="20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7"/>
        <v>31.844940867279899</v>
      </c>
      <c r="G304" t="s">
        <v>14</v>
      </c>
      <c r="H304" s="4">
        <f t="shared" si="20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7"/>
        <v>82.617647058823536</v>
      </c>
      <c r="G305" t="s">
        <v>14</v>
      </c>
      <c r="H305" s="4">
        <f t="shared" si="20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7"/>
        <v>546.14285714285722</v>
      </c>
      <c r="G306" t="s">
        <v>20</v>
      </c>
      <c r="H306" s="4">
        <f t="shared" si="20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7"/>
        <v>286.21428571428572</v>
      </c>
      <c r="G307" t="s">
        <v>20</v>
      </c>
      <c r="H307" s="4">
        <f t="shared" si="20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7"/>
        <v>7.9076923076923071</v>
      </c>
      <c r="G308" t="s">
        <v>14</v>
      </c>
      <c r="H308" s="4">
        <f t="shared" si="20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7"/>
        <v>132.13677811550153</v>
      </c>
      <c r="G309" t="s">
        <v>20</v>
      </c>
      <c r="H309" s="4">
        <f t="shared" si="20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7"/>
        <v>74.077834179357026</v>
      </c>
      <c r="G310" t="s">
        <v>14</v>
      </c>
      <c r="H310" s="4">
        <f t="shared" si="20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7"/>
        <v>75.292682926829272</v>
      </c>
      <c r="G311" t="s">
        <v>74</v>
      </c>
      <c r="H311" s="4">
        <f t="shared" si="20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7"/>
        <v>20.333333333333332</v>
      </c>
      <c r="G312" t="s">
        <v>14</v>
      </c>
      <c r="H312" s="4">
        <f t="shared" si="20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7"/>
        <v>203.36507936507937</v>
      </c>
      <c r="G313" t="s">
        <v>20</v>
      </c>
      <c r="H313" s="4">
        <f t="shared" si="20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7"/>
        <v>310.2284263959391</v>
      </c>
      <c r="G314" t="s">
        <v>20</v>
      </c>
      <c r="H314" s="4">
        <f t="shared" si="20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7"/>
        <v>395.31818181818181</v>
      </c>
      <c r="G315" t="s">
        <v>20</v>
      </c>
      <c r="H315" s="4">
        <f t="shared" si="20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7"/>
        <v>294.71428571428572</v>
      </c>
      <c r="G316" t="s">
        <v>20</v>
      </c>
      <c r="H316" s="4">
        <f t="shared" si="20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7"/>
        <v>33.89473684210526</v>
      </c>
      <c r="G317" t="s">
        <v>14</v>
      </c>
      <c r="H317" s="4">
        <f t="shared" si="20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7"/>
        <v>66.677083333333329</v>
      </c>
      <c r="G318" t="s">
        <v>14</v>
      </c>
      <c r="H318" s="4">
        <f t="shared" si="20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7"/>
        <v>19.227272727272727</v>
      </c>
      <c r="G319" t="s">
        <v>14</v>
      </c>
      <c r="H319" s="4">
        <f t="shared" si="20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7"/>
        <v>15.842105263157894</v>
      </c>
      <c r="G320" t="s">
        <v>14</v>
      </c>
      <c r="H320" s="4">
        <f t="shared" si="20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7"/>
        <v>38.702380952380956</v>
      </c>
      <c r="G321" t="s">
        <v>74</v>
      </c>
      <c r="H321" s="4">
        <f t="shared" si="20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7"/>
        <v>9.5876777251184837</v>
      </c>
      <c r="G322" t="s">
        <v>14</v>
      </c>
      <c r="H322" s="4">
        <f t="shared" si="20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1">(E323/D323)*100</f>
        <v>94.144366197183089</v>
      </c>
      <c r="G323" t="s">
        <v>14</v>
      </c>
      <c r="H323" s="4">
        <f t="shared" si="20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1"/>
        <v>166.56234096692114</v>
      </c>
      <c r="G324" t="s">
        <v>20</v>
      </c>
      <c r="H324" s="4">
        <f t="shared" si="2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1"/>
        <v>24.134831460674157</v>
      </c>
      <c r="G325" t="s">
        <v>14</v>
      </c>
      <c r="H325" s="4">
        <f t="shared" si="20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1"/>
        <v>164.05633802816902</v>
      </c>
      <c r="G326" t="s">
        <v>20</v>
      </c>
      <c r="H326" s="4">
        <f t="shared" si="2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1"/>
        <v>90.723076923076931</v>
      </c>
      <c r="G327" t="s">
        <v>14</v>
      </c>
      <c r="H327" s="4">
        <f t="shared" si="20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1"/>
        <v>46.194444444444443</v>
      </c>
      <c r="G328" t="s">
        <v>14</v>
      </c>
      <c r="H328" s="4">
        <f t="shared" si="20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1"/>
        <v>38.53846153846154</v>
      </c>
      <c r="G329" t="s">
        <v>14</v>
      </c>
      <c r="H329" s="4">
        <f t="shared" si="20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1"/>
        <v>133.56231003039514</v>
      </c>
      <c r="G330" t="s">
        <v>20</v>
      </c>
      <c r="H330" s="4">
        <f t="shared" si="2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1"/>
        <v>22.896588486140725</v>
      </c>
      <c r="G331" t="s">
        <v>47</v>
      </c>
      <c r="H331" s="4">
        <f t="shared" si="2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1"/>
        <v>184.95548961424333</v>
      </c>
      <c r="G332" t="s">
        <v>20</v>
      </c>
      <c r="H332" s="4">
        <f t="shared" si="2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1"/>
        <v>443.72727272727275</v>
      </c>
      <c r="G333" t="s">
        <v>20</v>
      </c>
      <c r="H333" s="4">
        <f t="shared" si="2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1"/>
        <v>199.9806763285024</v>
      </c>
      <c r="G334" t="s">
        <v>20</v>
      </c>
      <c r="H334" s="4">
        <f t="shared" si="2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1"/>
        <v>123.95833333333333</v>
      </c>
      <c r="G335" t="s">
        <v>20</v>
      </c>
      <c r="H335" s="4">
        <f t="shared" si="2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1"/>
        <v>186.61329305135951</v>
      </c>
      <c r="G336" t="s">
        <v>20</v>
      </c>
      <c r="H336" s="4">
        <f t="shared" si="2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1"/>
        <v>114.28538550057536</v>
      </c>
      <c r="G337" t="s">
        <v>20</v>
      </c>
      <c r="H337" s="4">
        <f t="shared" si="2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1"/>
        <v>97.032531824611041</v>
      </c>
      <c r="G338" t="s">
        <v>14</v>
      </c>
      <c r="H338" s="4">
        <f t="shared" si="2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1"/>
        <v>122.81904761904762</v>
      </c>
      <c r="G339" t="s">
        <v>20</v>
      </c>
      <c r="H339" s="4">
        <f t="shared" si="2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1"/>
        <v>179.14326647564468</v>
      </c>
      <c r="G340" t="s">
        <v>20</v>
      </c>
      <c r="H340" s="4">
        <f t="shared" si="2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1"/>
        <v>79.951577402787962</v>
      </c>
      <c r="G341" t="s">
        <v>74</v>
      </c>
      <c r="H341" s="4">
        <f t="shared" si="2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1"/>
        <v>94.242587601078171</v>
      </c>
      <c r="G342" t="s">
        <v>14</v>
      </c>
      <c r="H342" s="4">
        <f t="shared" si="2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1"/>
        <v>84.669291338582681</v>
      </c>
      <c r="G343" t="s">
        <v>14</v>
      </c>
      <c r="H343" s="4">
        <f t="shared" si="2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1"/>
        <v>66.521920668058456</v>
      </c>
      <c r="G344" t="s">
        <v>14</v>
      </c>
      <c r="H344" s="4">
        <f t="shared" si="2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1"/>
        <v>53.922222222222224</v>
      </c>
      <c r="G345" t="s">
        <v>14</v>
      </c>
      <c r="H345" s="4">
        <f t="shared" si="2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1"/>
        <v>41.983299595141702</v>
      </c>
      <c r="G346" t="s">
        <v>14</v>
      </c>
      <c r="H346" s="4">
        <f t="shared" si="2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1"/>
        <v>14.69479695431472</v>
      </c>
      <c r="G347" t="s">
        <v>14</v>
      </c>
      <c r="H347" s="4">
        <f t="shared" si="2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1"/>
        <v>34.475000000000001</v>
      </c>
      <c r="G348" t="s">
        <v>14</v>
      </c>
      <c r="H348" s="4">
        <f t="shared" si="20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1"/>
        <v>1400.7777777777778</v>
      </c>
      <c r="G349" t="s">
        <v>20</v>
      </c>
      <c r="H349" s="4">
        <f t="shared" si="2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1"/>
        <v>71.770351758793964</v>
      </c>
      <c r="G350" t="s">
        <v>14</v>
      </c>
      <c r="H350" s="4">
        <f t="shared" si="2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1"/>
        <v>53.074115044247783</v>
      </c>
      <c r="G351" t="s">
        <v>14</v>
      </c>
      <c r="H351" s="4">
        <f t="shared" ref="H351:H414" si="24">(E351/I351)</f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1"/>
        <v>5</v>
      </c>
      <c r="G352" t="s">
        <v>14</v>
      </c>
      <c r="H352" s="4">
        <f t="shared" si="2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1"/>
        <v>127.70715249662618</v>
      </c>
      <c r="G353" t="s">
        <v>20</v>
      </c>
      <c r="H353" s="4">
        <f t="shared" si="24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1"/>
        <v>34.892857142857139</v>
      </c>
      <c r="G354" t="s">
        <v>14</v>
      </c>
      <c r="H354" s="4">
        <f t="shared" si="24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1"/>
        <v>410.59821428571428</v>
      </c>
      <c r="G355" t="s">
        <v>20</v>
      </c>
      <c r="H355" s="4">
        <f t="shared" si="24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1"/>
        <v>123.73770491803278</v>
      </c>
      <c r="G356" t="s">
        <v>20</v>
      </c>
      <c r="H356" s="4">
        <f t="shared" si="2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1"/>
        <v>58.973684210526315</v>
      </c>
      <c r="G357" t="s">
        <v>47</v>
      </c>
      <c r="H357" s="4">
        <f t="shared" si="24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1"/>
        <v>36.892473118279568</v>
      </c>
      <c r="G358" t="s">
        <v>14</v>
      </c>
      <c r="H358" s="4">
        <f t="shared" si="24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1"/>
        <v>184.91304347826087</v>
      </c>
      <c r="G359" t="s">
        <v>20</v>
      </c>
      <c r="H359" s="4">
        <f t="shared" si="24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1"/>
        <v>11.814432989690722</v>
      </c>
      <c r="G360" t="s">
        <v>14</v>
      </c>
      <c r="H360" s="4">
        <f t="shared" si="24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1"/>
        <v>298.7</v>
      </c>
      <c r="G361" t="s">
        <v>20</v>
      </c>
      <c r="H361" s="4">
        <f t="shared" si="24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1"/>
        <v>226.35175879396985</v>
      </c>
      <c r="G362" t="s">
        <v>20</v>
      </c>
      <c r="H362" s="4">
        <f t="shared" si="24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1"/>
        <v>173.56363636363636</v>
      </c>
      <c r="G363" t="s">
        <v>20</v>
      </c>
      <c r="H363" s="4">
        <f t="shared" si="24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1"/>
        <v>371.75675675675677</v>
      </c>
      <c r="G364" t="s">
        <v>20</v>
      </c>
      <c r="H364" s="4">
        <f t="shared" si="24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1"/>
        <v>160.19230769230771</v>
      </c>
      <c r="G365" t="s">
        <v>20</v>
      </c>
      <c r="H365" s="4">
        <f t="shared" si="24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1"/>
        <v>1616.3333333333335</v>
      </c>
      <c r="G366" t="s">
        <v>20</v>
      </c>
      <c r="H366" s="4">
        <f t="shared" si="24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1"/>
        <v>733.4375</v>
      </c>
      <c r="G367" t="s">
        <v>20</v>
      </c>
      <c r="H367" s="4">
        <f t="shared" si="24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1"/>
        <v>592.11111111111109</v>
      </c>
      <c r="G368" t="s">
        <v>20</v>
      </c>
      <c r="H368" s="4">
        <f t="shared" si="24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1"/>
        <v>18.888888888888889</v>
      </c>
      <c r="G369" t="s">
        <v>14</v>
      </c>
      <c r="H369" s="4">
        <f t="shared" si="24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1"/>
        <v>276.80769230769232</v>
      </c>
      <c r="G370" t="s">
        <v>20</v>
      </c>
      <c r="H370" s="4">
        <f t="shared" si="24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1"/>
        <v>273.01851851851848</v>
      </c>
      <c r="G371" t="s">
        <v>20</v>
      </c>
      <c r="H371" s="4">
        <f t="shared" si="24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1"/>
        <v>159.36331255565449</v>
      </c>
      <c r="G372" t="s">
        <v>20</v>
      </c>
      <c r="H372" s="4">
        <f t="shared" si="24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1"/>
        <v>67.869978858350947</v>
      </c>
      <c r="G373" t="s">
        <v>14</v>
      </c>
      <c r="H373" s="4">
        <f t="shared" si="24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1"/>
        <v>1591.5555555555554</v>
      </c>
      <c r="G374" t="s">
        <v>20</v>
      </c>
      <c r="H374" s="4">
        <f t="shared" si="24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1"/>
        <v>730.18222222222221</v>
      </c>
      <c r="G375" t="s">
        <v>20</v>
      </c>
      <c r="H375" s="4">
        <f t="shared" si="24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1"/>
        <v>13.185782556750297</v>
      </c>
      <c r="G376" t="s">
        <v>14</v>
      </c>
      <c r="H376" s="4">
        <f t="shared" si="24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1"/>
        <v>54.777777777777779</v>
      </c>
      <c r="G377" t="s">
        <v>14</v>
      </c>
      <c r="H377" s="4">
        <f t="shared" si="2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1"/>
        <v>361.02941176470591</v>
      </c>
      <c r="G378" t="s">
        <v>20</v>
      </c>
      <c r="H378" s="4">
        <f t="shared" si="24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1"/>
        <v>10.257545271629779</v>
      </c>
      <c r="G379" t="s">
        <v>14</v>
      </c>
      <c r="H379" s="4">
        <f t="shared" si="24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1"/>
        <v>13.962962962962964</v>
      </c>
      <c r="G380" t="s">
        <v>14</v>
      </c>
      <c r="H380" s="4">
        <f t="shared" si="24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1"/>
        <v>40.444444444444443</v>
      </c>
      <c r="G381" t="s">
        <v>14</v>
      </c>
      <c r="H381" s="4">
        <f t="shared" si="24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1"/>
        <v>160.32</v>
      </c>
      <c r="G382" t="s">
        <v>20</v>
      </c>
      <c r="H382" s="4">
        <f t="shared" si="24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1"/>
        <v>183.9433962264151</v>
      </c>
      <c r="G383" t="s">
        <v>20</v>
      </c>
      <c r="H383" s="4">
        <f t="shared" si="24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1"/>
        <v>63.769230769230766</v>
      </c>
      <c r="G384" t="s">
        <v>14</v>
      </c>
      <c r="H384" s="4">
        <f t="shared" si="24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1"/>
        <v>225.38095238095238</v>
      </c>
      <c r="G385" t="s">
        <v>20</v>
      </c>
      <c r="H385" s="4">
        <f t="shared" si="24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1"/>
        <v>172.00961538461539</v>
      </c>
      <c r="G386" t="s">
        <v>20</v>
      </c>
      <c r="H386" s="4">
        <f t="shared" si="24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5">(E387/D387)*100</f>
        <v>146.16709511568124</v>
      </c>
      <c r="G387" t="s">
        <v>20</v>
      </c>
      <c r="H387" s="4">
        <f t="shared" si="24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5"/>
        <v>76.42361623616236</v>
      </c>
      <c r="G388" t="s">
        <v>14</v>
      </c>
      <c r="H388" s="4">
        <f t="shared" si="24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5"/>
        <v>39.261467889908261</v>
      </c>
      <c r="G389" t="s">
        <v>14</v>
      </c>
      <c r="H389" s="4">
        <f t="shared" si="24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5"/>
        <v>11.270034843205574</v>
      </c>
      <c r="G390" t="s">
        <v>74</v>
      </c>
      <c r="H390" s="4">
        <f t="shared" si="24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5"/>
        <v>122.11084337349398</v>
      </c>
      <c r="G391" t="s">
        <v>20</v>
      </c>
      <c r="H391" s="4">
        <f t="shared" si="24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5"/>
        <v>186.54166666666669</v>
      </c>
      <c r="G392" t="s">
        <v>20</v>
      </c>
      <c r="H392" s="4">
        <f t="shared" si="24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5"/>
        <v>7.2731788079470201</v>
      </c>
      <c r="G393" t="s">
        <v>14</v>
      </c>
      <c r="H393" s="4">
        <f t="shared" si="24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5"/>
        <v>65.642371234207957</v>
      </c>
      <c r="G394" t="s">
        <v>14</v>
      </c>
      <c r="H394" s="4">
        <f t="shared" si="24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5"/>
        <v>228.96178343949046</v>
      </c>
      <c r="G395" t="s">
        <v>20</v>
      </c>
      <c r="H395" s="4">
        <f t="shared" si="24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5"/>
        <v>469.37499999999994</v>
      </c>
      <c r="G396" t="s">
        <v>20</v>
      </c>
      <c r="H396" s="4">
        <f t="shared" si="24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5"/>
        <v>130.11267605633802</v>
      </c>
      <c r="G397" t="s">
        <v>20</v>
      </c>
      <c r="H397" s="4">
        <f t="shared" si="24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5"/>
        <v>167.05422993492408</v>
      </c>
      <c r="G398" t="s">
        <v>20</v>
      </c>
      <c r="H398" s="4">
        <f t="shared" si="24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5"/>
        <v>173.8641975308642</v>
      </c>
      <c r="G399" t="s">
        <v>20</v>
      </c>
      <c r="H399" s="4">
        <f t="shared" si="24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5"/>
        <v>717.76470588235293</v>
      </c>
      <c r="G400" t="s">
        <v>20</v>
      </c>
      <c r="H400" s="4">
        <f t="shared" si="24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5"/>
        <v>63.850976361767728</v>
      </c>
      <c r="G401" t="s">
        <v>14</v>
      </c>
      <c r="H401" s="4">
        <f t="shared" si="24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5"/>
        <v>2</v>
      </c>
      <c r="G402" t="s">
        <v>14</v>
      </c>
      <c r="H402" s="4">
        <f t="shared" si="24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5"/>
        <v>1530.2222222222222</v>
      </c>
      <c r="G403" t="s">
        <v>20</v>
      </c>
      <c r="H403" s="4">
        <f t="shared" si="24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5"/>
        <v>40.356164383561641</v>
      </c>
      <c r="G404" t="s">
        <v>14</v>
      </c>
      <c r="H404" s="4">
        <f t="shared" si="24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5"/>
        <v>86.220633299284984</v>
      </c>
      <c r="G405" t="s">
        <v>14</v>
      </c>
      <c r="H405" s="4">
        <f t="shared" si="24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5"/>
        <v>315.58486707566465</v>
      </c>
      <c r="G406" t="s">
        <v>20</v>
      </c>
      <c r="H406" s="4">
        <f t="shared" si="24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5"/>
        <v>89.618243243243242</v>
      </c>
      <c r="G407" t="s">
        <v>14</v>
      </c>
      <c r="H407" s="4">
        <f t="shared" si="24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5"/>
        <v>182.14503816793894</v>
      </c>
      <c r="G408" t="s">
        <v>20</v>
      </c>
      <c r="H408" s="4">
        <f t="shared" si="24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5"/>
        <v>355.88235294117646</v>
      </c>
      <c r="G409" t="s">
        <v>20</v>
      </c>
      <c r="H409" s="4">
        <f t="shared" si="24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5"/>
        <v>131.83695652173913</v>
      </c>
      <c r="G410" t="s">
        <v>20</v>
      </c>
      <c r="H410" s="4">
        <f t="shared" si="24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5"/>
        <v>46.315634218289084</v>
      </c>
      <c r="G411" t="s">
        <v>14</v>
      </c>
      <c r="H411" s="4">
        <f t="shared" si="24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5"/>
        <v>36.132726089785294</v>
      </c>
      <c r="G412" t="s">
        <v>47</v>
      </c>
      <c r="H412" s="4">
        <f t="shared" si="24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5"/>
        <v>104.62820512820512</v>
      </c>
      <c r="G413" t="s">
        <v>20</v>
      </c>
      <c r="H413" s="4">
        <f t="shared" si="24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5"/>
        <v>668.85714285714289</v>
      </c>
      <c r="G414" t="s">
        <v>20</v>
      </c>
      <c r="H414" s="4">
        <f t="shared" si="24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5"/>
        <v>62.072823218997364</v>
      </c>
      <c r="G415" t="s">
        <v>47</v>
      </c>
      <c r="H415" s="4">
        <f t="shared" ref="H415:H478" si="28">(E415/I415)</f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5"/>
        <v>84.699787460148784</v>
      </c>
      <c r="G416" t="s">
        <v>14</v>
      </c>
      <c r="H416" s="4">
        <f t="shared" si="28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5"/>
        <v>11.059030837004405</v>
      </c>
      <c r="G417" t="s">
        <v>14</v>
      </c>
      <c r="H417" s="4">
        <f t="shared" si="28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5"/>
        <v>43.838781575037146</v>
      </c>
      <c r="G418" t="s">
        <v>14</v>
      </c>
      <c r="H418" s="4">
        <f t="shared" si="28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5"/>
        <v>55.470588235294116</v>
      </c>
      <c r="G419" t="s">
        <v>14</v>
      </c>
      <c r="H419" s="4">
        <f t="shared" si="28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5"/>
        <v>57.399511301160658</v>
      </c>
      <c r="G420" t="s">
        <v>14</v>
      </c>
      <c r="H420" s="4">
        <f t="shared" si="28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5"/>
        <v>123.43497363796135</v>
      </c>
      <c r="G421" t="s">
        <v>20</v>
      </c>
      <c r="H421" s="4">
        <f t="shared" si="28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5"/>
        <v>128.46</v>
      </c>
      <c r="G422" t="s">
        <v>20</v>
      </c>
      <c r="H422" s="4">
        <f t="shared" si="28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5"/>
        <v>63.989361702127653</v>
      </c>
      <c r="G423" t="s">
        <v>14</v>
      </c>
      <c r="H423" s="4">
        <f t="shared" si="28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5"/>
        <v>127.29885057471265</v>
      </c>
      <c r="G424" t="s">
        <v>20</v>
      </c>
      <c r="H424" s="4">
        <f t="shared" si="28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5"/>
        <v>10.638024357239512</v>
      </c>
      <c r="G425" t="s">
        <v>14</v>
      </c>
      <c r="H425" s="4">
        <f t="shared" si="28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5"/>
        <v>40.470588235294116</v>
      </c>
      <c r="G426" t="s">
        <v>14</v>
      </c>
      <c r="H426" s="4">
        <f t="shared" si="28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5"/>
        <v>287.66666666666663</v>
      </c>
      <c r="G427" t="s">
        <v>20</v>
      </c>
      <c r="H427" s="4">
        <f t="shared" si="28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5"/>
        <v>572.94444444444446</v>
      </c>
      <c r="G428" t="s">
        <v>20</v>
      </c>
      <c r="H428" s="4">
        <f t="shared" si="28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5"/>
        <v>112.90429799426933</v>
      </c>
      <c r="G429" t="s">
        <v>20</v>
      </c>
      <c r="H429" s="4">
        <f t="shared" si="28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5"/>
        <v>46.387573964497044</v>
      </c>
      <c r="G430" t="s">
        <v>14</v>
      </c>
      <c r="H430" s="4">
        <f t="shared" si="28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5"/>
        <v>90.675916230366497</v>
      </c>
      <c r="G431" t="s">
        <v>74</v>
      </c>
      <c r="H431" s="4">
        <f t="shared" si="28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5"/>
        <v>67.740740740740748</v>
      </c>
      <c r="G432" t="s">
        <v>14</v>
      </c>
      <c r="H432" s="4">
        <f t="shared" si="28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5"/>
        <v>192.49019607843135</v>
      </c>
      <c r="G433" t="s">
        <v>20</v>
      </c>
      <c r="H433" s="4">
        <f t="shared" si="28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5"/>
        <v>82.714285714285722</v>
      </c>
      <c r="G434" t="s">
        <v>14</v>
      </c>
      <c r="H434" s="4">
        <f t="shared" si="28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5"/>
        <v>54.163920922570021</v>
      </c>
      <c r="G435" t="s">
        <v>14</v>
      </c>
      <c r="H435" s="4">
        <f t="shared" si="28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5"/>
        <v>16.722222222222221</v>
      </c>
      <c r="G436" t="s">
        <v>74</v>
      </c>
      <c r="H436" s="4">
        <f t="shared" si="28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5"/>
        <v>116.87664041994749</v>
      </c>
      <c r="G437" t="s">
        <v>20</v>
      </c>
      <c r="H437" s="4">
        <f t="shared" si="28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5"/>
        <v>1052.1538461538462</v>
      </c>
      <c r="G438" t="s">
        <v>20</v>
      </c>
      <c r="H438" s="4">
        <f t="shared" si="28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5"/>
        <v>123.07407407407408</v>
      </c>
      <c r="G439" t="s">
        <v>20</v>
      </c>
      <c r="H439" s="4">
        <f t="shared" si="28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5"/>
        <v>178.63855421686748</v>
      </c>
      <c r="G440" t="s">
        <v>20</v>
      </c>
      <c r="H440" s="4">
        <f t="shared" si="28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5"/>
        <v>355.28169014084506</v>
      </c>
      <c r="G441" t="s">
        <v>20</v>
      </c>
      <c r="H441" s="4">
        <f t="shared" si="28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5"/>
        <v>161.90634146341463</v>
      </c>
      <c r="G442" t="s">
        <v>20</v>
      </c>
      <c r="H442" s="4">
        <f t="shared" si="28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5"/>
        <v>24.914285714285715</v>
      </c>
      <c r="G443" t="s">
        <v>14</v>
      </c>
      <c r="H443" s="4">
        <f t="shared" si="28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5"/>
        <v>198.72222222222223</v>
      </c>
      <c r="G444" t="s">
        <v>20</v>
      </c>
      <c r="H444" s="4">
        <f t="shared" si="28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5"/>
        <v>34.752688172043008</v>
      </c>
      <c r="G445" t="s">
        <v>74</v>
      </c>
      <c r="H445" s="4">
        <f t="shared" si="28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5"/>
        <v>176.41935483870967</v>
      </c>
      <c r="G446" t="s">
        <v>20</v>
      </c>
      <c r="H446" s="4">
        <f t="shared" si="28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5"/>
        <v>511.38095238095235</v>
      </c>
      <c r="G447" t="s">
        <v>20</v>
      </c>
      <c r="H447" s="4">
        <f t="shared" si="28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5"/>
        <v>82.044117647058826</v>
      </c>
      <c r="G448" t="s">
        <v>14</v>
      </c>
      <c r="H448" s="4">
        <f t="shared" si="28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5"/>
        <v>24.326030927835053</v>
      </c>
      <c r="G449" t="s">
        <v>74</v>
      </c>
      <c r="H449" s="4">
        <f t="shared" si="28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5"/>
        <v>50.482758620689658</v>
      </c>
      <c r="G450" t="s">
        <v>14</v>
      </c>
      <c r="H450" s="4">
        <f t="shared" si="28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9">(E451/D451)*100</f>
        <v>967</v>
      </c>
      <c r="G451" t="s">
        <v>20</v>
      </c>
      <c r="H451" s="4">
        <f t="shared" si="28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9"/>
        <v>4</v>
      </c>
      <c r="G452" t="s">
        <v>14</v>
      </c>
      <c r="H452" s="4">
        <f t="shared" si="28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9"/>
        <v>122.84501347708894</v>
      </c>
      <c r="G453" t="s">
        <v>20</v>
      </c>
      <c r="H453" s="4">
        <f t="shared" si="28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9"/>
        <v>63.4375</v>
      </c>
      <c r="G454" t="s">
        <v>14</v>
      </c>
      <c r="H454" s="4">
        <f t="shared" si="28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9"/>
        <v>56.331688596491226</v>
      </c>
      <c r="G455" t="s">
        <v>14</v>
      </c>
      <c r="H455" s="4">
        <f t="shared" si="28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9"/>
        <v>44.074999999999996</v>
      </c>
      <c r="G456" t="s">
        <v>14</v>
      </c>
      <c r="H456" s="4">
        <f t="shared" si="28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9"/>
        <v>118.37253218884121</v>
      </c>
      <c r="G457" t="s">
        <v>20</v>
      </c>
      <c r="H457" s="4">
        <f t="shared" si="28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9"/>
        <v>104.1243169398907</v>
      </c>
      <c r="G458" t="s">
        <v>20</v>
      </c>
      <c r="H458" s="4">
        <f t="shared" si="28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9"/>
        <v>26.640000000000004</v>
      </c>
      <c r="G459" t="s">
        <v>14</v>
      </c>
      <c r="H459" s="4">
        <f t="shared" si="28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9"/>
        <v>351.20118343195264</v>
      </c>
      <c r="G460" t="s">
        <v>20</v>
      </c>
      <c r="H460" s="4">
        <f t="shared" si="28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9"/>
        <v>90.063492063492063</v>
      </c>
      <c r="G461" t="s">
        <v>14</v>
      </c>
      <c r="H461" s="4">
        <f t="shared" si="28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9"/>
        <v>171.625</v>
      </c>
      <c r="G462" t="s">
        <v>20</v>
      </c>
      <c r="H462" s="4">
        <f t="shared" si="28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9"/>
        <v>141.04655870445345</v>
      </c>
      <c r="G463" t="s">
        <v>20</v>
      </c>
      <c r="H463" s="4">
        <f t="shared" si="28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9"/>
        <v>30.57944915254237</v>
      </c>
      <c r="G464" t="s">
        <v>14</v>
      </c>
      <c r="H464" s="4">
        <f t="shared" si="28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9"/>
        <v>108.16455696202532</v>
      </c>
      <c r="G465" t="s">
        <v>20</v>
      </c>
      <c r="H465" s="4">
        <f t="shared" si="28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9"/>
        <v>133.45505617977528</v>
      </c>
      <c r="G466" t="s">
        <v>20</v>
      </c>
      <c r="H466" s="4">
        <f t="shared" si="28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9"/>
        <v>187.85106382978722</v>
      </c>
      <c r="G467" t="s">
        <v>20</v>
      </c>
      <c r="H467" s="4">
        <f t="shared" si="28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9"/>
        <v>332</v>
      </c>
      <c r="G468" t="s">
        <v>20</v>
      </c>
      <c r="H468" s="4">
        <f t="shared" si="28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9"/>
        <v>575.21428571428578</v>
      </c>
      <c r="G469" t="s">
        <v>20</v>
      </c>
      <c r="H469" s="4">
        <f t="shared" si="28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9"/>
        <v>40.5</v>
      </c>
      <c r="G470" t="s">
        <v>14</v>
      </c>
      <c r="H470" s="4">
        <f t="shared" si="28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9"/>
        <v>184.42857142857144</v>
      </c>
      <c r="G471" t="s">
        <v>20</v>
      </c>
      <c r="H471" s="4">
        <f t="shared" si="28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9"/>
        <v>285.80555555555554</v>
      </c>
      <c r="G472" t="s">
        <v>20</v>
      </c>
      <c r="H472" s="4">
        <f t="shared" si="28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9"/>
        <v>319</v>
      </c>
      <c r="G473" t="s">
        <v>20</v>
      </c>
      <c r="H473" s="4">
        <f t="shared" si="28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9"/>
        <v>39.234070221066318</v>
      </c>
      <c r="G474" t="s">
        <v>14</v>
      </c>
      <c r="H474" s="4">
        <f t="shared" si="28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9"/>
        <v>178.14000000000001</v>
      </c>
      <c r="G475" t="s">
        <v>20</v>
      </c>
      <c r="H475" s="4">
        <f t="shared" si="28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9"/>
        <v>365.15</v>
      </c>
      <c r="G476" t="s">
        <v>20</v>
      </c>
      <c r="H476" s="4">
        <f t="shared" si="28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9"/>
        <v>113.94594594594594</v>
      </c>
      <c r="G477" t="s">
        <v>20</v>
      </c>
      <c r="H477" s="4">
        <f t="shared" si="28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9"/>
        <v>29.828720626631856</v>
      </c>
      <c r="G478" t="s">
        <v>14</v>
      </c>
      <c r="H478" s="4">
        <f t="shared" si="28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9"/>
        <v>54.270588235294113</v>
      </c>
      <c r="G479" t="s">
        <v>14</v>
      </c>
      <c r="H479" s="4">
        <f t="shared" ref="H479:H542" si="32">(E479/I479)</f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9"/>
        <v>236.34156976744185</v>
      </c>
      <c r="G480" t="s">
        <v>20</v>
      </c>
      <c r="H480" s="4">
        <f t="shared" si="3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9"/>
        <v>512.91666666666663</v>
      </c>
      <c r="G481" t="s">
        <v>20</v>
      </c>
      <c r="H481" s="4">
        <f t="shared" si="3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9"/>
        <v>100.65116279069768</v>
      </c>
      <c r="G482" t="s">
        <v>20</v>
      </c>
      <c r="H482" s="4">
        <f t="shared" si="32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9"/>
        <v>81.348423194303152</v>
      </c>
      <c r="G483" t="s">
        <v>14</v>
      </c>
      <c r="H483" s="4">
        <f t="shared" si="3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9"/>
        <v>16.404761904761905</v>
      </c>
      <c r="G484" t="s">
        <v>14</v>
      </c>
      <c r="H484" s="4">
        <f t="shared" si="32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9"/>
        <v>52.774617067833695</v>
      </c>
      <c r="G485" t="s">
        <v>14</v>
      </c>
      <c r="H485" s="4">
        <f t="shared" si="3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9"/>
        <v>260.20608108108109</v>
      </c>
      <c r="G486" t="s">
        <v>20</v>
      </c>
      <c r="H486" s="4">
        <f t="shared" si="3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9"/>
        <v>30.73289183222958</v>
      </c>
      <c r="G487" t="s">
        <v>14</v>
      </c>
      <c r="H487" s="4">
        <f t="shared" si="3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9"/>
        <v>13.5</v>
      </c>
      <c r="G488" t="s">
        <v>14</v>
      </c>
      <c r="H488" s="4">
        <f t="shared" si="32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9"/>
        <v>178.62556663644605</v>
      </c>
      <c r="G489" t="s">
        <v>20</v>
      </c>
      <c r="H489" s="4">
        <f t="shared" si="3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9"/>
        <v>220.0566037735849</v>
      </c>
      <c r="G490" t="s">
        <v>20</v>
      </c>
      <c r="H490" s="4">
        <f t="shared" si="3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9"/>
        <v>101.5108695652174</v>
      </c>
      <c r="G491" t="s">
        <v>20</v>
      </c>
      <c r="H491" s="4">
        <f t="shared" si="3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9"/>
        <v>191.5</v>
      </c>
      <c r="G492" t="s">
        <v>20</v>
      </c>
      <c r="H492" s="4">
        <f t="shared" si="3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9"/>
        <v>305.34683098591546</v>
      </c>
      <c r="G493" t="s">
        <v>20</v>
      </c>
      <c r="H493" s="4">
        <f t="shared" si="3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9"/>
        <v>23.995287958115181</v>
      </c>
      <c r="G494" t="s">
        <v>74</v>
      </c>
      <c r="H494" s="4">
        <f t="shared" si="3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9"/>
        <v>723.77777777777771</v>
      </c>
      <c r="G495" t="s">
        <v>20</v>
      </c>
      <c r="H495" s="4">
        <f t="shared" si="32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9"/>
        <v>547.36</v>
      </c>
      <c r="G496" t="s">
        <v>20</v>
      </c>
      <c r="H496" s="4">
        <f t="shared" si="3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9"/>
        <v>414.49999999999994</v>
      </c>
      <c r="G497" t="s">
        <v>20</v>
      </c>
      <c r="H497" s="4">
        <f t="shared" si="32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9"/>
        <v>0.90696409140369971</v>
      </c>
      <c r="G498" t="s">
        <v>14</v>
      </c>
      <c r="H498" s="4">
        <f t="shared" si="32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9"/>
        <v>34.173469387755098</v>
      </c>
      <c r="G499" t="s">
        <v>14</v>
      </c>
      <c r="H499" s="4">
        <f t="shared" si="3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9"/>
        <v>23.948810754912099</v>
      </c>
      <c r="G500" t="s">
        <v>14</v>
      </c>
      <c r="H500" s="4">
        <f t="shared" si="3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9"/>
        <v>48.072649572649574</v>
      </c>
      <c r="G501" t="s">
        <v>14</v>
      </c>
      <c r="H501" s="4">
        <f t="shared" si="3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9"/>
        <v>0</v>
      </c>
      <c r="G502" t="s">
        <v>14</v>
      </c>
      <c r="H502" s="4">
        <f>IFERROR(E502/I502,0)</f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9"/>
        <v>70.145182291666657</v>
      </c>
      <c r="G503" t="s">
        <v>14</v>
      </c>
      <c r="H503" s="4">
        <f t="shared" si="32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9"/>
        <v>529.92307692307691</v>
      </c>
      <c r="G504" t="s">
        <v>20</v>
      </c>
      <c r="H504" s="4">
        <f t="shared" si="32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9"/>
        <v>180.32549019607845</v>
      </c>
      <c r="G505" t="s">
        <v>20</v>
      </c>
      <c r="H505" s="4">
        <f t="shared" si="32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9"/>
        <v>92.320000000000007</v>
      </c>
      <c r="G506" t="s">
        <v>14</v>
      </c>
      <c r="H506" s="4">
        <f t="shared" si="32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9"/>
        <v>13.901001112347053</v>
      </c>
      <c r="G507" t="s">
        <v>14</v>
      </c>
      <c r="H507" s="4">
        <f t="shared" si="32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9"/>
        <v>927.07777777777767</v>
      </c>
      <c r="G508" t="s">
        <v>20</v>
      </c>
      <c r="H508" s="4">
        <f t="shared" si="32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9"/>
        <v>39.857142857142861</v>
      </c>
      <c r="G509" t="s">
        <v>14</v>
      </c>
      <c r="H509" s="4">
        <f t="shared" si="32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9"/>
        <v>112.22929936305732</v>
      </c>
      <c r="G510" t="s">
        <v>20</v>
      </c>
      <c r="H510" s="4">
        <f t="shared" si="32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9"/>
        <v>70.925816023738875</v>
      </c>
      <c r="G511" t="s">
        <v>14</v>
      </c>
      <c r="H511" s="4">
        <f t="shared" si="32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9"/>
        <v>119.08974358974358</v>
      </c>
      <c r="G512" t="s">
        <v>20</v>
      </c>
      <c r="H512" s="4">
        <f t="shared" si="32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9"/>
        <v>24.017591339648174</v>
      </c>
      <c r="G513" t="s">
        <v>14</v>
      </c>
      <c r="H513" s="4">
        <f t="shared" si="32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9"/>
        <v>139.31868131868131</v>
      </c>
      <c r="G514" t="s">
        <v>20</v>
      </c>
      <c r="H514" s="4">
        <f t="shared" si="32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3">(E515/D515)*100</f>
        <v>39.277108433734945</v>
      </c>
      <c r="G515" t="s">
        <v>74</v>
      </c>
      <c r="H515" s="4">
        <f t="shared" si="32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3"/>
        <v>22.439077144917089</v>
      </c>
      <c r="G516" t="s">
        <v>74</v>
      </c>
      <c r="H516" s="4">
        <f t="shared" si="32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3"/>
        <v>55.779069767441861</v>
      </c>
      <c r="G517" t="s">
        <v>14</v>
      </c>
      <c r="H517" s="4">
        <f t="shared" si="32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3"/>
        <v>42.523125996810208</v>
      </c>
      <c r="G518" t="s">
        <v>14</v>
      </c>
      <c r="H518" s="4">
        <f t="shared" si="32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3"/>
        <v>112.00000000000001</v>
      </c>
      <c r="G519" t="s">
        <v>20</v>
      </c>
      <c r="H519" s="4">
        <f t="shared" si="32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3"/>
        <v>7.0681818181818183</v>
      </c>
      <c r="G520" t="s">
        <v>14</v>
      </c>
      <c r="H520" s="4">
        <f t="shared" si="3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3"/>
        <v>101.74563871693867</v>
      </c>
      <c r="G521" t="s">
        <v>20</v>
      </c>
      <c r="H521" s="4">
        <f t="shared" si="32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3"/>
        <v>425.75</v>
      </c>
      <c r="G522" t="s">
        <v>20</v>
      </c>
      <c r="H522" s="4">
        <f t="shared" si="32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3"/>
        <v>145.53947368421052</v>
      </c>
      <c r="G523" t="s">
        <v>20</v>
      </c>
      <c r="H523" s="4">
        <f t="shared" si="32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3"/>
        <v>32.453465346534657</v>
      </c>
      <c r="G524" t="s">
        <v>14</v>
      </c>
      <c r="H524" s="4">
        <f t="shared" si="32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3"/>
        <v>700.33333333333326</v>
      </c>
      <c r="G525" t="s">
        <v>20</v>
      </c>
      <c r="H525" s="4">
        <f t="shared" si="32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3"/>
        <v>83.904860392967933</v>
      </c>
      <c r="G526" t="s">
        <v>14</v>
      </c>
      <c r="H526" s="4">
        <f t="shared" si="32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3"/>
        <v>84.19047619047619</v>
      </c>
      <c r="G527" t="s">
        <v>14</v>
      </c>
      <c r="H527" s="4">
        <f t="shared" si="32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3"/>
        <v>155.95180722891567</v>
      </c>
      <c r="G528" t="s">
        <v>20</v>
      </c>
      <c r="H528" s="4">
        <f t="shared" si="32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3"/>
        <v>99.619450317124731</v>
      </c>
      <c r="G529" t="s">
        <v>14</v>
      </c>
      <c r="H529" s="4">
        <f t="shared" si="3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3"/>
        <v>80.300000000000011</v>
      </c>
      <c r="G530" t="s">
        <v>14</v>
      </c>
      <c r="H530" s="4">
        <f t="shared" si="32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3"/>
        <v>11.254901960784313</v>
      </c>
      <c r="G531" t="s">
        <v>14</v>
      </c>
      <c r="H531" s="4">
        <f t="shared" si="32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3"/>
        <v>91.740952380952379</v>
      </c>
      <c r="G532" t="s">
        <v>14</v>
      </c>
      <c r="H532" s="4">
        <f t="shared" si="32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3"/>
        <v>95.521156936261391</v>
      </c>
      <c r="G533" t="s">
        <v>47</v>
      </c>
      <c r="H533" s="4">
        <f t="shared" si="32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3"/>
        <v>502.87499999999994</v>
      </c>
      <c r="G534" t="s">
        <v>20</v>
      </c>
      <c r="H534" s="4">
        <f t="shared" si="32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3"/>
        <v>159.24394463667818</v>
      </c>
      <c r="G535" t="s">
        <v>20</v>
      </c>
      <c r="H535" s="4">
        <f t="shared" si="32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3"/>
        <v>15.022446689113355</v>
      </c>
      <c r="G536" t="s">
        <v>14</v>
      </c>
      <c r="H536" s="4">
        <f t="shared" si="32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3"/>
        <v>482.03846153846149</v>
      </c>
      <c r="G537" t="s">
        <v>20</v>
      </c>
      <c r="H537" s="4">
        <f t="shared" si="32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3"/>
        <v>149.96938775510205</v>
      </c>
      <c r="G538" t="s">
        <v>20</v>
      </c>
      <c r="H538" s="4">
        <f t="shared" si="32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3"/>
        <v>117.22156398104266</v>
      </c>
      <c r="G539" t="s">
        <v>20</v>
      </c>
      <c r="H539" s="4">
        <f t="shared" si="32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3"/>
        <v>37.695968274950431</v>
      </c>
      <c r="G540" t="s">
        <v>14</v>
      </c>
      <c r="H540" s="4">
        <f t="shared" si="32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3"/>
        <v>72.653061224489804</v>
      </c>
      <c r="G541" t="s">
        <v>14</v>
      </c>
      <c r="H541" s="4">
        <f t="shared" si="32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3"/>
        <v>265.98113207547169</v>
      </c>
      <c r="G542" t="s">
        <v>20</v>
      </c>
      <c r="H542" s="4">
        <f t="shared" si="32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3"/>
        <v>24.205617977528089</v>
      </c>
      <c r="G543" t="s">
        <v>14</v>
      </c>
      <c r="H543" s="4">
        <f t="shared" ref="H543:H606" si="36">(E543/I543)</f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3"/>
        <v>2.5064935064935066</v>
      </c>
      <c r="G544" t="s">
        <v>14</v>
      </c>
      <c r="H544" s="4">
        <f t="shared" si="36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3"/>
        <v>16.329799764428738</v>
      </c>
      <c r="G545" t="s">
        <v>14</v>
      </c>
      <c r="H545" s="4">
        <f t="shared" si="36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3"/>
        <v>276.5</v>
      </c>
      <c r="G546" t="s">
        <v>20</v>
      </c>
      <c r="H546" s="4">
        <f t="shared" si="36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3"/>
        <v>88.803571428571431</v>
      </c>
      <c r="G547" t="s">
        <v>14</v>
      </c>
      <c r="H547" s="4">
        <f t="shared" si="36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3"/>
        <v>163.57142857142856</v>
      </c>
      <c r="G548" t="s">
        <v>20</v>
      </c>
      <c r="H548" s="4">
        <f t="shared" si="36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3"/>
        <v>969</v>
      </c>
      <c r="G549" t="s">
        <v>20</v>
      </c>
      <c r="H549" s="4">
        <f t="shared" si="36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3"/>
        <v>270.91376701966715</v>
      </c>
      <c r="G550" t="s">
        <v>20</v>
      </c>
      <c r="H550" s="4">
        <f t="shared" si="36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3"/>
        <v>284.21355932203392</v>
      </c>
      <c r="G551" t="s">
        <v>20</v>
      </c>
      <c r="H551" s="4">
        <f t="shared" si="36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3"/>
        <v>4</v>
      </c>
      <c r="G552" t="s">
        <v>74</v>
      </c>
      <c r="H552" s="4">
        <f t="shared" si="36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3"/>
        <v>58.6329816768462</v>
      </c>
      <c r="G553" t="s">
        <v>14</v>
      </c>
      <c r="H553" s="4">
        <f t="shared" si="36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3"/>
        <v>98.51111111111112</v>
      </c>
      <c r="G554" t="s">
        <v>14</v>
      </c>
      <c r="H554" s="4">
        <f t="shared" si="36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3"/>
        <v>43.975381008206334</v>
      </c>
      <c r="G555" t="s">
        <v>14</v>
      </c>
      <c r="H555" s="4">
        <f t="shared" si="36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3"/>
        <v>151.66315789473683</v>
      </c>
      <c r="G556" t="s">
        <v>20</v>
      </c>
      <c r="H556" s="4">
        <f t="shared" si="36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3"/>
        <v>223.63492063492063</v>
      </c>
      <c r="G557" t="s">
        <v>20</v>
      </c>
      <c r="H557" s="4">
        <f t="shared" si="36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3"/>
        <v>239.75</v>
      </c>
      <c r="G558" t="s">
        <v>20</v>
      </c>
      <c r="H558" s="4">
        <f t="shared" si="36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3"/>
        <v>199.33333333333334</v>
      </c>
      <c r="G559" t="s">
        <v>20</v>
      </c>
      <c r="H559" s="4">
        <f t="shared" si="36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3"/>
        <v>137.34482758620689</v>
      </c>
      <c r="G560" t="s">
        <v>20</v>
      </c>
      <c r="H560" s="4">
        <f t="shared" si="36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3"/>
        <v>100.9696106362773</v>
      </c>
      <c r="G561" t="s">
        <v>20</v>
      </c>
      <c r="H561" s="4">
        <f t="shared" si="36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3"/>
        <v>794.16</v>
      </c>
      <c r="G562" t="s">
        <v>20</v>
      </c>
      <c r="H562" s="4">
        <f t="shared" si="36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3"/>
        <v>369.7</v>
      </c>
      <c r="G563" t="s">
        <v>20</v>
      </c>
      <c r="H563" s="4">
        <f t="shared" si="36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3"/>
        <v>12.818181818181817</v>
      </c>
      <c r="G564" t="s">
        <v>14</v>
      </c>
      <c r="H564" s="4">
        <f t="shared" si="36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3"/>
        <v>138.02702702702703</v>
      </c>
      <c r="G565" t="s">
        <v>20</v>
      </c>
      <c r="H565" s="4">
        <f t="shared" si="36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3"/>
        <v>83.813278008298752</v>
      </c>
      <c r="G566" t="s">
        <v>14</v>
      </c>
      <c r="H566" s="4">
        <f t="shared" si="36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3"/>
        <v>204.60063224446787</v>
      </c>
      <c r="G567" t="s">
        <v>20</v>
      </c>
      <c r="H567" s="4">
        <f t="shared" si="36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3"/>
        <v>44.344086021505376</v>
      </c>
      <c r="G568" t="s">
        <v>14</v>
      </c>
      <c r="H568" s="4">
        <f t="shared" si="36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3"/>
        <v>218.60294117647058</v>
      </c>
      <c r="G569" t="s">
        <v>20</v>
      </c>
      <c r="H569" s="4">
        <f t="shared" si="36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3"/>
        <v>186.03314917127071</v>
      </c>
      <c r="G570" t="s">
        <v>20</v>
      </c>
      <c r="H570" s="4">
        <f t="shared" si="36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3"/>
        <v>237.33830845771143</v>
      </c>
      <c r="G571" t="s">
        <v>20</v>
      </c>
      <c r="H571" s="4">
        <f t="shared" si="36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3"/>
        <v>305.65384615384613</v>
      </c>
      <c r="G572" t="s">
        <v>20</v>
      </c>
      <c r="H572" s="4">
        <f t="shared" si="36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3"/>
        <v>94.142857142857139</v>
      </c>
      <c r="G573" t="s">
        <v>14</v>
      </c>
      <c r="H573" s="4">
        <f t="shared" si="36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3"/>
        <v>54.400000000000006</v>
      </c>
      <c r="G574" t="s">
        <v>74</v>
      </c>
      <c r="H574" s="4">
        <f t="shared" si="36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3"/>
        <v>111.88059701492537</v>
      </c>
      <c r="G575" t="s">
        <v>20</v>
      </c>
      <c r="H575" s="4">
        <f t="shared" si="36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3"/>
        <v>369.14814814814815</v>
      </c>
      <c r="G576" t="s">
        <v>20</v>
      </c>
      <c r="H576" s="4">
        <f t="shared" si="36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3"/>
        <v>62.930372148859547</v>
      </c>
      <c r="G577" t="s">
        <v>14</v>
      </c>
      <c r="H577" s="4">
        <f t="shared" si="36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3"/>
        <v>64.927835051546396</v>
      </c>
      <c r="G578" t="s">
        <v>14</v>
      </c>
      <c r="H578" s="4">
        <f t="shared" si="36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7">(E579/D579)*100</f>
        <v>18.853658536585368</v>
      </c>
      <c r="G579" t="s">
        <v>74</v>
      </c>
      <c r="H579" s="4">
        <f t="shared" si="36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7"/>
        <v>16.754404145077721</v>
      </c>
      <c r="G580" t="s">
        <v>14</v>
      </c>
      <c r="H580" s="4">
        <f t="shared" si="36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7"/>
        <v>101.11290322580646</v>
      </c>
      <c r="G581" t="s">
        <v>20</v>
      </c>
      <c r="H581" s="4">
        <f t="shared" si="36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7"/>
        <v>341.5022831050228</v>
      </c>
      <c r="G582" t="s">
        <v>20</v>
      </c>
      <c r="H582" s="4">
        <f t="shared" si="36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7"/>
        <v>64.016666666666666</v>
      </c>
      <c r="G583" t="s">
        <v>14</v>
      </c>
      <c r="H583" s="4">
        <f t="shared" si="36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7"/>
        <v>52.080459770114942</v>
      </c>
      <c r="G584" t="s">
        <v>14</v>
      </c>
      <c r="H584" s="4">
        <f t="shared" si="36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7"/>
        <v>322.40211640211641</v>
      </c>
      <c r="G585" t="s">
        <v>20</v>
      </c>
      <c r="H585" s="4">
        <f t="shared" si="36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7"/>
        <v>119.50810185185186</v>
      </c>
      <c r="G586" t="s">
        <v>20</v>
      </c>
      <c r="H586" s="4">
        <f t="shared" si="36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7"/>
        <v>146.79775280898878</v>
      </c>
      <c r="G587" t="s">
        <v>20</v>
      </c>
      <c r="H587" s="4">
        <f t="shared" si="36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7"/>
        <v>950.57142857142856</v>
      </c>
      <c r="G588" t="s">
        <v>20</v>
      </c>
      <c r="H588" s="4">
        <f t="shared" si="36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7"/>
        <v>72.893617021276597</v>
      </c>
      <c r="G589" t="s">
        <v>14</v>
      </c>
      <c r="H589" s="4">
        <f t="shared" si="36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7"/>
        <v>79.008248730964468</v>
      </c>
      <c r="G590" t="s">
        <v>14</v>
      </c>
      <c r="H590" s="4">
        <f t="shared" si="36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7"/>
        <v>64.721518987341781</v>
      </c>
      <c r="G591" t="s">
        <v>14</v>
      </c>
      <c r="H591" s="4">
        <f t="shared" si="36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7"/>
        <v>82.028169014084511</v>
      </c>
      <c r="G592" t="s">
        <v>14</v>
      </c>
      <c r="H592" s="4">
        <f t="shared" si="36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7"/>
        <v>1037.6666666666667</v>
      </c>
      <c r="G593" t="s">
        <v>20</v>
      </c>
      <c r="H593" s="4">
        <f t="shared" si="36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7"/>
        <v>12.910076530612244</v>
      </c>
      <c r="G594" t="s">
        <v>14</v>
      </c>
      <c r="H594" s="4">
        <f t="shared" si="36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7"/>
        <v>154.84210526315789</v>
      </c>
      <c r="G595" t="s">
        <v>20</v>
      </c>
      <c r="H595" s="4">
        <f t="shared" si="36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7"/>
        <v>7.0991735537190088</v>
      </c>
      <c r="G596" t="s">
        <v>14</v>
      </c>
      <c r="H596" s="4">
        <f t="shared" si="36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7"/>
        <v>208.52773826458036</v>
      </c>
      <c r="G597" t="s">
        <v>20</v>
      </c>
      <c r="H597" s="4">
        <f t="shared" si="36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7"/>
        <v>99.683544303797461</v>
      </c>
      <c r="G598" t="s">
        <v>14</v>
      </c>
      <c r="H598" s="4">
        <f t="shared" si="36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7"/>
        <v>201.59756097560978</v>
      </c>
      <c r="G599" t="s">
        <v>20</v>
      </c>
      <c r="H599" s="4">
        <f t="shared" si="36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7"/>
        <v>162.09032258064516</v>
      </c>
      <c r="G600" t="s">
        <v>20</v>
      </c>
      <c r="H600" s="4">
        <f t="shared" si="36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7"/>
        <v>3.6436208125445471</v>
      </c>
      <c r="G601" t="s">
        <v>14</v>
      </c>
      <c r="H601" s="4">
        <f t="shared" si="36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7"/>
        <v>5</v>
      </c>
      <c r="G602" t="s">
        <v>14</v>
      </c>
      <c r="H602" s="4">
        <f t="shared" si="36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7"/>
        <v>206.63492063492063</v>
      </c>
      <c r="G603" t="s">
        <v>20</v>
      </c>
      <c r="H603" s="4">
        <f t="shared" si="36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7"/>
        <v>128.23628691983123</v>
      </c>
      <c r="G604" t="s">
        <v>20</v>
      </c>
      <c r="H604" s="4">
        <f t="shared" si="36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7"/>
        <v>119.66037735849055</v>
      </c>
      <c r="G605" t="s">
        <v>20</v>
      </c>
      <c r="H605" s="4">
        <f t="shared" si="36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7"/>
        <v>170.73055242390078</v>
      </c>
      <c r="G606" t="s">
        <v>20</v>
      </c>
      <c r="H606" s="4">
        <f t="shared" si="36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7"/>
        <v>187.21212121212122</v>
      </c>
      <c r="G607" t="s">
        <v>20</v>
      </c>
      <c r="H607" s="4">
        <f t="shared" ref="H607:H670" si="40">(E607/I607)</f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7"/>
        <v>188.38235294117646</v>
      </c>
      <c r="G608" t="s">
        <v>20</v>
      </c>
      <c r="H608" s="4">
        <f t="shared" si="40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7"/>
        <v>131.29869186046511</v>
      </c>
      <c r="G609" t="s">
        <v>20</v>
      </c>
      <c r="H609" s="4">
        <f t="shared" si="40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7"/>
        <v>283.97435897435901</v>
      </c>
      <c r="G610" t="s">
        <v>20</v>
      </c>
      <c r="H610" s="4">
        <f t="shared" si="40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7"/>
        <v>120.41999999999999</v>
      </c>
      <c r="G611" t="s">
        <v>20</v>
      </c>
      <c r="H611" s="4">
        <f t="shared" si="40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7"/>
        <v>419.0560747663551</v>
      </c>
      <c r="G612" t="s">
        <v>20</v>
      </c>
      <c r="H612" s="4">
        <f t="shared" si="40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7"/>
        <v>13.853658536585368</v>
      </c>
      <c r="G613" t="s">
        <v>74</v>
      </c>
      <c r="H613" s="4">
        <f t="shared" si="40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7"/>
        <v>139.43548387096774</v>
      </c>
      <c r="G614" t="s">
        <v>20</v>
      </c>
      <c r="H614" s="4">
        <f t="shared" si="40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7"/>
        <v>174</v>
      </c>
      <c r="G615" t="s">
        <v>20</v>
      </c>
      <c r="H615" s="4">
        <f t="shared" si="40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7"/>
        <v>155.49056603773585</v>
      </c>
      <c r="G616" t="s">
        <v>20</v>
      </c>
      <c r="H616" s="4">
        <f t="shared" si="40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7"/>
        <v>170.44705882352943</v>
      </c>
      <c r="G617" t="s">
        <v>20</v>
      </c>
      <c r="H617" s="4">
        <f t="shared" si="40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7"/>
        <v>189.515625</v>
      </c>
      <c r="G618" t="s">
        <v>20</v>
      </c>
      <c r="H618" s="4">
        <f t="shared" si="40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7"/>
        <v>249.71428571428572</v>
      </c>
      <c r="G619" t="s">
        <v>20</v>
      </c>
      <c r="H619" s="4">
        <f t="shared" si="40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7"/>
        <v>48.860523665659613</v>
      </c>
      <c r="G620" t="s">
        <v>14</v>
      </c>
      <c r="H620" s="4">
        <f t="shared" si="40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7"/>
        <v>28.461970393057683</v>
      </c>
      <c r="G621" t="s">
        <v>14</v>
      </c>
      <c r="H621" s="4">
        <f t="shared" si="40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7"/>
        <v>268.02325581395348</v>
      </c>
      <c r="G622" t="s">
        <v>20</v>
      </c>
      <c r="H622" s="4">
        <f t="shared" si="40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7"/>
        <v>619.80078125</v>
      </c>
      <c r="G623" t="s">
        <v>20</v>
      </c>
      <c r="H623" s="4">
        <f t="shared" si="40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7"/>
        <v>3.1301587301587301</v>
      </c>
      <c r="G624" t="s">
        <v>14</v>
      </c>
      <c r="H624" s="4">
        <f t="shared" si="40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7"/>
        <v>159.92152704135739</v>
      </c>
      <c r="G625" t="s">
        <v>20</v>
      </c>
      <c r="H625" s="4">
        <f t="shared" si="40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7"/>
        <v>279.39215686274508</v>
      </c>
      <c r="G626" t="s">
        <v>20</v>
      </c>
      <c r="H626" s="4">
        <f t="shared" si="40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7"/>
        <v>77.373333333333335</v>
      </c>
      <c r="G627" t="s">
        <v>14</v>
      </c>
      <c r="H627" s="4">
        <f t="shared" si="40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7"/>
        <v>206.32812500000003</v>
      </c>
      <c r="G628" t="s">
        <v>20</v>
      </c>
      <c r="H628" s="4">
        <f t="shared" si="40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7"/>
        <v>694.25</v>
      </c>
      <c r="G629" t="s">
        <v>20</v>
      </c>
      <c r="H629" s="4">
        <f t="shared" si="40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7"/>
        <v>151.78947368421052</v>
      </c>
      <c r="G630" t="s">
        <v>20</v>
      </c>
      <c r="H630" s="4">
        <f t="shared" si="40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7"/>
        <v>64.58207217694995</v>
      </c>
      <c r="G631" t="s">
        <v>14</v>
      </c>
      <c r="H631" s="4">
        <f t="shared" si="40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7"/>
        <v>62.873684210526314</v>
      </c>
      <c r="G632" t="s">
        <v>74</v>
      </c>
      <c r="H632" s="4">
        <f t="shared" si="40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7"/>
        <v>310.39864864864865</v>
      </c>
      <c r="G633" t="s">
        <v>20</v>
      </c>
      <c r="H633" s="4">
        <f t="shared" si="40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7"/>
        <v>42.859916782246884</v>
      </c>
      <c r="G634" t="s">
        <v>47</v>
      </c>
      <c r="H634" s="4">
        <f t="shared" si="40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7"/>
        <v>83.119402985074629</v>
      </c>
      <c r="G635" t="s">
        <v>14</v>
      </c>
      <c r="H635" s="4">
        <f t="shared" si="40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7"/>
        <v>78.531302876480552</v>
      </c>
      <c r="G636" t="s">
        <v>74</v>
      </c>
      <c r="H636" s="4">
        <f t="shared" si="40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7"/>
        <v>114.09352517985612</v>
      </c>
      <c r="G637" t="s">
        <v>20</v>
      </c>
      <c r="H637" s="4">
        <f t="shared" si="40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7"/>
        <v>64.537683358624179</v>
      </c>
      <c r="G638" t="s">
        <v>14</v>
      </c>
      <c r="H638" s="4">
        <f t="shared" si="40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7"/>
        <v>79.411764705882348</v>
      </c>
      <c r="G639" t="s">
        <v>14</v>
      </c>
      <c r="H639" s="4">
        <f t="shared" si="40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7"/>
        <v>11.419117647058824</v>
      </c>
      <c r="G640" t="s">
        <v>14</v>
      </c>
      <c r="H640" s="4">
        <f t="shared" si="40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7"/>
        <v>56.186046511627907</v>
      </c>
      <c r="G641" t="s">
        <v>47</v>
      </c>
      <c r="H641" s="4">
        <f t="shared" si="40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7"/>
        <v>16.501669449081803</v>
      </c>
      <c r="G642" t="s">
        <v>14</v>
      </c>
      <c r="H642" s="4">
        <f t="shared" si="40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1">(E643/D643)*100</f>
        <v>119.96808510638297</v>
      </c>
      <c r="G643" t="s">
        <v>20</v>
      </c>
      <c r="H643" s="4">
        <f t="shared" si="40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1"/>
        <v>145.45652173913044</v>
      </c>
      <c r="G644" t="s">
        <v>20</v>
      </c>
      <c r="H644" s="4">
        <f t="shared" si="4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1"/>
        <v>221.38255033557047</v>
      </c>
      <c r="G645" t="s">
        <v>20</v>
      </c>
      <c r="H645" s="4">
        <f t="shared" si="4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1"/>
        <v>48.396694214876035</v>
      </c>
      <c r="G646" t="s">
        <v>14</v>
      </c>
      <c r="H646" s="4">
        <f t="shared" si="40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1"/>
        <v>92.911504424778755</v>
      </c>
      <c r="G647" t="s">
        <v>14</v>
      </c>
      <c r="H647" s="4">
        <f t="shared" si="4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1"/>
        <v>88.599797365754824</v>
      </c>
      <c r="G648" t="s">
        <v>14</v>
      </c>
      <c r="H648" s="4">
        <f t="shared" si="4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1"/>
        <v>41.4</v>
      </c>
      <c r="G649" t="s">
        <v>14</v>
      </c>
      <c r="H649" s="4">
        <f t="shared" si="40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1"/>
        <v>63.056795131845846</v>
      </c>
      <c r="G650" t="s">
        <v>74</v>
      </c>
      <c r="H650" s="4">
        <f t="shared" si="4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1"/>
        <v>48.482333607230892</v>
      </c>
      <c r="G651" t="s">
        <v>14</v>
      </c>
      <c r="H651" s="4">
        <f t="shared" si="4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1"/>
        <v>2</v>
      </c>
      <c r="G652" t="s">
        <v>14</v>
      </c>
      <c r="H652" s="4">
        <f t="shared" si="40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1"/>
        <v>88.47941026944585</v>
      </c>
      <c r="G653" t="s">
        <v>14</v>
      </c>
      <c r="H653" s="4">
        <f t="shared" si="4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1"/>
        <v>126.84</v>
      </c>
      <c r="G654" t="s">
        <v>20</v>
      </c>
      <c r="H654" s="4">
        <f t="shared" si="4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1"/>
        <v>2338.833333333333</v>
      </c>
      <c r="G655" t="s">
        <v>20</v>
      </c>
      <c r="H655" s="4">
        <f t="shared" si="4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1"/>
        <v>508.38857142857148</v>
      </c>
      <c r="G656" t="s">
        <v>20</v>
      </c>
      <c r="H656" s="4">
        <f t="shared" si="40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1"/>
        <v>191.47826086956522</v>
      </c>
      <c r="G657" t="s">
        <v>20</v>
      </c>
      <c r="H657" s="4">
        <f t="shared" si="4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1"/>
        <v>42.127533783783782</v>
      </c>
      <c r="G658" t="s">
        <v>14</v>
      </c>
      <c r="H658" s="4">
        <f t="shared" si="4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1"/>
        <v>8.24</v>
      </c>
      <c r="G659" t="s">
        <v>14</v>
      </c>
      <c r="H659" s="4">
        <f t="shared" si="40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1"/>
        <v>60.064638783269963</v>
      </c>
      <c r="G660" t="s">
        <v>74</v>
      </c>
      <c r="H660" s="4">
        <f t="shared" si="4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1"/>
        <v>47.232808616404313</v>
      </c>
      <c r="G661" t="s">
        <v>14</v>
      </c>
      <c r="H661" s="4">
        <f t="shared" si="4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1"/>
        <v>81.736263736263737</v>
      </c>
      <c r="G662" t="s">
        <v>14</v>
      </c>
      <c r="H662" s="4">
        <f t="shared" si="40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1"/>
        <v>54.187265917603</v>
      </c>
      <c r="G663" t="s">
        <v>14</v>
      </c>
      <c r="H663" s="4">
        <f t="shared" si="4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1"/>
        <v>97.868131868131869</v>
      </c>
      <c r="G664" t="s">
        <v>14</v>
      </c>
      <c r="H664" s="4">
        <f t="shared" si="4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1"/>
        <v>77.239999999999995</v>
      </c>
      <c r="G665" t="s">
        <v>14</v>
      </c>
      <c r="H665" s="4">
        <f t="shared" si="40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1"/>
        <v>33.464735516372798</v>
      </c>
      <c r="G666" t="s">
        <v>14</v>
      </c>
      <c r="H666" s="4">
        <f t="shared" si="4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1"/>
        <v>239.58823529411765</v>
      </c>
      <c r="G667" t="s">
        <v>20</v>
      </c>
      <c r="H667" s="4">
        <f t="shared" si="4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1"/>
        <v>64.032258064516128</v>
      </c>
      <c r="G668" t="s">
        <v>74</v>
      </c>
      <c r="H668" s="4">
        <f t="shared" si="40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1"/>
        <v>176.15942028985506</v>
      </c>
      <c r="G669" t="s">
        <v>20</v>
      </c>
      <c r="H669" s="4">
        <f t="shared" si="4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1"/>
        <v>20.33818181818182</v>
      </c>
      <c r="G670" t="s">
        <v>14</v>
      </c>
      <c r="H670" s="4">
        <f t="shared" si="40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1"/>
        <v>358.64754098360658</v>
      </c>
      <c r="G671" t="s">
        <v>20</v>
      </c>
      <c r="H671" s="4">
        <f t="shared" ref="H671:H734" si="44">(E671/I671)</f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1"/>
        <v>468.85802469135803</v>
      </c>
      <c r="G672" t="s">
        <v>20</v>
      </c>
      <c r="H672" s="4">
        <f t="shared" si="44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1"/>
        <v>122.05635245901641</v>
      </c>
      <c r="G673" t="s">
        <v>20</v>
      </c>
      <c r="H673" s="4">
        <f t="shared" si="44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1"/>
        <v>55.931783729156137</v>
      </c>
      <c r="G674" t="s">
        <v>14</v>
      </c>
      <c r="H674" s="4">
        <f t="shared" si="44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1"/>
        <v>43.660714285714285</v>
      </c>
      <c r="G675" t="s">
        <v>14</v>
      </c>
      <c r="H675" s="4">
        <f t="shared" si="44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1"/>
        <v>33.53837141183363</v>
      </c>
      <c r="G676" t="s">
        <v>74</v>
      </c>
      <c r="H676" s="4">
        <f t="shared" si="44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1"/>
        <v>122.97938144329896</v>
      </c>
      <c r="G677" t="s">
        <v>20</v>
      </c>
      <c r="H677" s="4">
        <f t="shared" si="44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1"/>
        <v>189.74959871589084</v>
      </c>
      <c r="G678" t="s">
        <v>20</v>
      </c>
      <c r="H678" s="4">
        <f t="shared" si="44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1"/>
        <v>83.622641509433961</v>
      </c>
      <c r="G679" t="s">
        <v>14</v>
      </c>
      <c r="H679" s="4">
        <f t="shared" si="44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1"/>
        <v>17.968844221105527</v>
      </c>
      <c r="G680" t="s">
        <v>74</v>
      </c>
      <c r="H680" s="4">
        <f t="shared" si="44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1"/>
        <v>1036.5</v>
      </c>
      <c r="G681" t="s">
        <v>20</v>
      </c>
      <c r="H681" s="4">
        <f t="shared" si="44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1"/>
        <v>97.405219780219781</v>
      </c>
      <c r="G682" t="s">
        <v>14</v>
      </c>
      <c r="H682" s="4">
        <f t="shared" si="44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1"/>
        <v>86.386203150461711</v>
      </c>
      <c r="G683" t="s">
        <v>14</v>
      </c>
      <c r="H683" s="4">
        <f t="shared" si="44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1"/>
        <v>150.16666666666666</v>
      </c>
      <c r="G684" t="s">
        <v>20</v>
      </c>
      <c r="H684" s="4">
        <f t="shared" si="44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1"/>
        <v>358.43478260869563</v>
      </c>
      <c r="G685" t="s">
        <v>20</v>
      </c>
      <c r="H685" s="4">
        <f t="shared" si="44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1"/>
        <v>542.85714285714289</v>
      </c>
      <c r="G686" t="s">
        <v>20</v>
      </c>
      <c r="H686" s="4">
        <f t="shared" si="44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1"/>
        <v>67.500714285714281</v>
      </c>
      <c r="G687" t="s">
        <v>14</v>
      </c>
      <c r="H687" s="4">
        <f t="shared" si="44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1"/>
        <v>191.74666666666667</v>
      </c>
      <c r="G688" t="s">
        <v>20</v>
      </c>
      <c r="H688" s="4">
        <f t="shared" si="44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1"/>
        <v>932</v>
      </c>
      <c r="G689" t="s">
        <v>20</v>
      </c>
      <c r="H689" s="4">
        <f t="shared" si="44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1"/>
        <v>429.27586206896552</v>
      </c>
      <c r="G690" t="s">
        <v>20</v>
      </c>
      <c r="H690" s="4">
        <f t="shared" si="44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1"/>
        <v>100.65753424657535</v>
      </c>
      <c r="G691" t="s">
        <v>20</v>
      </c>
      <c r="H691" s="4">
        <f t="shared" si="44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1"/>
        <v>226.61111111111109</v>
      </c>
      <c r="G692" t="s">
        <v>20</v>
      </c>
      <c r="H692" s="4">
        <f t="shared" si="44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1"/>
        <v>142.38</v>
      </c>
      <c r="G693" t="s">
        <v>20</v>
      </c>
      <c r="H693" s="4">
        <f t="shared" si="44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1"/>
        <v>90.633333333333326</v>
      </c>
      <c r="G694" t="s">
        <v>14</v>
      </c>
      <c r="H694" s="4">
        <f t="shared" si="44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1"/>
        <v>63.966740576496676</v>
      </c>
      <c r="G695" t="s">
        <v>14</v>
      </c>
      <c r="H695" s="4">
        <f t="shared" si="44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1"/>
        <v>84.131868131868131</v>
      </c>
      <c r="G696" t="s">
        <v>14</v>
      </c>
      <c r="H696" s="4">
        <f t="shared" si="44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1"/>
        <v>133.93478260869566</v>
      </c>
      <c r="G697" t="s">
        <v>20</v>
      </c>
      <c r="H697" s="4">
        <f t="shared" si="44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1"/>
        <v>59.042047531992694</v>
      </c>
      <c r="G698" t="s">
        <v>14</v>
      </c>
      <c r="H698" s="4">
        <f t="shared" si="44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1"/>
        <v>152.80062063615205</v>
      </c>
      <c r="G699" t="s">
        <v>20</v>
      </c>
      <c r="H699" s="4">
        <f t="shared" si="44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1"/>
        <v>446.69121140142522</v>
      </c>
      <c r="G700" t="s">
        <v>20</v>
      </c>
      <c r="H700" s="4">
        <f t="shared" si="44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1"/>
        <v>84.391891891891888</v>
      </c>
      <c r="G701" t="s">
        <v>14</v>
      </c>
      <c r="H701" s="4">
        <f t="shared" si="44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1"/>
        <v>3</v>
      </c>
      <c r="G702" t="s">
        <v>14</v>
      </c>
      <c r="H702" s="4">
        <f t="shared" si="4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1"/>
        <v>175.02692307692308</v>
      </c>
      <c r="G703" t="s">
        <v>20</v>
      </c>
      <c r="H703" s="4">
        <f t="shared" si="44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1"/>
        <v>54.137931034482754</v>
      </c>
      <c r="G704" t="s">
        <v>14</v>
      </c>
      <c r="H704" s="4">
        <f t="shared" si="44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1"/>
        <v>311.87381703470032</v>
      </c>
      <c r="G705" t="s">
        <v>20</v>
      </c>
      <c r="H705" s="4">
        <f t="shared" si="44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1"/>
        <v>122.78160919540231</v>
      </c>
      <c r="G706" t="s">
        <v>20</v>
      </c>
      <c r="H706" s="4">
        <f t="shared" si="44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5">(E707/D707)*100</f>
        <v>99.026517383618156</v>
      </c>
      <c r="G707" t="s">
        <v>14</v>
      </c>
      <c r="H707" s="4">
        <f t="shared" si="44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5"/>
        <v>127.84686346863469</v>
      </c>
      <c r="G708" t="s">
        <v>20</v>
      </c>
      <c r="H708" s="4">
        <f t="shared" si="44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5"/>
        <v>158.61643835616439</v>
      </c>
      <c r="G709" t="s">
        <v>20</v>
      </c>
      <c r="H709" s="4">
        <f t="shared" si="44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5"/>
        <v>707.05882352941171</v>
      </c>
      <c r="G710" t="s">
        <v>20</v>
      </c>
      <c r="H710" s="4">
        <f t="shared" si="44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5"/>
        <v>142.38775510204081</v>
      </c>
      <c r="G711" t="s">
        <v>20</v>
      </c>
      <c r="H711" s="4">
        <f t="shared" si="44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5"/>
        <v>147.86046511627907</v>
      </c>
      <c r="G712" t="s">
        <v>20</v>
      </c>
      <c r="H712" s="4">
        <f t="shared" si="44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5"/>
        <v>20.322580645161288</v>
      </c>
      <c r="G713" t="s">
        <v>14</v>
      </c>
      <c r="H713" s="4">
        <f t="shared" si="44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5"/>
        <v>1840.625</v>
      </c>
      <c r="G714" t="s">
        <v>20</v>
      </c>
      <c r="H714" s="4">
        <f t="shared" si="44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5"/>
        <v>161.94202898550725</v>
      </c>
      <c r="G715" t="s">
        <v>20</v>
      </c>
      <c r="H715" s="4">
        <f t="shared" si="44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5"/>
        <v>472.82077922077923</v>
      </c>
      <c r="G716" t="s">
        <v>20</v>
      </c>
      <c r="H716" s="4">
        <f t="shared" si="44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5"/>
        <v>24.466101694915253</v>
      </c>
      <c r="G717" t="s">
        <v>14</v>
      </c>
      <c r="H717" s="4">
        <f t="shared" si="44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5"/>
        <v>517.65</v>
      </c>
      <c r="G718" t="s">
        <v>20</v>
      </c>
      <c r="H718" s="4">
        <f t="shared" si="44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5"/>
        <v>247.64285714285714</v>
      </c>
      <c r="G719" t="s">
        <v>20</v>
      </c>
      <c r="H719" s="4">
        <f t="shared" si="44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5"/>
        <v>100.20481927710843</v>
      </c>
      <c r="G720" t="s">
        <v>20</v>
      </c>
      <c r="H720" s="4">
        <f t="shared" si="44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5"/>
        <v>153</v>
      </c>
      <c r="G721" t="s">
        <v>20</v>
      </c>
      <c r="H721" s="4">
        <f t="shared" si="44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5"/>
        <v>37.091954022988503</v>
      </c>
      <c r="G722" t="s">
        <v>74</v>
      </c>
      <c r="H722" s="4">
        <f t="shared" si="44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5"/>
        <v>4.392394822006473</v>
      </c>
      <c r="G723" t="s">
        <v>74</v>
      </c>
      <c r="H723" s="4">
        <f t="shared" si="44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5"/>
        <v>156.50721649484535</v>
      </c>
      <c r="G724" t="s">
        <v>20</v>
      </c>
      <c r="H724" s="4">
        <f t="shared" si="44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5"/>
        <v>270.40816326530609</v>
      </c>
      <c r="G725" t="s">
        <v>20</v>
      </c>
      <c r="H725" s="4">
        <f t="shared" si="44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5"/>
        <v>134.05952380952382</v>
      </c>
      <c r="G726" t="s">
        <v>20</v>
      </c>
      <c r="H726" s="4">
        <f t="shared" si="44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5"/>
        <v>50.398033126293996</v>
      </c>
      <c r="G727" t="s">
        <v>14</v>
      </c>
      <c r="H727" s="4">
        <f t="shared" si="44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5"/>
        <v>88.815837937384899</v>
      </c>
      <c r="G728" t="s">
        <v>74</v>
      </c>
      <c r="H728" s="4">
        <f t="shared" si="44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5"/>
        <v>165</v>
      </c>
      <c r="G729" t="s">
        <v>20</v>
      </c>
      <c r="H729" s="4">
        <f t="shared" si="44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5"/>
        <v>17.5</v>
      </c>
      <c r="G730" t="s">
        <v>14</v>
      </c>
      <c r="H730" s="4">
        <f t="shared" si="44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5"/>
        <v>185.66071428571428</v>
      </c>
      <c r="G731" t="s">
        <v>20</v>
      </c>
      <c r="H731" s="4">
        <f t="shared" si="44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5"/>
        <v>412.6631944444444</v>
      </c>
      <c r="G732" t="s">
        <v>20</v>
      </c>
      <c r="H732" s="4">
        <f t="shared" si="44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5"/>
        <v>90.25</v>
      </c>
      <c r="G733" t="s">
        <v>74</v>
      </c>
      <c r="H733" s="4">
        <f t="shared" si="44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5"/>
        <v>91.984615384615381</v>
      </c>
      <c r="G734" t="s">
        <v>14</v>
      </c>
      <c r="H734" s="4">
        <f t="shared" si="44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5"/>
        <v>527.00632911392404</v>
      </c>
      <c r="G735" t="s">
        <v>20</v>
      </c>
      <c r="H735" s="4">
        <f t="shared" ref="H735:H798" si="48">(E735/I735)</f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5"/>
        <v>319.14285714285711</v>
      </c>
      <c r="G736" t="s">
        <v>20</v>
      </c>
      <c r="H736" s="4">
        <f t="shared" si="48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5"/>
        <v>354.18867924528303</v>
      </c>
      <c r="G737" t="s">
        <v>20</v>
      </c>
      <c r="H737" s="4">
        <f t="shared" si="48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5"/>
        <v>32.896103896103895</v>
      </c>
      <c r="G738" t="s">
        <v>74</v>
      </c>
      <c r="H738" s="4">
        <f t="shared" si="48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5"/>
        <v>135.8918918918919</v>
      </c>
      <c r="G739" t="s">
        <v>20</v>
      </c>
      <c r="H739" s="4">
        <f t="shared" si="48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5"/>
        <v>2.0843373493975905</v>
      </c>
      <c r="G740" t="s">
        <v>14</v>
      </c>
      <c r="H740" s="4">
        <f t="shared" si="48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5"/>
        <v>61</v>
      </c>
      <c r="G741" t="s">
        <v>14</v>
      </c>
      <c r="H741" s="4">
        <f t="shared" si="48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5"/>
        <v>30.037735849056602</v>
      </c>
      <c r="G742" t="s">
        <v>14</v>
      </c>
      <c r="H742" s="4">
        <f t="shared" si="48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5"/>
        <v>1179.1666666666665</v>
      </c>
      <c r="G743" t="s">
        <v>20</v>
      </c>
      <c r="H743" s="4">
        <f t="shared" si="48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5"/>
        <v>1126.0833333333335</v>
      </c>
      <c r="G744" t="s">
        <v>20</v>
      </c>
      <c r="H744" s="4">
        <f t="shared" si="48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5"/>
        <v>12.923076923076923</v>
      </c>
      <c r="G745" t="s">
        <v>14</v>
      </c>
      <c r="H745" s="4">
        <f t="shared" si="48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5"/>
        <v>712</v>
      </c>
      <c r="G746" t="s">
        <v>20</v>
      </c>
      <c r="H746" s="4">
        <f t="shared" si="48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5"/>
        <v>30.304347826086957</v>
      </c>
      <c r="G747" t="s">
        <v>14</v>
      </c>
      <c r="H747" s="4">
        <f t="shared" si="48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5"/>
        <v>212.50896057347671</v>
      </c>
      <c r="G748" t="s">
        <v>20</v>
      </c>
      <c r="H748" s="4">
        <f t="shared" si="48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5"/>
        <v>228.85714285714286</v>
      </c>
      <c r="G749" t="s">
        <v>20</v>
      </c>
      <c r="H749" s="4">
        <f t="shared" si="48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5"/>
        <v>34.959979476654695</v>
      </c>
      <c r="G750" t="s">
        <v>74</v>
      </c>
      <c r="H750" s="4">
        <f t="shared" si="48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5"/>
        <v>157.29069767441862</v>
      </c>
      <c r="G751" t="s">
        <v>20</v>
      </c>
      <c r="H751" s="4">
        <f t="shared" si="48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5"/>
        <v>1</v>
      </c>
      <c r="G752" t="s">
        <v>14</v>
      </c>
      <c r="H752" s="4">
        <f t="shared" si="48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5"/>
        <v>232.30555555555554</v>
      </c>
      <c r="G753" t="s">
        <v>20</v>
      </c>
      <c r="H753" s="4">
        <f t="shared" si="48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5"/>
        <v>92.448275862068968</v>
      </c>
      <c r="G754" t="s">
        <v>74</v>
      </c>
      <c r="H754" s="4">
        <f t="shared" si="48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5"/>
        <v>256.70212765957444</v>
      </c>
      <c r="G755" t="s">
        <v>20</v>
      </c>
      <c r="H755" s="4">
        <f t="shared" si="48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5"/>
        <v>168.47017045454547</v>
      </c>
      <c r="G756" t="s">
        <v>20</v>
      </c>
      <c r="H756" s="4">
        <f t="shared" si="48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5"/>
        <v>166.57777777777778</v>
      </c>
      <c r="G757" t="s">
        <v>20</v>
      </c>
      <c r="H757" s="4">
        <f t="shared" si="48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5"/>
        <v>772.07692307692309</v>
      </c>
      <c r="G758" t="s">
        <v>20</v>
      </c>
      <c r="H758" s="4">
        <f t="shared" si="48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5"/>
        <v>406.85714285714283</v>
      </c>
      <c r="G759" t="s">
        <v>20</v>
      </c>
      <c r="H759" s="4">
        <f t="shared" si="48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5"/>
        <v>564.20608108108115</v>
      </c>
      <c r="G760" t="s">
        <v>20</v>
      </c>
      <c r="H760" s="4">
        <f t="shared" si="48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5"/>
        <v>68.426865671641792</v>
      </c>
      <c r="G761" t="s">
        <v>14</v>
      </c>
      <c r="H761" s="4">
        <f t="shared" si="48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5"/>
        <v>34.351966873706004</v>
      </c>
      <c r="G762" t="s">
        <v>14</v>
      </c>
      <c r="H762" s="4">
        <f t="shared" si="48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5"/>
        <v>655.4545454545455</v>
      </c>
      <c r="G763" t="s">
        <v>20</v>
      </c>
      <c r="H763" s="4">
        <f t="shared" si="48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5"/>
        <v>177.25714285714284</v>
      </c>
      <c r="G764" t="s">
        <v>20</v>
      </c>
      <c r="H764" s="4">
        <f t="shared" si="48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5"/>
        <v>113.17857142857144</v>
      </c>
      <c r="G765" t="s">
        <v>20</v>
      </c>
      <c r="H765" s="4">
        <f t="shared" si="48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5"/>
        <v>728.18181818181824</v>
      </c>
      <c r="G766" t="s">
        <v>20</v>
      </c>
      <c r="H766" s="4">
        <f t="shared" si="48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5"/>
        <v>208.33333333333334</v>
      </c>
      <c r="G767" t="s">
        <v>20</v>
      </c>
      <c r="H767" s="4">
        <f t="shared" si="48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5"/>
        <v>31.171232876712331</v>
      </c>
      <c r="G768" t="s">
        <v>14</v>
      </c>
      <c r="H768" s="4">
        <f t="shared" si="48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5"/>
        <v>56.967078189300416</v>
      </c>
      <c r="G769" t="s">
        <v>14</v>
      </c>
      <c r="H769" s="4">
        <f t="shared" si="48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5"/>
        <v>231</v>
      </c>
      <c r="G770" t="s">
        <v>20</v>
      </c>
      <c r="H770" s="4">
        <f t="shared" si="48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9">(E771/D771)*100</f>
        <v>86.867834394904463</v>
      </c>
      <c r="G771" t="s">
        <v>14</v>
      </c>
      <c r="H771" s="4">
        <f t="shared" si="48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9"/>
        <v>270.74418604651163</v>
      </c>
      <c r="G772" t="s">
        <v>20</v>
      </c>
      <c r="H772" s="4">
        <f t="shared" si="48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9"/>
        <v>49.446428571428569</v>
      </c>
      <c r="G773" t="s">
        <v>74</v>
      </c>
      <c r="H773" s="4">
        <f t="shared" si="48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9"/>
        <v>113.3596256684492</v>
      </c>
      <c r="G774" t="s">
        <v>20</v>
      </c>
      <c r="H774" s="4">
        <f t="shared" si="48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9"/>
        <v>190.55555555555554</v>
      </c>
      <c r="G775" t="s">
        <v>20</v>
      </c>
      <c r="H775" s="4">
        <f t="shared" si="48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9"/>
        <v>135.5</v>
      </c>
      <c r="G776" t="s">
        <v>20</v>
      </c>
      <c r="H776" s="4">
        <f t="shared" si="48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9"/>
        <v>10.297872340425531</v>
      </c>
      <c r="G777" t="s">
        <v>14</v>
      </c>
      <c r="H777" s="4">
        <f t="shared" si="48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9"/>
        <v>65.544223826714799</v>
      </c>
      <c r="G778" t="s">
        <v>14</v>
      </c>
      <c r="H778" s="4">
        <f t="shared" si="48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9"/>
        <v>49.026652452025587</v>
      </c>
      <c r="G779" t="s">
        <v>14</v>
      </c>
      <c r="H779" s="4">
        <f t="shared" si="48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9"/>
        <v>787.92307692307691</v>
      </c>
      <c r="G780" t="s">
        <v>20</v>
      </c>
      <c r="H780" s="4">
        <f t="shared" si="48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9"/>
        <v>80.306347746090154</v>
      </c>
      <c r="G781" t="s">
        <v>14</v>
      </c>
      <c r="H781" s="4">
        <f t="shared" si="48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9"/>
        <v>106.29411764705883</v>
      </c>
      <c r="G782" t="s">
        <v>20</v>
      </c>
      <c r="H782" s="4">
        <f t="shared" si="48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9"/>
        <v>50.735632183908038</v>
      </c>
      <c r="G783" t="s">
        <v>74</v>
      </c>
      <c r="H783" s="4">
        <f t="shared" si="48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9"/>
        <v>215.31372549019611</v>
      </c>
      <c r="G784" t="s">
        <v>20</v>
      </c>
      <c r="H784" s="4">
        <f t="shared" si="48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9"/>
        <v>141.22972972972974</v>
      </c>
      <c r="G785" t="s">
        <v>20</v>
      </c>
      <c r="H785" s="4">
        <f t="shared" si="48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9"/>
        <v>115.33745781777279</v>
      </c>
      <c r="G786" t="s">
        <v>20</v>
      </c>
      <c r="H786" s="4">
        <f t="shared" si="48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9"/>
        <v>193.11940298507463</v>
      </c>
      <c r="G787" t="s">
        <v>20</v>
      </c>
      <c r="H787" s="4">
        <f t="shared" si="48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9"/>
        <v>729.73333333333335</v>
      </c>
      <c r="G788" t="s">
        <v>20</v>
      </c>
      <c r="H788" s="4">
        <f t="shared" si="48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9"/>
        <v>99.66339869281046</v>
      </c>
      <c r="G789" t="s">
        <v>14</v>
      </c>
      <c r="H789" s="4">
        <f t="shared" si="48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9"/>
        <v>88.166666666666671</v>
      </c>
      <c r="G790" t="s">
        <v>47</v>
      </c>
      <c r="H790" s="4">
        <f t="shared" si="48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9"/>
        <v>37.233333333333334</v>
      </c>
      <c r="G791" t="s">
        <v>14</v>
      </c>
      <c r="H791" s="4">
        <f t="shared" si="48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9"/>
        <v>30.540075309306079</v>
      </c>
      <c r="G792" t="s">
        <v>74</v>
      </c>
      <c r="H792" s="4">
        <f t="shared" si="48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9"/>
        <v>25.714285714285712</v>
      </c>
      <c r="G793" t="s">
        <v>14</v>
      </c>
      <c r="H793" s="4">
        <f t="shared" si="48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9"/>
        <v>34</v>
      </c>
      <c r="G794" t="s">
        <v>14</v>
      </c>
      <c r="H794" s="4">
        <f t="shared" si="48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9"/>
        <v>1185.909090909091</v>
      </c>
      <c r="G795" t="s">
        <v>20</v>
      </c>
      <c r="H795" s="4">
        <f t="shared" si="48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9"/>
        <v>125.39393939393939</v>
      </c>
      <c r="G796" t="s">
        <v>20</v>
      </c>
      <c r="H796" s="4">
        <f t="shared" si="48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9"/>
        <v>14.394366197183098</v>
      </c>
      <c r="G797" t="s">
        <v>14</v>
      </c>
      <c r="H797" s="4">
        <f t="shared" si="48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9"/>
        <v>54.807692307692314</v>
      </c>
      <c r="G798" t="s">
        <v>14</v>
      </c>
      <c r="H798" s="4">
        <f t="shared" si="48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9"/>
        <v>109.63157894736841</v>
      </c>
      <c r="G799" t="s">
        <v>20</v>
      </c>
      <c r="H799" s="4">
        <f t="shared" ref="H799:H862" si="52">(E799/I799)</f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9"/>
        <v>188.47058823529412</v>
      </c>
      <c r="G800" t="s">
        <v>20</v>
      </c>
      <c r="H800" s="4">
        <f t="shared" si="5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9"/>
        <v>87.008284023668637</v>
      </c>
      <c r="G801" t="s">
        <v>14</v>
      </c>
      <c r="H801" s="4">
        <f t="shared" si="5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9"/>
        <v>1</v>
      </c>
      <c r="G802" t="s">
        <v>14</v>
      </c>
      <c r="H802" s="4">
        <f t="shared" si="52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9"/>
        <v>202.9130434782609</v>
      </c>
      <c r="G803" t="s">
        <v>20</v>
      </c>
      <c r="H803" s="4">
        <f t="shared" si="5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9"/>
        <v>197.03225806451613</v>
      </c>
      <c r="G804" t="s">
        <v>20</v>
      </c>
      <c r="H804" s="4">
        <f t="shared" si="5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9"/>
        <v>107</v>
      </c>
      <c r="G805" t="s">
        <v>20</v>
      </c>
      <c r="H805" s="4">
        <f t="shared" si="5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9"/>
        <v>268.73076923076923</v>
      </c>
      <c r="G806" t="s">
        <v>20</v>
      </c>
      <c r="H806" s="4">
        <f t="shared" si="5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9"/>
        <v>50.845360824742272</v>
      </c>
      <c r="G807" t="s">
        <v>14</v>
      </c>
      <c r="H807" s="4">
        <f t="shared" si="52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9"/>
        <v>1180.2857142857142</v>
      </c>
      <c r="G808" t="s">
        <v>20</v>
      </c>
      <c r="H808" s="4">
        <f t="shared" si="52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9"/>
        <v>264</v>
      </c>
      <c r="G809" t="s">
        <v>20</v>
      </c>
      <c r="H809" s="4">
        <f t="shared" si="52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9"/>
        <v>30.44230769230769</v>
      </c>
      <c r="G810" t="s">
        <v>14</v>
      </c>
      <c r="H810" s="4">
        <f t="shared" si="52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9"/>
        <v>62.880681818181813</v>
      </c>
      <c r="G811" t="s">
        <v>14</v>
      </c>
      <c r="H811" s="4">
        <f t="shared" si="52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9"/>
        <v>193.125</v>
      </c>
      <c r="G812" t="s">
        <v>20</v>
      </c>
      <c r="H812" s="4">
        <f t="shared" si="5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9"/>
        <v>77.102702702702715</v>
      </c>
      <c r="G813" t="s">
        <v>14</v>
      </c>
      <c r="H813" s="4">
        <f t="shared" si="5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9"/>
        <v>225.52763819095478</v>
      </c>
      <c r="G814" t="s">
        <v>20</v>
      </c>
      <c r="H814" s="4">
        <f t="shared" si="52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9"/>
        <v>239.40625</v>
      </c>
      <c r="G815" t="s">
        <v>20</v>
      </c>
      <c r="H815" s="4">
        <f t="shared" si="52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9"/>
        <v>92.1875</v>
      </c>
      <c r="G816" t="s">
        <v>14</v>
      </c>
      <c r="H816" s="4">
        <f t="shared" si="52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9"/>
        <v>130.23333333333335</v>
      </c>
      <c r="G817" t="s">
        <v>20</v>
      </c>
      <c r="H817" s="4">
        <f t="shared" si="5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9"/>
        <v>615.21739130434787</v>
      </c>
      <c r="G818" t="s">
        <v>20</v>
      </c>
      <c r="H818" s="4">
        <f t="shared" si="5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9"/>
        <v>368.79532163742692</v>
      </c>
      <c r="G819" t="s">
        <v>20</v>
      </c>
      <c r="H819" s="4">
        <f t="shared" si="5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9"/>
        <v>1094.8571428571429</v>
      </c>
      <c r="G820" t="s">
        <v>20</v>
      </c>
      <c r="H820" s="4">
        <f t="shared" si="52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9"/>
        <v>50.662921348314605</v>
      </c>
      <c r="G821" t="s">
        <v>14</v>
      </c>
      <c r="H821" s="4">
        <f t="shared" si="52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9"/>
        <v>800.6</v>
      </c>
      <c r="G822" t="s">
        <v>20</v>
      </c>
      <c r="H822" s="4">
        <f t="shared" si="5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9"/>
        <v>291.28571428571428</v>
      </c>
      <c r="G823" t="s">
        <v>20</v>
      </c>
      <c r="H823" s="4">
        <f t="shared" si="52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9"/>
        <v>349.9666666666667</v>
      </c>
      <c r="G824" t="s">
        <v>20</v>
      </c>
      <c r="H824" s="4">
        <f t="shared" si="52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9"/>
        <v>357.07317073170731</v>
      </c>
      <c r="G825" t="s">
        <v>20</v>
      </c>
      <c r="H825" s="4">
        <f t="shared" si="52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9"/>
        <v>126.48941176470588</v>
      </c>
      <c r="G826" t="s">
        <v>20</v>
      </c>
      <c r="H826" s="4">
        <f t="shared" si="52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9"/>
        <v>387.5</v>
      </c>
      <c r="G827" t="s">
        <v>20</v>
      </c>
      <c r="H827" s="4">
        <f t="shared" si="52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9"/>
        <v>457.03571428571428</v>
      </c>
      <c r="G828" t="s">
        <v>20</v>
      </c>
      <c r="H828" s="4">
        <f t="shared" si="52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9"/>
        <v>266.69565217391306</v>
      </c>
      <c r="G829" t="s">
        <v>20</v>
      </c>
      <c r="H829" s="4">
        <f t="shared" si="52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9"/>
        <v>69</v>
      </c>
      <c r="G830" t="s">
        <v>14</v>
      </c>
      <c r="H830" s="4">
        <f t="shared" si="52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9"/>
        <v>51.34375</v>
      </c>
      <c r="G831" t="s">
        <v>14</v>
      </c>
      <c r="H831" s="4">
        <f t="shared" si="52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9"/>
        <v>1.1710526315789473</v>
      </c>
      <c r="G832" t="s">
        <v>14</v>
      </c>
      <c r="H832" s="4">
        <f t="shared" si="52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9"/>
        <v>108.97734294541709</v>
      </c>
      <c r="G833" t="s">
        <v>20</v>
      </c>
      <c r="H833" s="4">
        <f t="shared" si="52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9"/>
        <v>315.17592592592592</v>
      </c>
      <c r="G834" t="s">
        <v>20</v>
      </c>
      <c r="H834" s="4">
        <f t="shared" si="52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3">(E835/D835)*100</f>
        <v>157.69117647058823</v>
      </c>
      <c r="G835" t="s">
        <v>20</v>
      </c>
      <c r="H835" s="4">
        <f t="shared" si="52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3"/>
        <v>153.8082191780822</v>
      </c>
      <c r="G836" t="s">
        <v>20</v>
      </c>
      <c r="H836" s="4">
        <f t="shared" si="52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3"/>
        <v>89.738979118329468</v>
      </c>
      <c r="G837" t="s">
        <v>14</v>
      </c>
      <c r="H837" s="4">
        <f t="shared" si="52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3"/>
        <v>75.135802469135797</v>
      </c>
      <c r="G838" t="s">
        <v>14</v>
      </c>
      <c r="H838" s="4">
        <f t="shared" si="52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3"/>
        <v>852.88135593220341</v>
      </c>
      <c r="G839" t="s">
        <v>20</v>
      </c>
      <c r="H839" s="4">
        <f t="shared" si="52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3"/>
        <v>138.90625</v>
      </c>
      <c r="G840" t="s">
        <v>20</v>
      </c>
      <c r="H840" s="4">
        <f t="shared" si="52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3"/>
        <v>190.18181818181819</v>
      </c>
      <c r="G841" t="s">
        <v>20</v>
      </c>
      <c r="H841" s="4">
        <f t="shared" si="52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3"/>
        <v>100.24333619948409</v>
      </c>
      <c r="G842" t="s">
        <v>20</v>
      </c>
      <c r="H842" s="4">
        <f t="shared" si="52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3"/>
        <v>142.75824175824175</v>
      </c>
      <c r="G843" t="s">
        <v>20</v>
      </c>
      <c r="H843" s="4">
        <f t="shared" si="52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3"/>
        <v>563.13333333333333</v>
      </c>
      <c r="G844" t="s">
        <v>20</v>
      </c>
      <c r="H844" s="4">
        <f t="shared" si="52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3"/>
        <v>30.715909090909086</v>
      </c>
      <c r="G845" t="s">
        <v>14</v>
      </c>
      <c r="H845" s="4">
        <f t="shared" si="52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3"/>
        <v>99.39772727272728</v>
      </c>
      <c r="G846" t="s">
        <v>74</v>
      </c>
      <c r="H846" s="4">
        <f t="shared" si="52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3"/>
        <v>197.54935622317598</v>
      </c>
      <c r="G847" t="s">
        <v>20</v>
      </c>
      <c r="H847" s="4">
        <f t="shared" si="52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3"/>
        <v>508.5</v>
      </c>
      <c r="G848" t="s">
        <v>20</v>
      </c>
      <c r="H848" s="4">
        <f t="shared" si="52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3"/>
        <v>237.74468085106383</v>
      </c>
      <c r="G849" t="s">
        <v>20</v>
      </c>
      <c r="H849" s="4">
        <f t="shared" si="52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3"/>
        <v>338.46875</v>
      </c>
      <c r="G850" t="s">
        <v>20</v>
      </c>
      <c r="H850" s="4">
        <f t="shared" si="52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3"/>
        <v>133.08955223880596</v>
      </c>
      <c r="G851" t="s">
        <v>20</v>
      </c>
      <c r="H851" s="4">
        <f t="shared" si="52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3"/>
        <v>1</v>
      </c>
      <c r="G852" t="s">
        <v>14</v>
      </c>
      <c r="H852" s="4">
        <f t="shared" si="5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3"/>
        <v>207.79999999999998</v>
      </c>
      <c r="G853" t="s">
        <v>20</v>
      </c>
      <c r="H853" s="4">
        <f t="shared" si="52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3"/>
        <v>51.122448979591837</v>
      </c>
      <c r="G854" t="s">
        <v>14</v>
      </c>
      <c r="H854" s="4">
        <f t="shared" si="52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3"/>
        <v>652.05847953216369</v>
      </c>
      <c r="G855" t="s">
        <v>20</v>
      </c>
      <c r="H855" s="4">
        <f t="shared" si="52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3"/>
        <v>113.63099415204678</v>
      </c>
      <c r="G856" t="s">
        <v>20</v>
      </c>
      <c r="H856" s="4">
        <f t="shared" si="52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3"/>
        <v>102.37606837606839</v>
      </c>
      <c r="G857" t="s">
        <v>20</v>
      </c>
      <c r="H857" s="4">
        <f t="shared" si="5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3"/>
        <v>356.58333333333331</v>
      </c>
      <c r="G858" t="s">
        <v>20</v>
      </c>
      <c r="H858" s="4">
        <f t="shared" si="52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3"/>
        <v>139.86792452830187</v>
      </c>
      <c r="G859" t="s">
        <v>20</v>
      </c>
      <c r="H859" s="4">
        <f t="shared" si="52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3"/>
        <v>69.45</v>
      </c>
      <c r="G860" t="s">
        <v>14</v>
      </c>
      <c r="H860" s="4">
        <f t="shared" si="52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3"/>
        <v>35.534246575342465</v>
      </c>
      <c r="G861" t="s">
        <v>14</v>
      </c>
      <c r="H861" s="4">
        <f t="shared" si="52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3"/>
        <v>251.65</v>
      </c>
      <c r="G862" t="s">
        <v>20</v>
      </c>
      <c r="H862" s="4">
        <f t="shared" si="52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3"/>
        <v>105.87500000000001</v>
      </c>
      <c r="G863" t="s">
        <v>20</v>
      </c>
      <c r="H863" s="4">
        <f t="shared" ref="H863:H926" si="56">(E863/I863)</f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3"/>
        <v>187.42857142857144</v>
      </c>
      <c r="G864" t="s">
        <v>20</v>
      </c>
      <c r="H864" s="4">
        <f t="shared" si="56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3"/>
        <v>386.78571428571428</v>
      </c>
      <c r="G865" t="s">
        <v>20</v>
      </c>
      <c r="H865" s="4">
        <f t="shared" si="56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3"/>
        <v>347.07142857142856</v>
      </c>
      <c r="G866" t="s">
        <v>20</v>
      </c>
      <c r="H866" s="4">
        <f t="shared" si="56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3"/>
        <v>185.82098765432099</v>
      </c>
      <c r="G867" t="s">
        <v>20</v>
      </c>
      <c r="H867" s="4">
        <f t="shared" si="56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3"/>
        <v>43.241247264770237</v>
      </c>
      <c r="G868" t="s">
        <v>74</v>
      </c>
      <c r="H868" s="4">
        <f t="shared" si="56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3"/>
        <v>162.4375</v>
      </c>
      <c r="G869" t="s">
        <v>20</v>
      </c>
      <c r="H869" s="4">
        <f t="shared" si="56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3"/>
        <v>184.84285714285716</v>
      </c>
      <c r="G870" t="s">
        <v>20</v>
      </c>
      <c r="H870" s="4">
        <f t="shared" si="56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3"/>
        <v>23.703520691785052</v>
      </c>
      <c r="G871" t="s">
        <v>14</v>
      </c>
      <c r="H871" s="4">
        <f t="shared" si="56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3"/>
        <v>89.870129870129873</v>
      </c>
      <c r="G872" t="s">
        <v>14</v>
      </c>
      <c r="H872" s="4">
        <f t="shared" si="56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3"/>
        <v>272.6041958041958</v>
      </c>
      <c r="G873" t="s">
        <v>20</v>
      </c>
      <c r="H873" s="4">
        <f t="shared" si="56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3"/>
        <v>170.04255319148936</v>
      </c>
      <c r="G874" t="s">
        <v>20</v>
      </c>
      <c r="H874" s="4">
        <f t="shared" si="56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3"/>
        <v>188.28503562945369</v>
      </c>
      <c r="G875" t="s">
        <v>20</v>
      </c>
      <c r="H875" s="4">
        <f t="shared" si="56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3"/>
        <v>346.93532338308455</v>
      </c>
      <c r="G876" t="s">
        <v>20</v>
      </c>
      <c r="H876" s="4">
        <f t="shared" si="56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3"/>
        <v>69.177215189873422</v>
      </c>
      <c r="G877" t="s">
        <v>14</v>
      </c>
      <c r="H877" s="4">
        <f t="shared" si="56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3"/>
        <v>25.433734939759034</v>
      </c>
      <c r="G878" t="s">
        <v>14</v>
      </c>
      <c r="H878" s="4">
        <f t="shared" si="56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3"/>
        <v>77.400977995110026</v>
      </c>
      <c r="G879" t="s">
        <v>14</v>
      </c>
      <c r="H879" s="4">
        <f t="shared" si="56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3"/>
        <v>37.481481481481481</v>
      </c>
      <c r="G880" t="s">
        <v>14</v>
      </c>
      <c r="H880" s="4">
        <f t="shared" si="56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3"/>
        <v>543.79999999999995</v>
      </c>
      <c r="G881" t="s">
        <v>20</v>
      </c>
      <c r="H881" s="4">
        <f t="shared" si="56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3"/>
        <v>228.52189349112427</v>
      </c>
      <c r="G882" t="s">
        <v>20</v>
      </c>
      <c r="H882" s="4">
        <f t="shared" si="56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3"/>
        <v>38.948339483394832</v>
      </c>
      <c r="G883" t="s">
        <v>14</v>
      </c>
      <c r="H883" s="4">
        <f t="shared" si="56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3"/>
        <v>370</v>
      </c>
      <c r="G884" t="s">
        <v>20</v>
      </c>
      <c r="H884" s="4">
        <f t="shared" si="56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3"/>
        <v>237.91176470588232</v>
      </c>
      <c r="G885" t="s">
        <v>20</v>
      </c>
      <c r="H885" s="4">
        <f t="shared" si="56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3"/>
        <v>64.036299765807954</v>
      </c>
      <c r="G886" t="s">
        <v>14</v>
      </c>
      <c r="H886" s="4">
        <f t="shared" si="56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3"/>
        <v>118.27777777777777</v>
      </c>
      <c r="G887" t="s">
        <v>20</v>
      </c>
      <c r="H887" s="4">
        <f t="shared" si="56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3"/>
        <v>84.824037184594957</v>
      </c>
      <c r="G888" t="s">
        <v>14</v>
      </c>
      <c r="H888" s="4">
        <f t="shared" si="56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3"/>
        <v>29.346153846153843</v>
      </c>
      <c r="G889" t="s">
        <v>14</v>
      </c>
      <c r="H889" s="4">
        <f t="shared" si="56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3"/>
        <v>209.89655172413794</v>
      </c>
      <c r="G890" t="s">
        <v>20</v>
      </c>
      <c r="H890" s="4">
        <f t="shared" si="56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3"/>
        <v>169.78571428571431</v>
      </c>
      <c r="G891" t="s">
        <v>20</v>
      </c>
      <c r="H891" s="4">
        <f t="shared" si="56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3"/>
        <v>115.95907738095239</v>
      </c>
      <c r="G892" t="s">
        <v>20</v>
      </c>
      <c r="H892" s="4">
        <f t="shared" si="56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3"/>
        <v>258.59999999999997</v>
      </c>
      <c r="G893" t="s">
        <v>20</v>
      </c>
      <c r="H893" s="4">
        <f t="shared" si="56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3"/>
        <v>230.58333333333331</v>
      </c>
      <c r="G894" t="s">
        <v>20</v>
      </c>
      <c r="H894" s="4">
        <f t="shared" si="56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3"/>
        <v>128.21428571428572</v>
      </c>
      <c r="G895" t="s">
        <v>20</v>
      </c>
      <c r="H895" s="4">
        <f t="shared" si="56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3"/>
        <v>188.70588235294116</v>
      </c>
      <c r="G896" t="s">
        <v>20</v>
      </c>
      <c r="H896" s="4">
        <f t="shared" si="56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3"/>
        <v>6.9511889862327907</v>
      </c>
      <c r="G897" t="s">
        <v>14</v>
      </c>
      <c r="H897" s="4">
        <f t="shared" si="56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3"/>
        <v>774.43434343434342</v>
      </c>
      <c r="G898" t="s">
        <v>20</v>
      </c>
      <c r="H898" s="4">
        <f t="shared" si="56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7">(E899/D899)*100</f>
        <v>27.693181818181817</v>
      </c>
      <c r="G899" t="s">
        <v>14</v>
      </c>
      <c r="H899" s="4">
        <f t="shared" si="56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7"/>
        <v>52.479620323841424</v>
      </c>
      <c r="G900" t="s">
        <v>14</v>
      </c>
      <c r="H900" s="4">
        <f t="shared" si="56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7"/>
        <v>407.09677419354841</v>
      </c>
      <c r="G901" t="s">
        <v>20</v>
      </c>
      <c r="H901" s="4">
        <f t="shared" si="56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7"/>
        <v>2</v>
      </c>
      <c r="G902" t="s">
        <v>14</v>
      </c>
      <c r="H902" s="4">
        <f t="shared" si="56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7"/>
        <v>156.17857142857144</v>
      </c>
      <c r="G903" t="s">
        <v>20</v>
      </c>
      <c r="H903" s="4">
        <f t="shared" si="56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7"/>
        <v>252.42857142857144</v>
      </c>
      <c r="G904" t="s">
        <v>20</v>
      </c>
      <c r="H904" s="4">
        <f t="shared" si="56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7"/>
        <v>1.729268292682927</v>
      </c>
      <c r="G905" t="s">
        <v>47</v>
      </c>
      <c r="H905" s="4">
        <f t="shared" si="56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7"/>
        <v>12.230769230769232</v>
      </c>
      <c r="G906" t="s">
        <v>14</v>
      </c>
      <c r="H906" s="4">
        <f t="shared" si="56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7"/>
        <v>163.98734177215189</v>
      </c>
      <c r="G907" t="s">
        <v>20</v>
      </c>
      <c r="H907" s="4">
        <f t="shared" si="56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7"/>
        <v>162.98181818181817</v>
      </c>
      <c r="G908" t="s">
        <v>20</v>
      </c>
      <c r="H908" s="4">
        <f t="shared" si="56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7"/>
        <v>20.252747252747252</v>
      </c>
      <c r="G909" t="s">
        <v>14</v>
      </c>
      <c r="H909" s="4">
        <f t="shared" si="56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7"/>
        <v>319.24083769633506</v>
      </c>
      <c r="G910" t="s">
        <v>20</v>
      </c>
      <c r="H910" s="4">
        <f t="shared" si="56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7"/>
        <v>478.94444444444446</v>
      </c>
      <c r="G911" t="s">
        <v>20</v>
      </c>
      <c r="H911" s="4">
        <f t="shared" si="56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7"/>
        <v>19.556634304207122</v>
      </c>
      <c r="G912" t="s">
        <v>74</v>
      </c>
      <c r="H912" s="4">
        <f t="shared" si="56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7"/>
        <v>198.94827586206895</v>
      </c>
      <c r="G913" t="s">
        <v>20</v>
      </c>
      <c r="H913" s="4">
        <f t="shared" si="56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7"/>
        <v>795</v>
      </c>
      <c r="G914" t="s">
        <v>20</v>
      </c>
      <c r="H914" s="4">
        <f t="shared" si="56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7"/>
        <v>50.621082621082621</v>
      </c>
      <c r="G915" t="s">
        <v>14</v>
      </c>
      <c r="H915" s="4">
        <f t="shared" si="56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7"/>
        <v>57.4375</v>
      </c>
      <c r="G916" t="s">
        <v>14</v>
      </c>
      <c r="H916" s="4">
        <f t="shared" si="56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7"/>
        <v>155.62827640984909</v>
      </c>
      <c r="G917" t="s">
        <v>20</v>
      </c>
      <c r="H917" s="4">
        <f t="shared" si="56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7"/>
        <v>36.297297297297298</v>
      </c>
      <c r="G918" t="s">
        <v>14</v>
      </c>
      <c r="H918" s="4">
        <f t="shared" si="56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7"/>
        <v>58.25</v>
      </c>
      <c r="G919" t="s">
        <v>47</v>
      </c>
      <c r="H919" s="4">
        <f t="shared" si="56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7"/>
        <v>237.39473684210526</v>
      </c>
      <c r="G920" t="s">
        <v>20</v>
      </c>
      <c r="H920" s="4">
        <f t="shared" si="56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7"/>
        <v>58.75</v>
      </c>
      <c r="G921" t="s">
        <v>14</v>
      </c>
      <c r="H921" s="4">
        <f t="shared" si="56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7"/>
        <v>182.56603773584905</v>
      </c>
      <c r="G922" t="s">
        <v>20</v>
      </c>
      <c r="H922" s="4">
        <f t="shared" si="56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7"/>
        <v>0.75436408977556113</v>
      </c>
      <c r="G923" t="s">
        <v>14</v>
      </c>
      <c r="H923" s="4">
        <f t="shared" si="56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7"/>
        <v>175.95330739299609</v>
      </c>
      <c r="G924" t="s">
        <v>20</v>
      </c>
      <c r="H924" s="4">
        <f t="shared" si="56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7"/>
        <v>237.88235294117646</v>
      </c>
      <c r="G925" t="s">
        <v>20</v>
      </c>
      <c r="H925" s="4">
        <f t="shared" si="56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7"/>
        <v>488.05076142131981</v>
      </c>
      <c r="G926" t="s">
        <v>20</v>
      </c>
      <c r="H926" s="4">
        <f t="shared" si="56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7"/>
        <v>224.06666666666669</v>
      </c>
      <c r="G927" t="s">
        <v>20</v>
      </c>
      <c r="H927" s="4">
        <f t="shared" ref="H927:H990" si="60">(E927/I927)</f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7"/>
        <v>18.126436781609197</v>
      </c>
      <c r="G928" t="s">
        <v>14</v>
      </c>
      <c r="H928" s="4">
        <f t="shared" si="60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7"/>
        <v>45.847222222222221</v>
      </c>
      <c r="G929" t="s">
        <v>14</v>
      </c>
      <c r="H929" s="4">
        <f t="shared" si="60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7"/>
        <v>117.31541218637993</v>
      </c>
      <c r="G930" t="s">
        <v>20</v>
      </c>
      <c r="H930" s="4">
        <f t="shared" si="60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7"/>
        <v>217.30909090909088</v>
      </c>
      <c r="G931" t="s">
        <v>20</v>
      </c>
      <c r="H931" s="4">
        <f t="shared" si="60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7"/>
        <v>112.28571428571428</v>
      </c>
      <c r="G932" t="s">
        <v>20</v>
      </c>
      <c r="H932" s="4">
        <f t="shared" si="60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7"/>
        <v>72.51898734177216</v>
      </c>
      <c r="G933" t="s">
        <v>14</v>
      </c>
      <c r="H933" s="4">
        <f t="shared" si="60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7"/>
        <v>212.30434782608697</v>
      </c>
      <c r="G934" t="s">
        <v>20</v>
      </c>
      <c r="H934" s="4">
        <f t="shared" si="60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7"/>
        <v>239.74657534246577</v>
      </c>
      <c r="G935" t="s">
        <v>20</v>
      </c>
      <c r="H935" s="4">
        <f t="shared" si="60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7"/>
        <v>181.93548387096774</v>
      </c>
      <c r="G936" t="s">
        <v>20</v>
      </c>
      <c r="H936" s="4">
        <f t="shared" si="60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7"/>
        <v>164.13114754098362</v>
      </c>
      <c r="G937" t="s">
        <v>20</v>
      </c>
      <c r="H937" s="4">
        <f t="shared" si="60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7"/>
        <v>1.6375968992248062</v>
      </c>
      <c r="G938" t="s">
        <v>14</v>
      </c>
      <c r="H938" s="4">
        <f t="shared" si="60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7"/>
        <v>49.64385964912281</v>
      </c>
      <c r="G939" t="s">
        <v>74</v>
      </c>
      <c r="H939" s="4">
        <f t="shared" si="60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7"/>
        <v>109.70652173913042</v>
      </c>
      <c r="G940" t="s">
        <v>20</v>
      </c>
      <c r="H940" s="4">
        <f t="shared" si="60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7"/>
        <v>49.217948717948715</v>
      </c>
      <c r="G941" t="s">
        <v>14</v>
      </c>
      <c r="H941" s="4">
        <f t="shared" si="60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7"/>
        <v>62.232323232323225</v>
      </c>
      <c r="G942" t="s">
        <v>47</v>
      </c>
      <c r="H942" s="4">
        <f t="shared" si="60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7"/>
        <v>13.05813953488372</v>
      </c>
      <c r="G943" t="s">
        <v>14</v>
      </c>
      <c r="H943" s="4">
        <f t="shared" si="60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7"/>
        <v>64.635416666666671</v>
      </c>
      <c r="G944" t="s">
        <v>14</v>
      </c>
      <c r="H944" s="4">
        <f t="shared" si="60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7"/>
        <v>159.58666666666667</v>
      </c>
      <c r="G945" t="s">
        <v>20</v>
      </c>
      <c r="H945" s="4">
        <f t="shared" si="60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7"/>
        <v>81.42</v>
      </c>
      <c r="G946" t="s">
        <v>14</v>
      </c>
      <c r="H946" s="4">
        <f t="shared" si="60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7"/>
        <v>32.444767441860463</v>
      </c>
      <c r="G947" t="s">
        <v>14</v>
      </c>
      <c r="H947" s="4">
        <f t="shared" si="60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7"/>
        <v>9.9141184124918666</v>
      </c>
      <c r="G948" t="s">
        <v>14</v>
      </c>
      <c r="H948" s="4">
        <f t="shared" si="60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7"/>
        <v>26.694444444444443</v>
      </c>
      <c r="G949" t="s">
        <v>14</v>
      </c>
      <c r="H949" s="4">
        <f t="shared" si="60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7"/>
        <v>62.957446808510639</v>
      </c>
      <c r="G950" t="s">
        <v>74</v>
      </c>
      <c r="H950" s="4">
        <f t="shared" si="60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7"/>
        <v>161.35593220338984</v>
      </c>
      <c r="G951" t="s">
        <v>20</v>
      </c>
      <c r="H951" s="4">
        <f t="shared" si="60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7"/>
        <v>5</v>
      </c>
      <c r="G952" t="s">
        <v>14</v>
      </c>
      <c r="H952" s="4">
        <f t="shared" si="60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7"/>
        <v>1096.9379310344827</v>
      </c>
      <c r="G953" t="s">
        <v>20</v>
      </c>
      <c r="H953" s="4">
        <f t="shared" si="60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7"/>
        <v>70.094158075601371</v>
      </c>
      <c r="G954" t="s">
        <v>74</v>
      </c>
      <c r="H954" s="4">
        <f t="shared" si="60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7"/>
        <v>60</v>
      </c>
      <c r="G955" t="s">
        <v>14</v>
      </c>
      <c r="H955" s="4">
        <f t="shared" si="60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7"/>
        <v>367.0985915492958</v>
      </c>
      <c r="G956" t="s">
        <v>20</v>
      </c>
      <c r="H956" s="4">
        <f t="shared" si="60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7"/>
        <v>1109</v>
      </c>
      <c r="G957" t="s">
        <v>20</v>
      </c>
      <c r="H957" s="4">
        <f t="shared" si="60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7"/>
        <v>19.028784648187631</v>
      </c>
      <c r="G958" t="s">
        <v>14</v>
      </c>
      <c r="H958" s="4">
        <f t="shared" si="60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7"/>
        <v>126.87755102040816</v>
      </c>
      <c r="G959" t="s">
        <v>20</v>
      </c>
      <c r="H959" s="4">
        <f t="shared" si="60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7"/>
        <v>734.63636363636363</v>
      </c>
      <c r="G960" t="s">
        <v>20</v>
      </c>
      <c r="H960" s="4">
        <f t="shared" si="60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7"/>
        <v>4.5731034482758623</v>
      </c>
      <c r="G961" t="s">
        <v>14</v>
      </c>
      <c r="H961" s="4">
        <f t="shared" si="60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7"/>
        <v>85.054545454545448</v>
      </c>
      <c r="G962" t="s">
        <v>14</v>
      </c>
      <c r="H962" s="4">
        <f t="shared" si="60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1">(E963/D963)*100</f>
        <v>119.29824561403508</v>
      </c>
      <c r="G963" t="s">
        <v>20</v>
      </c>
      <c r="H963" s="4">
        <f t="shared" si="60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1"/>
        <v>296.02777777777777</v>
      </c>
      <c r="G964" t="s">
        <v>20</v>
      </c>
      <c r="H964" s="4">
        <f t="shared" si="6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1"/>
        <v>84.694915254237287</v>
      </c>
      <c r="G965" t="s">
        <v>14</v>
      </c>
      <c r="H965" s="4">
        <f t="shared" si="6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1"/>
        <v>355.7837837837838</v>
      </c>
      <c r="G966" t="s">
        <v>20</v>
      </c>
      <c r="H966" s="4">
        <f t="shared" si="60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1"/>
        <v>386.40909090909093</v>
      </c>
      <c r="G967" t="s">
        <v>20</v>
      </c>
      <c r="H967" s="4">
        <f t="shared" si="6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1"/>
        <v>792.23529411764707</v>
      </c>
      <c r="G968" t="s">
        <v>20</v>
      </c>
      <c r="H968" s="4">
        <f t="shared" si="6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1"/>
        <v>137.03393665158373</v>
      </c>
      <c r="G969" t="s">
        <v>20</v>
      </c>
      <c r="H969" s="4">
        <f t="shared" si="6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1"/>
        <v>338.20833333333337</v>
      </c>
      <c r="G970" t="s">
        <v>20</v>
      </c>
      <c r="H970" s="4">
        <f t="shared" si="6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1"/>
        <v>108.22784810126582</v>
      </c>
      <c r="G971" t="s">
        <v>20</v>
      </c>
      <c r="H971" s="4">
        <f t="shared" si="60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1"/>
        <v>60.757639620653315</v>
      </c>
      <c r="G972" t="s">
        <v>14</v>
      </c>
      <c r="H972" s="4">
        <f t="shared" si="6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1"/>
        <v>27.725490196078432</v>
      </c>
      <c r="G973" t="s">
        <v>14</v>
      </c>
      <c r="H973" s="4">
        <f t="shared" si="60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1"/>
        <v>228.3934426229508</v>
      </c>
      <c r="G974" t="s">
        <v>20</v>
      </c>
      <c r="H974" s="4">
        <f t="shared" si="6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1"/>
        <v>21.615194054500414</v>
      </c>
      <c r="G975" t="s">
        <v>14</v>
      </c>
      <c r="H975" s="4">
        <f t="shared" si="6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1"/>
        <v>373.875</v>
      </c>
      <c r="G976" t="s">
        <v>20</v>
      </c>
      <c r="H976" s="4">
        <f t="shared" si="60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1"/>
        <v>154.92592592592592</v>
      </c>
      <c r="G977" t="s">
        <v>20</v>
      </c>
      <c r="H977" s="4">
        <f t="shared" si="6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1"/>
        <v>322.14999999999998</v>
      </c>
      <c r="G978" t="s">
        <v>20</v>
      </c>
      <c r="H978" s="4">
        <f t="shared" si="6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1"/>
        <v>73.957142857142856</v>
      </c>
      <c r="G979" t="s">
        <v>14</v>
      </c>
      <c r="H979" s="4">
        <f t="shared" si="60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1"/>
        <v>864.1</v>
      </c>
      <c r="G980" t="s">
        <v>20</v>
      </c>
      <c r="H980" s="4">
        <f t="shared" si="60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1"/>
        <v>143.26245847176079</v>
      </c>
      <c r="G981" t="s">
        <v>20</v>
      </c>
      <c r="H981" s="4">
        <f t="shared" si="6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1"/>
        <v>40.281762295081968</v>
      </c>
      <c r="G982" t="s">
        <v>14</v>
      </c>
      <c r="H982" s="4">
        <f t="shared" si="6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1"/>
        <v>178.22388059701493</v>
      </c>
      <c r="G983" t="s">
        <v>20</v>
      </c>
      <c r="H983" s="4">
        <f t="shared" si="6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1"/>
        <v>84.930555555555557</v>
      </c>
      <c r="G984" t="s">
        <v>14</v>
      </c>
      <c r="H984" s="4">
        <f t="shared" si="60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1"/>
        <v>145.93648334624322</v>
      </c>
      <c r="G985" t="s">
        <v>20</v>
      </c>
      <c r="H985" s="4">
        <f t="shared" si="6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1"/>
        <v>152.46153846153848</v>
      </c>
      <c r="G986" t="s">
        <v>20</v>
      </c>
      <c r="H986" s="4">
        <f t="shared" si="6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1"/>
        <v>67.129542790152414</v>
      </c>
      <c r="G987" t="s">
        <v>14</v>
      </c>
      <c r="H987" s="4">
        <f t="shared" si="6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1"/>
        <v>40.307692307692307</v>
      </c>
      <c r="G988" t="s">
        <v>14</v>
      </c>
      <c r="H988" s="4">
        <f t="shared" si="60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1"/>
        <v>216.79032258064518</v>
      </c>
      <c r="G989" t="s">
        <v>20</v>
      </c>
      <c r="H989" s="4">
        <f t="shared" si="6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1"/>
        <v>52.117021276595743</v>
      </c>
      <c r="G990" t="s">
        <v>14</v>
      </c>
      <c r="H990" s="4">
        <f t="shared" si="60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1"/>
        <v>499.58333333333337</v>
      </c>
      <c r="G991" t="s">
        <v>20</v>
      </c>
      <c r="H991" s="4">
        <f t="shared" ref="H991:H1001" si="64">(E991/I991)</f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1"/>
        <v>87.679487179487182</v>
      </c>
      <c r="G992" t="s">
        <v>14</v>
      </c>
      <c r="H992" s="4">
        <f t="shared" si="64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1"/>
        <v>113.17346938775511</v>
      </c>
      <c r="G993" t="s">
        <v>20</v>
      </c>
      <c r="H993" s="4">
        <f t="shared" si="64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1"/>
        <v>426.54838709677421</v>
      </c>
      <c r="G994" t="s">
        <v>20</v>
      </c>
      <c r="H994" s="4">
        <f t="shared" si="64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1"/>
        <v>77.632653061224488</v>
      </c>
      <c r="G995" t="s">
        <v>74</v>
      </c>
      <c r="H995" s="4">
        <f t="shared" si="6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1"/>
        <v>52.496810772501767</v>
      </c>
      <c r="G996" t="s">
        <v>14</v>
      </c>
      <c r="H996" s="4">
        <f t="shared" si="64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1"/>
        <v>157.46762589928059</v>
      </c>
      <c r="G997" t="s">
        <v>20</v>
      </c>
      <c r="H997" s="4">
        <f t="shared" si="64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1"/>
        <v>72.939393939393938</v>
      </c>
      <c r="G998" t="s">
        <v>14</v>
      </c>
      <c r="H998" s="4">
        <f t="shared" si="64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1"/>
        <v>60.565789473684205</v>
      </c>
      <c r="G999" t="s">
        <v>74</v>
      </c>
      <c r="H999" s="4">
        <f t="shared" si="64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1"/>
        <v>56.791291291291287</v>
      </c>
      <c r="G1000" t="s">
        <v>14</v>
      </c>
      <c r="H1000" s="4">
        <f t="shared" si="64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1"/>
        <v>56.542754275427541</v>
      </c>
      <c r="G1001" t="s">
        <v>74</v>
      </c>
      <c r="H1001" s="4">
        <f t="shared" si="64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N1002"/>
      <c r="O1002"/>
      <c r="S1002" t="s">
        <v>2033</v>
      </c>
      <c r="T1002" t="s">
        <v>2034</v>
      </c>
    </row>
  </sheetData>
  <autoFilter ref="A1:T1002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G1048576">
    <cfRule type="colorScale" priority="1">
      <colorScale>
        <cfvo type="num" val="0"/>
        <cfvo type="num" val="100"/>
        <cfvo type="num" val="200"/>
        <color rgb="FFD02A22"/>
        <color rgb="FF5D913C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dateformat</vt:lpstr>
      <vt:lpstr>Crowfunding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2023-02-26T21:34:27Z</dcterms:modified>
</cp:coreProperties>
</file>