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Off_Project_Saim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<sst xmlns="http://schemas.openxmlformats.org/spreadsheetml/2006/main" count="361" uniqueCount="131">
  <si>
    <t xml:space="preserve">Supplemental Table SX: Raw data for cynomolgus macaques (Macaca fascicularis) infected with sylvatic Zika virus</t>
  </si>
  <si>
    <t xml:space="preserve">ID</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</si>
  <si>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</si>
  <si>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</si>
  <si>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</si>
  <si>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</si>
  <si>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</si>
  <si>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</si>
  <si>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</si>
  <si>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ZIKV in collected saliva</t>
  </si>
  <si>
    <t xml:space="preserve">Number  IT-injected mosquitoes with saliva positive for ZIKV after one passage of saliva in C6/36 cells</t>
  </si>
  <si>
    <t xml:space="preserve">% IT-injected mosquitoes with saliva positive for ZIKV after one passage of saliva in C6/36 cells</t>
  </si>
  <si>
    <t xml:space="preserve">Raw estimated titer delivered (FFU)</t>
  </si>
  <si>
    <t xml:space="preserve">Corrected estimated titer delivered (log10)</t>
  </si>
  <si>
    <t xml:space="preserve">PRNT50</t>
  </si>
  <si>
    <t xml:space="preserve">PRNT80</t>
  </si>
  <si>
    <t xml:space="preserve">PRNT90</t>
  </si>
  <si>
    <t xml:space="preserve">Viremia (pfu/ml)</t>
  </si>
  <si>
    <t xml:space="preserve">Viremia (log10 pfu/ml +1)</t>
  </si>
  <si>
    <t xml:space="preserve">Viremia detected after 1 passage?</t>
  </si>
  <si>
    <t xml:space="preserve">Viremia deduced</t>
  </si>
  <si>
    <t xml:space="preserve">Number of mosquitoes that engorged</t>
  </si>
  <si>
    <t xml:space="preserve">Total number of mosquitoes exposed (sometimes differs from the expected 15)</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</si>
  <si>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</si>
  <si>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</si>
  <si>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</si>
  <si>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</si>
  <si>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</si>
  <si>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</si>
  <si>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</si>
  <si>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</si>
  <si>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</si>
  <si>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</si>
  <si>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</si>
  <si>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</si>
  <si>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</si>
  <si>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 NK cells</t>
  </si>
  <si>
    <t xml:space="preserve">Number NK cells</t>
  </si>
  <si>
    <t xml:space="preserve">UGZ626</t>
  </si>
  <si>
    <t xml:space="preserve">F</t>
  </si>
  <si>
    <t xml:space="preserve">15 Mosquitos</t>
  </si>
  <si>
    <t xml:space="preserve">EC944</t>
  </si>
  <si>
    <t xml:space="preserve">M</t>
  </si>
  <si>
    <t xml:space="preserve">FR1221</t>
  </si>
  <si>
    <t xml:space="preserve">2022-04-13</t>
  </si>
  <si>
    <t xml:space="preserve">2022-05-02</t>
  </si>
  <si>
    <t xml:space="preserve">2022-05-03</t>
  </si>
  <si>
    <t xml:space="preserve">N</t>
  </si>
  <si>
    <t xml:space="preserve">2022-05-04</t>
  </si>
  <si>
    <t xml:space="preserve">NA</t>
  </si>
  <si>
    <t xml:space="preserve">2022-05-05</t>
  </si>
  <si>
    <t xml:space="preserve">2022-05-06</t>
  </si>
  <si>
    <t xml:space="preserve">2022-05-07</t>
  </si>
  <si>
    <t xml:space="preserve">2022-05-09</t>
  </si>
  <si>
    <t xml:space="preserve">2022-05-10</t>
  </si>
  <si>
    <t xml:space="preserve">2022-05-11</t>
  </si>
  <si>
    <t xml:space="preserve">2022-05-13</t>
  </si>
  <si>
    <t xml:space="preserve">2022-05-16</t>
  </si>
  <si>
    <t xml:space="preserve">2022-05-23</t>
  </si>
  <si>
    <t xml:space="preserve">2022-05-30</t>
  </si>
  <si>
    <t xml:space="preserve">&gt;640</t>
  </si>
  <si>
    <t xml:space="preserve">Column</t>
  </si>
  <si>
    <t xml:space="preserve">Information</t>
  </si>
  <si>
    <t xml:space="preserve">A</t>
  </si>
  <si>
    <t xml:space="preserve">Macaca fascicularis ID; animals were assigned to treatments based on a randomization stratified by sex</t>
  </si>
  <si>
    <t xml:space="preserve">B</t>
  </si>
  <si>
    <t xml:space="preserve">Sex: Male (M) or Female (F)</t>
  </si>
  <si>
    <t xml:space="preserve">C</t>
  </si>
  <si>
    <t xml:space="preserve">Original Treatment indicates mosquitoes that fed upon each monkey:  15 mosquitoes (15 Aedes albopictus that had previously been intrathoracically inoculated with ZIKV DakAR 41525, a sylvatic ZIKV strain from Senegal). Data from control cynomolgus macaques can be found in Table S1.</t>
  </si>
  <si>
    <t xml:space="preserve">D</t>
  </si>
  <si>
    <t xml:space="preserve">Final Treatment: For DENV and ZIKV Saimiri squirrel monkeys, same as Original Treatment (?)</t>
  </si>
  <si>
    <t xml:space="preserve">E</t>
  </si>
  <si>
    <t xml:space="preserve">Day Post Infection: Day 0 indicates day on which infectious mosquitoes delivered virus</t>
  </si>
  <si>
    <t xml:space="preserve">G</t>
  </si>
  <si>
    <r>
      <rPr>
        <b val="true"/>
        <sz val="10"/>
        <color rgb="FF000000"/>
        <rFont val="Arial"/>
        <family val="2"/>
        <charset val="1"/>
      </rPr>
      <t xml:space="preserve">DAY 0 ONLY /</t>
    </r>
    <r>
      <rPr>
        <sz val="10"/>
        <color rgb="FF000000"/>
        <rFont val="Arial"/>
        <family val="2"/>
        <charset val="1"/>
      </rPr>
      <t xml:space="preserve"> Number of IT-injected mosquitoes that fed: number of Ae. albopictus visibly engorged post-feeding. This includes mosquitoes that did not survive to incubation and force-salivation.</t>
    </r>
  </si>
  <si>
    <t xml:space="preserve">H</t>
  </si>
  <si>
    <r>
      <rPr>
        <b val="true"/>
        <sz val="10"/>
        <color rgb="FF000000"/>
        <rFont val="Arial"/>
        <family val="2"/>
        <charset val="1"/>
      </rPr>
      <t xml:space="preserve">DAY 0 ONLY / </t>
    </r>
    <r>
      <rPr>
        <sz val="10"/>
        <color rgb="FF00000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</si>
  <si>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I</t>
  </si>
  <si>
    <r>
      <rPr>
        <b val="true"/>
        <sz val="10"/>
        <color rgb="FF000000"/>
        <rFont val="Arial"/>
        <family val="2"/>
        <charset val="1"/>
      </rPr>
      <t xml:space="preserve">DAY 0 ONLY /</t>
    </r>
    <r>
      <rPr>
        <sz val="10"/>
        <color rgb="FF000000"/>
        <rFont val="Arial"/>
        <family val="2"/>
        <charset val="1"/>
      </rPr>
      <t xml:space="preserve"> Number of mosquitoes with detectable ZIKV in collected saliva: After force salivation, saliva samples were titered in C6/36 cells using serial dilution and immunostaining.</t>
    </r>
  </si>
  <si>
    <t xml:space="preserve">J</t>
  </si>
  <si>
    <r>
      <rPr>
        <b val="true"/>
        <sz val="10"/>
        <color rgb="FF000000"/>
        <rFont val="Arial"/>
        <family val="2"/>
        <charset val="1"/>
      </rPr>
      <t xml:space="preserve">DAY 0 ONLY / </t>
    </r>
    <r>
      <rPr>
        <sz val="10"/>
        <color rgb="FF000000"/>
        <rFont val="Arial"/>
        <family val="2"/>
        <charset val="1"/>
      </rPr>
      <t xml:space="preserve">Number  IT-injected mosquitoes with saliva positive for ZIKV after one passage of saliva in C6/36 cells: saliva samples were passed once in C6/36 cells and then titered in C6/36 cells via serial dilution and immunostaining</t>
    </r>
  </si>
  <si>
    <t xml:space="preserve">K</t>
  </si>
  <si>
    <r>
      <rPr>
        <b val="true"/>
        <sz val="10"/>
        <color rgb="FF000000"/>
        <rFont val="Arial"/>
        <family val="2"/>
        <charset val="1"/>
      </rPr>
      <t xml:space="preserve">DAY 0 ONLY / </t>
    </r>
    <r>
      <rPr>
        <sz val="10"/>
        <color rgb="FF000000"/>
        <rFont val="Arial"/>
        <family val="2"/>
        <charset val="1"/>
      </rPr>
      <t xml:space="preserve">% IT-injected mosquitoes with saliva positive for ZIKV after one passage of saliva in C6/36 cells: Numbers in Column J divided by Column H</t>
    </r>
  </si>
  <si>
    <t xml:space="preserve">L</t>
  </si>
  <si>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</si>
  <si>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5 (which is half the LOD, could be done also with random numbers)</t>
  </si>
  <si>
    <t xml:space="preserve">PRNT50: 50% plaque reduction neutralization titer against ZIKV (strain ZIKV-PR ABC59 for day 0, ZIKV-DakAR 41525 for day 28) ; inverse of dilution of serum needed to reduce virus titer by 50%; limit of detection = 20</t>
  </si>
  <si>
    <t xml:space="preserve">O</t>
  </si>
  <si>
    <t xml:space="preserve">PRNT80: 80% plaque reduction neutralization titer ZIKV (strain ZIKV-PR ABC59 for day 0, ZIKV-DakAR 41525 for day 28) ; inverse of dilution of serum needed to reduce virus titer by 80%; limit of detection = 20</t>
  </si>
  <si>
    <t xml:space="preserve">P</t>
  </si>
  <si>
    <t xml:space="preserve">PRNT90: 90% plaque reduction neutralization titer ZIKV (strain ZIKV-PR ABC59 for day 0, ZIKV-DakAR 41525 for day 28) ; inverse of dilution of serum needed to reduce virus titer by 90%; limit of detection = 20</t>
  </si>
  <si>
    <t xml:space="preserve">Q</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</si>
  <si>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</si>
  <si>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R</t>
  </si>
  <si>
    <t xml:space="preserve">Viremia (log10 viremia + 1) </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</si>
  <si>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</si>
  <si>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titered. Note that all Saimiri ZIKV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</si>
  <si>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</si>
  <si>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20 (LOD). This correction is done to fit dose-response relationships. For days where monkeys are not sampled, if viremic before and after, must have been viremic the days in between. We chose to linearize (=mean) to guesstimate the value.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</si>
  <si>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</si>
  <si>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</si>
  <si>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</si>
  <si>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W</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</si>
  <si>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</si>
  <si>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X</t>
  </si>
  <si>
    <t xml:space="preserve">Number of mosquitoes with detectable body infection: bodies were homogenized and one half of this sample was titered in C6/36 cells via serial dilution</t>
  </si>
  <si>
    <t xml:space="preserve">Y</t>
  </si>
  <si>
    <t xml:space="preserve">Z</t>
  </si>
  <si>
    <t xml:space="preserve">Number of mosquitoes with positive saliva without amplification (day 3 and 4 only)</t>
  </si>
  <si>
    <t xml:space="preserve">AA</t>
  </si>
  <si>
    <t xml:space="preserve">Number of mosquitoes with positive saliva after amplification. Total tested is number of fed which survived (column V) Taken from files Saimiri_SalivaryTiters Post Amplification_SRA.xlsx for DPI 3 and Amplified Saliva Titration 25FEB2022_SRA (1).xlsx for DPI 4</t>
  </si>
  <si>
    <t xml:space="preserve">AB</t>
  </si>
  <si>
    <t xml:space="preserve">% mosquitoes infected, positive bodies: Values in W divided by values in V</t>
  </si>
  <si>
    <t xml:space="preserve">AC</t>
  </si>
  <si>
    <t xml:space="preserve">% mosquitoes infected, positive legs: Values in X divided by values in V</t>
  </si>
  <si>
    <t xml:space="preserve">AD</t>
  </si>
  <si>
    <t xml:space="preserve">% mosquitoes infected, positive bodies/legs/saliva. Percentage of mosquitoes that were positive in at least one assay (body, legs, saliva), divided by total number of mosquitoes assayed (column V). For most entries, this is equivalent to percent positive in legs, although in one case (6550 D5) a mosquito was positive in the body but not in the legs; this is accounted for here.</t>
  </si>
  <si>
    <t xml:space="preserve">AE</t>
  </si>
  <si>
    <r>
      <rPr>
        <sz val="10"/>
        <color rgb="FF000000"/>
        <rFont val="Arial"/>
        <family val="2"/>
        <charset val="1"/>
      </rPr>
      <t xml:space="preserve">Mean titer of infected mosquitoes, bodies: mean value of mosquitoes that were positive for ZIKV, based off body titers. </t>
    </r>
    <r>
      <rPr>
        <b val="true"/>
        <sz val="10"/>
        <color rgb="FF000000"/>
        <rFont val="Arial"/>
        <family val="2"/>
        <charset val="1"/>
      </rPr>
      <t xml:space="preserve">LOD = 5 PFU/mosq</t>
    </r>
  </si>
  <si>
    <t xml:space="preserve">AF</t>
  </si>
  <si>
    <t xml:space="preserve">SE of mean titer of infected mosquitoes, bodies: standard error of value in AD; NA if only one mosquito infected</t>
  </si>
  <si>
    <t xml:space="preserve">AG</t>
  </si>
  <si>
    <r>
      <rPr>
        <sz val="10"/>
        <color rgb="FF000000"/>
        <rFont val="Arial"/>
        <family val="2"/>
        <charset val="1"/>
      </rPr>
      <t xml:space="preserve">Mean titer of infected mosquitoes, legs: mean value of mosquitoes that were positive for ZIKV, based off leg titers. </t>
    </r>
    <r>
      <rPr>
        <b val="true"/>
        <sz val="10"/>
        <color rgb="FF000000"/>
        <rFont val="Arial"/>
        <family val="2"/>
        <charset val="1"/>
      </rPr>
      <t xml:space="preserve">LOD = 5 PFU/mosq</t>
    </r>
  </si>
  <si>
    <t xml:space="preserve">AH</t>
  </si>
  <si>
    <t xml:space="preserve">SE of mean titer of infected mosquitoes, legs: standard error of value in AF; NA if only one mosquito infected</t>
  </si>
  <si>
    <t xml:space="preserve">AI</t>
  </si>
  <si>
    <t xml:space="preserve">Weight (g): animals were weighed on a scale each time they were sampled</t>
  </si>
  <si>
    <t xml:space="preserve">AJ</t>
  </si>
  <si>
    <t xml:space="preserve">% NK cells: No. NK cells/No. PBMCs</t>
  </si>
  <si>
    <t xml:space="preserve">AK</t>
  </si>
  <si>
    <t xml:space="preserve">Number NK cells: number of NK cells in clot tube determined by flow cytometry</t>
  </si>
</sst>
</file>

<file path=xl/styles.xml><?xml version="1.0" encoding="utf-8"?>
<styleSheet xmlns="http://schemas.openxmlformats.org/spreadsheetml/2006/main">
  <numFmts count="5">
    <numFmt numFmtId="164" formatCode="General"/>
    <numFmt numFmtId="165" formatCode="0.00"/>
    <numFmt numFmtId="166" formatCode="@"/>
    <numFmt numFmtId="167" formatCode="#,##0.00"/>
    <numFmt numFmtId="168" formatCode="#,##0"/>
  </numFmts>
  <fonts count="6">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center" vertical="center"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6" ySplit="2" topLeftCell="R9" activePane="bottomRight" state="frozen"/>
      <selection pane="topLeft" activeCell="A1" activeCellId="0" sqref="A1"/>
      <selection pane="topRight" activeCell="R1" activeCellId="0" sqref="R1"/>
      <selection pane="bottomLeft" activeCell="A9" activeCellId="0" sqref="A9"/>
      <selection pane="bottomRight" activeCell="Z32" activeCellId="0" sqref="Z32"/>
    </sheetView>
  </sheetViews>
  <sheetFormatPr defaultColWidth="11.66015625" defaultRowHeight="12.75" zeroHeight="false" outlineLevelRow="0" outlineLevelCol="0"/>
  <cols>
    <col collapsed="false" customWidth="true" hidden="false" outlineLevel="0" max="1" min="1" style="1" width="11.99"/>
    <col collapsed="false" customWidth="true" hidden="false" outlineLevel="0" max="2" min="2" style="1" width="7.15"/>
    <col collapsed="false" customWidth="true" hidden="false" outlineLevel="0" max="3" min="3" style="1" width="10.16"/>
    <col collapsed="false" customWidth="true" hidden="false" outlineLevel="0" max="4" min="4" style="1" width="9.16"/>
    <col collapsed="false" customWidth="true" hidden="false" outlineLevel="0" max="5" min="5" style="1" width="8.83"/>
    <col collapsed="false" customWidth="false" hidden="false" outlineLevel="0" max="6" min="6" style="1" width="11.64"/>
    <col collapsed="false" customWidth="true" hidden="false" outlineLevel="0" max="7" min="7" style="1" width="13.66"/>
    <col collapsed="false" customWidth="true" hidden="false" outlineLevel="0" max="8" min="8" style="1" width="12.17"/>
    <col collapsed="false" customWidth="true" hidden="false" outlineLevel="0" max="9" min="9" style="1" width="15"/>
    <col collapsed="false" customWidth="true" hidden="false" outlineLevel="0" max="10" min="10" style="1" width="16.67"/>
    <col collapsed="false" customWidth="true" hidden="false" outlineLevel="0" max="11" min="11" style="1" width="13.02"/>
    <col collapsed="false" customWidth="true" hidden="false" outlineLevel="0" max="12" min="12" style="1" width="14.35"/>
    <col collapsed="false" customWidth="true" hidden="false" outlineLevel="0" max="13" min="13" style="1" width="24"/>
    <col collapsed="false" customWidth="true" hidden="false" outlineLevel="0" max="16" min="14" style="1" width="8.33"/>
    <col collapsed="false" customWidth="true" hidden="false" outlineLevel="0" max="18" min="17" style="1" width="10.84"/>
    <col collapsed="false" customWidth="true" hidden="false" outlineLevel="0" max="19" min="19" style="1" width="12.66"/>
    <col collapsed="false" customWidth="true" hidden="false" outlineLevel="0" max="20" min="20" style="1" width="9.66"/>
    <col collapsed="false" customWidth="true" hidden="false" outlineLevel="0" max="21" min="21" style="1" width="10"/>
    <col collapsed="false" customWidth="true" hidden="false" outlineLevel="0" max="22" min="22" style="1" width="11.5"/>
    <col collapsed="false" customWidth="true" hidden="false" outlineLevel="0" max="23" min="23" style="1" width="9.83"/>
    <col collapsed="false" customWidth="true" hidden="false" outlineLevel="0" max="24" min="24" style="1" width="11.33"/>
    <col collapsed="false" customWidth="true" hidden="false" outlineLevel="0" max="25" min="25" style="1" width="13.02"/>
    <col collapsed="false" customWidth="true" hidden="false" outlineLevel="0" max="26" min="26" style="1" width="12.83"/>
    <col collapsed="false" customWidth="true" hidden="false" outlineLevel="0" max="27" min="27" style="1" width="15.15"/>
    <col collapsed="false" customWidth="true" hidden="false" outlineLevel="0" max="28" min="28" style="1" width="19.99"/>
    <col collapsed="false" customWidth="true" hidden="false" outlineLevel="0" max="29" min="29" style="2" width="19.99"/>
    <col collapsed="false" customWidth="true" hidden="false" outlineLevel="0" max="30" min="30" style="3" width="10.65"/>
    <col collapsed="false" customWidth="true" hidden="false" outlineLevel="0" max="31" min="31" style="3" width="11.84"/>
    <col collapsed="false" customWidth="true" hidden="false" outlineLevel="0" max="32" min="32" style="4" width="18.33"/>
    <col collapsed="false" customWidth="true" hidden="false" outlineLevel="0" max="34" min="33" style="3" width="18.33"/>
    <col collapsed="false" customWidth="true" hidden="false" outlineLevel="0" max="36" min="35" style="1" width="10.65"/>
    <col collapsed="false" customWidth="true" hidden="false" outlineLevel="0" max="37" min="37" style="1" width="15.15"/>
    <col collapsed="false" customWidth="false" hidden="false" outlineLevel="0" max="996" min="38" style="1" width="11.64"/>
    <col collapsed="false" customWidth="true" hidden="false" outlineLevel="0" max="1024" min="997" style="5" width="11.5"/>
  </cols>
  <sheetData>
    <row r="1" customFormat="false" ht="12.75" hidden="false" customHeight="false" outlineLevel="0" collapsed="false">
      <c r="A1" s="6" t="s">
        <v>0</v>
      </c>
    </row>
    <row r="2" s="7" customFormat="true" ht="100.5" hidden="false" customHeight="true" outlineLevel="0" collapsed="false">
      <c r="A2" s="7" t="s">
        <v>1</v>
      </c>
      <c r="B2" s="7"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7" t="s">
        <v>22</v>
      </c>
      <c r="W2" s="7" t="s">
        <v>23</v>
      </c>
      <c r="X2" s="7" t="s">
        <v>24</v>
      </c>
      <c r="Y2" s="7" t="s">
        <v>25</v>
      </c>
      <c r="Z2" s="7" t="s">
        <v>26</v>
      </c>
      <c r="AA2" s="7" t="s">
        <v>27</v>
      </c>
      <c r="AB2" s="8" t="s">
        <v>28</v>
      </c>
      <c r="AC2" s="9" t="s">
        <v>29</v>
      </c>
      <c r="AD2" s="10" t="s">
        <v>30</v>
      </c>
      <c r="AE2" s="10" t="s">
        <v>31</v>
      </c>
      <c r="AF2" s="11" t="s">
        <v>32</v>
      </c>
      <c r="AG2" s="10" t="s">
        <v>33</v>
      </c>
      <c r="AH2" s="10" t="s">
        <v>34</v>
      </c>
      <c r="AI2" s="7" t="s">
        <v>35</v>
      </c>
      <c r="AJ2" s="7" t="s">
        <v>36</v>
      </c>
      <c r="AK2" s="7" t="s">
        <v>37</v>
      </c>
    </row>
    <row r="3" customFormat="false" ht="12.75" hidden="false" customHeight="false" outlineLevel="0" collapsed="false">
      <c r="A3" s="1" t="s">
        <v>38</v>
      </c>
      <c r="B3" s="1" t="s">
        <v>39</v>
      </c>
      <c r="C3" s="1" t="s">
        <v>40</v>
      </c>
      <c r="D3" s="1" t="s">
        <v>40</v>
      </c>
      <c r="E3" s="1" t="n">
        <v>-20</v>
      </c>
      <c r="F3" s="12"/>
      <c r="G3" s="12"/>
      <c r="Q3" s="1" t="n">
        <v>0</v>
      </c>
      <c r="R3" s="13" t="n">
        <f aca="false">LOG10(Q3+1)</f>
        <v>0</v>
      </c>
    </row>
    <row r="4" customFormat="false" ht="12.75" hidden="false" customHeight="false" outlineLevel="0" collapsed="false">
      <c r="A4" s="1" t="s">
        <v>41</v>
      </c>
      <c r="B4" s="1" t="s">
        <v>42</v>
      </c>
      <c r="C4" s="1" t="s">
        <v>40</v>
      </c>
      <c r="D4" s="1" t="s">
        <v>40</v>
      </c>
      <c r="E4" s="1" t="n">
        <v>-20</v>
      </c>
      <c r="F4" s="12"/>
      <c r="G4" s="12"/>
      <c r="Q4" s="1" t="n">
        <v>0</v>
      </c>
      <c r="R4" s="13" t="n">
        <f aca="false">LOG10(Q4+1)</f>
        <v>0</v>
      </c>
    </row>
    <row r="5" customFormat="false" ht="12.75" hidden="false" customHeight="false" outlineLevel="0" collapsed="false">
      <c r="A5" s="1" t="s">
        <v>43</v>
      </c>
      <c r="B5" s="1" t="s">
        <v>39</v>
      </c>
      <c r="C5" s="1" t="s">
        <v>40</v>
      </c>
      <c r="D5" s="1" t="s">
        <v>40</v>
      </c>
      <c r="E5" s="1" t="n">
        <v>-20</v>
      </c>
      <c r="F5" s="12"/>
      <c r="G5" s="12"/>
      <c r="Q5" s="1" t="n">
        <v>0</v>
      </c>
      <c r="R5" s="13" t="n">
        <f aca="false">LOG10(Q5+1)</f>
        <v>0</v>
      </c>
    </row>
    <row r="6" customFormat="false" ht="12.75" hidden="false" customHeight="false" outlineLevel="0" collapsed="false">
      <c r="A6" s="1" t="s">
        <v>38</v>
      </c>
      <c r="B6" s="1" t="s">
        <v>39</v>
      </c>
      <c r="C6" s="1" t="s">
        <v>40</v>
      </c>
      <c r="D6" s="1" t="s">
        <v>40</v>
      </c>
      <c r="E6" s="1" t="n">
        <v>-19</v>
      </c>
      <c r="F6" s="12" t="s">
        <v>44</v>
      </c>
      <c r="G6" s="12"/>
      <c r="R6" s="13"/>
      <c r="AJ6" s="1" t="n">
        <v>7.3</v>
      </c>
      <c r="AK6" s="1" t="n">
        <v>2784</v>
      </c>
    </row>
    <row r="7" customFormat="false" ht="12.75" hidden="false" customHeight="false" outlineLevel="0" collapsed="false">
      <c r="A7" s="1" t="s">
        <v>41</v>
      </c>
      <c r="B7" s="1" t="s">
        <v>42</v>
      </c>
      <c r="C7" s="1" t="s">
        <v>40</v>
      </c>
      <c r="D7" s="1" t="s">
        <v>40</v>
      </c>
      <c r="E7" s="1" t="n">
        <v>-19</v>
      </c>
      <c r="F7" s="12" t="s">
        <v>44</v>
      </c>
      <c r="G7" s="12"/>
      <c r="R7" s="13"/>
      <c r="AJ7" s="1" t="n">
        <v>7.4</v>
      </c>
      <c r="AK7" s="1" t="n">
        <v>2298</v>
      </c>
    </row>
    <row r="8" customFormat="false" ht="12.75" hidden="false" customHeight="false" outlineLevel="0" collapsed="false">
      <c r="A8" s="1" t="s">
        <v>43</v>
      </c>
      <c r="B8" s="1" t="s">
        <v>39</v>
      </c>
      <c r="C8" s="1" t="s">
        <v>40</v>
      </c>
      <c r="D8" s="1" t="s">
        <v>40</v>
      </c>
      <c r="E8" s="1" t="n">
        <v>-19</v>
      </c>
      <c r="F8" s="12" t="s">
        <v>44</v>
      </c>
      <c r="G8" s="12"/>
      <c r="R8" s="13"/>
      <c r="AJ8" s="1" t="n">
        <v>6.9</v>
      </c>
      <c r="AK8" s="1" t="n">
        <v>1536</v>
      </c>
    </row>
    <row r="9" customFormat="false" ht="12.75" hidden="false" customHeight="false" outlineLevel="0" collapsed="false">
      <c r="A9" s="1" t="s">
        <v>38</v>
      </c>
      <c r="B9" s="1" t="s">
        <v>39</v>
      </c>
      <c r="C9" s="1" t="s">
        <v>40</v>
      </c>
      <c r="D9" s="1" t="s">
        <v>40</v>
      </c>
      <c r="E9" s="1" t="n">
        <v>-7</v>
      </c>
      <c r="F9" s="12"/>
      <c r="G9" s="12"/>
      <c r="N9" s="1" t="n">
        <v>19</v>
      </c>
      <c r="O9" s="1" t="n">
        <v>19</v>
      </c>
      <c r="P9" s="1" t="n">
        <v>19</v>
      </c>
      <c r="R9" s="13"/>
    </row>
    <row r="10" customFormat="false" ht="12.75" hidden="false" customHeight="false" outlineLevel="0" collapsed="false">
      <c r="A10" s="1" t="s">
        <v>41</v>
      </c>
      <c r="B10" s="1" t="s">
        <v>42</v>
      </c>
      <c r="C10" s="1" t="s">
        <v>40</v>
      </c>
      <c r="D10" s="1" t="s">
        <v>40</v>
      </c>
      <c r="E10" s="1" t="n">
        <v>-7</v>
      </c>
      <c r="F10" s="12"/>
      <c r="G10" s="12"/>
      <c r="N10" s="1" t="n">
        <v>19</v>
      </c>
      <c r="O10" s="1" t="n">
        <v>19</v>
      </c>
      <c r="P10" s="1" t="n">
        <v>19</v>
      </c>
      <c r="R10" s="13"/>
    </row>
    <row r="11" customFormat="false" ht="12.75" hidden="false" customHeight="false" outlineLevel="0" collapsed="false">
      <c r="A11" s="1" t="s">
        <v>43</v>
      </c>
      <c r="B11" s="1" t="s">
        <v>39</v>
      </c>
      <c r="C11" s="1" t="s">
        <v>40</v>
      </c>
      <c r="D11" s="1" t="s">
        <v>40</v>
      </c>
      <c r="E11" s="1" t="n">
        <v>-7</v>
      </c>
      <c r="F11" s="12"/>
      <c r="G11" s="12"/>
      <c r="N11" s="1" t="n">
        <v>19</v>
      </c>
      <c r="O11" s="1" t="n">
        <v>19</v>
      </c>
      <c r="P11" s="1" t="n">
        <v>19</v>
      </c>
      <c r="R11" s="13"/>
    </row>
    <row r="12" customFormat="false" ht="12.75" hidden="false" customHeight="false" outlineLevel="0" collapsed="false">
      <c r="A12" s="1" t="s">
        <v>38</v>
      </c>
      <c r="B12" s="1" t="s">
        <v>39</v>
      </c>
      <c r="C12" s="1" t="s">
        <v>40</v>
      </c>
      <c r="D12" s="1" t="s">
        <v>40</v>
      </c>
      <c r="E12" s="1" t="n">
        <v>0</v>
      </c>
      <c r="F12" s="12" t="s">
        <v>45</v>
      </c>
      <c r="G12" s="4" t="n">
        <v>7</v>
      </c>
      <c r="H12" s="1" t="n">
        <v>7</v>
      </c>
      <c r="I12" s="1" t="n">
        <v>7</v>
      </c>
      <c r="J12" s="1" t="n">
        <v>7</v>
      </c>
      <c r="K12" s="13" t="n">
        <f aca="false">(J12/H12)*100</f>
        <v>100</v>
      </c>
      <c r="L12" s="1" t="n">
        <v>25920</v>
      </c>
      <c r="M12" s="13" t="n">
        <f aca="false">LOG10(L12)</f>
        <v>4.41363499719856</v>
      </c>
      <c r="R12" s="13"/>
      <c r="AI12" s="1" t="n">
        <v>2700</v>
      </c>
    </row>
    <row r="13" customFormat="false" ht="12.75" hidden="false" customHeight="false" outlineLevel="0" collapsed="false">
      <c r="A13" s="1" t="s">
        <v>41</v>
      </c>
      <c r="B13" s="1" t="s">
        <v>42</v>
      </c>
      <c r="C13" s="1" t="s">
        <v>40</v>
      </c>
      <c r="D13" s="1" t="s">
        <v>40</v>
      </c>
      <c r="E13" s="1" t="n">
        <v>0</v>
      </c>
      <c r="F13" s="12" t="s">
        <v>45</v>
      </c>
      <c r="G13" s="4" t="n">
        <v>11</v>
      </c>
      <c r="H13" s="1" t="n">
        <v>11</v>
      </c>
      <c r="I13" s="1" t="n">
        <v>9</v>
      </c>
      <c r="J13" s="1" t="n">
        <v>10</v>
      </c>
      <c r="K13" s="13" t="n">
        <f aca="false">(J13/H13)*100</f>
        <v>90.9090909090909</v>
      </c>
      <c r="L13" s="1" t="n">
        <v>30040</v>
      </c>
      <c r="M13" s="13" t="n">
        <f aca="false">LOG10(L13+5)</f>
        <v>4.47777220834926</v>
      </c>
      <c r="R13" s="13"/>
      <c r="AI13" s="1" t="n">
        <v>4600</v>
      </c>
    </row>
    <row r="14" customFormat="false" ht="12.75" hidden="false" customHeight="false" outlineLevel="0" collapsed="false">
      <c r="A14" s="1" t="s">
        <v>43</v>
      </c>
      <c r="B14" s="1" t="s">
        <v>39</v>
      </c>
      <c r="C14" s="1" t="s">
        <v>40</v>
      </c>
      <c r="D14" s="1" t="s">
        <v>40</v>
      </c>
      <c r="E14" s="1" t="n">
        <v>0</v>
      </c>
      <c r="F14" s="12" t="s">
        <v>45</v>
      </c>
      <c r="G14" s="4" t="n">
        <v>7</v>
      </c>
      <c r="H14" s="1" t="n">
        <v>7</v>
      </c>
      <c r="I14" s="1" t="n">
        <v>5</v>
      </c>
      <c r="J14" s="1" t="n">
        <v>5</v>
      </c>
      <c r="K14" s="13" t="n">
        <f aca="false">(J14/H14)*100</f>
        <v>71.4285714285714</v>
      </c>
      <c r="L14" s="1" t="n">
        <v>26010</v>
      </c>
      <c r="M14" s="13" t="n">
        <f aca="false">LOG10(L14)</f>
        <v>4.41514035219587</v>
      </c>
      <c r="R14" s="13"/>
      <c r="AI14" s="1" t="n">
        <v>2700</v>
      </c>
    </row>
    <row r="15" customFormat="false" ht="12.75" hidden="false" customHeight="false" outlineLevel="0" collapsed="false">
      <c r="A15" s="1" t="s">
        <v>38</v>
      </c>
      <c r="B15" s="1" t="s">
        <v>39</v>
      </c>
      <c r="C15" s="1" t="s">
        <v>40</v>
      </c>
      <c r="D15" s="1" t="s">
        <v>40</v>
      </c>
      <c r="E15" s="1" t="n">
        <v>1</v>
      </c>
      <c r="F15" s="12" t="s">
        <v>46</v>
      </c>
      <c r="G15" s="12"/>
      <c r="Q15" s="1" t="n">
        <v>0</v>
      </c>
      <c r="R15" s="13" t="n">
        <f aca="false">LOG10(Q15+1)</f>
        <v>0</v>
      </c>
      <c r="S15" s="1" t="s">
        <v>47</v>
      </c>
      <c r="T15" s="2" t="n">
        <v>0</v>
      </c>
      <c r="U15" s="1" t="n">
        <v>14</v>
      </c>
      <c r="V15" s="1" t="n">
        <v>16</v>
      </c>
      <c r="W15" s="1" t="n">
        <v>14</v>
      </c>
      <c r="X15" s="1" t="n">
        <v>0</v>
      </c>
      <c r="Y15" s="1" t="n">
        <v>0</v>
      </c>
      <c r="AB15" s="13" t="n">
        <f aca="false">(X15/W15)*100</f>
        <v>0</v>
      </c>
      <c r="AC15" s="2" t="n">
        <f aca="false">(Y15/W15)*100</f>
        <v>0</v>
      </c>
      <c r="AI15" s="1" t="n">
        <v>2680</v>
      </c>
      <c r="AJ15" s="1" t="n">
        <v>1.8</v>
      </c>
      <c r="AK15" s="1" t="n">
        <v>714</v>
      </c>
    </row>
    <row r="16" customFormat="false" ht="12.75" hidden="false" customHeight="false" outlineLevel="0" collapsed="false">
      <c r="A16" s="1" t="s">
        <v>41</v>
      </c>
      <c r="B16" s="1" t="s">
        <v>42</v>
      </c>
      <c r="C16" s="1" t="s">
        <v>40</v>
      </c>
      <c r="D16" s="1" t="s">
        <v>40</v>
      </c>
      <c r="E16" s="1" t="n">
        <v>1</v>
      </c>
      <c r="F16" s="12" t="s">
        <v>46</v>
      </c>
      <c r="G16" s="12"/>
      <c r="Q16" s="1" t="n">
        <v>0</v>
      </c>
      <c r="R16" s="13" t="n">
        <f aca="false">LOG10(Q16+1)</f>
        <v>0</v>
      </c>
      <c r="S16" s="1" t="s">
        <v>47</v>
      </c>
      <c r="T16" s="2" t="n">
        <v>0</v>
      </c>
      <c r="U16" s="1" t="n">
        <v>10</v>
      </c>
      <c r="V16" s="1" t="n">
        <v>15</v>
      </c>
      <c r="W16" s="1" t="n">
        <v>10</v>
      </c>
      <c r="X16" s="1" t="n">
        <v>0</v>
      </c>
      <c r="Y16" s="1" t="n">
        <v>0</v>
      </c>
      <c r="AB16" s="13" t="n">
        <f aca="false">(X16/W16)*100</f>
        <v>0</v>
      </c>
      <c r="AC16" s="2" t="n">
        <f aca="false">(Y16/W16)*100</f>
        <v>0</v>
      </c>
      <c r="AI16" s="1" t="n">
        <v>4720</v>
      </c>
      <c r="AJ16" s="1" t="n">
        <v>3.1</v>
      </c>
      <c r="AK16" s="1" t="n">
        <v>1724</v>
      </c>
    </row>
    <row r="17" customFormat="false" ht="12.75" hidden="false" customHeight="false" outlineLevel="0" collapsed="false">
      <c r="A17" s="1" t="s">
        <v>43</v>
      </c>
      <c r="B17" s="1" t="s">
        <v>39</v>
      </c>
      <c r="C17" s="1" t="s">
        <v>40</v>
      </c>
      <c r="D17" s="1" t="s">
        <v>40</v>
      </c>
      <c r="E17" s="1" t="n">
        <v>1</v>
      </c>
      <c r="F17" s="12" t="s">
        <v>46</v>
      </c>
      <c r="G17" s="12"/>
      <c r="Q17" s="1" t="n">
        <v>0</v>
      </c>
      <c r="R17" s="13" t="n">
        <f aca="false">LOG10(Q17+1)</f>
        <v>0</v>
      </c>
      <c r="S17" s="1" t="s">
        <v>47</v>
      </c>
      <c r="T17" s="2" t="n">
        <v>0</v>
      </c>
      <c r="U17" s="1" t="n">
        <v>11</v>
      </c>
      <c r="V17" s="1" t="n">
        <v>16</v>
      </c>
      <c r="W17" s="1" t="n">
        <v>10</v>
      </c>
      <c r="X17" s="1" t="n">
        <v>0</v>
      </c>
      <c r="Y17" s="1" t="n">
        <v>0</v>
      </c>
      <c r="AB17" s="13" t="n">
        <f aca="false">(X17/W17)*100</f>
        <v>0</v>
      </c>
      <c r="AC17" s="2" t="n">
        <f aca="false">(Y17/W17)*100</f>
        <v>0</v>
      </c>
      <c r="AI17" s="1" t="n">
        <v>2860</v>
      </c>
      <c r="AJ17" s="1" t="n">
        <v>2.6</v>
      </c>
      <c r="AK17" s="1" t="n">
        <v>1473</v>
      </c>
    </row>
    <row r="18" customFormat="false" ht="12.75" hidden="false" customHeight="false" outlineLevel="0" collapsed="false">
      <c r="A18" s="1" t="s">
        <v>38</v>
      </c>
      <c r="B18" s="1" t="s">
        <v>39</v>
      </c>
      <c r="C18" s="1" t="s">
        <v>40</v>
      </c>
      <c r="D18" s="1" t="s">
        <v>40</v>
      </c>
      <c r="E18" s="1" t="n">
        <v>2</v>
      </c>
      <c r="F18" s="12" t="s">
        <v>48</v>
      </c>
      <c r="G18" s="12"/>
      <c r="Q18" s="14" t="n">
        <f aca="false">(10^R18)-1</f>
        <v>84.1138038202377</v>
      </c>
      <c r="R18" s="13" t="n">
        <f aca="false">AVERAGE(2.08,1.78)</f>
        <v>1.93</v>
      </c>
      <c r="T18" s="2" t="n">
        <v>1.93</v>
      </c>
      <c r="U18" s="1" t="n">
        <v>10</v>
      </c>
      <c r="V18" s="1" t="n">
        <v>17</v>
      </c>
      <c r="W18" s="1" t="n">
        <v>10</v>
      </c>
      <c r="X18" s="1" t="n">
        <v>1</v>
      </c>
      <c r="Y18" s="1" t="n">
        <v>4</v>
      </c>
      <c r="AB18" s="13" t="n">
        <f aca="false">(X18/W18)*100</f>
        <v>10</v>
      </c>
      <c r="AC18" s="2" t="n">
        <f aca="false">(Y18/W18)*100</f>
        <v>40</v>
      </c>
      <c r="AD18" s="3" t="n">
        <f aca="false">(4/W18)*100</f>
        <v>40</v>
      </c>
      <c r="AE18" s="3" t="n">
        <v>2</v>
      </c>
      <c r="AF18" s="4" t="s">
        <v>49</v>
      </c>
      <c r="AG18" s="3" t="n">
        <f aca="false">LOG10((10^6.12+10^3.06+10^2.3+10^2.3)/4)</f>
        <v>5.51844943072301</v>
      </c>
      <c r="AH18" s="3" t="n">
        <v>0.92</v>
      </c>
      <c r="AI18" s="1" t="n">
        <v>2600</v>
      </c>
    </row>
    <row r="19" customFormat="false" ht="12.75" hidden="false" customHeight="false" outlineLevel="0" collapsed="false">
      <c r="A19" s="1" t="s">
        <v>41</v>
      </c>
      <c r="B19" s="1" t="s">
        <v>42</v>
      </c>
      <c r="C19" s="1" t="s">
        <v>40</v>
      </c>
      <c r="D19" s="1" t="s">
        <v>40</v>
      </c>
      <c r="E19" s="1" t="n">
        <v>2</v>
      </c>
      <c r="F19" s="12" t="s">
        <v>48</v>
      </c>
      <c r="G19" s="12"/>
      <c r="Q19" s="1" t="n">
        <v>0</v>
      </c>
      <c r="R19" s="13" t="n">
        <f aca="false">LOG10(Q19+1)</f>
        <v>0</v>
      </c>
      <c r="S19" s="1" t="s">
        <v>47</v>
      </c>
      <c r="T19" s="2" t="n">
        <v>0</v>
      </c>
      <c r="U19" s="1" t="n">
        <v>7</v>
      </c>
      <c r="V19" s="1" t="n">
        <v>17</v>
      </c>
      <c r="W19" s="1" t="n">
        <v>7</v>
      </c>
      <c r="X19" s="1" t="n">
        <v>0</v>
      </c>
      <c r="Y19" s="1" t="n">
        <v>0</v>
      </c>
      <c r="AB19" s="13" t="n">
        <f aca="false">(X19/W19)*100</f>
        <v>0</v>
      </c>
      <c r="AC19" s="2" t="n">
        <f aca="false">(Y19/W19)*100</f>
        <v>0</v>
      </c>
      <c r="AI19" s="1" t="n">
        <v>4600</v>
      </c>
    </row>
    <row r="20" customFormat="false" ht="12.75" hidden="false" customHeight="false" outlineLevel="0" collapsed="false">
      <c r="A20" s="1" t="s">
        <v>43</v>
      </c>
      <c r="B20" s="1" t="s">
        <v>39</v>
      </c>
      <c r="C20" s="1" t="s">
        <v>40</v>
      </c>
      <c r="D20" s="1" t="s">
        <v>40</v>
      </c>
      <c r="E20" s="1" t="n">
        <v>2</v>
      </c>
      <c r="F20" s="12" t="s">
        <v>48</v>
      </c>
      <c r="G20" s="12"/>
      <c r="Q20" s="1" t="n">
        <v>0</v>
      </c>
      <c r="R20" s="13" t="n">
        <f aca="false">LOG10(Q20+1)</f>
        <v>0</v>
      </c>
      <c r="S20" s="1" t="s">
        <v>47</v>
      </c>
      <c r="T20" s="2" t="n">
        <v>0</v>
      </c>
      <c r="U20" s="1" t="n">
        <v>10</v>
      </c>
      <c r="V20" s="1" t="n">
        <v>17</v>
      </c>
      <c r="W20" s="1" t="n">
        <v>9</v>
      </c>
      <c r="X20" s="1" t="n">
        <v>0</v>
      </c>
      <c r="Y20" s="1" t="n">
        <v>0</v>
      </c>
      <c r="AB20" s="13" t="n">
        <f aca="false">(X20/W20)*100</f>
        <v>0</v>
      </c>
      <c r="AC20" s="2" t="n">
        <f aca="false">(Y20/W20)*100</f>
        <v>0</v>
      </c>
      <c r="AI20" s="1" t="n">
        <v>2700</v>
      </c>
    </row>
    <row r="21" customFormat="false" ht="12.75" hidden="false" customHeight="false" outlineLevel="0" collapsed="false">
      <c r="A21" s="1" t="s">
        <v>38</v>
      </c>
      <c r="B21" s="1" t="s">
        <v>39</v>
      </c>
      <c r="C21" s="1" t="s">
        <v>40</v>
      </c>
      <c r="D21" s="1" t="s">
        <v>40</v>
      </c>
      <c r="E21" s="1" t="n">
        <v>3</v>
      </c>
      <c r="F21" s="12" t="s">
        <v>50</v>
      </c>
      <c r="G21" s="12"/>
      <c r="Q21" s="1" t="n">
        <v>8000</v>
      </c>
      <c r="R21" s="13" t="n">
        <f aca="false">LOG10(Q21+1)</f>
        <v>3.90314427040954</v>
      </c>
      <c r="T21" s="2" t="n">
        <v>3.90314427040954</v>
      </c>
      <c r="U21" s="1" t="n">
        <v>13</v>
      </c>
      <c r="V21" s="1" t="n">
        <v>22</v>
      </c>
      <c r="W21" s="1" t="n">
        <v>13</v>
      </c>
      <c r="X21" s="1" t="n">
        <v>8</v>
      </c>
      <c r="Y21" s="1" t="n">
        <v>4</v>
      </c>
      <c r="AB21" s="13" t="n">
        <f aca="false">(X21/W21)*100</f>
        <v>61.5384615384615</v>
      </c>
      <c r="AC21" s="2" t="n">
        <f aca="false">(Y21/W21)*100</f>
        <v>30.7692307692308</v>
      </c>
      <c r="AD21" s="2" t="n">
        <f aca="false">(8/W21)*100</f>
        <v>61.5384615384615</v>
      </c>
      <c r="AE21" s="3" t="n">
        <f aca="false">LOG10((10^7.19+10^7.11+10^5.64+10^7.44+10^3.1+10^5.9+10^6.06+10^6.7)/8)</f>
        <v>6.89834855910953</v>
      </c>
      <c r="AF21" s="4" t="n">
        <v>0.56</v>
      </c>
      <c r="AG21" s="3" t="n">
        <f aca="false">LOG10((10^5.75 + 10^5.8 + 10^5.82 + 10^3.88)/4)</f>
        <v>5.66782122165642</v>
      </c>
      <c r="AH21" s="3" t="n">
        <v>0.48</v>
      </c>
      <c r="AI21" s="1" t="n">
        <v>2700</v>
      </c>
    </row>
    <row r="22" customFormat="false" ht="12.75" hidden="false" customHeight="false" outlineLevel="0" collapsed="false">
      <c r="A22" s="1" t="s">
        <v>41</v>
      </c>
      <c r="B22" s="1" t="s">
        <v>42</v>
      </c>
      <c r="C22" s="1" t="s">
        <v>40</v>
      </c>
      <c r="D22" s="1" t="s">
        <v>40</v>
      </c>
      <c r="E22" s="1" t="n">
        <v>3</v>
      </c>
      <c r="F22" s="12" t="s">
        <v>50</v>
      </c>
      <c r="G22" s="12"/>
      <c r="Q22" s="1" t="n">
        <v>2200</v>
      </c>
      <c r="R22" s="13" t="n">
        <f aca="false">LOG10(Q22+1)</f>
        <v>3.34262004255335</v>
      </c>
      <c r="T22" s="2" t="n">
        <v>3.34262004255335</v>
      </c>
      <c r="U22" s="1" t="n">
        <v>10</v>
      </c>
      <c r="V22" s="1" t="n">
        <v>17</v>
      </c>
      <c r="W22" s="1" t="n">
        <v>10</v>
      </c>
      <c r="X22" s="1" t="n">
        <v>3</v>
      </c>
      <c r="Y22" s="1" t="n">
        <v>2</v>
      </c>
      <c r="AB22" s="13" t="n">
        <f aca="false">(X22/W22)*100</f>
        <v>30</v>
      </c>
      <c r="AC22" s="2" t="n">
        <f aca="false">(Y22/W22)*100</f>
        <v>20</v>
      </c>
      <c r="AD22" s="3" t="n">
        <f aca="false">(3/W22)*100</f>
        <v>30</v>
      </c>
      <c r="AE22" s="3" t="n">
        <f aca="false">LOG10((10^6.29+10^6.89+10^6.39)/3)</f>
        <v>6.60806313433322</v>
      </c>
      <c r="AF22" s="4" t="n">
        <v>0.19</v>
      </c>
      <c r="AG22" s="3" t="n">
        <f aca="false">LOG10((10^5.38+10^5.39)/2)</f>
        <v>5.38502878167785</v>
      </c>
      <c r="AH22" s="3" t="n">
        <v>0.01</v>
      </c>
      <c r="AI22" s="1" t="n">
        <v>4700</v>
      </c>
    </row>
    <row r="23" customFormat="false" ht="12.75" hidden="false" customHeight="false" outlineLevel="0" collapsed="false">
      <c r="A23" s="1" t="s">
        <v>43</v>
      </c>
      <c r="B23" s="1" t="s">
        <v>39</v>
      </c>
      <c r="C23" s="1" t="s">
        <v>40</v>
      </c>
      <c r="D23" s="1" t="s">
        <v>40</v>
      </c>
      <c r="E23" s="1" t="n">
        <v>3</v>
      </c>
      <c r="F23" s="12" t="s">
        <v>50</v>
      </c>
      <c r="G23" s="12"/>
      <c r="Q23" s="1" t="n">
        <v>1400</v>
      </c>
      <c r="R23" s="13" t="n">
        <f aca="false">LOG10(Q23+1)</f>
        <v>3.14643813528577</v>
      </c>
      <c r="T23" s="2" t="n">
        <v>3.14643813528577</v>
      </c>
      <c r="U23" s="1" t="n">
        <v>12</v>
      </c>
      <c r="V23" s="1" t="n">
        <v>18</v>
      </c>
      <c r="W23" s="1" t="n">
        <v>11</v>
      </c>
      <c r="X23" s="1" t="n">
        <v>1</v>
      </c>
      <c r="Y23" s="1" t="n">
        <v>1</v>
      </c>
      <c r="AB23" s="13" t="n">
        <f aca="false">(X23/W23)*100</f>
        <v>9.09090909090909</v>
      </c>
      <c r="AC23" s="2" t="n">
        <f aca="false">(Y23/W23)*100</f>
        <v>9.09090909090909</v>
      </c>
      <c r="AD23" s="3" t="n">
        <f aca="false">(1/W23)*100</f>
        <v>9.09090909090909</v>
      </c>
      <c r="AE23" s="3" t="n">
        <v>6.88</v>
      </c>
      <c r="AF23" s="4" t="s">
        <v>49</v>
      </c>
      <c r="AG23" s="3" t="n">
        <v>4.9</v>
      </c>
      <c r="AH23" s="3" t="s">
        <v>49</v>
      </c>
      <c r="AI23" s="1" t="n">
        <v>2700</v>
      </c>
    </row>
    <row r="24" customFormat="false" ht="12.75" hidden="false" customHeight="false" outlineLevel="0" collapsed="false">
      <c r="A24" s="1" t="s">
        <v>38</v>
      </c>
      <c r="B24" s="1" t="s">
        <v>39</v>
      </c>
      <c r="C24" s="1" t="s">
        <v>40</v>
      </c>
      <c r="D24" s="1" t="s">
        <v>40</v>
      </c>
      <c r="E24" s="1" t="n">
        <v>4</v>
      </c>
      <c r="F24" s="12" t="s">
        <v>51</v>
      </c>
      <c r="G24" s="12"/>
      <c r="Q24" s="1" t="n">
        <v>96000</v>
      </c>
      <c r="R24" s="13" t="n">
        <f aca="false">LOG10(Q24+1)</f>
        <v>4.98227575691686</v>
      </c>
      <c r="T24" s="2" t="n">
        <v>4.98227575691686</v>
      </c>
      <c r="U24" s="1" t="n">
        <v>9</v>
      </c>
      <c r="V24" s="1" t="n">
        <v>17</v>
      </c>
      <c r="W24" s="1" t="n">
        <v>9</v>
      </c>
      <c r="X24" s="1" t="n">
        <v>8</v>
      </c>
      <c r="Y24" s="1" t="n">
        <v>7</v>
      </c>
      <c r="AB24" s="13" t="n">
        <f aca="false">(X24/W24)*100</f>
        <v>88.8888888888889</v>
      </c>
      <c r="AC24" s="2" t="n">
        <f aca="false">(Y24/W24)*100</f>
        <v>77.7777777777778</v>
      </c>
      <c r="AD24" s="3" t="n">
        <f aca="false">(8/W24)*100</f>
        <v>88.8888888888889</v>
      </c>
      <c r="AE24" s="3" t="n">
        <f aca="false">LOG10((10^7.24 + 10^7.04 +10^7.22 + 10^7.19 + 10^6 + 10^5.93 + 10^6.98 + 10^6.78)/8)</f>
        <v>6.98818807243419</v>
      </c>
      <c r="AF24" s="4" t="n">
        <v>0.19</v>
      </c>
      <c r="AG24" s="3" t="n">
        <f aca="false">LOG10((10^5.74 + 10^5.26 + 10^5.45 + 10^6.17 + 10^3.34 + 10^5.87 + 10^5.63)/7)</f>
        <v>5.71868376287979</v>
      </c>
      <c r="AH24" s="3" t="n">
        <v>0.35</v>
      </c>
      <c r="AI24" s="1" t="n">
        <v>2800</v>
      </c>
    </row>
    <row r="25" customFormat="false" ht="12.75" hidden="false" customHeight="false" outlineLevel="0" collapsed="false">
      <c r="A25" s="1" t="s">
        <v>41</v>
      </c>
      <c r="B25" s="1" t="s">
        <v>42</v>
      </c>
      <c r="C25" s="1" t="s">
        <v>40</v>
      </c>
      <c r="D25" s="1" t="s">
        <v>40</v>
      </c>
      <c r="E25" s="1" t="n">
        <v>4</v>
      </c>
      <c r="F25" s="12" t="s">
        <v>51</v>
      </c>
      <c r="G25" s="12"/>
      <c r="Q25" s="1" t="n">
        <v>180000</v>
      </c>
      <c r="R25" s="13" t="n">
        <f aca="false">LOG10(Q25+1)</f>
        <v>5.25527491784373</v>
      </c>
      <c r="T25" s="2" t="n">
        <v>5.25527491784373</v>
      </c>
      <c r="U25" s="1" t="n">
        <v>12</v>
      </c>
      <c r="V25" s="1" t="n">
        <v>16</v>
      </c>
      <c r="W25" s="1" t="n">
        <v>11</v>
      </c>
      <c r="X25" s="1" t="n">
        <v>11</v>
      </c>
      <c r="Y25" s="1" t="n">
        <v>11</v>
      </c>
      <c r="AB25" s="13" t="n">
        <f aca="false">(X25/W25)*100</f>
        <v>100</v>
      </c>
      <c r="AC25" s="2" t="n">
        <f aca="false">(Y25/W25)*100</f>
        <v>100</v>
      </c>
      <c r="AD25" s="3" t="n">
        <f aca="false">(11/W25)*100</f>
        <v>100</v>
      </c>
      <c r="AE25" s="3" t="n">
        <f aca="false">LOG10((10^7.02+10^7.24+10^6.88+10^6.95+10^6.7+10^7+10^6.93+10^1.85+10^5.47+10^7.3+10^2.4)/11)</f>
        <v>6.90367637053217</v>
      </c>
      <c r="AF25" s="4" t="n">
        <v>0.59</v>
      </c>
      <c r="AG25" s="3" t="n">
        <f aca="false">LOG10((10^6.18+10^5.18+10^5.85+10^4.78+10^1.7+10^6.27+10^5.44+10^5.23+10^2.3+10^6.23+10^2.48)/11)</f>
        <v>5.76744251927433</v>
      </c>
      <c r="AH25" s="3" t="n">
        <v>0.51</v>
      </c>
      <c r="AI25" s="1" t="n">
        <v>4800</v>
      </c>
    </row>
    <row r="26" customFormat="false" ht="12.75" hidden="false" customHeight="false" outlineLevel="0" collapsed="false">
      <c r="A26" s="1" t="s">
        <v>43</v>
      </c>
      <c r="B26" s="1" t="s">
        <v>39</v>
      </c>
      <c r="C26" s="1" t="s">
        <v>40</v>
      </c>
      <c r="D26" s="1" t="s">
        <v>40</v>
      </c>
      <c r="E26" s="1" t="n">
        <v>4</v>
      </c>
      <c r="F26" s="12" t="s">
        <v>51</v>
      </c>
      <c r="G26" s="12"/>
      <c r="Q26" s="1" t="n">
        <v>38000</v>
      </c>
      <c r="R26" s="13" t="n">
        <f aca="false">LOG10(Q26+1)</f>
        <v>4.57979502526859</v>
      </c>
      <c r="T26" s="2" t="n">
        <v>4.57979502526859</v>
      </c>
      <c r="U26" s="1" t="n">
        <v>11</v>
      </c>
      <c r="V26" s="1" t="n">
        <v>17</v>
      </c>
      <c r="W26" s="1" t="n">
        <v>11</v>
      </c>
      <c r="X26" s="1" t="n">
        <v>8</v>
      </c>
      <c r="Y26" s="1" t="n">
        <v>9</v>
      </c>
      <c r="AB26" s="13" t="n">
        <f aca="false">(X26/W26)*100</f>
        <v>72.7272727272727</v>
      </c>
      <c r="AC26" s="2" t="n">
        <f aca="false">(Y26/W26)*100</f>
        <v>81.8181818181818</v>
      </c>
      <c r="AD26" s="3" t="n">
        <f aca="false">(9/W25)*100</f>
        <v>81.8181818181818</v>
      </c>
      <c r="AE26" s="3" t="n">
        <f aca="false">LOG10((10^6.7+10^2.4+10^6.85+10^7.35+10^7.29+10^6.74+10^0.7+10^6.41)/8)</f>
        <v>6.88960314033364</v>
      </c>
      <c r="AF26" s="4" t="n">
        <v>0.9</v>
      </c>
      <c r="AG26" s="3" t="n">
        <f aca="false">LOG10((10^4.24+10^2.48+10^5.18+10^5.32+10^6.01+10^3.28+10^6+10^1.7+10^5.28)/9)</f>
        <v>5.4596873434501</v>
      </c>
      <c r="AH26" s="3" t="n">
        <v>0.52</v>
      </c>
      <c r="AI26" s="1" t="n">
        <v>2700</v>
      </c>
    </row>
    <row r="27" customFormat="false" ht="12.75" hidden="false" customHeight="false" outlineLevel="0" collapsed="false">
      <c r="A27" s="1" t="s">
        <v>38</v>
      </c>
      <c r="B27" s="1" t="s">
        <v>39</v>
      </c>
      <c r="C27" s="1" t="s">
        <v>40</v>
      </c>
      <c r="D27" s="1" t="s">
        <v>40</v>
      </c>
      <c r="E27" s="1" t="n">
        <v>5</v>
      </c>
      <c r="F27" s="12" t="s">
        <v>52</v>
      </c>
      <c r="G27" s="12"/>
      <c r="Q27" s="1" t="n">
        <v>24000</v>
      </c>
      <c r="R27" s="13" t="n">
        <f aca="false">LOG10(Q27+1)</f>
        <v>4.38022933693804</v>
      </c>
      <c r="T27" s="2" t="n">
        <v>4.38022933693804</v>
      </c>
      <c r="U27" s="1" t="n">
        <v>10</v>
      </c>
      <c r="V27" s="1" t="n">
        <v>17</v>
      </c>
      <c r="W27" s="1" t="n">
        <v>10</v>
      </c>
      <c r="X27" s="1" t="n">
        <v>4</v>
      </c>
      <c r="Y27" s="1" t="n">
        <v>7</v>
      </c>
      <c r="AB27" s="13" t="n">
        <f aca="false">(X27/W27)*100</f>
        <v>40</v>
      </c>
      <c r="AC27" s="2" t="n">
        <f aca="false">(Y27/W27)*100</f>
        <v>70</v>
      </c>
      <c r="AD27" s="3" t="n">
        <f aca="false">(7/W27)*100</f>
        <v>70</v>
      </c>
      <c r="AE27" s="3" t="n">
        <f aca="false">LOG10((10^6.62+10^2.39+10^2.46+10^2.22)/4)</f>
        <v>6.01801291111991</v>
      </c>
      <c r="AF27" s="4" t="n">
        <v>1.06</v>
      </c>
      <c r="AG27" s="3" t="n">
        <f aca="false">LOG10((10^5.85+10^2.4+10^2+10^1.7+10^5.27+10^4.85+10^5.36)/7)</f>
        <v>5.23206526224809</v>
      </c>
      <c r="AH27" s="3" t="n">
        <v>0.68</v>
      </c>
      <c r="AI27" s="1" t="n">
        <v>2700</v>
      </c>
    </row>
    <row r="28" customFormat="false" ht="12.75" hidden="false" customHeight="false" outlineLevel="0" collapsed="false">
      <c r="A28" s="1" t="s">
        <v>41</v>
      </c>
      <c r="B28" s="1" t="s">
        <v>42</v>
      </c>
      <c r="C28" s="1" t="s">
        <v>40</v>
      </c>
      <c r="D28" s="1" t="s">
        <v>40</v>
      </c>
      <c r="E28" s="1" t="n">
        <v>5</v>
      </c>
      <c r="F28" s="12" t="s">
        <v>52</v>
      </c>
      <c r="G28" s="12"/>
      <c r="Q28" s="1" t="n">
        <v>144000</v>
      </c>
      <c r="R28" s="13" t="n">
        <f aca="false">LOG10(Q28+1)</f>
        <v>5.15836550801868</v>
      </c>
      <c r="T28" s="2" t="n">
        <v>5.15836550801868</v>
      </c>
      <c r="U28" s="1" t="n">
        <v>10</v>
      </c>
      <c r="V28" s="1" t="n">
        <v>17</v>
      </c>
      <c r="W28" s="1" t="n">
        <v>9</v>
      </c>
      <c r="X28" s="1" t="n">
        <v>9</v>
      </c>
      <c r="Y28" s="1" t="n">
        <v>9</v>
      </c>
      <c r="AB28" s="13" t="n">
        <f aca="false">(X28/W28)*100</f>
        <v>100</v>
      </c>
      <c r="AC28" s="2" t="n">
        <f aca="false">(Y28/W28)*100</f>
        <v>100</v>
      </c>
      <c r="AD28" s="3" t="n">
        <f aca="false">(9/W28)*100</f>
        <v>100</v>
      </c>
      <c r="AE28" s="3" t="n">
        <f aca="false">LOG10((10^2.89+10^6.66+10^6.81+10^6.69+10^6.76+10^6.8+10^6.69+10^6.6+10^6.85)/9)</f>
        <v>6.68869936533892</v>
      </c>
      <c r="AF28" s="4" t="n">
        <v>0.43</v>
      </c>
      <c r="AG28" s="3" t="n">
        <f aca="false">LOG10((10^1.08+10^5.78+10^5.65+10^6.44+10^6.22+10^5.9+10^6.04+10^6.38+10^5.11)/9)</f>
        <v>6.04058190892602</v>
      </c>
      <c r="AH28" s="3" t="n">
        <v>0.56</v>
      </c>
      <c r="AI28" s="1" t="n">
        <v>4700</v>
      </c>
    </row>
    <row r="29" customFormat="false" ht="12.75" hidden="false" customHeight="false" outlineLevel="0" collapsed="false">
      <c r="A29" s="1" t="s">
        <v>43</v>
      </c>
      <c r="B29" s="1" t="s">
        <v>39</v>
      </c>
      <c r="C29" s="1" t="s">
        <v>40</v>
      </c>
      <c r="D29" s="1" t="s">
        <v>40</v>
      </c>
      <c r="E29" s="1" t="n">
        <v>5</v>
      </c>
      <c r="F29" s="12" t="s">
        <v>52</v>
      </c>
      <c r="G29" s="12"/>
      <c r="Q29" s="1" t="n">
        <v>48000</v>
      </c>
      <c r="R29" s="13" t="n">
        <f aca="false">LOG10(Q29+1)</f>
        <v>4.68125028508305</v>
      </c>
      <c r="T29" s="2" t="n">
        <v>4.68125028508305</v>
      </c>
      <c r="U29" s="1" t="n">
        <v>11</v>
      </c>
      <c r="V29" s="1" t="n">
        <v>17</v>
      </c>
      <c r="W29" s="1" t="n">
        <v>11</v>
      </c>
      <c r="X29" s="1" t="n">
        <v>11</v>
      </c>
      <c r="Y29" s="1" t="n">
        <v>10</v>
      </c>
      <c r="AB29" s="13" t="n">
        <f aca="false">(X29/W29)*100</f>
        <v>100</v>
      </c>
      <c r="AC29" s="2" t="n">
        <f aca="false">(Y29/W29)*100</f>
        <v>90.9090909090909</v>
      </c>
      <c r="AD29" s="3" t="n">
        <f aca="false">(11/W29)*100</f>
        <v>100</v>
      </c>
      <c r="AE29" s="3" t="n">
        <f aca="false">LOG10((10^6.98+10^2.19+10^6.8+10^6.93+10^5.02+10^6.9+10^7.13+10^3.32+10^2.88+10^6.93+10^6.95)/11)</f>
        <v>6.76025380673289</v>
      </c>
      <c r="AF29" s="4" t="n">
        <v>1.07</v>
      </c>
      <c r="AG29" s="3" t="n">
        <f aca="false">LOG10((10^5.42+10^2.4+10^6.04+10^6.64+10^3.31+10^6.16+10^6.06+10^3.02+10^4.45+10^5.98)/10)</f>
        <v>5.96870579093473</v>
      </c>
      <c r="AH29" s="3" t="n">
        <v>0.68</v>
      </c>
      <c r="AI29" s="1" t="n">
        <v>2800</v>
      </c>
    </row>
    <row r="30" customFormat="false" ht="12.75" hidden="false" customHeight="false" outlineLevel="0" collapsed="false">
      <c r="A30" s="1" t="s">
        <v>38</v>
      </c>
      <c r="B30" s="1" t="s">
        <v>39</v>
      </c>
      <c r="C30" s="1" t="s">
        <v>40</v>
      </c>
      <c r="D30" s="1" t="s">
        <v>40</v>
      </c>
      <c r="E30" s="1" t="n">
        <v>7</v>
      </c>
      <c r="F30" s="12" t="s">
        <v>53</v>
      </c>
      <c r="G30" s="12"/>
      <c r="Q30" s="1" t="n">
        <v>0</v>
      </c>
      <c r="R30" s="13" t="n">
        <f aca="false">LOG10(Q30+1)</f>
        <v>0</v>
      </c>
      <c r="S30" s="1" t="s">
        <v>47</v>
      </c>
      <c r="T30" s="2" t="n">
        <v>0</v>
      </c>
      <c r="U30" s="1" t="n">
        <v>7</v>
      </c>
      <c r="V30" s="1" t="n">
        <v>15</v>
      </c>
      <c r="W30" s="1" t="n">
        <v>7</v>
      </c>
      <c r="X30" s="1" t="n">
        <v>0</v>
      </c>
      <c r="Y30" s="1" t="n">
        <v>0</v>
      </c>
      <c r="AB30" s="13" t="n">
        <f aca="false">(X30/W30)*100</f>
        <v>0</v>
      </c>
      <c r="AC30" s="2" t="n">
        <f aca="false">(Y30/W30)*100</f>
        <v>0</v>
      </c>
      <c r="AI30" s="1" t="n">
        <v>2800</v>
      </c>
    </row>
    <row r="31" customFormat="false" ht="12.75" hidden="false" customHeight="false" outlineLevel="0" collapsed="false">
      <c r="A31" s="1" t="s">
        <v>41</v>
      </c>
      <c r="B31" s="1" t="s">
        <v>42</v>
      </c>
      <c r="C31" s="1" t="s">
        <v>40</v>
      </c>
      <c r="D31" s="1" t="s">
        <v>40</v>
      </c>
      <c r="E31" s="1" t="n">
        <v>7</v>
      </c>
      <c r="F31" s="12" t="s">
        <v>53</v>
      </c>
      <c r="G31" s="12"/>
      <c r="Q31" s="1" t="n">
        <v>0</v>
      </c>
      <c r="R31" s="13" t="n">
        <f aca="false">LOG10(Q31+1)</f>
        <v>0</v>
      </c>
      <c r="S31" s="1" t="s">
        <v>47</v>
      </c>
      <c r="T31" s="2" t="n">
        <v>0</v>
      </c>
      <c r="U31" s="1" t="n">
        <v>8</v>
      </c>
      <c r="V31" s="1" t="n">
        <v>15</v>
      </c>
      <c r="W31" s="1" t="n">
        <v>8</v>
      </c>
      <c r="X31" s="1" t="n">
        <v>0</v>
      </c>
      <c r="Y31" s="1" t="n">
        <v>0</v>
      </c>
      <c r="AB31" s="13" t="n">
        <f aca="false">(X31/W31)*100</f>
        <v>0</v>
      </c>
      <c r="AC31" s="2" t="n">
        <f aca="false">(Y31/W31)*100</f>
        <v>0</v>
      </c>
      <c r="AI31" s="1" t="n">
        <v>4800</v>
      </c>
    </row>
    <row r="32" customFormat="false" ht="12.75" hidden="false" customHeight="false" outlineLevel="0" collapsed="false">
      <c r="A32" s="1" t="s">
        <v>43</v>
      </c>
      <c r="B32" s="1" t="s">
        <v>39</v>
      </c>
      <c r="C32" s="1" t="s">
        <v>40</v>
      </c>
      <c r="D32" s="1" t="s">
        <v>40</v>
      </c>
      <c r="E32" s="1" t="n">
        <v>7</v>
      </c>
      <c r="F32" s="12" t="s">
        <v>53</v>
      </c>
      <c r="G32" s="12"/>
      <c r="Q32" s="1" t="n">
        <v>0</v>
      </c>
      <c r="R32" s="13" t="n">
        <f aca="false">LOG10(Q32+1)</f>
        <v>0</v>
      </c>
      <c r="S32" s="1" t="s">
        <v>47</v>
      </c>
      <c r="T32" s="2" t="n">
        <v>0</v>
      </c>
      <c r="U32" s="1" t="n">
        <v>11</v>
      </c>
      <c r="V32" s="1" t="n">
        <v>15</v>
      </c>
      <c r="W32" s="1" t="n">
        <v>11</v>
      </c>
      <c r="X32" s="1" t="n">
        <v>0</v>
      </c>
      <c r="Y32" s="1" t="n">
        <v>0</v>
      </c>
      <c r="AB32" s="13" t="n">
        <f aca="false">(X32/W32)*100</f>
        <v>0</v>
      </c>
      <c r="AC32" s="2" t="n">
        <f aca="false">(Y32/W32)*100</f>
        <v>0</v>
      </c>
      <c r="AI32" s="1" t="n">
        <v>2800</v>
      </c>
    </row>
    <row r="33" customFormat="false" ht="12.75" hidden="false" customHeight="false" outlineLevel="0" collapsed="false">
      <c r="A33" s="1" t="s">
        <v>38</v>
      </c>
      <c r="B33" s="1" t="s">
        <v>39</v>
      </c>
      <c r="C33" s="1" t="s">
        <v>40</v>
      </c>
      <c r="D33" s="1" t="s">
        <v>40</v>
      </c>
      <c r="E33" s="1" t="n">
        <v>8</v>
      </c>
      <c r="F33" s="12" t="s">
        <v>54</v>
      </c>
      <c r="G33" s="12"/>
      <c r="Q33" s="1" t="n">
        <v>0</v>
      </c>
      <c r="R33" s="13" t="n">
        <f aca="false">LOG10(Q33+1)</f>
        <v>0</v>
      </c>
      <c r="T33" s="2" t="n">
        <v>0</v>
      </c>
      <c r="U33" s="1" t="n">
        <v>14</v>
      </c>
      <c r="V33" s="1" t="n">
        <v>15</v>
      </c>
      <c r="W33" s="1" t="n">
        <v>14</v>
      </c>
      <c r="X33" s="1" t="n">
        <v>0</v>
      </c>
      <c r="Y33" s="1" t="n">
        <v>0</v>
      </c>
      <c r="AB33" s="13" t="n">
        <f aca="false">(X33/W33)*100</f>
        <v>0</v>
      </c>
      <c r="AC33" s="2" t="n">
        <f aca="false">(Y33/W33)*100</f>
        <v>0</v>
      </c>
      <c r="AI33" s="1" t="n">
        <v>2800</v>
      </c>
      <c r="AJ33" s="1" t="n">
        <v>4.8</v>
      </c>
      <c r="AK33" s="1" t="n">
        <v>851</v>
      </c>
    </row>
    <row r="34" customFormat="false" ht="12.75" hidden="false" customHeight="false" outlineLevel="0" collapsed="false">
      <c r="A34" s="1" t="s">
        <v>41</v>
      </c>
      <c r="B34" s="1" t="s">
        <v>42</v>
      </c>
      <c r="C34" s="1" t="s">
        <v>40</v>
      </c>
      <c r="D34" s="1" t="s">
        <v>40</v>
      </c>
      <c r="E34" s="1" t="n">
        <v>8</v>
      </c>
      <c r="F34" s="12" t="s">
        <v>54</v>
      </c>
      <c r="G34" s="12"/>
      <c r="Q34" s="1" t="n">
        <v>0</v>
      </c>
      <c r="R34" s="13" t="n">
        <f aca="false">LOG10(Q34+1)</f>
        <v>0</v>
      </c>
      <c r="T34" s="2" t="n">
        <v>0</v>
      </c>
      <c r="U34" s="1" t="n">
        <v>11</v>
      </c>
      <c r="V34" s="1" t="n">
        <v>15</v>
      </c>
      <c r="W34" s="1" t="n">
        <v>11</v>
      </c>
      <c r="X34" s="1" t="n">
        <v>0</v>
      </c>
      <c r="Y34" s="1" t="n">
        <v>0</v>
      </c>
      <c r="AB34" s="13" t="n">
        <f aca="false">(X34/W34)*100</f>
        <v>0</v>
      </c>
      <c r="AC34" s="2" t="n">
        <f aca="false">(Y34/W34)*100</f>
        <v>0</v>
      </c>
      <c r="AI34" s="1" t="n">
        <v>4800</v>
      </c>
      <c r="AJ34" s="1" t="n">
        <v>3.5</v>
      </c>
      <c r="AK34" s="1" t="n">
        <v>670</v>
      </c>
    </row>
    <row r="35" customFormat="false" ht="12.75" hidden="false" customHeight="false" outlineLevel="0" collapsed="false">
      <c r="A35" s="1" t="s">
        <v>43</v>
      </c>
      <c r="B35" s="1" t="s">
        <v>39</v>
      </c>
      <c r="C35" s="1" t="s">
        <v>40</v>
      </c>
      <c r="D35" s="1" t="s">
        <v>40</v>
      </c>
      <c r="E35" s="1" t="n">
        <v>8</v>
      </c>
      <c r="F35" s="12" t="s">
        <v>54</v>
      </c>
      <c r="G35" s="12"/>
      <c r="Q35" s="1" t="n">
        <v>0</v>
      </c>
      <c r="R35" s="13" t="n">
        <f aca="false">LOG10(Q35+1)</f>
        <v>0</v>
      </c>
      <c r="T35" s="2" t="n">
        <v>0</v>
      </c>
      <c r="U35" s="1" t="n">
        <v>12</v>
      </c>
      <c r="V35" s="1" t="n">
        <v>15</v>
      </c>
      <c r="W35" s="1" t="n">
        <v>12</v>
      </c>
      <c r="X35" s="1" t="n">
        <v>0</v>
      </c>
      <c r="Y35" s="1" t="n">
        <v>0</v>
      </c>
      <c r="AB35" s="13" t="n">
        <f aca="false">(X35/W35)*100</f>
        <v>0</v>
      </c>
      <c r="AC35" s="2" t="n">
        <f aca="false">(Y35/W35)*100</f>
        <v>0</v>
      </c>
      <c r="AI35" s="1" t="n">
        <v>2800</v>
      </c>
      <c r="AJ35" s="1" t="n">
        <v>3.9</v>
      </c>
      <c r="AK35" s="1" t="n">
        <v>740</v>
      </c>
    </row>
    <row r="36" customFormat="false" ht="12.75" hidden="false" customHeight="false" outlineLevel="0" collapsed="false">
      <c r="A36" s="1" t="s">
        <v>38</v>
      </c>
      <c r="B36" s="1" t="s">
        <v>39</v>
      </c>
      <c r="C36" s="1" t="s">
        <v>40</v>
      </c>
      <c r="D36" s="1" t="s">
        <v>40</v>
      </c>
      <c r="E36" s="1" t="n">
        <v>9</v>
      </c>
      <c r="F36" s="12" t="s">
        <v>55</v>
      </c>
      <c r="G36" s="12"/>
      <c r="Q36" s="1" t="n">
        <v>0</v>
      </c>
      <c r="R36" s="13" t="n">
        <f aca="false">LOG10(Q36+1)</f>
        <v>0</v>
      </c>
      <c r="T36" s="2" t="n">
        <v>0</v>
      </c>
      <c r="U36" s="1" t="n">
        <v>9</v>
      </c>
      <c r="V36" s="1" t="n">
        <v>15</v>
      </c>
      <c r="W36" s="1" t="n">
        <v>9</v>
      </c>
      <c r="X36" s="1" t="n">
        <v>0</v>
      </c>
      <c r="Y36" s="1" t="n">
        <v>0</v>
      </c>
      <c r="AB36" s="13" t="n">
        <f aca="false">(X36/W36)*100</f>
        <v>0</v>
      </c>
      <c r="AC36" s="2" t="n">
        <f aca="false">(Y36/W36)*100</f>
        <v>0</v>
      </c>
      <c r="AI36" s="1" t="n">
        <v>2700</v>
      </c>
    </row>
    <row r="37" customFormat="false" ht="12.75" hidden="false" customHeight="false" outlineLevel="0" collapsed="false">
      <c r="A37" s="1" t="s">
        <v>41</v>
      </c>
      <c r="B37" s="1" t="s">
        <v>42</v>
      </c>
      <c r="C37" s="1" t="s">
        <v>40</v>
      </c>
      <c r="D37" s="1" t="s">
        <v>40</v>
      </c>
      <c r="E37" s="1" t="n">
        <v>9</v>
      </c>
      <c r="F37" s="12" t="s">
        <v>55</v>
      </c>
      <c r="G37" s="12"/>
      <c r="Q37" s="1" t="n">
        <v>0</v>
      </c>
      <c r="R37" s="13" t="n">
        <f aca="false">LOG10(Q37+1)</f>
        <v>0</v>
      </c>
      <c r="T37" s="2" t="n">
        <v>0</v>
      </c>
      <c r="U37" s="1" t="n">
        <v>12</v>
      </c>
      <c r="V37" s="1" t="n">
        <v>15</v>
      </c>
      <c r="W37" s="1" t="n">
        <v>12</v>
      </c>
      <c r="X37" s="1" t="n">
        <v>0</v>
      </c>
      <c r="Y37" s="1" t="n">
        <v>0</v>
      </c>
      <c r="AB37" s="13" t="n">
        <f aca="false">(X37/W37)*100</f>
        <v>0</v>
      </c>
      <c r="AC37" s="2" t="n">
        <f aca="false">(Y37/W37)*100</f>
        <v>0</v>
      </c>
      <c r="AI37" s="1" t="n">
        <v>4800</v>
      </c>
    </row>
    <row r="38" customFormat="false" ht="12.75" hidden="false" customHeight="false" outlineLevel="0" collapsed="false">
      <c r="A38" s="1" t="s">
        <v>43</v>
      </c>
      <c r="B38" s="1" t="s">
        <v>39</v>
      </c>
      <c r="C38" s="1" t="s">
        <v>40</v>
      </c>
      <c r="D38" s="1" t="s">
        <v>40</v>
      </c>
      <c r="E38" s="1" t="n">
        <v>9</v>
      </c>
      <c r="F38" s="12" t="s">
        <v>55</v>
      </c>
      <c r="G38" s="12"/>
      <c r="Q38" s="1" t="n">
        <v>0</v>
      </c>
      <c r="R38" s="13" t="n">
        <f aca="false">LOG10(Q38+1)</f>
        <v>0</v>
      </c>
      <c r="T38" s="2" t="n">
        <v>0</v>
      </c>
      <c r="U38" s="1" t="n">
        <v>8</v>
      </c>
      <c r="V38" s="1" t="n">
        <v>15</v>
      </c>
      <c r="W38" s="1" t="n">
        <v>8</v>
      </c>
      <c r="X38" s="1" t="n">
        <v>0</v>
      </c>
      <c r="Y38" s="1" t="n">
        <v>0</v>
      </c>
      <c r="AB38" s="13" t="n">
        <f aca="false">(X38/W38)*100</f>
        <v>0</v>
      </c>
      <c r="AC38" s="2" t="n">
        <f aca="false">(Y38/W38)*100</f>
        <v>0</v>
      </c>
      <c r="AI38" s="1" t="n">
        <v>2800</v>
      </c>
    </row>
    <row r="39" customFormat="false" ht="12.75" hidden="false" customHeight="false" outlineLevel="0" collapsed="false">
      <c r="A39" s="1" t="s">
        <v>38</v>
      </c>
      <c r="B39" s="1" t="s">
        <v>39</v>
      </c>
      <c r="C39" s="1" t="s">
        <v>40</v>
      </c>
      <c r="D39" s="1" t="s">
        <v>40</v>
      </c>
      <c r="E39" s="1" t="n">
        <v>11</v>
      </c>
      <c r="F39" s="12" t="s">
        <v>56</v>
      </c>
      <c r="G39" s="12"/>
      <c r="Q39" s="1" t="n">
        <v>0</v>
      </c>
      <c r="R39" s="13" t="n">
        <f aca="false">LOG10(Q39+1)</f>
        <v>0</v>
      </c>
      <c r="T39" s="2" t="n">
        <v>0</v>
      </c>
      <c r="U39" s="1" t="n">
        <v>14</v>
      </c>
      <c r="V39" s="1" t="n">
        <v>15</v>
      </c>
      <c r="W39" s="1" t="n">
        <v>14</v>
      </c>
      <c r="X39" s="1" t="n">
        <v>0</v>
      </c>
      <c r="Y39" s="1" t="n">
        <v>0</v>
      </c>
      <c r="AB39" s="13" t="n">
        <f aca="false">(X39/W39)*100</f>
        <v>0</v>
      </c>
      <c r="AC39" s="2" t="n">
        <f aca="false">(Y39/W39)*100</f>
        <v>0</v>
      </c>
      <c r="AI39" s="1" t="n">
        <v>2700</v>
      </c>
    </row>
    <row r="40" customFormat="false" ht="12.75" hidden="false" customHeight="false" outlineLevel="0" collapsed="false">
      <c r="A40" s="1" t="s">
        <v>41</v>
      </c>
      <c r="B40" s="1" t="s">
        <v>42</v>
      </c>
      <c r="C40" s="1" t="s">
        <v>40</v>
      </c>
      <c r="D40" s="1" t="s">
        <v>40</v>
      </c>
      <c r="E40" s="1" t="n">
        <v>11</v>
      </c>
      <c r="F40" s="12" t="s">
        <v>56</v>
      </c>
      <c r="G40" s="12"/>
      <c r="Q40" s="1" t="n">
        <v>0</v>
      </c>
      <c r="R40" s="13" t="n">
        <f aca="false">LOG10(Q40+1)</f>
        <v>0</v>
      </c>
      <c r="T40" s="2" t="n">
        <v>0</v>
      </c>
      <c r="U40" s="1" t="n">
        <v>14</v>
      </c>
      <c r="V40" s="1" t="n">
        <v>15</v>
      </c>
      <c r="W40" s="1" t="n">
        <v>14</v>
      </c>
      <c r="X40" s="1" t="n">
        <v>0</v>
      </c>
      <c r="Y40" s="1" t="n">
        <v>0</v>
      </c>
      <c r="AB40" s="13" t="n">
        <f aca="false">(X40/W40)*100</f>
        <v>0</v>
      </c>
      <c r="AC40" s="2" t="n">
        <f aca="false">(Y40/W40)*100</f>
        <v>0</v>
      </c>
      <c r="AI40" s="1" t="n">
        <v>4700</v>
      </c>
    </row>
    <row r="41" customFormat="false" ht="12.75" hidden="false" customHeight="false" outlineLevel="0" collapsed="false">
      <c r="A41" s="1" t="s">
        <v>43</v>
      </c>
      <c r="B41" s="1" t="s">
        <v>39</v>
      </c>
      <c r="C41" s="1" t="s">
        <v>40</v>
      </c>
      <c r="D41" s="1" t="s">
        <v>40</v>
      </c>
      <c r="E41" s="1" t="n">
        <v>11</v>
      </c>
      <c r="F41" s="12" t="s">
        <v>56</v>
      </c>
      <c r="G41" s="12"/>
      <c r="Q41" s="1" t="n">
        <v>0</v>
      </c>
      <c r="R41" s="13" t="n">
        <f aca="false">LOG10(Q41+1)</f>
        <v>0</v>
      </c>
      <c r="T41" s="2" t="n">
        <v>0</v>
      </c>
      <c r="U41" s="1" t="n">
        <v>12</v>
      </c>
      <c r="V41" s="1" t="n">
        <v>15</v>
      </c>
      <c r="W41" s="1" t="n">
        <v>12</v>
      </c>
      <c r="X41" s="1" t="n">
        <v>0</v>
      </c>
      <c r="Y41" s="1" t="n">
        <v>0</v>
      </c>
      <c r="AB41" s="13" t="n">
        <f aca="false">(X41/W41)*100</f>
        <v>0</v>
      </c>
      <c r="AC41" s="2" t="n">
        <f aca="false">(Y41/W41)*100</f>
        <v>0</v>
      </c>
      <c r="AI41" s="1" t="n">
        <v>2700</v>
      </c>
    </row>
    <row r="42" customFormat="false" ht="12.75" hidden="false" customHeight="false" outlineLevel="0" collapsed="false">
      <c r="A42" s="1" t="s">
        <v>38</v>
      </c>
      <c r="B42" s="1" t="s">
        <v>39</v>
      </c>
      <c r="C42" s="1" t="s">
        <v>40</v>
      </c>
      <c r="D42" s="1" t="s">
        <v>40</v>
      </c>
      <c r="E42" s="1" t="n">
        <v>14</v>
      </c>
      <c r="F42" s="12" t="s">
        <v>57</v>
      </c>
      <c r="G42" s="12"/>
      <c r="Q42" s="1" t="n">
        <v>0</v>
      </c>
      <c r="R42" s="13" t="n">
        <f aca="false">LOG10(Q42+1)</f>
        <v>0</v>
      </c>
      <c r="T42" s="2" t="n">
        <v>0</v>
      </c>
      <c r="U42" s="1" t="n">
        <v>4</v>
      </c>
      <c r="V42" s="1" t="n">
        <v>15</v>
      </c>
      <c r="W42" s="1" t="n">
        <v>4</v>
      </c>
      <c r="X42" s="1" t="n">
        <v>0</v>
      </c>
      <c r="Y42" s="1" t="n">
        <v>0</v>
      </c>
      <c r="AB42" s="13" t="n">
        <f aca="false">(X42/W42)*100</f>
        <v>0</v>
      </c>
      <c r="AC42" s="2" t="n">
        <f aca="false">(Y42/W42)*100</f>
        <v>0</v>
      </c>
      <c r="AI42" s="1" t="n">
        <v>2800</v>
      </c>
    </row>
    <row r="43" customFormat="false" ht="12.75" hidden="false" customHeight="false" outlineLevel="0" collapsed="false">
      <c r="A43" s="1" t="s">
        <v>41</v>
      </c>
      <c r="B43" s="1" t="s">
        <v>42</v>
      </c>
      <c r="C43" s="1" t="s">
        <v>40</v>
      </c>
      <c r="D43" s="1" t="s">
        <v>40</v>
      </c>
      <c r="E43" s="1" t="n">
        <v>14</v>
      </c>
      <c r="F43" s="12" t="s">
        <v>57</v>
      </c>
      <c r="G43" s="12"/>
      <c r="Q43" s="1" t="n">
        <v>0</v>
      </c>
      <c r="R43" s="13" t="n">
        <f aca="false">LOG10(Q43+1)</f>
        <v>0</v>
      </c>
      <c r="T43" s="2" t="n">
        <v>0</v>
      </c>
      <c r="U43" s="1" t="n">
        <v>9</v>
      </c>
      <c r="V43" s="1" t="n">
        <v>15</v>
      </c>
      <c r="W43" s="1" t="n">
        <v>9</v>
      </c>
      <c r="X43" s="1" t="n">
        <v>0</v>
      </c>
      <c r="Y43" s="1" t="n">
        <v>0</v>
      </c>
      <c r="AB43" s="13" t="n">
        <f aca="false">(X43/W43)*100</f>
        <v>0</v>
      </c>
      <c r="AC43" s="2" t="n">
        <f aca="false">(Y43/W43)*100</f>
        <v>0</v>
      </c>
      <c r="AI43" s="1" t="n">
        <v>4700</v>
      </c>
    </row>
    <row r="44" customFormat="false" ht="12.75" hidden="false" customHeight="false" outlineLevel="0" collapsed="false">
      <c r="A44" s="1" t="s">
        <v>43</v>
      </c>
      <c r="B44" s="1" t="s">
        <v>39</v>
      </c>
      <c r="C44" s="1" t="s">
        <v>40</v>
      </c>
      <c r="D44" s="1" t="s">
        <v>40</v>
      </c>
      <c r="E44" s="1" t="n">
        <v>14</v>
      </c>
      <c r="F44" s="12" t="s">
        <v>57</v>
      </c>
      <c r="G44" s="12"/>
      <c r="Q44" s="1" t="n">
        <v>0</v>
      </c>
      <c r="R44" s="13" t="n">
        <f aca="false">LOG10(Q44+1)</f>
        <v>0</v>
      </c>
      <c r="T44" s="2" t="n">
        <v>0</v>
      </c>
      <c r="U44" s="1" t="n">
        <v>8</v>
      </c>
      <c r="V44" s="1" t="n">
        <v>15</v>
      </c>
      <c r="W44" s="1" t="n">
        <v>8</v>
      </c>
      <c r="X44" s="1" t="n">
        <v>0</v>
      </c>
      <c r="Y44" s="1" t="n">
        <v>0</v>
      </c>
      <c r="AB44" s="13" t="n">
        <f aca="false">(X44/W44)*100</f>
        <v>0</v>
      </c>
      <c r="AC44" s="2" t="n">
        <f aca="false">(Y44/W44)*100</f>
        <v>0</v>
      </c>
      <c r="AI44" s="1" t="n">
        <v>2800</v>
      </c>
    </row>
    <row r="45" customFormat="false" ht="12.75" hidden="false" customHeight="false" outlineLevel="0" collapsed="false">
      <c r="A45" s="1" t="s">
        <v>38</v>
      </c>
      <c r="B45" s="1" t="s">
        <v>39</v>
      </c>
      <c r="C45" s="1" t="s">
        <v>40</v>
      </c>
      <c r="D45" s="1" t="s">
        <v>40</v>
      </c>
      <c r="E45" s="1" t="n">
        <v>21</v>
      </c>
      <c r="F45" s="12" t="s">
        <v>58</v>
      </c>
      <c r="G45" s="12"/>
      <c r="Q45" s="1" t="n">
        <v>0</v>
      </c>
      <c r="R45" s="13" t="n">
        <f aca="false">LOG10(Q45+1)</f>
        <v>0</v>
      </c>
      <c r="T45" s="2" t="n">
        <v>0</v>
      </c>
      <c r="U45" s="1" t="n">
        <v>10</v>
      </c>
      <c r="V45" s="1" t="n">
        <v>15</v>
      </c>
      <c r="W45" s="1" t="n">
        <v>8</v>
      </c>
      <c r="X45" s="1" t="n">
        <v>0</v>
      </c>
      <c r="Y45" s="1" t="n">
        <v>0</v>
      </c>
      <c r="AB45" s="13" t="n">
        <f aca="false">(X45/W45)*100</f>
        <v>0</v>
      </c>
      <c r="AC45" s="2" t="n">
        <f aca="false">(Y45/W45)*100</f>
        <v>0</v>
      </c>
      <c r="AI45" s="1" t="n">
        <v>2700</v>
      </c>
    </row>
    <row r="46" customFormat="false" ht="12.75" hidden="false" customHeight="false" outlineLevel="0" collapsed="false">
      <c r="A46" s="1" t="s">
        <v>41</v>
      </c>
      <c r="B46" s="1" t="s">
        <v>42</v>
      </c>
      <c r="C46" s="1" t="s">
        <v>40</v>
      </c>
      <c r="D46" s="1" t="s">
        <v>40</v>
      </c>
      <c r="E46" s="1" t="n">
        <v>21</v>
      </c>
      <c r="F46" s="12" t="s">
        <v>58</v>
      </c>
      <c r="G46" s="12"/>
      <c r="Q46" s="1" t="n">
        <v>0</v>
      </c>
      <c r="R46" s="13" t="n">
        <f aca="false">LOG10(Q46+1)</f>
        <v>0</v>
      </c>
      <c r="T46" s="2" t="n">
        <v>0</v>
      </c>
      <c r="U46" s="1" t="n">
        <v>8</v>
      </c>
      <c r="V46" s="1" t="n">
        <v>15</v>
      </c>
      <c r="W46" s="1" t="n">
        <v>7</v>
      </c>
      <c r="X46" s="1" t="n">
        <v>0</v>
      </c>
      <c r="Y46" s="1" t="n">
        <v>0</v>
      </c>
      <c r="AB46" s="13" t="n">
        <f aca="false">(X46/W46)*100</f>
        <v>0</v>
      </c>
      <c r="AC46" s="2" t="n">
        <f aca="false">(Y46/W46)*100</f>
        <v>0</v>
      </c>
      <c r="AI46" s="1" t="n">
        <v>4800</v>
      </c>
    </row>
    <row r="47" customFormat="false" ht="12.75" hidden="false" customHeight="false" outlineLevel="0" collapsed="false">
      <c r="A47" s="1" t="s">
        <v>43</v>
      </c>
      <c r="B47" s="1" t="s">
        <v>39</v>
      </c>
      <c r="C47" s="1" t="s">
        <v>40</v>
      </c>
      <c r="D47" s="1" t="s">
        <v>40</v>
      </c>
      <c r="E47" s="1" t="n">
        <v>21</v>
      </c>
      <c r="F47" s="12" t="s">
        <v>58</v>
      </c>
      <c r="G47" s="12"/>
      <c r="Q47" s="1" t="n">
        <v>0</v>
      </c>
      <c r="R47" s="13" t="n">
        <f aca="false">LOG10(Q47+1)</f>
        <v>0</v>
      </c>
      <c r="T47" s="2" t="n">
        <v>0</v>
      </c>
      <c r="U47" s="1" t="n">
        <v>9</v>
      </c>
      <c r="V47" s="1" t="n">
        <v>15</v>
      </c>
      <c r="W47" s="1" t="n">
        <v>9</v>
      </c>
      <c r="X47" s="1" t="n">
        <v>0</v>
      </c>
      <c r="Y47" s="1" t="n">
        <v>0</v>
      </c>
      <c r="AB47" s="13" t="n">
        <f aca="false">(X47/W47)*100</f>
        <v>0</v>
      </c>
      <c r="AC47" s="2" t="n">
        <f aca="false">(Y47/W47)*100</f>
        <v>0</v>
      </c>
      <c r="AI47" s="1" t="n">
        <v>2700</v>
      </c>
    </row>
    <row r="48" customFormat="false" ht="12.75" hidden="false" customHeight="false" outlineLevel="0" collapsed="false">
      <c r="A48" s="1" t="s">
        <v>38</v>
      </c>
      <c r="B48" s="1" t="s">
        <v>39</v>
      </c>
      <c r="C48" s="1" t="s">
        <v>40</v>
      </c>
      <c r="D48" s="1" t="s">
        <v>40</v>
      </c>
      <c r="E48" s="1" t="n">
        <v>28</v>
      </c>
      <c r="F48" s="12" t="s">
        <v>59</v>
      </c>
      <c r="G48" s="12"/>
      <c r="N48" s="1" t="s">
        <v>60</v>
      </c>
      <c r="O48" s="1" t="s">
        <v>60</v>
      </c>
      <c r="P48" s="1" t="n">
        <v>80</v>
      </c>
      <c r="Q48" s="1" t="n">
        <v>0</v>
      </c>
      <c r="R48" s="13" t="n">
        <f aca="false">LOG10(Q48+1)</f>
        <v>0</v>
      </c>
      <c r="T48" s="2" t="n">
        <v>0</v>
      </c>
      <c r="U48" s="1" t="n">
        <v>12</v>
      </c>
      <c r="V48" s="1" t="n">
        <v>16</v>
      </c>
      <c r="W48" s="1" t="n">
        <v>12</v>
      </c>
      <c r="X48" s="1" t="n">
        <v>0</v>
      </c>
      <c r="Y48" s="1" t="n">
        <v>0</v>
      </c>
      <c r="AB48" s="13" t="n">
        <f aca="false">(X48/W48)*100</f>
        <v>0</v>
      </c>
      <c r="AC48" s="2" t="n">
        <f aca="false">(Y48/W48)*100</f>
        <v>0</v>
      </c>
      <c r="AI48" s="1" t="n">
        <v>2800</v>
      </c>
      <c r="AJ48" s="1" t="n">
        <v>6.6</v>
      </c>
      <c r="AK48" s="1" t="n">
        <v>2924</v>
      </c>
    </row>
    <row r="49" customFormat="false" ht="12.75" hidden="false" customHeight="false" outlineLevel="0" collapsed="false">
      <c r="A49" s="1" t="s">
        <v>41</v>
      </c>
      <c r="B49" s="1" t="s">
        <v>42</v>
      </c>
      <c r="C49" s="1" t="s">
        <v>40</v>
      </c>
      <c r="D49" s="1" t="s">
        <v>40</v>
      </c>
      <c r="E49" s="1" t="n">
        <v>28</v>
      </c>
      <c r="F49" s="12" t="s">
        <v>59</v>
      </c>
      <c r="G49" s="12"/>
      <c r="N49" s="1" t="n">
        <v>160</v>
      </c>
      <c r="O49" s="1" t="n">
        <v>160</v>
      </c>
      <c r="P49" s="1" t="n">
        <v>160</v>
      </c>
      <c r="Q49" s="1" t="n">
        <v>0</v>
      </c>
      <c r="R49" s="13" t="n">
        <f aca="false">LOG10(Q49+1)</f>
        <v>0</v>
      </c>
      <c r="T49" s="2" t="n">
        <v>0</v>
      </c>
      <c r="U49" s="1" t="n">
        <v>11</v>
      </c>
      <c r="V49" s="1" t="n">
        <v>16</v>
      </c>
      <c r="W49" s="1" t="n">
        <v>11</v>
      </c>
      <c r="X49" s="1" t="n">
        <v>0</v>
      </c>
      <c r="Y49" s="1" t="n">
        <v>0</v>
      </c>
      <c r="AB49" s="13" t="n">
        <f aca="false">(X49/W49)*100</f>
        <v>0</v>
      </c>
      <c r="AC49" s="2" t="n">
        <f aca="false">(Y49/W49)*100</f>
        <v>0</v>
      </c>
      <c r="AI49" s="1" t="n">
        <v>4800</v>
      </c>
      <c r="AJ49" s="1" t="n">
        <v>4.6</v>
      </c>
      <c r="AK49" s="1" t="n">
        <v>1367</v>
      </c>
    </row>
    <row r="50" customFormat="false" ht="12.75" hidden="false" customHeight="false" outlineLevel="0" collapsed="false">
      <c r="A50" s="1" t="s">
        <v>43</v>
      </c>
      <c r="B50" s="1" t="s">
        <v>39</v>
      </c>
      <c r="C50" s="1" t="s">
        <v>40</v>
      </c>
      <c r="D50" s="1" t="s">
        <v>40</v>
      </c>
      <c r="E50" s="1" t="n">
        <v>28</v>
      </c>
      <c r="F50" s="12" t="s">
        <v>59</v>
      </c>
      <c r="G50" s="12"/>
      <c r="N50" s="1" t="n">
        <v>640</v>
      </c>
      <c r="O50" s="1" t="n">
        <v>40</v>
      </c>
      <c r="P50" s="1" t="n">
        <v>40</v>
      </c>
      <c r="Q50" s="1" t="n">
        <v>0</v>
      </c>
      <c r="R50" s="13" t="n">
        <f aca="false">LOG10(Q50+1)</f>
        <v>0</v>
      </c>
      <c r="T50" s="2" t="n">
        <v>0</v>
      </c>
      <c r="U50" s="1" t="n">
        <v>12</v>
      </c>
      <c r="V50" s="1" t="n">
        <v>15</v>
      </c>
      <c r="W50" s="1" t="n">
        <v>12</v>
      </c>
      <c r="X50" s="1" t="n">
        <v>0</v>
      </c>
      <c r="Y50" s="1" t="n">
        <v>0</v>
      </c>
      <c r="AB50" s="13" t="n">
        <f aca="false">(X50/W50)*100</f>
        <v>0</v>
      </c>
      <c r="AC50" s="2" t="n">
        <f aca="false">(Y50/W50)*100</f>
        <v>0</v>
      </c>
      <c r="AI50" s="1" t="n">
        <v>2800</v>
      </c>
      <c r="AJ50" s="1" t="n">
        <v>5.3</v>
      </c>
      <c r="AK50" s="1" t="n">
        <v>753</v>
      </c>
    </row>
    <row r="51" customFormat="false" ht="12.75" hidden="false" customHeight="false" outlineLevel="0" collapsed="false">
      <c r="F51" s="12"/>
      <c r="G51" s="12"/>
    </row>
    <row r="52" customFormat="false" ht="12.75" hidden="false" customHeight="false" outlineLevel="0" collapsed="false">
      <c r="F52" s="12"/>
      <c r="G52" s="12"/>
    </row>
    <row r="53" customFormat="false" ht="12.75" hidden="false" customHeight="false" outlineLevel="0" collapsed="false">
      <c r="F53" s="12"/>
      <c r="G53"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41" activeCellId="0" sqref="H41"/>
    </sheetView>
  </sheetViews>
  <sheetFormatPr defaultColWidth="11.859375" defaultRowHeight="12.75" zeroHeight="false" outlineLevelRow="0" outlineLevelCol="0"/>
  <cols>
    <col collapsed="false" customWidth="false" hidden="false" outlineLevel="0" max="12" min="1" style="1" width="11.84"/>
    <col collapsed="false" customWidth="true" hidden="false" outlineLevel="0" max="13" min="13" style="1" width="6.5"/>
    <col collapsed="false" customWidth="true" hidden="false" outlineLevel="0" max="14" min="14" style="1" width="36.99"/>
    <col collapsed="false" customWidth="false" hidden="false" outlineLevel="0" max="17" min="15" style="1" width="11.84"/>
    <col collapsed="false" customWidth="true" hidden="false" outlineLevel="0" max="18" min="18" style="1" width="17.67"/>
    <col collapsed="false" customWidth="true" hidden="false" outlineLevel="0" max="19" min="19" style="1" width="18.85"/>
    <col collapsed="false" customWidth="false" hidden="false" outlineLevel="0" max="20" min="20" style="1" width="11.84"/>
    <col collapsed="false" customWidth="true" hidden="false" outlineLevel="0" max="21" min="21" style="1" width="16.67"/>
    <col collapsed="false" customWidth="false" hidden="false" outlineLevel="0" max="1024" min="22" style="1" width="11.84"/>
  </cols>
  <sheetData>
    <row r="1" customFormat="false" ht="12.75" hidden="false" customHeight="false" outlineLevel="0" collapsed="false">
      <c r="A1" s="1" t="s">
        <v>61</v>
      </c>
      <c r="B1" s="1" t="s">
        <v>62</v>
      </c>
    </row>
    <row r="3" customFormat="false" ht="12.75" hidden="false" customHeight="false" outlineLevel="0" collapsed="false">
      <c r="A3" s="1" t="s">
        <v>63</v>
      </c>
      <c r="B3" s="1" t="s">
        <v>64</v>
      </c>
    </row>
    <row r="4" customFormat="false" ht="12.75" hidden="false" customHeight="false" outlineLevel="0" collapsed="false">
      <c r="A4" s="1" t="s">
        <v>65</v>
      </c>
      <c r="B4" s="1" t="s">
        <v>66</v>
      </c>
    </row>
    <row r="5" customFormat="false" ht="12.75" hidden="false" customHeight="false" outlineLevel="0" collapsed="false">
      <c r="A5" s="1" t="s">
        <v>67</v>
      </c>
      <c r="B5" s="1" t="s">
        <v>68</v>
      </c>
    </row>
    <row r="6" customFormat="false" ht="12.75" hidden="false" customHeight="false" outlineLevel="0" collapsed="false">
      <c r="A6" s="1" t="s">
        <v>69</v>
      </c>
      <c r="B6" s="1" t="s">
        <v>70</v>
      </c>
    </row>
    <row r="7" customFormat="false" ht="12.75" hidden="false" customHeight="false" outlineLevel="0" collapsed="false">
      <c r="A7" s="1" t="s">
        <v>71</v>
      </c>
      <c r="B7" s="1" t="s">
        <v>72</v>
      </c>
    </row>
    <row r="8" customFormat="false" ht="12.75" hidden="false" customHeight="false" outlineLevel="0" collapsed="false">
      <c r="A8" s="1" t="s">
        <v>39</v>
      </c>
      <c r="B8" s="1" t="s">
        <v>6</v>
      </c>
    </row>
    <row r="9" customFormat="false" ht="12.75" hidden="false" customHeight="false" outlineLevel="0" collapsed="false">
      <c r="A9" s="1" t="s">
        <v>73</v>
      </c>
      <c r="B9" s="6" t="s">
        <v>74</v>
      </c>
    </row>
    <row r="10" customFormat="false" ht="12.75" hidden="false" customHeight="false" outlineLevel="0" collapsed="false">
      <c r="A10" s="1" t="s">
        <v>75</v>
      </c>
      <c r="B10" s="6" t="s">
        <v>76</v>
      </c>
    </row>
    <row r="11" customFormat="false" ht="12.75" hidden="false" customHeight="false" outlineLevel="0" collapsed="false">
      <c r="A11" s="1" t="s">
        <v>77</v>
      </c>
      <c r="B11" s="6" t="s">
        <v>78</v>
      </c>
    </row>
    <row r="12" customFormat="false" ht="12.75" hidden="false" customHeight="true" outlineLevel="0" collapsed="false">
      <c r="A12" s="1" t="s">
        <v>79</v>
      </c>
      <c r="B12" s="6" t="s">
        <v>80</v>
      </c>
      <c r="R12" s="15"/>
      <c r="S12" s="15"/>
      <c r="T12" s="15"/>
      <c r="U12" s="15"/>
    </row>
    <row r="13" customFormat="false" ht="12.75" hidden="false" customHeight="false" outlineLevel="0" collapsed="false">
      <c r="A13" s="1" t="s">
        <v>81</v>
      </c>
      <c r="B13" s="6" t="s">
        <v>82</v>
      </c>
      <c r="R13" s="15"/>
      <c r="S13" s="15"/>
      <c r="T13" s="15"/>
      <c r="U13" s="15"/>
    </row>
    <row r="14" customFormat="false" ht="12.75" hidden="false" customHeight="false" outlineLevel="0" collapsed="false">
      <c r="A14" s="1" t="s">
        <v>83</v>
      </c>
      <c r="B14" s="1" t="s">
        <v>84</v>
      </c>
      <c r="R14" s="15"/>
      <c r="S14" s="15"/>
      <c r="T14" s="15"/>
      <c r="U14" s="15"/>
    </row>
    <row r="15" customFormat="false" ht="22.5" hidden="false" customHeight="true" outlineLevel="0" collapsed="false">
      <c r="A15" s="1" t="s">
        <v>42</v>
      </c>
      <c r="B15" s="1" t="s">
        <v>85</v>
      </c>
      <c r="R15" s="15"/>
      <c r="S15" s="15"/>
      <c r="T15" s="15"/>
      <c r="U15" s="15"/>
      <c r="V15" s="16"/>
      <c r="W15" s="16"/>
      <c r="X15" s="16"/>
    </row>
    <row r="16" customFormat="false" ht="12.75" hidden="false" customHeight="true" outlineLevel="0" collapsed="false">
      <c r="A16" s="1" t="s">
        <v>47</v>
      </c>
      <c r="B16" s="1" t="s">
        <v>86</v>
      </c>
      <c r="M16" s="17"/>
      <c r="N16" s="17"/>
    </row>
    <row r="17" customFormat="false" ht="12.75" hidden="false" customHeight="false" outlineLevel="0" collapsed="false">
      <c r="A17" s="1" t="s">
        <v>87</v>
      </c>
      <c r="B17" s="1" t="s">
        <v>88</v>
      </c>
      <c r="M17" s="17"/>
      <c r="N17" s="17"/>
    </row>
    <row r="18" customFormat="false" ht="12.75" hidden="false" customHeight="false" outlineLevel="0" collapsed="false">
      <c r="A18" s="1" t="s">
        <v>89</v>
      </c>
      <c r="B18" s="1" t="s">
        <v>90</v>
      </c>
      <c r="M18" s="17"/>
      <c r="N18" s="17"/>
    </row>
    <row r="19" customFormat="false" ht="12.75" hidden="false" customHeight="false" outlineLevel="0" collapsed="false">
      <c r="A19" s="1" t="s">
        <v>91</v>
      </c>
      <c r="B19" s="1" t="s">
        <v>92</v>
      </c>
    </row>
    <row r="20" customFormat="false" ht="12.75" hidden="false" customHeight="false" outlineLevel="0" collapsed="false">
      <c r="A20" s="1" t="s">
        <v>93</v>
      </c>
      <c r="B20" s="1" t="s">
        <v>94</v>
      </c>
    </row>
    <row r="21" customFormat="false" ht="12.75" hidden="false" customHeight="false" outlineLevel="0" collapsed="false">
      <c r="A21" s="1" t="s">
        <v>95</v>
      </c>
      <c r="B21" s="1" t="s">
        <v>96</v>
      </c>
    </row>
    <row r="22" customFormat="false" ht="12.75" hidden="false" customHeight="false" outlineLevel="0" collapsed="false">
      <c r="A22" s="1" t="s">
        <v>97</v>
      </c>
      <c r="B22" s="1" t="s">
        <v>98</v>
      </c>
    </row>
    <row r="23" customFormat="false" ht="12.75" hidden="false" customHeight="false" outlineLevel="0" collapsed="false">
      <c r="A23" s="1" t="s">
        <v>99</v>
      </c>
      <c r="B23" s="1" t="s">
        <v>100</v>
      </c>
    </row>
    <row r="24" customFormat="false" ht="12.75" hidden="false" customHeight="false" outlineLevel="0" collapsed="false">
      <c r="A24" s="1" t="s">
        <v>101</v>
      </c>
      <c r="B24" s="1" t="s">
        <v>22</v>
      </c>
    </row>
    <row r="25" customFormat="false" ht="12.75" hidden="false" customHeight="false" outlineLevel="0" collapsed="false">
      <c r="A25" s="1" t="s">
        <v>102</v>
      </c>
      <c r="B25" s="1" t="s">
        <v>103</v>
      </c>
    </row>
    <row r="26" customFormat="false" ht="12.75" hidden="false" customHeight="false" outlineLevel="0" collapsed="false">
      <c r="A26" s="1" t="s">
        <v>104</v>
      </c>
      <c r="B26" s="1" t="s">
        <v>105</v>
      </c>
    </row>
    <row r="27" customFormat="false" ht="12.75" hidden="false" customHeight="false" outlineLevel="0" collapsed="false">
      <c r="A27" s="1" t="s">
        <v>106</v>
      </c>
      <c r="B27" s="1" t="s">
        <v>25</v>
      </c>
    </row>
    <row r="28" customFormat="false" ht="12.75" hidden="false" customHeight="false" outlineLevel="0" collapsed="false">
      <c r="A28" s="1" t="s">
        <v>107</v>
      </c>
      <c r="B28" s="1" t="s">
        <v>108</v>
      </c>
    </row>
    <row r="29" customFormat="false" ht="12.75" hidden="false" customHeight="false" outlineLevel="0" collapsed="false">
      <c r="A29" s="1" t="s">
        <v>109</v>
      </c>
      <c r="B29" s="1" t="s">
        <v>110</v>
      </c>
    </row>
    <row r="30" customFormat="false" ht="12.75" hidden="false" customHeight="false" outlineLevel="0" collapsed="false">
      <c r="A30" s="1" t="s">
        <v>111</v>
      </c>
      <c r="B30" s="1" t="s">
        <v>112</v>
      </c>
    </row>
    <row r="31" customFormat="false" ht="12.75" hidden="false" customHeight="true" outlineLevel="0" collapsed="false">
      <c r="A31" s="1" t="s">
        <v>113</v>
      </c>
      <c r="B31" s="1" t="s">
        <v>114</v>
      </c>
      <c r="M31" s="18"/>
      <c r="N31" s="18"/>
      <c r="O31" s="18"/>
      <c r="P31" s="18"/>
      <c r="Q31" s="18"/>
    </row>
    <row r="32" customFormat="false" ht="12.75" hidden="false" customHeight="true" outlineLevel="0" collapsed="false">
      <c r="A32" s="1" t="s">
        <v>115</v>
      </c>
      <c r="B32" s="1" t="s">
        <v>116</v>
      </c>
      <c r="M32" s="18"/>
      <c r="N32" s="18"/>
      <c r="O32" s="18"/>
      <c r="P32" s="18"/>
      <c r="Q32" s="18"/>
    </row>
    <row r="33" customFormat="false" ht="12.75" hidden="false" customHeight="true" outlineLevel="0" collapsed="false">
      <c r="A33" s="1" t="s">
        <v>117</v>
      </c>
      <c r="B33" s="1" t="s">
        <v>118</v>
      </c>
      <c r="M33" s="18"/>
      <c r="N33" s="18"/>
      <c r="O33" s="18"/>
      <c r="P33" s="18"/>
      <c r="Q33" s="18"/>
    </row>
    <row r="34" customFormat="false" ht="12.75" hidden="false" customHeight="true" outlineLevel="0" collapsed="false">
      <c r="A34" s="1" t="s">
        <v>119</v>
      </c>
      <c r="B34" s="1" t="s">
        <v>120</v>
      </c>
      <c r="L34" s="18"/>
      <c r="M34" s="18"/>
      <c r="N34" s="18"/>
      <c r="O34" s="18"/>
      <c r="P34" s="18"/>
      <c r="Q34" s="18"/>
    </row>
    <row r="35" customFormat="false" ht="15" hidden="false" customHeight="true" outlineLevel="0" collapsed="false">
      <c r="A35" s="1" t="s">
        <v>121</v>
      </c>
      <c r="B35" s="1" t="s">
        <v>122</v>
      </c>
      <c r="L35" s="18"/>
      <c r="M35" s="18"/>
      <c r="N35" s="18"/>
      <c r="O35" s="18"/>
      <c r="P35" s="18"/>
      <c r="Q35" s="18"/>
    </row>
    <row r="36" customFormat="false" ht="15" hidden="false" customHeight="true" outlineLevel="0" collapsed="false">
      <c r="A36" s="1" t="s">
        <v>123</v>
      </c>
      <c r="B36" s="1" t="s">
        <v>124</v>
      </c>
      <c r="L36" s="18"/>
      <c r="M36" s="18"/>
      <c r="N36" s="18"/>
      <c r="O36" s="18"/>
      <c r="P36" s="18"/>
      <c r="Q36" s="18"/>
    </row>
    <row r="37" customFormat="false" ht="15" hidden="false" customHeight="true" outlineLevel="0" collapsed="false">
      <c r="A37" s="1" t="s">
        <v>125</v>
      </c>
      <c r="B37" s="1" t="s">
        <v>126</v>
      </c>
      <c r="L37" s="18"/>
      <c r="M37" s="18"/>
      <c r="N37" s="18"/>
      <c r="O37" s="18"/>
      <c r="P37" s="18"/>
      <c r="Q37" s="18"/>
    </row>
    <row r="38" customFormat="false" ht="12.75" hidden="false" customHeight="true" outlineLevel="0" collapsed="false">
      <c r="A38" s="1" t="s">
        <v>127</v>
      </c>
      <c r="B38" s="1" t="s">
        <v>128</v>
      </c>
      <c r="H38" s="15"/>
      <c r="I38" s="15"/>
      <c r="J38" s="15"/>
      <c r="L38" s="18"/>
      <c r="M38" s="18"/>
      <c r="N38" s="18"/>
      <c r="O38" s="18"/>
      <c r="P38" s="18"/>
      <c r="Q38" s="18"/>
    </row>
    <row r="39" customFormat="false" ht="27" hidden="false" customHeight="true" outlineLevel="0" collapsed="false">
      <c r="A39" s="1" t="s">
        <v>129</v>
      </c>
      <c r="B39" s="1" t="s">
        <v>130</v>
      </c>
      <c r="H39" s="15"/>
      <c r="I39" s="15"/>
      <c r="J39"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1552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2023-11-03T11:38:14Z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