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len\AppData\Local\Temp\"/>
    </mc:Choice>
  </mc:AlternateContent>
  <xr:revisionPtr revIDLastSave="0" documentId="8_{8A94D2B4-5068-4C06-B00E-91F124E59AE2}" xr6:coauthVersionLast="47" xr6:coauthVersionMax="47" xr10:uidLastSave="{00000000-0000-0000-0000-000000000000}"/>
  <bookViews>
    <workbookView xWindow="28680" yWindow="-120" windowWidth="29040" windowHeight="16440" firstSheet="1" activeTab="1" xr2:uid="{7FE94F83-9D98-4EB8-872C-FA9A50BF5E46}"/>
  </bookViews>
  <sheets>
    <sheet name="Cognos_Office_Connection_Cache" sheetId="2" state="veryHidden" r:id="rId1"/>
    <sheet name="Entity Performance" sheetId="1" r:id="rId2"/>
  </sheets>
  <definedNames>
    <definedName name="cafe_validation_temp" hidden="1">Cognos_Office_Connection_Cache!$B$2:$B$6</definedName>
    <definedName name="Dynamic_0289442ddb464ddf9307b371f0ad76a0" localSheetId="1" hidden="1">"TM1SubsetToSet([Accounts - MA].[Accounts - MA], ""Summary Group Performance Reporting Subset - MS"")"</definedName>
    <definedName name="Dynamic_0953e6145111432d950e9e80c05011c5" localSheetId="1" hidden="1">"TM1TOGGLEEXPANDMODE({TM1SubsetToSet([Accounts - Cashflow].[Accounts - Cashflow], ""Summary Group Performance - Cashflow"")}, EXPAND_ABOVE)"</definedName>
    <definedName name="Dynamic_111fb94d40f748ae9e7480c22515f4a8" localSheetId="1" hidden="1">"TM1SubsetToSet([Accounts - MA].[Accounts - MA], ""Summary Group Performance Reporting Subset - D&amp;E"")"</definedName>
    <definedName name="Dynamic_1e2f9832b430416bb8a9795a1c53c3d7" localSheetId="1" hidden="1">"TM1SubsetToSet([Accounts - MA].[Accounts - MA], ""Summary Group Performance Reporting Subset - CAPEX"")"</definedName>
    <definedName name="Dynamic_5255265e286f4a19a160690e51058517" localSheetId="1" hidden="1">"TM1TOGGLEEXPANDMODE({TM1SubsetToSet([Accounts - MA].[Accounts - MA], ""Summary Group Performance Reporting Subset - Cashflow"")}, EXPAND_ABOVE)"</definedName>
    <definedName name="Dynamic_a27a1e7c9c9e4547a4591925de71738c" localSheetId="1" hidden="1">"TM1SubsetToSet([Accounts - MA].[Accounts - MA], ""Entity Performance Reporting Subset - MS"")"</definedName>
    <definedName name="Dynamic_a836ba3019e9433888045a3b575fae46" localSheetId="1" hidden="1">"TM1SubsetToSet([Accounts - MA].[Accounts - MA], ""Entity Performance Reporting Subset - MS"")"</definedName>
    <definedName name="Dynamic_ae2ad3628e3c4dc284cb10d5588531d3" localSheetId="1" hidden="1">"{TM1TOGGLEEXPANDMODE(TM1SubsetToSet([Accounts - MA].[Accounts - MA] , ""Summary Group Performance Reporting Subset - Balance Sheet"") , EXPAND_ABOVE)}"</definedName>
    <definedName name="Dynamic_bc2d0e3322d04ddf8160ec0b6926f19c" localSheetId="1" hidden="1">"TM1SubsetToSet([Accounts - MA].[Accounts - MA], ""Summary Group Performance Reporting Subset - CAPEX"")"</definedName>
    <definedName name="Dynamic_de3a141ec43946a7b1c041a37b97b94e" localSheetId="1" hidden="1">"TM1SubsetToSet([Accounts - MA].[Accounts - MA], ""Summary Group Performance Reporting Subset - KPI"")"</definedName>
    <definedName name="Dynamic_e60ad8d75ed14d6ab565921831ed1c02" localSheetId="1" hidden="1">"TM1TOGGLEEXPANDMODE({TM1SubsetToSet([Accounts - MA].[Accounts - MA], ""Summary Group Performance Reporting Subset - Balance Sheet"")}, EXPAND_ABOVE)"</definedName>
    <definedName name="Dynamic_fe995f6263f54176a6be14c1c9cf279b" localSheetId="1" hidden="1">"TM1SubsetToSet([Accounts - MA].[Accounts - MA], ""Entity Performance Reporting Subset - KPI"")"</definedName>
    <definedName name="ID" localSheetId="0" hidden="1">"77e56a7d-ae8d-4ecc-a620-35ae5250dd80"</definedName>
    <definedName name="ID" localSheetId="1" hidden="1">"f5151966-4107-4a2d-8b5d-f1424ac15b73"</definedName>
    <definedName name="_xlnm.Print_Area" localSheetId="1">'Entity Performance'!$E$22:$V$209</definedName>
    <definedName name="TM1RPTDATARNG1057617" localSheetId="1">'Entity Performance'!$110:$112</definedName>
    <definedName name="TM1RPTDATARNG20048108" localSheetId="1">'Entity Performance'!$28:$35</definedName>
    <definedName name="TM1RPTDATARNG31224287" localSheetId="1">'Entity Performance'!$133:$136</definedName>
    <definedName name="TM1RPTDATARNG44175409" localSheetId="1">'Entity Performance'!$158:$171</definedName>
    <definedName name="TM1RPTDATARNG49589215" localSheetId="1">'Entity Performance'!$59:$87</definedName>
    <definedName name="TM1RPTDATARNG58842965" localSheetId="1">'Entity Performance'!$199:$209</definedName>
    <definedName name="TM1RPTDATARNG59035089" localSheetId="1">'Entity Performance'!#REF!</definedName>
    <definedName name="TM1RPTFMTIDCOL1057617" localSheetId="1">'Entity Performance'!$A$90:$A$95</definedName>
    <definedName name="TM1RPTFMTIDCOL20048108" localSheetId="1">'Entity Performance'!$A$1:$A$5</definedName>
    <definedName name="TM1RPTFMTIDCOL25924445" localSheetId="1">'Entity Performance'!$A$173:$A$174</definedName>
    <definedName name="TM1RPTFMTIDCOL31224287" localSheetId="1">'Entity Performance'!$A$115:$A$119</definedName>
    <definedName name="TM1RPTFMTIDCOL44175409" localSheetId="1">'Entity Performance'!$A$139:$A$143</definedName>
    <definedName name="TM1RPTFMTIDCOL49589215" localSheetId="1">'Entity Performance'!$A$38:$A$45</definedName>
    <definedName name="TM1RPTFMTIDCOL58842965" localSheetId="1">'Entity Performance'!$A$175:$A$184</definedName>
    <definedName name="TM1RPTFMTIDCOL59035089" localSheetId="1">'Entity Performance'!#REF!</definedName>
    <definedName name="TM1RPTFMTRNG1057617" localSheetId="1">'Entity Performance'!$F$90:$U$95</definedName>
    <definedName name="TM1RPTFMTRNG20048108" localSheetId="1">'Entity Performance'!$F$1:$U$5</definedName>
    <definedName name="TM1RPTFMTRNG25924445" localSheetId="1">'Entity Performance'!$F$173:$J$174</definedName>
    <definedName name="TM1RPTFMTRNG31224287" localSheetId="1">'Entity Performance'!$F$115:$U$119</definedName>
    <definedName name="TM1RPTFMTRNG44175409" localSheetId="1">'Entity Performance'!$F$139:$U$143</definedName>
    <definedName name="TM1RPTFMTRNG49589215" localSheetId="1">'Entity Performance'!$F$38:$U$45</definedName>
    <definedName name="TM1RPTFMTRNG58842965" localSheetId="1">'Entity Performance'!$F$175:$J$184</definedName>
    <definedName name="TM1RPTFMTRNG59035089" localSheetId="1">'Entity Performance'!#REF!</definedName>
    <definedName name="TM1RPTQRYRNG1057617" localSheetId="1">'Entity Performance'!$L$96</definedName>
    <definedName name="TM1RPTQRYRNG20048108" localSheetId="1">'Entity Performance'!$L$6</definedName>
    <definedName name="TM1RPTQRYRNG31224287" localSheetId="1">'Entity Performance'!$L$120</definedName>
    <definedName name="TM1RPTQRYRNG44175409" localSheetId="1">'Entity Performance'!$L$144</definedName>
    <definedName name="TM1RPTQRYRNG49589215" localSheetId="1">'Entity Performance'!$L$46</definedName>
    <definedName name="TM1RPTQRYRNG58842965" localSheetId="1">'Entity Performance'!$F$185</definedName>
    <definedName name="TM1RPTQRYRNG59035089" localSheetId="1">'Entity Performance'!#REF!</definedName>
    <definedName name="TM1RPTVIEWRNG1057617" localSheetId="1">'Entity Performance'!$L$97</definedName>
    <definedName name="TM1RPTVIEWRNG20048108" localSheetId="1">'Entity Performance'!$L$7</definedName>
    <definedName name="TM1RPTVIEWRNG31224287" localSheetId="1">'Entity Performance'!$L$121</definedName>
    <definedName name="TM1RPTVIEWRNG44175409" localSheetId="1">'Entity Performance'!$L$145</definedName>
    <definedName name="TM1RPTVIEWRNG49589215" localSheetId="1">'Entity Performance'!$L$47</definedName>
    <definedName name="TM1RPTVIEWRNG58842965" localSheetId="1">'Entity Performance'!$F$186</definedName>
    <definedName name="TM1RPTVIEWRNG59035089" localSheetId="1">'Entity Performance'!#REF!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97" i="1" l="1"/>
  <c r="H197" i="1"/>
  <c r="H13" i="1"/>
  <c r="H12" i="1"/>
  <c r="H11" i="1"/>
  <c r="C72" i="1" a="1"/>
  <c r="C111" i="1" a="1"/>
  <c r="D86" i="1" a="1"/>
  <c r="B69" i="1" a="1"/>
  <c r="D70" i="1" a="1"/>
  <c r="B161" i="1" a="1"/>
  <c r="B79" i="1" a="1"/>
  <c r="B168" i="1" a="1"/>
  <c r="B112" i="1" a="1"/>
  <c r="D85" i="1" a="1"/>
  <c r="D112" i="1" a="1"/>
  <c r="C159" i="1" a="1"/>
  <c r="B80" i="1" a="1"/>
  <c r="C66" i="1" a="1"/>
  <c r="D76" i="1" a="1"/>
  <c r="D72" i="1" a="1"/>
  <c r="C60" i="1" a="1"/>
  <c r="B72" i="1" a="1"/>
  <c r="B111" i="1" a="1"/>
  <c r="C83" i="1" a="1"/>
  <c r="D87" i="1" a="1"/>
  <c r="H14" i="1"/>
  <c r="C63" i="1" a="1"/>
  <c r="B86" i="1" a="1"/>
  <c r="D61" i="1" a="1"/>
  <c r="B78" i="1" a="1"/>
  <c r="D82" i="1" a="1"/>
  <c r="S131" i="1" a="1"/>
  <c r="C75" i="1" a="1"/>
  <c r="B166" i="1" a="1"/>
  <c r="B83" i="1" a="1"/>
  <c r="C167" i="1" a="1"/>
  <c r="D74" i="1" a="1"/>
  <c r="C161" i="1" a="1"/>
  <c r="D84" i="1" a="1"/>
  <c r="C160" i="1" a="1"/>
  <c r="D79" i="1" a="1"/>
  <c r="D78" i="1" a="1"/>
  <c r="B63" i="1" a="1"/>
  <c r="C201" i="1" a="1"/>
  <c r="B162" i="1" a="1"/>
  <c r="B85" i="1" a="1"/>
  <c r="B76" i="1" a="1"/>
  <c r="C202" i="1" a="1"/>
  <c r="C200" i="1" a="1"/>
  <c r="C204" i="1" a="1"/>
  <c r="D67" i="1" a="1"/>
  <c r="B66" i="1" a="1"/>
  <c r="C162" i="1" a="1"/>
  <c r="S106" i="1" a="1"/>
  <c r="C136" i="1" a="1"/>
  <c r="C112" i="1" a="1"/>
  <c r="B30" i="1" a="1"/>
  <c r="B62" i="1" a="1"/>
  <c r="D63" i="1" a="1"/>
  <c r="C87" i="1" a="1"/>
  <c r="B75" i="1" a="1"/>
  <c r="C67" i="1" a="1"/>
  <c r="D71" i="1" a="1"/>
  <c r="D80" i="1" a="1"/>
  <c r="B163" i="1" a="1"/>
  <c r="N151" i="1"/>
  <c r="B73" i="1" a="1"/>
  <c r="C84" i="1" a="1"/>
  <c r="B170" i="1" a="1"/>
  <c r="B70" i="1" a="1"/>
  <c r="D75" i="1" a="1"/>
  <c r="B81" i="1" a="1"/>
  <c r="S156" i="1" a="1"/>
  <c r="B159" i="1" a="1"/>
  <c r="C207" i="1" a="1"/>
  <c r="B77" i="1" a="1"/>
  <c r="C85" i="1" a="1"/>
  <c r="B33" i="1" a="1"/>
  <c r="S57" i="1" a="1"/>
  <c r="B64" i="1" a="1"/>
  <c r="C32" i="1" a="1"/>
  <c r="B34" i="1" a="1"/>
  <c r="B87" i="1" a="1"/>
  <c r="B35" i="1" a="1"/>
  <c r="C78" i="1" a="1"/>
  <c r="H23" i="1" a="1"/>
  <c r="D65" i="1" a="1"/>
  <c r="B136" i="1" a="1"/>
  <c r="B171" i="1" a="1"/>
  <c r="C81" i="1" a="1"/>
  <c r="C80" i="1" a="1"/>
  <c r="C65" i="1" a="1"/>
  <c r="B60" i="1" a="1"/>
  <c r="H57" i="1" a="1"/>
  <c r="N15" i="1"/>
  <c r="C135" i="1" a="1"/>
  <c r="B31" i="1" a="1"/>
  <c r="C165" i="1" a="1"/>
  <c r="C208" i="1" a="1"/>
  <c r="C31" i="1" a="1"/>
  <c r="C74" i="1" a="1"/>
  <c r="H156" i="1" a="1"/>
  <c r="B165" i="1" a="1"/>
  <c r="C68" i="1" a="1"/>
  <c r="C35" i="1" a="1"/>
  <c r="O106" i="1" a="1"/>
  <c r="D83" i="1" a="1"/>
  <c r="C134" i="1" a="1"/>
  <c r="C76" i="1" a="1"/>
  <c r="S23" i="1" a="1"/>
  <c r="G188" i="1"/>
  <c r="C70" i="1" a="1"/>
  <c r="D64" i="1" a="1"/>
  <c r="B61" i="1" a="1"/>
  <c r="C166" i="1" a="1"/>
  <c r="B84" i="1" a="1"/>
  <c r="C203" i="1" a="1"/>
  <c r="N9" i="1"/>
  <c r="H106" i="1" a="1"/>
  <c r="D60" i="1" a="1"/>
  <c r="N20" i="1" a="1"/>
  <c r="B160" i="1" a="1"/>
  <c r="C29" i="1" a="1"/>
  <c r="D81" i="1" a="1"/>
  <c r="C77" i="1" a="1"/>
  <c r="O156" i="1" a="1"/>
  <c r="C69" i="1" a="1"/>
  <c r="C71" i="1" a="1"/>
  <c r="B74" i="1" a="1"/>
  <c r="C209" i="1" a="1"/>
  <c r="N16" i="1"/>
  <c r="O131" i="1" a="1"/>
  <c r="B82" i="1" a="1"/>
  <c r="C164" i="1" a="1"/>
  <c r="C170" i="1" a="1"/>
  <c r="D69" i="1" a="1"/>
  <c r="C168" i="1" a="1"/>
  <c r="C33" i="1" a="1"/>
  <c r="C205" i="1" a="1"/>
  <c r="B134" i="1" a="1"/>
  <c r="B67" i="1" a="1"/>
  <c r="B71" i="1" a="1"/>
  <c r="B68" i="1" a="1"/>
  <c r="H131" i="1" a="1"/>
  <c r="S196" i="1"/>
  <c r="C79" i="1" a="1"/>
  <c r="B65" i="1" a="1"/>
  <c r="D62" i="1" a="1"/>
  <c r="B32" i="1" a="1"/>
  <c r="D73" i="1" a="1"/>
  <c r="C62" i="1" a="1"/>
  <c r="O23" i="1" a="1"/>
  <c r="C206" i="1" a="1"/>
  <c r="B164" i="1" a="1"/>
  <c r="C169" i="1" a="1"/>
  <c r="C61" i="1" a="1"/>
  <c r="C64" i="1" a="1"/>
  <c r="C30" i="1" a="1"/>
  <c r="B135" i="1" a="1"/>
  <c r="O57" i="1" a="1"/>
  <c r="C34" i="1" a="1"/>
  <c r="C163" i="1" a="1"/>
  <c r="C171" i="1" a="1"/>
  <c r="B169" i="1" a="1"/>
  <c r="C86" i="1" a="1"/>
  <c r="D111" i="1" a="1"/>
  <c r="C82" i="1" a="1"/>
  <c r="B167" i="1" a="1"/>
  <c r="C73" i="1" a="1"/>
  <c r="D66" i="1" a="1"/>
  <c r="B29" i="1" a="1"/>
  <c r="D77" i="1" a="1"/>
  <c r="D68" i="1" a="1"/>
  <c r="N18" i="1" a="1"/>
  <c r="N17" i="1" l="1"/>
  <c r="G194" i="1" s="1"/>
  <c r="D75" i="1"/>
  <c r="D69" i="1"/>
  <c r="D85" i="1"/>
  <c r="D67" i="1"/>
  <c r="D87" i="1"/>
  <c r="D73" i="1"/>
  <c r="B111" i="1"/>
  <c r="D83" i="1"/>
  <c r="D71" i="1"/>
  <c r="D63" i="1"/>
  <c r="D82" i="1"/>
  <c r="D61" i="1"/>
  <c r="B112" i="1"/>
  <c r="C112" i="1"/>
  <c r="D68" i="1"/>
  <c r="D80" i="1"/>
  <c r="D79" i="1"/>
  <c r="D64" i="1"/>
  <c r="D70" i="1"/>
  <c r="D86" i="1"/>
  <c r="C111" i="1"/>
  <c r="D84" i="1"/>
  <c r="D65" i="1"/>
  <c r="D78" i="1"/>
  <c r="D76" i="1"/>
  <c r="D74" i="1"/>
  <c r="D66" i="1"/>
  <c r="D81" i="1"/>
  <c r="D111" i="1"/>
  <c r="D60" i="1"/>
  <c r="D62" i="1"/>
  <c r="D72" i="1"/>
  <c r="D77" i="1"/>
  <c r="D112" i="1"/>
  <c r="C201" i="1"/>
  <c r="A201" i="1" s="1"/>
  <c r="C200" i="1"/>
  <c r="A200" i="1" s="1"/>
  <c r="C205" i="1"/>
  <c r="A205" i="1" s="1"/>
  <c r="C202" i="1"/>
  <c r="A202" i="1" s="1"/>
  <c r="C204" i="1"/>
  <c r="A204" i="1" s="1"/>
  <c r="C206" i="1"/>
  <c r="A206" i="1" s="1"/>
  <c r="C209" i="1"/>
  <c r="A209" i="1" s="1"/>
  <c r="C208" i="1"/>
  <c r="A208" i="1" s="1"/>
  <c r="C207" i="1"/>
  <c r="A207" i="1" s="1"/>
  <c r="C203" i="1"/>
  <c r="A203" i="1" s="1"/>
  <c r="G189" i="1"/>
  <c r="G191" i="1"/>
  <c r="G192" i="1"/>
  <c r="G190" i="1"/>
  <c r="G193" i="1"/>
  <c r="C75" i="1"/>
  <c r="B170" i="1"/>
  <c r="B162" i="1"/>
  <c r="B32" i="1"/>
  <c r="C84" i="1"/>
  <c r="B85" i="1"/>
  <c r="H23" i="1"/>
  <c r="S23" i="1"/>
  <c r="B72" i="1"/>
  <c r="C165" i="1"/>
  <c r="N99" i="1"/>
  <c r="N147" i="1"/>
  <c r="N123" i="1"/>
  <c r="N49" i="1"/>
  <c r="N124" i="1"/>
  <c r="N148" i="1"/>
  <c r="N50" i="1"/>
  <c r="N100" i="1"/>
  <c r="B64" i="1"/>
  <c r="C73" i="1"/>
  <c r="B80" i="1"/>
  <c r="C31" i="1"/>
  <c r="B30" i="1"/>
  <c r="B81" i="1"/>
  <c r="S131" i="1"/>
  <c r="N18" i="1"/>
  <c r="B77" i="1"/>
  <c r="C80" i="1"/>
  <c r="B31" i="1"/>
  <c r="C171" i="1"/>
  <c r="C30" i="1"/>
  <c r="C65" i="1"/>
  <c r="C87" i="1"/>
  <c r="B69" i="1"/>
  <c r="B74" i="1"/>
  <c r="B168" i="1"/>
  <c r="B60" i="1"/>
  <c r="C62" i="1"/>
  <c r="S106" i="1"/>
  <c r="S156" i="1"/>
  <c r="B87" i="1"/>
  <c r="C33" i="1"/>
  <c r="C68" i="1"/>
  <c r="C167" i="1"/>
  <c r="N150" i="1"/>
  <c r="N126" i="1"/>
  <c r="C11" i="1"/>
  <c r="C13" i="1" s="1"/>
  <c r="N102" i="1"/>
  <c r="N52" i="1"/>
  <c r="O106" i="1"/>
  <c r="B169" i="1"/>
  <c r="C79" i="1"/>
  <c r="B65" i="1"/>
  <c r="C169" i="1"/>
  <c r="N103" i="1"/>
  <c r="N127" i="1"/>
  <c r="N53" i="1"/>
  <c r="C135" i="1"/>
  <c r="C67" i="1"/>
  <c r="O57" i="1"/>
  <c r="O131" i="1"/>
  <c r="B160" i="1"/>
  <c r="B29" i="1"/>
  <c r="B78" i="1"/>
  <c r="C61" i="1"/>
  <c r="C70" i="1"/>
  <c r="B161" i="1"/>
  <c r="C64" i="1"/>
  <c r="B136" i="1"/>
  <c r="C83" i="1"/>
  <c r="C163" i="1"/>
  <c r="H156" i="1"/>
  <c r="O23" i="1"/>
  <c r="B84" i="1"/>
  <c r="C164" i="1"/>
  <c r="B79" i="1"/>
  <c r="C162" i="1"/>
  <c r="C170" i="1"/>
  <c r="B35" i="1"/>
  <c r="B171" i="1"/>
  <c r="S57" i="1"/>
  <c r="C134" i="1"/>
  <c r="B62" i="1"/>
  <c r="B61" i="1"/>
  <c r="B165" i="1"/>
  <c r="B73" i="1"/>
  <c r="B167" i="1"/>
  <c r="H131" i="1"/>
  <c r="B68" i="1"/>
  <c r="C74" i="1"/>
  <c r="C161" i="1"/>
  <c r="C34" i="1"/>
  <c r="C168" i="1"/>
  <c r="C32" i="1"/>
  <c r="B34" i="1"/>
  <c r="C35" i="1"/>
  <c r="B33" i="1"/>
  <c r="C82" i="1"/>
  <c r="C71" i="1"/>
  <c r="C85" i="1"/>
  <c r="B63" i="1"/>
  <c r="C81" i="1"/>
  <c r="O156" i="1"/>
  <c r="C14" i="1"/>
  <c r="C15" i="1" s="1"/>
  <c r="N149" i="1"/>
  <c r="N51" i="1"/>
  <c r="N101" i="1"/>
  <c r="S107" i="1"/>
  <c r="N125" i="1"/>
  <c r="S24" i="1"/>
  <c r="B83" i="1"/>
  <c r="C166" i="1"/>
  <c r="B76" i="1"/>
  <c r="B135" i="1"/>
  <c r="B66" i="1"/>
  <c r="C136" i="1"/>
  <c r="C77" i="1"/>
  <c r="N20" i="1"/>
  <c r="B134" i="1"/>
  <c r="C69" i="1"/>
  <c r="C66" i="1"/>
  <c r="C60" i="1"/>
  <c r="B75" i="1"/>
  <c r="B166" i="1"/>
  <c r="C76" i="1"/>
  <c r="H106" i="1"/>
  <c r="C72" i="1"/>
  <c r="C63" i="1"/>
  <c r="B159" i="1"/>
  <c r="C159" i="1"/>
  <c r="C29" i="1"/>
  <c r="B163" i="1"/>
  <c r="C160" i="1"/>
  <c r="B86" i="1"/>
  <c r="C86" i="1"/>
  <c r="B70" i="1"/>
  <c r="B71" i="1"/>
  <c r="C78" i="1"/>
  <c r="B67" i="1"/>
  <c r="B82" i="1"/>
  <c r="B164" i="1"/>
  <c r="N152" i="1"/>
  <c r="N128" i="1"/>
  <c r="N104" i="1"/>
  <c r="N54" i="1"/>
  <c r="H57" i="1"/>
  <c r="L7" i="1"/>
  <c r="C16" i="1" a="1"/>
  <c r="N34" i="1"/>
  <c r="I32" i="1"/>
  <c r="I33" i="1"/>
  <c r="I35" i="1"/>
  <c r="N29" i="1"/>
  <c r="T33" i="1"/>
  <c r="T35" i="1"/>
  <c r="P34" i="1"/>
  <c r="G30" i="1"/>
  <c r="P32" i="1"/>
  <c r="P33" i="1"/>
  <c r="I29" i="1"/>
  <c r="P29" i="1"/>
  <c r="N33" i="1"/>
  <c r="G29" i="1"/>
  <c r="G33" i="1"/>
  <c r="L28" i="1"/>
  <c r="G32" i="1"/>
  <c r="I30" i="1"/>
  <c r="T31" i="1"/>
  <c r="N31" i="1"/>
  <c r="G31" i="1"/>
  <c r="N32" i="1"/>
  <c r="P31" i="1"/>
  <c r="T29" i="1"/>
  <c r="G35" i="1"/>
  <c r="T30" i="1"/>
  <c r="N35" i="1"/>
  <c r="I34" i="1"/>
  <c r="G34" i="1"/>
  <c r="T32" i="1"/>
  <c r="I31" i="1"/>
  <c r="N30" i="1"/>
  <c r="P35" i="1"/>
  <c r="T34" i="1"/>
  <c r="P30" i="1"/>
  <c r="N28" i="1"/>
  <c r="T28" i="1"/>
  <c r="P28" i="1"/>
  <c r="G28" i="1"/>
  <c r="I28" i="1"/>
  <c r="B28" i="1" a="1"/>
  <c r="C28" i="1" a="1"/>
  <c r="N129" i="1" l="1"/>
  <c r="N55" i="1"/>
  <c r="N153" i="1"/>
  <c r="N105" i="1"/>
  <c r="C28" i="1"/>
  <c r="B28" i="1"/>
  <c r="A79" i="1"/>
  <c r="C16" i="1"/>
  <c r="C17" i="1" s="1"/>
  <c r="A112" i="1"/>
  <c r="A111" i="1"/>
  <c r="A75" i="1"/>
  <c r="A87" i="1"/>
  <c r="A83" i="1"/>
  <c r="A69" i="1"/>
  <c r="A63" i="1"/>
  <c r="A84" i="1"/>
  <c r="A77" i="1"/>
  <c r="A64" i="1"/>
  <c r="A66" i="1"/>
  <c r="A71" i="1"/>
  <c r="A62" i="1"/>
  <c r="A81" i="1"/>
  <c r="A76" i="1"/>
  <c r="A85" i="1"/>
  <c r="A68" i="1"/>
  <c r="A70" i="1"/>
  <c r="A78" i="1"/>
  <c r="A80" i="1"/>
  <c r="A86" i="1"/>
  <c r="A73" i="1"/>
  <c r="A74" i="1"/>
  <c r="A82" i="1"/>
  <c r="A65" i="1"/>
  <c r="A60" i="1"/>
  <c r="A67" i="1"/>
  <c r="A61" i="1"/>
  <c r="A72" i="1"/>
  <c r="A171" i="1"/>
  <c r="A135" i="1"/>
  <c r="A163" i="1"/>
  <c r="A134" i="1"/>
  <c r="A167" i="1"/>
  <c r="A30" i="1"/>
  <c r="A165" i="1"/>
  <c r="A166" i="1"/>
  <c r="A33" i="1"/>
  <c r="A162" i="1"/>
  <c r="A31" i="1"/>
  <c r="A168" i="1"/>
  <c r="A159" i="1"/>
  <c r="A136" i="1"/>
  <c r="A169" i="1"/>
  <c r="A170" i="1"/>
  <c r="A164" i="1"/>
  <c r="A34" i="1"/>
  <c r="S157" i="1"/>
  <c r="O108" i="1"/>
  <c r="H132" i="1"/>
  <c r="S108" i="1"/>
  <c r="H25" i="1"/>
  <c r="H157" i="1"/>
  <c r="S25" i="1"/>
  <c r="H108" i="1"/>
  <c r="O25" i="1"/>
  <c r="A35" i="1"/>
  <c r="A161" i="1"/>
  <c r="A29" i="1"/>
  <c r="A32" i="1"/>
  <c r="A160" i="1"/>
  <c r="A28" i="1" l="1"/>
  <c r="L25" i="1"/>
  <c r="L108" i="1"/>
  <c r="S30" i="1"/>
  <c r="H34" i="1"/>
  <c r="F35" i="1"/>
  <c r="S33" i="1"/>
  <c r="L47" i="1"/>
  <c r="G76" i="1"/>
  <c r="N68" i="1"/>
  <c r="S65" i="1"/>
  <c r="Q67" i="1"/>
  <c r="U60" i="1"/>
  <c r="N78" i="1"/>
  <c r="F78" i="1"/>
  <c r="Q69" i="1"/>
  <c r="S85" i="1"/>
  <c r="Q77" i="1"/>
  <c r="P84" i="1"/>
  <c r="T61" i="1"/>
  <c r="S76" i="1"/>
  <c r="N77" i="1"/>
  <c r="T68" i="1"/>
  <c r="I81" i="1"/>
  <c r="I67" i="1"/>
  <c r="G77" i="1"/>
  <c r="Q63" i="1"/>
  <c r="P85" i="1"/>
  <c r="S83" i="1"/>
  <c r="H81" i="1"/>
  <c r="L59" i="1"/>
  <c r="O85" i="1"/>
  <c r="N80" i="1"/>
  <c r="P78" i="1"/>
  <c r="U69" i="1"/>
  <c r="O64" i="1"/>
  <c r="F87" i="1"/>
  <c r="Q62" i="1"/>
  <c r="T75" i="1"/>
  <c r="N82" i="1"/>
  <c r="T81" i="1"/>
  <c r="U73" i="1"/>
  <c r="T60" i="1"/>
  <c r="U76" i="1"/>
  <c r="O69" i="1"/>
  <c r="P63" i="1"/>
  <c r="Q33" i="1"/>
  <c r="I65" i="1"/>
  <c r="G71" i="1"/>
  <c r="U68" i="1"/>
  <c r="P72" i="1"/>
  <c r="O70" i="1"/>
  <c r="T86" i="1"/>
  <c r="S31" i="1"/>
  <c r="F29" i="1"/>
  <c r="F32" i="1"/>
  <c r="U34" i="1"/>
  <c r="U33" i="1"/>
  <c r="H84" i="1"/>
  <c r="O32" i="1"/>
  <c r="H64" i="1"/>
  <c r="F66" i="1"/>
  <c r="Q84" i="1"/>
  <c r="P67" i="1"/>
  <c r="I69" i="1"/>
  <c r="O86" i="1"/>
  <c r="S34" i="1"/>
  <c r="T83" i="1"/>
  <c r="S77" i="1"/>
  <c r="H62" i="1"/>
  <c r="I64" i="1"/>
  <c r="H63" i="1"/>
  <c r="G75" i="1"/>
  <c r="H87" i="1"/>
  <c r="O84" i="1"/>
  <c r="H69" i="1"/>
  <c r="F75" i="1"/>
  <c r="N62" i="1"/>
  <c r="N84" i="1"/>
  <c r="S66" i="1"/>
  <c r="F61" i="1"/>
  <c r="I84" i="1"/>
  <c r="N72" i="1"/>
  <c r="S73" i="1"/>
  <c r="S69" i="1"/>
  <c r="U62" i="1"/>
  <c r="O59" i="1"/>
  <c r="U59" i="1"/>
  <c r="H60" i="1"/>
  <c r="G74" i="1"/>
  <c r="F69" i="1"/>
  <c r="G60" i="1"/>
  <c r="U83" i="1"/>
  <c r="U85" i="1"/>
  <c r="P59" i="1"/>
  <c r="N61" i="1"/>
  <c r="U80" i="1"/>
  <c r="H31" i="1"/>
  <c r="O29" i="1"/>
  <c r="H32" i="1"/>
  <c r="S32" i="1"/>
  <c r="Q35" i="1"/>
  <c r="O35" i="1"/>
  <c r="T72" i="1"/>
  <c r="N81" i="1"/>
  <c r="I60" i="1"/>
  <c r="O77" i="1"/>
  <c r="P82" i="1"/>
  <c r="H76" i="1"/>
  <c r="Q30" i="1"/>
  <c r="G85" i="1"/>
  <c r="T84" i="1"/>
  <c r="S62" i="1"/>
  <c r="Q34" i="1"/>
  <c r="S72" i="1"/>
  <c r="O72" i="1"/>
  <c r="U66" i="1"/>
  <c r="T65" i="1"/>
  <c r="P81" i="1"/>
  <c r="I66" i="1"/>
  <c r="T64" i="1"/>
  <c r="F84" i="1"/>
  <c r="T77" i="1"/>
  <c r="N60" i="1"/>
  <c r="P87" i="1"/>
  <c r="T82" i="1"/>
  <c r="H82" i="1"/>
  <c r="F59" i="1"/>
  <c r="S70" i="1"/>
  <c r="O71" i="1"/>
  <c r="O81" i="1"/>
  <c r="F86" i="1"/>
  <c r="U70" i="1"/>
  <c r="I86" i="1"/>
  <c r="G87" i="1"/>
  <c r="G73" i="1"/>
  <c r="O75" i="1"/>
  <c r="P79" i="1"/>
  <c r="I71" i="1"/>
  <c r="Q85" i="1"/>
  <c r="U64" i="1"/>
  <c r="Q74" i="1"/>
  <c r="H74" i="1"/>
  <c r="B59" i="1" a="1"/>
  <c r="U67" i="1"/>
  <c r="P62" i="1"/>
  <c r="H67" i="1"/>
  <c r="N83" i="1"/>
  <c r="I68" i="1"/>
  <c r="Q81" i="1"/>
  <c r="G69" i="1"/>
  <c r="F31" i="1"/>
  <c r="F34" i="1"/>
  <c r="P76" i="1"/>
  <c r="O87" i="1"/>
  <c r="F63" i="1"/>
  <c r="S78" i="1"/>
  <c r="O66" i="1"/>
  <c r="F85" i="1"/>
  <c r="F83" i="1"/>
  <c r="S29" i="1"/>
  <c r="H29" i="1"/>
  <c r="F186" i="1"/>
  <c r="L97" i="1"/>
  <c r="T208" i="1"/>
  <c r="S205" i="1"/>
  <c r="Q207" i="1"/>
  <c r="N71" i="1"/>
  <c r="H206" i="1"/>
  <c r="S202" i="1"/>
  <c r="S71" i="1"/>
  <c r="Q203" i="1"/>
  <c r="P64" i="1"/>
  <c r="F71" i="1"/>
  <c r="G206" i="1"/>
  <c r="F208" i="1"/>
  <c r="H75" i="1"/>
  <c r="F60" i="1"/>
  <c r="F28" i="1"/>
  <c r="G78" i="1"/>
  <c r="G72" i="1"/>
  <c r="U71" i="1"/>
  <c r="I74" i="1"/>
  <c r="T204" i="1"/>
  <c r="I63" i="1"/>
  <c r="T63" i="1"/>
  <c r="S87" i="1"/>
  <c r="N63" i="1"/>
  <c r="S207" i="1"/>
  <c r="O78" i="1"/>
  <c r="F201" i="1"/>
  <c r="I79" i="1"/>
  <c r="T111" i="1"/>
  <c r="I206" i="1"/>
  <c r="G65" i="1"/>
  <c r="H85" i="1"/>
  <c r="I209" i="1"/>
  <c r="H72" i="1"/>
  <c r="P71" i="1"/>
  <c r="I77" i="1"/>
  <c r="U75" i="1"/>
  <c r="N202" i="1"/>
  <c r="S74" i="1"/>
  <c r="P70" i="1"/>
  <c r="L110" i="1"/>
  <c r="H65" i="1"/>
  <c r="T59" i="1"/>
  <c r="I59" i="1"/>
  <c r="I205" i="1"/>
  <c r="P61" i="1"/>
  <c r="Q78" i="1"/>
  <c r="F73" i="1"/>
  <c r="S60" i="1"/>
  <c r="T62" i="1"/>
  <c r="F81" i="1"/>
  <c r="Q76" i="1"/>
  <c r="T69" i="1"/>
  <c r="Q64" i="1"/>
  <c r="Q87" i="1"/>
  <c r="O68" i="1"/>
  <c r="Q68" i="1"/>
  <c r="I83" i="1"/>
  <c r="P69" i="1"/>
  <c r="B110" i="1" a="1"/>
  <c r="S59" i="1"/>
  <c r="I87" i="1"/>
  <c r="P200" i="1"/>
  <c r="S81" i="1"/>
  <c r="H203" i="1"/>
  <c r="F79" i="1"/>
  <c r="H68" i="1"/>
  <c r="U78" i="1"/>
  <c r="S80" i="1"/>
  <c r="F203" i="1"/>
  <c r="N112" i="1"/>
  <c r="P206" i="1"/>
  <c r="O82" i="1"/>
  <c r="S28" i="1"/>
  <c r="P74" i="1"/>
  <c r="O63" i="1"/>
  <c r="H73" i="1"/>
  <c r="O83" i="1"/>
  <c r="Q31" i="1"/>
  <c r="Q28" i="1"/>
  <c r="O30" i="1"/>
  <c r="H33" i="1"/>
  <c r="G112" i="1"/>
  <c r="U29" i="1"/>
  <c r="O31" i="1"/>
  <c r="L199" i="1"/>
  <c r="T199" i="1" s="1"/>
  <c r="L121" i="1"/>
  <c r="P77" i="1"/>
  <c r="N64" i="1"/>
  <c r="I72" i="1"/>
  <c r="H35" i="1"/>
  <c r="T78" i="1"/>
  <c r="F62" i="1"/>
  <c r="G82" i="1"/>
  <c r="U204" i="1"/>
  <c r="G83" i="1"/>
  <c r="I62" i="1"/>
  <c r="N85" i="1"/>
  <c r="P204" i="1"/>
  <c r="O28" i="1"/>
  <c r="O74" i="1"/>
  <c r="Q73" i="1"/>
  <c r="Q83" i="1"/>
  <c r="G204" i="1"/>
  <c r="N199" i="1"/>
  <c r="P68" i="1"/>
  <c r="H71" i="1"/>
  <c r="O60" i="1"/>
  <c r="S86" i="1"/>
  <c r="U32" i="1"/>
  <c r="U84" i="1"/>
  <c r="N200" i="1"/>
  <c r="Q65" i="1"/>
  <c r="H78" i="1"/>
  <c r="O205" i="1"/>
  <c r="H86" i="1"/>
  <c r="F206" i="1"/>
  <c r="U136" i="1"/>
  <c r="I70" i="1"/>
  <c r="P199" i="1"/>
  <c r="I82" i="1"/>
  <c r="T70" i="1"/>
  <c r="G136" i="1"/>
  <c r="C199" i="1" a="1"/>
  <c r="S209" i="1"/>
  <c r="F64" i="1"/>
  <c r="Q199" i="1"/>
  <c r="G201" i="1"/>
  <c r="G59" i="1"/>
  <c r="O201" i="1"/>
  <c r="S134" i="1"/>
  <c r="S82" i="1"/>
  <c r="O33" i="1"/>
  <c r="S201" i="1"/>
  <c r="H30" i="1"/>
  <c r="H28" i="1"/>
  <c r="L145" i="1"/>
  <c r="U164" i="1"/>
  <c r="Q209" i="1"/>
  <c r="H169" i="1"/>
  <c r="S171" i="1"/>
  <c r="U206" i="1"/>
  <c r="N165" i="1"/>
  <c r="H162" i="1"/>
  <c r="F202" i="1"/>
  <c r="G70" i="1"/>
  <c r="T66" i="1"/>
  <c r="H135" i="1"/>
  <c r="O62" i="1"/>
  <c r="P136" i="1"/>
  <c r="T200" i="1"/>
  <c r="U77" i="1"/>
  <c r="S63" i="1"/>
  <c r="P112" i="1"/>
  <c r="Q163" i="1"/>
  <c r="G79" i="1"/>
  <c r="N74" i="1"/>
  <c r="P75" i="1"/>
  <c r="T79" i="1"/>
  <c r="H80" i="1"/>
  <c r="Q70" i="1"/>
  <c r="N69" i="1"/>
  <c r="H77" i="1"/>
  <c r="Q208" i="1"/>
  <c r="F136" i="1"/>
  <c r="P170" i="1"/>
  <c r="F76" i="1"/>
  <c r="S64" i="1"/>
  <c r="N111" i="1"/>
  <c r="T67" i="1"/>
  <c r="S79" i="1"/>
  <c r="G86" i="1"/>
  <c r="F70" i="1"/>
  <c r="T205" i="1"/>
  <c r="Q170" i="1"/>
  <c r="O76" i="1"/>
  <c r="I78" i="1"/>
  <c r="L133" i="1"/>
  <c r="F199" i="1"/>
  <c r="O202" i="1"/>
  <c r="U162" i="1"/>
  <c r="U28" i="1"/>
  <c r="N75" i="1"/>
  <c r="U207" i="1"/>
  <c r="T164" i="1"/>
  <c r="F160" i="1"/>
  <c r="U65" i="1"/>
  <c r="Q206" i="1"/>
  <c r="S159" i="1"/>
  <c r="G166" i="1"/>
  <c r="Q136" i="1"/>
  <c r="S68" i="1"/>
  <c r="N73" i="1"/>
  <c r="Q61" i="1"/>
  <c r="Q200" i="1"/>
  <c r="O209" i="1"/>
  <c r="S167" i="1"/>
  <c r="U159" i="1"/>
  <c r="P66" i="1"/>
  <c r="P171" i="1"/>
  <c r="P133" i="1"/>
  <c r="G171" i="1"/>
  <c r="U133" i="1"/>
  <c r="Q59" i="1"/>
  <c r="F204" i="1"/>
  <c r="P203" i="1"/>
  <c r="S165" i="1"/>
  <c r="N162" i="1"/>
  <c r="T135" i="1"/>
  <c r="Q75" i="1"/>
  <c r="I85" i="1"/>
  <c r="Q86" i="1"/>
  <c r="T87" i="1"/>
  <c r="P80" i="1"/>
  <c r="P60" i="1"/>
  <c r="O80" i="1"/>
  <c r="F82" i="1"/>
  <c r="N79" i="1"/>
  <c r="S67" i="1"/>
  <c r="F80" i="1"/>
  <c r="G64" i="1"/>
  <c r="Q66" i="1"/>
  <c r="P83" i="1"/>
  <c r="G110" i="1"/>
  <c r="D110" i="1" a="1"/>
  <c r="H61" i="1"/>
  <c r="F65" i="1"/>
  <c r="U61" i="1"/>
  <c r="Q72" i="1"/>
  <c r="U72" i="1"/>
  <c r="Q133" i="1"/>
  <c r="T85" i="1"/>
  <c r="T110" i="1"/>
  <c r="F111" i="1"/>
  <c r="O171" i="1"/>
  <c r="N209" i="1"/>
  <c r="I76" i="1"/>
  <c r="Q71" i="1"/>
  <c r="F77" i="1"/>
  <c r="G81" i="1"/>
  <c r="N87" i="1"/>
  <c r="S208" i="1"/>
  <c r="H133" i="1"/>
  <c r="B133" i="1" a="1"/>
  <c r="G62" i="1"/>
  <c r="G163" i="1"/>
  <c r="U202" i="1"/>
  <c r="O61" i="1"/>
  <c r="O79" i="1"/>
  <c r="F33" i="1"/>
  <c r="F30" i="1"/>
  <c r="I165" i="1"/>
  <c r="G167" i="1"/>
  <c r="U35" i="1"/>
  <c r="U30" i="1"/>
  <c r="H209" i="1"/>
  <c r="U111" i="1"/>
  <c r="P164" i="1"/>
  <c r="O199" i="1"/>
  <c r="O34" i="1"/>
  <c r="N86" i="1"/>
  <c r="U74" i="1"/>
  <c r="N204" i="1"/>
  <c r="S204" i="1"/>
  <c r="N67" i="1"/>
  <c r="H66" i="1"/>
  <c r="F68" i="1"/>
  <c r="P207" i="1"/>
  <c r="T134" i="1"/>
  <c r="Q168" i="1"/>
  <c r="U31" i="1"/>
  <c r="G61" i="1"/>
  <c r="U86" i="1"/>
  <c r="G135" i="1"/>
  <c r="I61" i="1"/>
  <c r="O165" i="1"/>
  <c r="G66" i="1"/>
  <c r="U81" i="1"/>
  <c r="O204" i="1"/>
  <c r="T136" i="1"/>
  <c r="N168" i="1"/>
  <c r="S84" i="1"/>
  <c r="Q32" i="1"/>
  <c r="U82" i="1"/>
  <c r="U166" i="1"/>
  <c r="S35" i="1"/>
  <c r="N76" i="1"/>
  <c r="P65" i="1"/>
  <c r="Q111" i="1"/>
  <c r="T162" i="1"/>
  <c r="N205" i="1"/>
  <c r="U79" i="1"/>
  <c r="G170" i="1"/>
  <c r="G133" i="1"/>
  <c r="I112" i="1"/>
  <c r="H199" i="1"/>
  <c r="I135" i="1"/>
  <c r="Q29" i="1"/>
  <c r="T201" i="1"/>
  <c r="U87" i="1"/>
  <c r="H79" i="1"/>
  <c r="H207" i="1"/>
  <c r="P163" i="1"/>
  <c r="G63" i="1"/>
  <c r="U134" i="1"/>
  <c r="O208" i="1"/>
  <c r="N207" i="1"/>
  <c r="S162" i="1"/>
  <c r="O73" i="1"/>
  <c r="O111" i="1"/>
  <c r="T165" i="1"/>
  <c r="G68" i="1"/>
  <c r="T209" i="1"/>
  <c r="S163" i="1"/>
  <c r="H170" i="1"/>
  <c r="Q60" i="1"/>
  <c r="S135" i="1"/>
  <c r="N59" i="1"/>
  <c r="I204" i="1"/>
  <c r="H202" i="1"/>
  <c r="G159" i="1"/>
  <c r="T133" i="1"/>
  <c r="I134" i="1"/>
  <c r="Q80" i="1"/>
  <c r="O67" i="1"/>
  <c r="G67" i="1"/>
  <c r="G80" i="1"/>
  <c r="F74" i="1"/>
  <c r="O65" i="1"/>
  <c r="P86" i="1"/>
  <c r="T71" i="1"/>
  <c r="G84" i="1"/>
  <c r="P73" i="1"/>
  <c r="N65" i="1"/>
  <c r="I75" i="1"/>
  <c r="S75" i="1"/>
  <c r="F72" i="1"/>
  <c r="C110" i="1" a="1"/>
  <c r="H110" i="1"/>
  <c r="Q79" i="1"/>
  <c r="T80" i="1"/>
  <c r="P201" i="1"/>
  <c r="G164" i="1"/>
  <c r="N70" i="1"/>
  <c r="C59" i="1" a="1"/>
  <c r="S203" i="1"/>
  <c r="F209" i="1"/>
  <c r="U165" i="1"/>
  <c r="G134" i="1"/>
  <c r="I80" i="1"/>
  <c r="S110" i="1"/>
  <c r="U63" i="1"/>
  <c r="S61" i="1"/>
  <c r="H83" i="1"/>
  <c r="T73" i="1"/>
  <c r="F110" i="1"/>
  <c r="I200" i="1"/>
  <c r="G209" i="1"/>
  <c r="F67" i="1"/>
  <c r="O207" i="1"/>
  <c r="I111" i="1"/>
  <c r="T76" i="1"/>
  <c r="H200" i="1"/>
  <c r="H70" i="1"/>
  <c r="Q82" i="1"/>
  <c r="N66" i="1"/>
  <c r="P110" i="1"/>
  <c r="H59" i="1"/>
  <c r="U167" i="1"/>
  <c r="I73" i="1"/>
  <c r="T74" i="1"/>
  <c r="Q110" i="1"/>
  <c r="U205" i="1"/>
  <c r="G205" i="1"/>
  <c r="I208" i="1"/>
  <c r="H205" i="1"/>
  <c r="H208" i="1"/>
  <c r="U203" i="1"/>
  <c r="H201" i="1"/>
  <c r="G199" i="1"/>
  <c r="U209" i="1"/>
  <c r="S199" i="1"/>
  <c r="P205" i="1"/>
  <c r="F200" i="1"/>
  <c r="P202" i="1"/>
  <c r="U201" i="1"/>
  <c r="I202" i="1"/>
  <c r="F207" i="1"/>
  <c r="I207" i="1"/>
  <c r="G207" i="1"/>
  <c r="T202" i="1"/>
  <c r="F205" i="1"/>
  <c r="N203" i="1"/>
  <c r="Q205" i="1"/>
  <c r="P208" i="1"/>
  <c r="O203" i="1"/>
  <c r="Q202" i="1"/>
  <c r="I201" i="1"/>
  <c r="T207" i="1"/>
  <c r="U199" i="1"/>
  <c r="T203" i="1"/>
  <c r="P209" i="1"/>
  <c r="G202" i="1"/>
  <c r="T206" i="1"/>
  <c r="O206" i="1"/>
  <c r="G203" i="1"/>
  <c r="H204" i="1"/>
  <c r="G200" i="1"/>
  <c r="N206" i="1"/>
  <c r="Q201" i="1"/>
  <c r="O200" i="1"/>
  <c r="I199" i="1"/>
  <c r="N208" i="1"/>
  <c r="U208" i="1"/>
  <c r="Q204" i="1"/>
  <c r="U200" i="1"/>
  <c r="N201" i="1"/>
  <c r="G208" i="1"/>
  <c r="S206" i="1"/>
  <c r="S200" i="1"/>
  <c r="I203" i="1"/>
  <c r="O110" i="1"/>
  <c r="P111" i="1"/>
  <c r="U110" i="1"/>
  <c r="H111" i="1"/>
  <c r="F112" i="1"/>
  <c r="H112" i="1"/>
  <c r="O112" i="1"/>
  <c r="G111" i="1"/>
  <c r="T112" i="1"/>
  <c r="U112" i="1"/>
  <c r="I110" i="1"/>
  <c r="N110" i="1"/>
  <c r="S111" i="1"/>
  <c r="S112" i="1"/>
  <c r="Q134" i="1"/>
  <c r="I136" i="1"/>
  <c r="N135" i="1"/>
  <c r="U135" i="1"/>
  <c r="O133" i="1"/>
  <c r="O136" i="1"/>
  <c r="S136" i="1"/>
  <c r="I133" i="1"/>
  <c r="P134" i="1"/>
  <c r="P135" i="1"/>
  <c r="N136" i="1"/>
  <c r="O135" i="1"/>
  <c r="F133" i="1"/>
  <c r="H134" i="1"/>
  <c r="N134" i="1"/>
  <c r="O134" i="1"/>
  <c r="N133" i="1"/>
  <c r="Q135" i="1"/>
  <c r="F134" i="1"/>
  <c r="F135" i="1"/>
  <c r="H136" i="1"/>
  <c r="G165" i="1"/>
  <c r="I170" i="1"/>
  <c r="P169" i="1"/>
  <c r="G162" i="1"/>
  <c r="Q171" i="1"/>
  <c r="N160" i="1"/>
  <c r="F166" i="1"/>
  <c r="G168" i="1"/>
  <c r="P160" i="1"/>
  <c r="Q162" i="1"/>
  <c r="S169" i="1"/>
  <c r="H160" i="1"/>
  <c r="O159" i="1"/>
  <c r="U160" i="1"/>
  <c r="H163" i="1"/>
  <c r="H161" i="1"/>
  <c r="O160" i="1"/>
  <c r="F162" i="1"/>
  <c r="H159" i="1"/>
  <c r="I162" i="1"/>
  <c r="Q164" i="1"/>
  <c r="T171" i="1"/>
  <c r="T166" i="1"/>
  <c r="H167" i="1"/>
  <c r="T161" i="1"/>
  <c r="T168" i="1"/>
  <c r="F161" i="1"/>
  <c r="N169" i="1"/>
  <c r="P165" i="1"/>
  <c r="U163" i="1"/>
  <c r="O161" i="1"/>
  <c r="I164" i="1"/>
  <c r="Q159" i="1"/>
  <c r="H168" i="1"/>
  <c r="I166" i="1"/>
  <c r="H164" i="1"/>
  <c r="Q165" i="1"/>
  <c r="F163" i="1"/>
  <c r="F165" i="1"/>
  <c r="P161" i="1"/>
  <c r="P167" i="1"/>
  <c r="U168" i="1"/>
  <c r="N167" i="1"/>
  <c r="T167" i="1"/>
  <c r="G169" i="1"/>
  <c r="U169" i="1"/>
  <c r="I160" i="1"/>
  <c r="N171" i="1"/>
  <c r="O169" i="1"/>
  <c r="O170" i="1"/>
  <c r="F170" i="1"/>
  <c r="I159" i="1"/>
  <c r="S164" i="1"/>
  <c r="T159" i="1"/>
  <c r="N166" i="1"/>
  <c r="N163" i="1"/>
  <c r="Q167" i="1"/>
  <c r="F168" i="1"/>
  <c r="T170" i="1"/>
  <c r="S160" i="1"/>
  <c r="O166" i="1"/>
  <c r="S161" i="1"/>
  <c r="O168" i="1"/>
  <c r="O162" i="1"/>
  <c r="Q161" i="1"/>
  <c r="U170" i="1"/>
  <c r="N159" i="1"/>
  <c r="N161" i="1"/>
  <c r="F167" i="1"/>
  <c r="S168" i="1"/>
  <c r="I167" i="1"/>
  <c r="H166" i="1"/>
  <c r="P168" i="1"/>
  <c r="H165" i="1"/>
  <c r="I161" i="1"/>
  <c r="F164" i="1"/>
  <c r="T160" i="1"/>
  <c r="I169" i="1"/>
  <c r="F171" i="1"/>
  <c r="I168" i="1"/>
  <c r="O164" i="1"/>
  <c r="F159" i="1"/>
  <c r="I163" i="1"/>
  <c r="S166" i="1"/>
  <c r="N170" i="1"/>
  <c r="Q169" i="1"/>
  <c r="P159" i="1"/>
  <c r="U171" i="1"/>
  <c r="F169" i="1"/>
  <c r="G160" i="1"/>
  <c r="H171" i="1"/>
  <c r="O163" i="1"/>
  <c r="Q166" i="1"/>
  <c r="I171" i="1"/>
  <c r="L158" i="1"/>
  <c r="U161" i="1"/>
  <c r="O167" i="1"/>
  <c r="Q160" i="1"/>
  <c r="S170" i="1"/>
  <c r="T169" i="1"/>
  <c r="P166" i="1"/>
  <c r="G161" i="1"/>
  <c r="N164" i="1"/>
  <c r="T163" i="1"/>
  <c r="P162" i="1"/>
  <c r="S133" i="1"/>
  <c r="C133" i="1" a="1"/>
  <c r="N158" i="1"/>
  <c r="U158" i="1"/>
  <c r="O158" i="1"/>
  <c r="P158" i="1"/>
  <c r="T158" i="1"/>
  <c r="H158" i="1"/>
  <c r="Q158" i="1"/>
  <c r="F158" i="1"/>
  <c r="C158" i="1" a="1"/>
  <c r="I158" i="1"/>
  <c r="G158" i="1"/>
  <c r="S158" i="1"/>
  <c r="B158" i="1" a="1"/>
  <c r="D110" i="1" l="1"/>
  <c r="B110" i="1"/>
  <c r="C110" i="1"/>
  <c r="C133" i="1"/>
  <c r="C158" i="1"/>
  <c r="B133" i="1"/>
  <c r="A133" i="1" s="1"/>
  <c r="C199" i="1"/>
  <c r="A199" i="1" s="1"/>
  <c r="B158" i="1"/>
  <c r="A158" i="1" s="1"/>
  <c r="B59" i="1"/>
  <c r="C59" i="1"/>
  <c r="Q112" i="1"/>
  <c r="D59" i="1" a="1"/>
  <c r="A110" i="1" l="1"/>
  <c r="D59" i="1"/>
  <c r="A5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<sst xmlns="http://schemas.openxmlformats.org/spreadsheetml/2006/main" count="281" uniqueCount="117">
  <si>
    <t>[Begin Format Range]</t>
  </si>
  <si>
    <t>Leaf</t>
  </si>
  <si>
    <t>[End Format Range]</t>
  </si>
  <si>
    <t>Element Name</t>
  </si>
  <si>
    <t>{TM1SubsetToSet([Accounts - MA].[Accounts - MA], "Summary Group Performance Reporting Subset")}</t>
  </si>
  <si>
    <t>m_MA Reporting</t>
  </si>
  <si>
    <t>Company</t>
  </si>
  <si>
    <t>Financial Year</t>
  </si>
  <si>
    <t>Financial Period</t>
  </si>
  <si>
    <t>Period YTD</t>
  </si>
  <si>
    <t>Consolidation Layer</t>
  </si>
  <si>
    <t>FX Calculation</t>
  </si>
  <si>
    <t>Actual</t>
  </si>
  <si>
    <t>Budget</t>
  </si>
  <si>
    <t>D&amp;E Contribution Margin</t>
  </si>
  <si>
    <t>D&amp;E Contribution Margin %</t>
  </si>
  <si>
    <t>D&amp;E Indirect Labour</t>
  </si>
  <si>
    <t>D&amp;E Other Factory Overheads</t>
  </si>
  <si>
    <t>D&amp;E Depreciation</t>
  </si>
  <si>
    <t>uEBIT D&amp;E</t>
  </si>
  <si>
    <t>D&amp;E ROS %</t>
  </si>
  <si>
    <t>MS Raw Material</t>
  </si>
  <si>
    <t>MS Added Value</t>
  </si>
  <si>
    <t>MS Added Value %</t>
  </si>
  <si>
    <t>MS Other Materials</t>
  </si>
  <si>
    <t>MS Energy</t>
  </si>
  <si>
    <t>MS Freight</t>
  </si>
  <si>
    <t>MS Direct Labour</t>
  </si>
  <si>
    <t>Manufacturing COS direct overheads - other</t>
  </si>
  <si>
    <t>MS COS</t>
  </si>
  <si>
    <t>MS Contribution Margin</t>
  </si>
  <si>
    <t>MS Contribution Margin %</t>
  </si>
  <si>
    <t>MS Through Put %</t>
  </si>
  <si>
    <t>MS Indirect Labour</t>
  </si>
  <si>
    <t>MS Maintenance</t>
  </si>
  <si>
    <t>MS Other Factory Overheads</t>
  </si>
  <si>
    <t>MS Total Factory Overheads</t>
  </si>
  <si>
    <t>MS SG&amp;A Labour Costs</t>
  </si>
  <si>
    <t>MS Other Admin Overheads</t>
  </si>
  <si>
    <t>MS Total Admin Overheads</t>
  </si>
  <si>
    <t>MS Depreciation &amp; Amortisation</t>
  </si>
  <si>
    <t>MS uEBIT</t>
  </si>
  <si>
    <t>Total uEBIT</t>
  </si>
  <si>
    <t>Trade Receivables</t>
  </si>
  <si>
    <t>Inter-Group Receivables &lt; 1yr (outside of division)</t>
  </si>
  <si>
    <t>Trade Payables</t>
  </si>
  <si>
    <t>Inter - Group Payables &lt; 1yr (outside of division)</t>
  </si>
  <si>
    <t>Cash (net of overdrafts)</t>
  </si>
  <si>
    <t>Inter-Group Receivables &lt; 1yr (within division)</t>
  </si>
  <si>
    <t>Inter - Group Payables &lt; 1yr (within division)</t>
  </si>
  <si>
    <t>Working Capital Movements</t>
  </si>
  <si>
    <t>Movement in Inventory</t>
  </si>
  <si>
    <t>Movement in trade receivables</t>
  </si>
  <si>
    <t>Movement in trade payables</t>
  </si>
  <si>
    <t>Movement in other working capital</t>
  </si>
  <si>
    <t>Operating Cashflows</t>
  </si>
  <si>
    <t>MS ROS %</t>
  </si>
  <si>
    <t>Total ROS %</t>
  </si>
  <si>
    <t>Labour Cost Per FTE (avg mth)</t>
  </si>
  <si>
    <t>Intangible Fixed Assets - Additions</t>
  </si>
  <si>
    <t>Total CAPEX Additions - Monthly</t>
  </si>
  <si>
    <t>Annualised MS Net Sales</t>
  </si>
  <si>
    <t>Inventories</t>
  </si>
  <si>
    <t>Other Working Capital</t>
  </si>
  <si>
    <t>BS Working Capital excl Cash</t>
  </si>
  <si>
    <t>WC% (WC as % Net Total Sales</t>
  </si>
  <si>
    <t>Monthly Change in BS WC</t>
  </si>
  <si>
    <t>CAPEX</t>
  </si>
  <si>
    <t>BALANCE SHEET</t>
  </si>
  <si>
    <t>PY</t>
  </si>
  <si>
    <t xml:space="preserve">BUD </t>
  </si>
  <si>
    <t xml:space="preserve">ACT </t>
  </si>
  <si>
    <t>Fore 6+6</t>
  </si>
  <si>
    <t>Prior Yeaar (Derived)</t>
  </si>
  <si>
    <t>All Financial Periods (Hard Code)</t>
  </si>
  <si>
    <t>All Financial Periods</t>
  </si>
  <si>
    <t>Group Summary Performance Report</t>
  </si>
  <si>
    <t>Attribute format flag</t>
  </si>
  <si>
    <t>Custom</t>
  </si>
  <si>
    <t>Attribute format flag - Percentages</t>
  </si>
  <si>
    <t>Percent</t>
  </si>
  <si>
    <t>Design &amp; Engineering</t>
  </si>
  <si>
    <t>Period</t>
  </si>
  <si>
    <t>Period Numeric</t>
  </si>
  <si>
    <t>Year</t>
  </si>
  <si>
    <t>Year -1</t>
  </si>
  <si>
    <t>Month</t>
  </si>
  <si>
    <t>Year Period</t>
  </si>
  <si>
    <t>Year to Date</t>
  </si>
  <si>
    <t>Manufacturing Solutions</t>
  </si>
  <si>
    <t>CASHFLOW</t>
  </si>
  <si>
    <t>Exceptional costs (please comment in cell to describe)</t>
  </si>
  <si>
    <t>Profit/loss on disposal of fixed assets</t>
  </si>
  <si>
    <t>Total EBIT</t>
  </si>
  <si>
    <t>Site ROCE - Monthly uEBIT %</t>
  </si>
  <si>
    <t>Source Version for Derived Forecast</t>
  </si>
  <si>
    <t>ACT</t>
  </si>
  <si>
    <t>YTD</t>
  </si>
  <si>
    <t>P12</t>
  </si>
  <si>
    <t>6+6 Forecast</t>
  </si>
  <si>
    <t>Total</t>
  </si>
  <si>
    <t>x</t>
  </si>
  <si>
    <t>{TM1TOGGLEEXPANDMODE(TM1SubsetToSet([Accounts - Cashflow].[Accounts - Cashflow] , "Summary Group Performance - Cashflow" , "public") , EXPAND_ABOVE)}</t>
  </si>
  <si>
    <t>m_MA Cashflow</t>
  </si>
  <si>
    <t>Depreciation and Amortisation</t>
  </si>
  <si>
    <t>Underlying EBITDA</t>
  </si>
  <si>
    <t>FTE's Churn % month (Avg)</t>
  </si>
  <si>
    <t>Movement in trade receivables Intercompany</t>
  </si>
  <si>
    <t>Movement in trade payables Intercompany</t>
  </si>
  <si>
    <t>Leaf Percent</t>
  </si>
  <si>
    <t>1a. Entity Performance</t>
  </si>
  <si>
    <t>Tangible Fixed Assets - Additions Leased</t>
  </si>
  <si>
    <t>Currency</t>
  </si>
  <si>
    <t>[1A]Entity Performance'!S196</t>
  </si>
  <si>
    <t/>
  </si>
  <si>
    <t>3+9 Forecast</t>
  </si>
  <si>
    <t>9+3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</si>
</sst>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\+\ @"/>
    <numFmt numFmtId="165" formatCode="0.0%"/>
    <numFmt numFmtId="166" formatCode="#,##0,;\(#,##0,\);0"/>
    <numFmt numFmtId="167" formatCode="0.0%;[Red]\(\-0.0%\)"/>
    <numFmt numFmtId="168" formatCode="0.0%;[Red]\(0.0%\)"/>
    <numFmt numFmtId="169" formatCode="#,###.00,;[Red]\(#,###.00,\)"/>
    <numFmt numFmtId="170" formatCode="#,##0,;[Red]\(#,##0,\);0"/>
  </numFmts>
  <fonts count="41" x14ac:knownFonts="1">
    <font>
      <sz val="11"/>
      <color theme="1"/>
      <name val="Aptos Narrow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b/>
      <sz val="32"/>
      <color rgb="FF055445"/>
      <name val="Red Hat Display"/>
    </font>
    <font>
      <sz val="11"/>
      <color theme="1"/>
      <name val="Red Hat Display"/>
    </font>
    <font>
      <sz val="14"/>
      <color theme="1"/>
      <name val="Red Hat Display"/>
    </font>
    <font>
      <b/>
      <sz val="10.5"/>
      <color theme="1" tint="0.24994659260841701"/>
      <name val="Red Hat Display"/>
    </font>
    <font>
      <b/>
      <sz val="10"/>
      <color theme="1" tint="0.24994659260841701"/>
      <name val="Red Hat Display"/>
    </font>
    <font>
      <b/>
      <sz val="20"/>
      <color theme="0"/>
      <name val="Red Hat Display"/>
    </font>
    <font>
      <b/>
      <sz val="10"/>
      <name val="Red Hat Display"/>
    </font>
    <font>
      <b/>
      <sz val="10.5"/>
      <color rgb="FF165D81"/>
      <name val="Red Hat Display"/>
    </font>
    <font>
      <b/>
      <sz val="10"/>
      <color theme="0" tint="-0.499984740745262"/>
      <name val="Red Hat Display"/>
    </font>
    <font>
      <b/>
      <sz val="14"/>
      <color theme="1" tint="0.24994659260841701"/>
      <name val="Red Hat Display"/>
    </font>
    <font>
      <i/>
      <sz val="10"/>
      <color theme="0" tint="-0.499984740745262"/>
      <name val="Red Hat Display"/>
    </font>
    <font>
      <sz val="10"/>
      <color theme="1" tint="0.24994659260841701"/>
      <name val="Red Hat Display"/>
    </font>
    <font>
      <sz val="10"/>
      <color theme="1"/>
      <name val="Red Hat Display"/>
    </font>
    <font>
      <b/>
      <sz val="14"/>
      <color rgb="FF165D81"/>
      <name val="Red Hat Display"/>
    </font>
    <font>
      <b/>
      <sz val="11"/>
      <color rgb="FF336600"/>
      <name val="Red Hat Display"/>
    </font>
    <font>
      <b/>
      <u/>
      <sz val="11"/>
      <color rgb="FF336600"/>
      <name val="Red Hat Display"/>
    </font>
    <font>
      <b/>
      <sz val="14"/>
      <color rgb="FF336600"/>
      <name val="Red Hat Display"/>
    </font>
    <font>
      <b/>
      <sz val="10.5"/>
      <name val="Red Hat Display"/>
    </font>
    <font>
      <b/>
      <sz val="14"/>
      <name val="Red Hat Display"/>
    </font>
    <font>
      <b/>
      <sz val="14"/>
      <color theme="0"/>
      <name val="Red Hat Display"/>
    </font>
    <font>
      <sz val="10"/>
      <name val="Red Hat Display"/>
    </font>
    <font>
      <sz val="14"/>
      <name val="Red Hat Display"/>
    </font>
    <font>
      <i/>
      <sz val="10"/>
      <name val="Red Hat Display"/>
    </font>
    <font>
      <sz val="10.5"/>
      <name val="Red Hat Display"/>
    </font>
    <font>
      <b/>
      <sz val="10.5"/>
      <color indexed="21"/>
      <name val="Red Hat Display"/>
    </font>
    <font>
      <b/>
      <sz val="16"/>
      <color theme="0"/>
      <name val="Red Hat Display"/>
    </font>
    <font>
      <b/>
      <sz val="11"/>
      <name val="Red Hat Display"/>
    </font>
    <font>
      <i/>
      <sz val="11"/>
      <color theme="0" tint="-0.499984740745262"/>
      <name val="Red Hat Display"/>
    </font>
    <font>
      <sz val="10.5"/>
      <color theme="1" tint="0.24994659260841701"/>
      <name val="Red Hat Display"/>
    </font>
    <font>
      <sz val="10.5"/>
      <color theme="1"/>
      <name val="Red Hat Display"/>
    </font>
    <font>
      <b/>
      <sz val="18"/>
      <color theme="1" tint="0.24994659260841701"/>
      <name val="Red Hat Display"/>
    </font>
  </fonts>
  <fills count="7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/>
      <diagonal/>
    </border>
    <border>
      <left/>
      <right style="medium">
        <color theme="0" tint="-0.24994659260841701"/>
      </right>
      <top style="medium">
        <color theme="0" tint="-0.2499465926084170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74">
    <xf numFmtId="0" fontId="0" fillId="0" borderId="0"/>
    <xf numFmtId="0" fontId="1" fillId="0" borderId="1" applyNumberFormat="0" applyFill="0" applyProtection="0">
      <alignment horizontal="center" vertical="center"/>
    </xf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0" fontId="2" fillId="0" borderId="2" applyNumberFormat="0" applyFill="0" applyAlignment="0" applyProtection="0"/>
    <xf numFmtId="0" fontId="2" fillId="0" borderId="2" applyNumberFormat="0" applyFill="0" applyAlignment="0" applyProtection="0"/>
    <xf numFmtId="0" fontId="2" fillId="0" borderId="2">
      <alignment horizontal="right" vertical="center"/>
    </xf>
    <xf numFmtId="3" fontId="2" fillId="2" borderId="2">
      <alignment horizontal="center" vertical="center"/>
    </xf>
    <xf numFmtId="0" fontId="2" fillId="2" borderId="2">
      <alignment horizontal="right" vertical="center"/>
    </xf>
    <xf numFmtId="0" fontId="1" fillId="0" borderId="3">
      <alignment horizontal="left" vertical="center"/>
    </xf>
    <xf numFmtId="0" fontId="1" fillId="0" borderId="4">
      <alignment horizontal="center" vertical="center"/>
    </xf>
    <xf numFmtId="0" fontId="3" fillId="0" borderId="5">
      <alignment horizontal="center" vertical="center"/>
    </xf>
    <xf numFmtId="0" fontId="2" fillId="3" borderId="2"/>
    <xf numFmtId="3" fontId="1" fillId="0" borderId="1" applyFill="0" applyAlignment="0" applyProtection="0"/>
    <xf numFmtId="3" fontId="1" fillId="0" borderId="1" applyFill="0" applyAlignment="0" applyProtection="0"/>
    <xf numFmtId="3" fontId="1" fillId="0" borderId="1" applyFill="0" applyAlignment="0" applyProtection="0"/>
    <xf numFmtId="3" fontId="1" fillId="0" borderId="1" applyFill="0" applyAlignment="0" applyProtection="0"/>
    <xf numFmtId="0" fontId="1" fillId="0" borderId="1" applyFill="0" applyAlignment="0" applyProtection="0"/>
    <xf numFmtId="3" fontId="1" fillId="0" borderId="1" applyFill="0" applyAlignment="0" applyProtection="0"/>
    <xf numFmtId="0" fontId="1" fillId="0" borderId="4">
      <alignment horizontal="center" vertical="center"/>
    </xf>
    <xf numFmtId="0" fontId="1" fillId="0" borderId="4">
      <alignment horizontal="center" vertical="center"/>
    </xf>
    <xf numFmtId="3" fontId="2" fillId="0" borderId="2" applyFont="0" applyFill="0" applyAlignment="0" applyProtection="0"/>
    <xf numFmtId="0" fontId="2" fillId="0" borderId="2" applyFill="0" applyAlignment="0" applyProtection="0"/>
    <xf numFmtId="0" fontId="1" fillId="0" borderId="1" applyFill="0" applyAlignment="0" applyProtection="0"/>
    <xf numFmtId="3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3">
      <alignment horizontal="left" vertical="center"/>
    </xf>
    <xf numFmtId="3" fontId="1" fillId="0" borderId="1" applyFill="0" applyAlignment="0" applyProtection="0"/>
    <xf numFmtId="3" fontId="4" fillId="0" borderId="2"/>
    <xf numFmtId="3" fontId="5" fillId="0" borderId="2"/>
    <xf numFmtId="0" fontId="1" fillId="0" borderId="4">
      <alignment horizontal="left" vertical="top"/>
    </xf>
    <xf numFmtId="0" fontId="6" fillId="0" borderId="2"/>
    <xf numFmtId="0" fontId="1" fillId="0" borderId="4">
      <alignment horizontal="left" vertical="center"/>
    </xf>
    <xf numFmtId="0" fontId="2" fillId="2" borderId="6"/>
    <xf numFmtId="3" fontId="2" fillId="0" borderId="2">
      <alignment horizontal="right" vertical="center"/>
    </xf>
    <xf numFmtId="0" fontId="1" fillId="0" borderId="4">
      <alignment horizontal="right" vertical="center"/>
    </xf>
    <xf numFmtId="0" fontId="2" fillId="0" borderId="5">
      <alignment horizontal="center" vertical="center"/>
    </xf>
    <xf numFmtId="3" fontId="2" fillId="0" borderId="2"/>
    <xf numFmtId="3" fontId="2" fillId="0" borderId="2"/>
    <xf numFmtId="0" fontId="2" fillId="0" borderId="5">
      <alignment horizontal="center" vertical="center" wrapText="1"/>
    </xf>
    <xf numFmtId="0" fontId="7" fillId="0" borderId="5">
      <alignment horizontal="left" vertical="center" indent="1"/>
    </xf>
    <xf numFmtId="0" fontId="8" fillId="0" borderId="2"/>
    <xf numFmtId="0" fontId="1" fillId="0" borderId="3">
      <alignment horizontal="left" vertical="center"/>
    </xf>
    <xf numFmtId="3" fontId="2" fillId="0" borderId="2">
      <alignment horizontal="center" vertical="center"/>
    </xf>
    <xf numFmtId="0" fontId="1" fillId="0" borderId="4">
      <alignment horizontal="center" vertical="center"/>
    </xf>
    <xf numFmtId="0" fontId="1" fillId="0" borderId="4">
      <alignment horizontal="center" vertical="center"/>
    </xf>
    <xf numFmtId="0" fontId="1" fillId="0" borderId="3">
      <alignment horizontal="left" vertical="center"/>
    </xf>
    <xf numFmtId="0" fontId="1" fillId="0" borderId="3">
      <alignment horizontal="left" vertical="center"/>
    </xf>
    <xf numFmtId="0" fontId="9" fillId="0" borderId="2"/>
  </cellStyleXfs>
  <cellXfs count="127">
    <xf numFmtId="0" fontId="0" fillId="0" borderId="0" xfId="0"/>
    <xf numFmtId="0" fontId="10" fillId="0" borderId="0" xfId="0" applyFont="1" applyAlignment="1">
      <alignment horizontal="left" vertical="center" readingOrder="1"/>
    </xf>
    <xf numFmtId="0" fontId="11" fillId="0" borderId="0" xfId="0" quotePrefix="1" applyFont="1"/>
    <xf numFmtId="0" fontId="12" fillId="0" borderId="0" xfId="0" quotePrefix="1" applyFont="1"/>
    <xf numFmtId="0" fontId="11" fillId="0" borderId="0" xfId="0" applyFont="1"/>
    <xf numFmtId="0" fontId="13" fillId="0" borderId="0" xfId="18" quotePrefix="1" applyNumberFormat="1" applyFont="1"/>
    <xf numFmtId="170" fontId="14" fillId="4" borderId="10" xfId="3" applyNumberFormat="1" applyFont="1" applyFill="1" applyBorder="1" applyAlignment="1">
      <alignment horizontal="center" vertical="center"/>
    </xf>
    <xf numFmtId="0" fontId="15" fillId="0" borderId="0" xfId="18" quotePrefix="1" applyNumberFormat="1" applyFont="1"/>
    <xf numFmtId="0" fontId="16" fillId="4" borderId="10" xfId="11" applyNumberFormat="1" applyFont="1" applyFill="1" applyBorder="1" applyAlignment="1">
      <alignment horizontal="center" vertical="center"/>
    </xf>
    <xf numFmtId="0" fontId="17" fillId="0" borderId="0" xfId="10" applyNumberFormat="1" applyFont="1" applyBorder="1"/>
    <xf numFmtId="0" fontId="13" fillId="0" borderId="0" xfId="18" applyNumberFormat="1" applyFont="1"/>
    <xf numFmtId="168" fontId="18" fillId="4" borderId="13" xfId="3" applyNumberFormat="1" applyFont="1" applyFill="1" applyBorder="1" applyAlignment="1">
      <alignment horizontal="center" vertical="center"/>
    </xf>
    <xf numFmtId="0" fontId="19" fillId="0" borderId="0" xfId="18" quotePrefix="1" applyNumberFormat="1" applyFont="1" applyAlignment="1">
      <alignment vertical="top"/>
    </xf>
    <xf numFmtId="0" fontId="20" fillId="4" borderId="0" xfId="11" applyNumberFormat="1" applyFont="1" applyFill="1" applyBorder="1" applyAlignment="1">
      <alignment horizontal="center" vertical="center"/>
    </xf>
    <xf numFmtId="0" fontId="13" fillId="0" borderId="0" xfId="25" quotePrefix="1" applyNumberFormat="1" applyFont="1" applyBorder="1"/>
    <xf numFmtId="170" fontId="21" fillId="0" borderId="0" xfId="9" applyNumberFormat="1" applyFont="1" applyBorder="1" applyAlignment="1">
      <alignment horizontal="center" vertical="center"/>
    </xf>
    <xf numFmtId="0" fontId="19" fillId="0" borderId="0" xfId="25" quotePrefix="1" applyNumberFormat="1" applyFont="1" applyBorder="1"/>
    <xf numFmtId="0" fontId="22" fillId="0" borderId="0" xfId="17" applyNumberFormat="1" applyFont="1" applyBorder="1" applyAlignment="1">
      <alignment horizontal="center" vertical="center"/>
    </xf>
    <xf numFmtId="0" fontId="17" fillId="0" borderId="0" xfId="17" applyNumberFormat="1" applyFont="1" applyBorder="1"/>
    <xf numFmtId="0" fontId="13" fillId="0" borderId="0" xfId="25" applyNumberFormat="1" applyFont="1" applyBorder="1"/>
    <xf numFmtId="0" fontId="12" fillId="0" borderId="0" xfId="0" applyFont="1"/>
    <xf numFmtId="0" fontId="13" fillId="0" borderId="7" xfId="27" quotePrefix="1" applyFont="1" applyBorder="1"/>
    <xf numFmtId="0" fontId="13" fillId="0" borderId="0" xfId="27" quotePrefix="1" applyFont="1" applyBorder="1"/>
    <xf numFmtId="0" fontId="13" fillId="0" borderId="8" xfId="26" applyFont="1" applyBorder="1"/>
    <xf numFmtId="0" fontId="13" fillId="0" borderId="0" xfId="26" applyFont="1" applyBorder="1"/>
    <xf numFmtId="0" fontId="11" fillId="0" borderId="0" xfId="0" applyFont="1" applyAlignment="1">
      <alignment horizontal="center"/>
    </xf>
    <xf numFmtId="1" fontId="11" fillId="0" borderId="0" xfId="0" applyNumberFormat="1" applyFont="1" applyAlignment="1">
      <alignment horizontal="center"/>
    </xf>
    <xf numFmtId="0" fontId="13" fillId="0" borderId="8" xfId="26" applyNumberFormat="1" applyFont="1" applyBorder="1"/>
    <xf numFmtId="0" fontId="17" fillId="0" borderId="11" xfId="1" quotePrefix="1" applyFont="1" applyBorder="1">
      <alignment horizontal="center" vertical="center"/>
    </xf>
    <xf numFmtId="0" fontId="23" fillId="0" borderId="11" xfId="1" quotePrefix="1" applyFont="1" applyBorder="1">
      <alignment horizontal="center" vertical="center"/>
    </xf>
    <xf numFmtId="0" fontId="23" fillId="0" borderId="0" xfId="1" quotePrefix="1" applyFont="1" applyBorder="1">
      <alignment horizontal="center" vertical="center"/>
    </xf>
    <xf numFmtId="0" fontId="17" fillId="0" borderId="12" xfId="1" quotePrefix="1" applyFont="1" applyBorder="1">
      <alignment horizontal="center" vertical="center"/>
    </xf>
    <xf numFmtId="0" fontId="25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6" fillId="0" borderId="0" xfId="0" applyFont="1"/>
    <xf numFmtId="0" fontId="24" fillId="0" borderId="0" xfId="0" applyFont="1"/>
    <xf numFmtId="0" fontId="27" fillId="5" borderId="0" xfId="1" quotePrefix="1" applyFont="1" applyFill="1" applyBorder="1" applyAlignment="1">
      <alignment vertical="center"/>
    </xf>
    <xf numFmtId="0" fontId="28" fillId="5" borderId="0" xfId="1" quotePrefix="1" applyFont="1" applyFill="1" applyBorder="1" applyAlignment="1">
      <alignment vertical="center"/>
    </xf>
    <xf numFmtId="0" fontId="27" fillId="5" borderId="0" xfId="1" quotePrefix="1" applyFont="1" applyFill="1" applyBorder="1">
      <alignment horizontal="center" vertical="center"/>
    </xf>
    <xf numFmtId="164" fontId="22" fillId="0" borderId="0" xfId="17" applyNumberFormat="1" applyFont="1" applyBorder="1" applyAlignment="1">
      <alignment horizontal="center" vertical="center"/>
    </xf>
    <xf numFmtId="164" fontId="16" fillId="4" borderId="10" xfId="11" quotePrefix="1" applyNumberFormat="1" applyFont="1" applyFill="1" applyBorder="1" applyAlignment="1">
      <alignment horizontal="center" vertical="center"/>
    </xf>
    <xf numFmtId="49" fontId="20" fillId="4" borderId="0" xfId="11" quotePrefix="1" applyNumberFormat="1" applyFont="1" applyFill="1" applyBorder="1" applyAlignment="1">
      <alignment horizontal="center" vertical="center"/>
    </xf>
    <xf numFmtId="49" fontId="22" fillId="0" borderId="0" xfId="17" quotePrefix="1" applyNumberFormat="1" applyFont="1" applyBorder="1" applyAlignment="1">
      <alignment horizontal="center" vertical="center"/>
    </xf>
    <xf numFmtId="0" fontId="29" fillId="0" borderId="0" xfId="18" quotePrefix="1" applyNumberFormat="1" applyFont="1"/>
    <xf numFmtId="168" fontId="30" fillId="0" borderId="13" xfId="3" applyNumberFormat="1" applyFont="1" applyFill="1" applyBorder="1" applyAlignment="1">
      <alignment horizontal="center" vertical="center"/>
    </xf>
    <xf numFmtId="167" fontId="31" fillId="0" borderId="0" xfId="18" quotePrefix="1" applyNumberFormat="1" applyFont="1" applyAlignment="1">
      <alignment vertical="top"/>
    </xf>
    <xf numFmtId="167" fontId="32" fillId="0" borderId="0" xfId="11" applyNumberFormat="1" applyFont="1" applyFill="1" applyBorder="1" applyAlignment="1">
      <alignment horizontal="center" vertical="center"/>
    </xf>
    <xf numFmtId="167" fontId="33" fillId="0" borderId="0" xfId="10" applyNumberFormat="1" applyFont="1" applyFill="1" applyBorder="1"/>
    <xf numFmtId="167" fontId="33" fillId="0" borderId="0" xfId="18" applyNumberFormat="1" applyFont="1"/>
    <xf numFmtId="0" fontId="19" fillId="0" borderId="0" xfId="25" applyNumberFormat="1" applyFont="1" applyBorder="1"/>
    <xf numFmtId="3" fontId="13" fillId="0" borderId="0" xfId="9" applyFont="1" applyBorder="1"/>
    <xf numFmtId="3" fontId="13" fillId="0" borderId="2" xfId="9" applyFont="1"/>
    <xf numFmtId="0" fontId="17" fillId="0" borderId="1" xfId="1" quotePrefix="1" applyFont="1">
      <alignment horizontal="center" vertical="center"/>
    </xf>
    <xf numFmtId="0" fontId="34" fillId="0" borderId="15" xfId="0" quotePrefix="1" applyFont="1" applyBorder="1" applyAlignment="1">
      <alignment horizontal="center" vertical="center"/>
    </xf>
    <xf numFmtId="0" fontId="23" fillId="0" borderId="1" xfId="1" quotePrefix="1" applyFont="1">
      <alignment horizontal="center" vertical="center"/>
    </xf>
    <xf numFmtId="0" fontId="17" fillId="0" borderId="9" xfId="1" quotePrefix="1" applyFont="1" applyBorder="1">
      <alignment horizontal="center" vertical="center"/>
    </xf>
    <xf numFmtId="164" fontId="22" fillId="0" borderId="0" xfId="17" quotePrefix="1" applyNumberFormat="1" applyFont="1" applyBorder="1" applyAlignment="1">
      <alignment horizontal="center" vertical="center"/>
    </xf>
    <xf numFmtId="49" fontId="32" fillId="0" borderId="0" xfId="11" quotePrefix="1" applyNumberFormat="1" applyFont="1" applyFill="1" applyBorder="1" applyAlignment="1">
      <alignment horizontal="center" vertical="center"/>
    </xf>
    <xf numFmtId="169" fontId="21" fillId="0" borderId="0" xfId="9" applyNumberFormat="1" applyFont="1" applyBorder="1" applyAlignment="1">
      <alignment horizontal="center" vertical="center"/>
    </xf>
    <xf numFmtId="1" fontId="13" fillId="0" borderId="0" xfId="25" applyNumberFormat="1" applyFont="1" applyBorder="1"/>
    <xf numFmtId="168" fontId="18" fillId="0" borderId="0" xfId="3" applyNumberFormat="1" applyFont="1" applyFill="1" applyBorder="1" applyAlignment="1">
      <alignment horizontal="center" vertical="center"/>
    </xf>
    <xf numFmtId="0" fontId="20" fillId="0" borderId="0" xfId="11" applyNumberFormat="1" applyFont="1" applyFill="1" applyBorder="1" applyAlignment="1">
      <alignment horizontal="center" vertical="center"/>
    </xf>
    <xf numFmtId="0" fontId="17" fillId="0" borderId="0" xfId="10" applyNumberFormat="1" applyFont="1" applyFill="1" applyBorder="1"/>
    <xf numFmtId="1" fontId="21" fillId="0" borderId="0" xfId="9" applyNumberFormat="1" applyFont="1" applyBorder="1" applyAlignment="1">
      <alignment horizontal="center" vertical="center"/>
    </xf>
    <xf numFmtId="0" fontId="17" fillId="0" borderId="0" xfId="1" quotePrefix="1" applyFont="1" applyBorder="1">
      <alignment horizontal="center" vertical="center"/>
    </xf>
    <xf numFmtId="166" fontId="14" fillId="4" borderId="10" xfId="3" applyNumberFormat="1" applyFont="1" applyFill="1" applyBorder="1" applyAlignment="1">
      <alignment horizontal="center" vertical="center"/>
    </xf>
    <xf numFmtId="165" fontId="18" fillId="4" borderId="13" xfId="3" applyNumberFormat="1" applyFont="1" applyFill="1" applyBorder="1" applyAlignment="1">
      <alignment horizontal="center" vertical="center"/>
    </xf>
    <xf numFmtId="166" fontId="21" fillId="0" borderId="0" xfId="9" applyNumberFormat="1" applyFont="1" applyBorder="1" applyAlignment="1">
      <alignment horizontal="center" vertical="center"/>
    </xf>
    <xf numFmtId="49" fontId="22" fillId="0" borderId="0" xfId="17" applyNumberFormat="1" applyFont="1" applyBorder="1" applyAlignment="1">
      <alignment horizontal="center" vertical="center"/>
    </xf>
    <xf numFmtId="0" fontId="35" fillId="0" borderId="0" xfId="18" quotePrefix="1" applyNumberFormat="1" applyFont="1"/>
    <xf numFmtId="0" fontId="36" fillId="4" borderId="10" xfId="11" applyNumberFormat="1" applyFont="1" applyFill="1" applyBorder="1" applyAlignment="1">
      <alignment horizontal="center" vertical="center"/>
    </xf>
    <xf numFmtId="0" fontId="37" fillId="4" borderId="0" xfId="11" applyNumberFormat="1" applyFont="1" applyFill="1" applyBorder="1" applyAlignment="1">
      <alignment horizontal="center" vertical="center"/>
    </xf>
    <xf numFmtId="170" fontId="38" fillId="0" borderId="0" xfId="9" applyNumberFormat="1" applyFont="1" applyBorder="1" applyAlignment="1">
      <alignment horizontal="center" vertical="center"/>
    </xf>
    <xf numFmtId="0" fontId="39" fillId="0" borderId="0" xfId="17" applyNumberFormat="1" applyFont="1" applyBorder="1" applyAlignment="1">
      <alignment horizontal="center" vertical="center"/>
    </xf>
    <xf numFmtId="164" fontId="36" fillId="4" borderId="10" xfId="11" applyNumberFormat="1" applyFont="1" applyFill="1" applyBorder="1" applyAlignment="1">
      <alignment horizontal="center" vertical="center"/>
    </xf>
    <xf numFmtId="49" fontId="37" fillId="4" borderId="0" xfId="11" quotePrefix="1" applyNumberFormat="1" applyFont="1" applyFill="1" applyBorder="1" applyAlignment="1">
      <alignment horizontal="center" vertical="center"/>
    </xf>
    <xf numFmtId="164" fontId="39" fillId="0" borderId="0" xfId="17" quotePrefix="1" applyNumberFormat="1" applyFont="1" applyBorder="1" applyAlignment="1">
      <alignment horizontal="center" vertical="center"/>
    </xf>
    <xf numFmtId="49" fontId="39" fillId="0" borderId="0" xfId="17" quotePrefix="1" applyNumberFormat="1" applyFont="1" applyBorder="1" applyAlignment="1">
      <alignment horizontal="center" vertical="center"/>
    </xf>
    <xf numFmtId="164" fontId="36" fillId="4" borderId="10" xfId="11" quotePrefix="1" applyNumberFormat="1" applyFont="1" applyFill="1" applyBorder="1" applyAlignment="1">
      <alignment horizontal="center" vertical="center"/>
    </xf>
    <xf numFmtId="49" fontId="36" fillId="4" borderId="10" xfId="11" quotePrefix="1" applyNumberFormat="1" applyFont="1" applyFill="1" applyBorder="1" applyAlignment="1">
      <alignment horizontal="center" vertical="center"/>
    </xf>
    <xf numFmtId="0" fontId="13" fillId="0" borderId="0" xfId="19" applyNumberFormat="1" applyFont="1"/>
    <xf numFmtId="3" fontId="13" fillId="0" borderId="0" xfId="3" applyFont="1" applyBorder="1" applyAlignment="1">
      <alignment horizontal="center"/>
    </xf>
    <xf numFmtId="3" fontId="13" fillId="0" borderId="0" xfId="3" applyFont="1" applyBorder="1"/>
    <xf numFmtId="0" fontId="22" fillId="0" borderId="0" xfId="11" applyNumberFormat="1" applyFont="1" applyBorder="1"/>
    <xf numFmtId="0" fontId="13" fillId="0" borderId="0" xfId="20" applyNumberFormat="1" applyFont="1"/>
    <xf numFmtId="3" fontId="13" fillId="0" borderId="0" xfId="4" applyFont="1" applyBorder="1" applyAlignment="1">
      <alignment horizontal="center"/>
    </xf>
    <xf numFmtId="3" fontId="13" fillId="0" borderId="0" xfId="4" applyFont="1" applyBorder="1"/>
    <xf numFmtId="0" fontId="22" fillId="0" borderId="0" xfId="12" applyNumberFormat="1" applyFont="1" applyBorder="1"/>
    <xf numFmtId="0" fontId="13" fillId="0" borderId="0" xfId="21" applyNumberFormat="1" applyFont="1"/>
    <xf numFmtId="3" fontId="13" fillId="0" borderId="0" xfId="5" applyFont="1" applyBorder="1" applyAlignment="1">
      <alignment horizontal="center"/>
    </xf>
    <xf numFmtId="3" fontId="13" fillId="0" borderId="0" xfId="5" applyFont="1" applyBorder="1"/>
    <xf numFmtId="0" fontId="22" fillId="0" borderId="0" xfId="13" applyNumberFormat="1" applyFont="1" applyBorder="1"/>
    <xf numFmtId="0" fontId="13" fillId="0" borderId="0" xfId="22" applyNumberFormat="1" applyFont="1"/>
    <xf numFmtId="3" fontId="13" fillId="0" borderId="0" xfId="6" applyFont="1" applyBorder="1" applyAlignment="1">
      <alignment horizontal="center"/>
    </xf>
    <xf numFmtId="3" fontId="13" fillId="0" borderId="0" xfId="6" applyFont="1" applyBorder="1"/>
    <xf numFmtId="0" fontId="22" fillId="0" borderId="0" xfId="14" applyNumberFormat="1" applyFont="1" applyBorder="1"/>
    <xf numFmtId="0" fontId="13" fillId="0" borderId="0" xfId="23" applyNumberFormat="1" applyFont="1" applyBorder="1"/>
    <xf numFmtId="3" fontId="13" fillId="0" borderId="0" xfId="7" applyFont="1" applyBorder="1" applyAlignment="1">
      <alignment horizontal="center"/>
    </xf>
    <xf numFmtId="3" fontId="13" fillId="0" borderId="0" xfId="7" applyFont="1" applyBorder="1"/>
    <xf numFmtId="0" fontId="22" fillId="0" borderId="0" xfId="15" applyNumberFormat="1" applyFont="1" applyBorder="1"/>
    <xf numFmtId="0" fontId="13" fillId="0" borderId="0" xfId="24" applyNumberFormat="1" applyFont="1" applyBorder="1"/>
    <xf numFmtId="3" fontId="13" fillId="0" borderId="0" xfId="8" applyFont="1" applyBorder="1" applyAlignment="1">
      <alignment horizontal="center"/>
    </xf>
    <xf numFmtId="3" fontId="13" fillId="0" borderId="0" xfId="8" applyFont="1" applyBorder="1"/>
    <xf numFmtId="0" fontId="22" fillId="0" borderId="0" xfId="16" applyNumberFormat="1" applyFont="1" applyBorder="1"/>
    <xf numFmtId="3" fontId="13" fillId="0" borderId="0" xfId="2" applyFont="1" applyBorder="1"/>
    <xf numFmtId="3" fontId="40" fillId="0" borderId="0" xfId="2" applyFont="1" applyBorder="1"/>
    <xf numFmtId="164" fontId="16" fillId="4" borderId="10" xfId="11" applyNumberFormat="1" applyFont="1" applyFill="1" applyBorder="1" applyAlignment="1">
      <alignment horizontal="center" vertical="center"/>
    </xf>
    <xf numFmtId="0" fontId="22" fillId="0" borderId="0" xfId="17" applyNumberFormat="1" applyFont="1" applyBorder="1" applyAlignment="1">
      <alignment horizontal="center"/>
    </xf>
    <xf numFmtId="0" fontId="13" fillId="0" borderId="2" xfId="27" quotePrefix="1" applyFont="1"/>
    <xf numFmtId="0" fontId="13" fillId="0" borderId="2" xfId="26" applyFont="1"/>
    <xf numFmtId="0" fontId="34" fillId="0" borderId="16" xfId="0" quotePrefix="1" applyFont="1" applyBorder="1" applyAlignment="1">
      <alignment horizontal="center" vertical="center"/>
    </xf>
    <xf numFmtId="0" fontId="17" fillId="0" borderId="11" xfId="1" quotePrefix="1" applyNumberFormat="1" applyFont="1" applyBorder="1">
      <alignment horizontal="center" vertical="center"/>
    </xf>
    <xf numFmtId="0" fontId="34" fillId="0" borderId="0" xfId="0" quotePrefix="1" applyFont="1" applyAlignment="1">
      <alignment horizontal="center" vertical="center"/>
    </xf>
    <xf numFmtId="0" fontId="17" fillId="0" borderId="0" xfId="1" quotePrefix="1" applyNumberFormat="1" applyFont="1" applyBorder="1">
      <alignment horizontal="center" vertical="center"/>
    </xf>
    <xf numFmtId="164" fontId="22" fillId="0" borderId="0" xfId="17" applyNumberFormat="1" applyFont="1" applyBorder="1" applyAlignment="1">
      <alignment horizontal="center"/>
    </xf>
    <xf numFmtId="164" fontId="22" fillId="0" borderId="0" xfId="17" quotePrefix="1" applyNumberFormat="1" applyFont="1" applyBorder="1" applyAlignment="1">
      <alignment horizontal="center"/>
    </xf>
    <xf numFmtId="0" fontId="11" fillId="0" borderId="0" xfId="0" applyFont="1" applyAlignment="1">
      <alignment vertical="center" wrapText="1"/>
    </xf>
    <xf numFmtId="0" fontId="24" fillId="0" borderId="0" xfId="0" applyFont="1" applyAlignment="1">
      <alignment horizontal="center" vertical="center" wrapText="1"/>
    </xf>
    <xf numFmtId="0" fontId="26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13" fillId="0" borderId="14" xfId="27" quotePrefix="1" applyFont="1" applyBorder="1" applyAlignment="1">
      <alignment horizontal="left"/>
    </xf>
    <xf numFmtId="0" fontId="24" fillId="0" borderId="0" xfId="0" applyFont="1" applyAlignment="1">
      <alignment horizontal="center"/>
    </xf>
    <xf numFmtId="0" fontId="24" fillId="0" borderId="17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0" fillId="0" borderId="0" xfId="0" quotePrefix="1"/>
    <xf numFmtId="0" fontId="13" fillId="0" borderId="19" xfId="27" quotePrefix="1" applyFont="1" applyBorder="1" applyAlignment="1">
      <alignment horizontal="left"/>
    </xf>
    <xf numFmtId="0" fontId="13" fillId="6" borderId="18" xfId="26" applyNumberFormat="1" applyFont="1" applyFill="1" applyBorder="1" applyAlignment="1">
      <alignment horizontal="center"/>
    </xf>
  </cellXfs>
  <cellStyles count="74">
    <cellStyle name="AF Column - IBM Cognos" xfId="1" xr:uid="{406A4609-AC25-4598-A9D6-11ECBBE59225}"/>
    <cellStyle name="AF Data - IBM Cognos" xfId="2" xr:uid="{5FEBD931-E54F-4CF2-95B9-66FC4271F267}"/>
    <cellStyle name="AF Data 0 - IBM Cognos" xfId="3" xr:uid="{D7995038-ACD7-400A-997E-360A8EE6A0CF}"/>
    <cellStyle name="AF Data 1 - IBM Cognos" xfId="4" xr:uid="{886C8D25-D7AC-4B97-9D1B-7E7EFF71998A}"/>
    <cellStyle name="AF Data 2 - IBM Cognos" xfId="5" xr:uid="{BFF48286-53C5-459D-9AE6-7F00531ACB5D}"/>
    <cellStyle name="AF Data 3 - IBM Cognos" xfId="6" xr:uid="{B6E32620-7792-4AD9-B472-9ACF008AFAED}"/>
    <cellStyle name="AF Data 4 - IBM Cognos" xfId="7" xr:uid="{662E116D-4EFB-4FB4-919C-6E147F2AFDB3}"/>
    <cellStyle name="AF Data 5 - IBM Cognos" xfId="8" xr:uid="{2BD6D284-1432-4E55-9F18-F16CCD35AF3E}"/>
    <cellStyle name="AF Data Leaf - IBM Cognos" xfId="9" xr:uid="{1EC73922-EC11-4191-BD06-8606EBCB8FFA}"/>
    <cellStyle name="AF Header - IBM Cognos" xfId="10" xr:uid="{847FE39F-CBBC-4523-B809-B4D0B2C081C5}"/>
    <cellStyle name="AF Header 0 - IBM Cognos" xfId="11" xr:uid="{2EFE5D1A-FAF1-4F29-B8E8-34B93F656E50}"/>
    <cellStyle name="AF Header 1 - IBM Cognos" xfId="12" xr:uid="{6B857EA1-D502-436D-8B4B-F59817F7A1A4}"/>
    <cellStyle name="AF Header 2 - IBM Cognos" xfId="13" xr:uid="{BCD73D07-D322-466C-A13C-954C4F9BD8D1}"/>
    <cellStyle name="AF Header 3 - IBM Cognos" xfId="14" xr:uid="{C94F9F63-C244-4E99-B18C-5FD06C1B93A9}"/>
    <cellStyle name="AF Header 4 - IBM Cognos" xfId="15" xr:uid="{5F3670FB-F709-4168-B247-E1770FB95955}"/>
    <cellStyle name="AF Header 5 - IBM Cognos" xfId="16" xr:uid="{FC199C75-3375-49E3-9946-B481B46059D0}"/>
    <cellStyle name="AF Header Leaf - IBM Cognos" xfId="17" xr:uid="{EFB0E480-C7B3-4AD9-91F4-70D10FA67565}"/>
    <cellStyle name="AF Row - IBM Cognos" xfId="18" xr:uid="{0F8D99FF-4908-4939-B489-9B0C371EE496}"/>
    <cellStyle name="AF Row 0 - IBM Cognos" xfId="19" xr:uid="{02C1FD85-7204-4B10-B046-078462C98602}"/>
    <cellStyle name="AF Row 1 - IBM Cognos" xfId="20" xr:uid="{2588BD82-1D15-4F4B-9452-67202E093B66}"/>
    <cellStyle name="AF Row 2 - IBM Cognos" xfId="21" xr:uid="{50E1D423-22D8-47D3-8E80-19DBCA0259B7}"/>
    <cellStyle name="AF Row 3 - IBM Cognos" xfId="22" xr:uid="{E9C123B3-709B-4DC8-87D2-0EFB239FED58}"/>
    <cellStyle name="AF Row 4 - IBM Cognos" xfId="23" xr:uid="{E4D870B0-CB58-4534-AB1E-FD0985474483}"/>
    <cellStyle name="AF Row 5 - IBM Cognos" xfId="24" xr:uid="{3321492A-345E-4E9A-BDC7-697E19FB4028}"/>
    <cellStyle name="AF Row Leaf - IBM Cognos" xfId="25" xr:uid="{CB4C44A7-801B-4ADE-93B6-DD8BD368E08B}"/>
    <cellStyle name="AF Subnm - IBM Cognos" xfId="26" xr:uid="{C11AE7D4-A78C-454F-A563-8D2CEC7D0EC1}"/>
    <cellStyle name="AF Title - IBM Cognos" xfId="27" xr:uid="{03C466DB-1A68-448A-B161-DCEE11AA8B0E}"/>
    <cellStyle name="Calculated Column - IBM Cognos" xfId="28" xr:uid="{69FCC6F3-A0F4-425D-AF7B-34D868936269}"/>
    <cellStyle name="Calculated Column Name - IBM Cognos" xfId="29" xr:uid="{376CA001-AF45-406C-B606-D21FA293CDB8}"/>
    <cellStyle name="Calculated Row - IBM Cognos" xfId="30" xr:uid="{F04C696A-E37D-4CD5-9C88-4369E3257BD0}"/>
    <cellStyle name="Calculated Row Name - IBM Cognos" xfId="31" xr:uid="{D8B6E2BA-44F5-4796-B2F9-6CBDB5C7AE3F}"/>
    <cellStyle name="Column Name - IBM Cognos" xfId="32" xr:uid="{5D634B7C-36F8-479D-A2F6-76CB93DAD18F}"/>
    <cellStyle name="Column Template - IBM Cognos" xfId="33" xr:uid="{425BD153-84BD-425E-9A71-9EAAECF5EE41}"/>
    <cellStyle name="Differs From Base - IBM Cognos" xfId="34" xr:uid="{BFF19EAD-08F5-40E2-A06E-AED878B30E2F}"/>
    <cellStyle name="DQR Column 0 - IBM Cognos" xfId="35" xr:uid="{4A13047D-7046-4FFD-B9A0-B731CBE34416}"/>
    <cellStyle name="DQR Column 1 - IBM Cognos" xfId="36" xr:uid="{5B299432-4339-4ED1-8B85-0FC4BD12956E}"/>
    <cellStyle name="DQR Column 2 - IBM Cognos" xfId="37" xr:uid="{72884FEB-5629-4C40-926B-7B7D637AE2DD}"/>
    <cellStyle name="DQR Column 3 - IBM Cognos" xfId="38" xr:uid="{B909A7C1-BAC5-4D2E-890E-53D6AF6ED855}"/>
    <cellStyle name="DQR Column 4 - IBM Cognos" xfId="39" xr:uid="{083A758E-FFD3-4979-AA5C-DC92595A3F9A}"/>
    <cellStyle name="DQR Column 5 - IBM Cognos" xfId="40" xr:uid="{E7F74336-4DC0-4B77-8492-6118178910B8}"/>
    <cellStyle name="DQR Column Default - IBM Cognos" xfId="41" xr:uid="{418DD371-028C-4DF0-A005-A269B7B43F8A}"/>
    <cellStyle name="DQR Column Leaf - IBM Cognos" xfId="42" xr:uid="{D2831967-70BC-457E-95E4-08BA7A56EE62}"/>
    <cellStyle name="DQR Data Default - IBM Cognos" xfId="43" xr:uid="{6CCA2551-DCEC-4C76-AD76-B37A7DFE516A}"/>
    <cellStyle name="DQR Default - IBM Cognos" xfId="44" xr:uid="{1B3D3B4E-CE91-4EAE-8F9C-B228591BE8BA}"/>
    <cellStyle name="DQR Row 0 - IBM Cognos" xfId="45" xr:uid="{E75B3C0C-CBC1-4854-AFFA-4F20365A40E0}"/>
    <cellStyle name="DQR Row 1 - IBM Cognos" xfId="46" xr:uid="{75F39B04-890E-47C4-9684-FA729623B53F}"/>
    <cellStyle name="DQR Row 2 - IBM Cognos" xfId="47" xr:uid="{B16541E0-F5AD-44A2-94E4-FDB2ECCC7FAB}"/>
    <cellStyle name="DQR Row 3 - IBM Cognos" xfId="48" xr:uid="{962D9597-2F4E-4954-B478-8DE2DEBF9E1F}"/>
    <cellStyle name="DQR Row 4 - IBM Cognos" xfId="49" xr:uid="{646E9DCB-6A49-4D87-ACB7-FA4EC91E9377}"/>
    <cellStyle name="DQR Row 5 - IBM Cognos" xfId="50" xr:uid="{640B6C54-E090-42B2-8BC9-79C9B9D94AE7}"/>
    <cellStyle name="DQR Row Default - IBM Cognos" xfId="51" xr:uid="{A976EC65-8AC6-45CC-87BF-982A18F9174A}"/>
    <cellStyle name="DQR Row Leaf - IBM Cognos" xfId="52" xr:uid="{B7005DBA-0E74-4F72-A90F-4DD8734D4731}"/>
    <cellStyle name="Edit - IBM Cognos" xfId="53" xr:uid="{E8FF6C74-DD7E-4229-ABAA-CD0A679FEC2E}"/>
    <cellStyle name="Formula - IBM Cognos" xfId="54" xr:uid="{900ADE0D-C9BD-4B66-968B-0C137D222BDE}"/>
    <cellStyle name="Group Name - IBM Cognos" xfId="55" xr:uid="{6626B1D5-7280-4EFF-8D46-3FBF106C1E34}"/>
    <cellStyle name="Hold Values - IBM Cognos" xfId="56" xr:uid="{F857A4F8-E069-47C1-A724-FAED3079F4F2}"/>
    <cellStyle name="List Name - IBM Cognos" xfId="57" xr:uid="{BBFEC9EE-C7AE-4918-B78C-EAD4F7DB82FF}"/>
    <cellStyle name="Locked - IBM Cognos" xfId="58" xr:uid="{6C9E0293-6ECB-4BC0-89DF-2FA2CA170FC1}"/>
    <cellStyle name="Measure - IBM Cognos" xfId="59" xr:uid="{70DAF38A-7EC1-43A1-9FF0-C6B08E8043D6}"/>
    <cellStyle name="Measure Header - IBM Cognos" xfId="60" xr:uid="{C43C9402-2CC6-4D19-BEA6-7DA7DF27339E}"/>
    <cellStyle name="Measure Name - IBM Cognos" xfId="61" xr:uid="{D3AE5CD6-1E91-41E1-AB52-6BAE74AB6152}"/>
    <cellStyle name="Measure Summary - IBM Cognos" xfId="62" xr:uid="{67919257-7D04-4DB5-9A21-9183543D051F}"/>
    <cellStyle name="Measure Summary TM1 - IBM Cognos" xfId="63" xr:uid="{0C439A28-FFB8-475B-8A1D-AF58155280BC}"/>
    <cellStyle name="Measure Template - IBM Cognos" xfId="64" xr:uid="{ABC118D8-1750-4895-9CFE-98FEBB47F4D5}"/>
    <cellStyle name="More - IBM Cognos" xfId="65" xr:uid="{9314F0E2-7B92-4FC5-943A-0604EB51B290}"/>
    <cellStyle name="Normal" xfId="0" builtinId="0" customBuiltin="1"/>
    <cellStyle name="Pending Change - IBM Cognos" xfId="66" xr:uid="{B1CEA9BD-6E17-475C-97B0-5A5C3D42B9B4}"/>
    <cellStyle name="Row Name - IBM Cognos" xfId="67" xr:uid="{913BBD5F-FFFB-4FC6-B900-0050005098C0}"/>
    <cellStyle name="Row Template - IBM Cognos" xfId="68" xr:uid="{09B0F362-6FDF-4161-A91C-86F7834429B2}"/>
    <cellStyle name="Summary Column Name - IBM Cognos" xfId="69" xr:uid="{BD34405E-1E3D-4357-AC89-9C7E3146E31B}"/>
    <cellStyle name="Summary Column Name TM1 - IBM Cognos" xfId="70" xr:uid="{58A24C17-2C9F-4333-B8FD-027C7CC6B499}"/>
    <cellStyle name="Summary Row Name - IBM Cognos" xfId="71" xr:uid="{FEA6B776-3A7B-48DF-B553-A6936BFC150D}"/>
    <cellStyle name="Summary Row Name TM1 - IBM Cognos" xfId="72" xr:uid="{FD3C510D-5A7F-4A10-853A-E07F12639639}"/>
    <cellStyle name="Unsaved Change - IBM Cognos" xfId="73" xr:uid="{53655A2B-5E34-4D66-A707-667D993DD8BA}"/>
  </cellStyles>
  <dxfs count="0"/>
  <tableStyles count="0" defaultTableStyle="TableStyleMedium2" defaultPivotStyle="PivotStyleLight16"/>
  <colors>
    <mruColors>
      <color rgb="FFFFFFCC"/>
      <color rgb="FF336600"/>
      <color rgb="FFE2EFDA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650875</xdr:colOff>
      <xdr:row>20</xdr:row>
      <xdr:rowOff>136525</xdr:rowOff>
    </xdr:from>
    <xdr:to>
      <xdr:col>21</xdr:col>
      <xdr:colOff>2535671</xdr:colOff>
      <xdr:row>23</xdr:row>
      <xdr:rowOff>305437</xdr:rowOff>
    </xdr:to>
    <xdr:pic>
      <xdr:nvPicPr>
        <xdr:cNvPr id="2" name="Grafický objekt 3" descr="Grafický objekt 3">
          <a:extLst>
            <a:ext uri="{FF2B5EF4-FFF2-40B4-BE49-F238E27FC236}">
              <a16:creationId xmlns:a16="http://schemas.microsoft.com/office/drawing/2014/main" id="{A22949BD-1758-47A2-A93D-C47505F35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03250" y="1152525"/>
          <a:ext cx="2662671" cy="835662"/>
        </a:xfrm>
        <a:prstGeom prst="rect">
          <a:avLst/>
        </a:prstGeom>
        <a:ln w="12700">
          <a:miter lim="400000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8BAC7-7DD4-4FAF-BB80-629819889674}">
  <dimension ref="B1:B6"/>
  <sheetViews>
    <sheetView workbookViewId="0"/>
  </sheetViews>
  <sheetFormatPr defaultRowHeight="15" x14ac:dyDescent="0.25"/>
  <sheetData>
    <row r="1" spans="2:2" x14ac:dyDescent="0.25">
      <c r="B1" s="124" t="s">
        <v>113</v>
      </c>
    </row>
    <row r="2" spans="2:2" x14ac:dyDescent="0.25">
      <c r="B2" s="124" t="s">
        <v>114</v>
      </c>
    </row>
    <row r="3" spans="2:2" x14ac:dyDescent="0.25">
      <c r="B3" s="124" t="s">
        <v>13</v>
      </c>
    </row>
    <row r="4" spans="2:2" x14ac:dyDescent="0.25">
      <c r="B4" s="124" t="s">
        <v>115</v>
      </c>
    </row>
    <row r="5" spans="2:2" x14ac:dyDescent="0.25">
      <c r="B5" s="124" t="s">
        <v>99</v>
      </c>
    </row>
    <row r="6" spans="2:2" x14ac:dyDescent="0.25">
      <c r="B6" s="124" t="s">
        <v>116</v>
      </c>
    </row>
  </sheetData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8DB8-624F-4416-A069-2DB539A4C401}">
  <dimension ref="A1:U209"/>
  <sheetViews>
    <sheetView showGridLines="0" tabSelected="1" topLeftCell="E1" zoomScaleNormal="100" workbookViewId="0">
      <pane xSplit="1" ySplit="27" topLeftCell="F28" activePane="bottomRight" state="frozen"/>
      <selection activeCell="E10" sqref="E10"/>
      <selection pane="topRight" activeCell="F10" sqref="F10"/>
      <selection pane="bottomLeft" activeCell="E28" sqref="E28"/>
      <selection pane="bottomRight"/>
    </sheetView>
  </sheetViews>
  <sheetFormatPr defaultRowHeight="19.5" x14ac:dyDescent="0.35"/>
  <cols>
    <col min="1" max="1" width="12" style="4" hidden="1" customWidth="1"/>
    <col min="2" max="2" width="31" style="4" hidden="1" customWidth="1"/>
    <col min="3" max="3" width="28.7109375" style="4" hidden="1" customWidth="1"/>
    <col min="4" max="4" width="7.140625" style="4" hidden="1" customWidth="1"/>
    <col min="5" max="5" width="4.85546875" style="4" customWidth="1"/>
    <col min="6" max="7" width="11.7109375" style="4" customWidth="1"/>
    <col min="8" max="9" width="12.85546875" style="4" customWidth="1"/>
    <col min="10" max="10" width="3" style="20" customWidth="1"/>
    <col min="11" max="11" width="3" style="20" hidden="1" customWidth="1"/>
    <col min="12" max="12" width="50.85546875" style="4" customWidth="1"/>
    <col min="13" max="13" width="3.7109375" style="4" customWidth="1"/>
    <col min="14" max="14" width="16.140625" style="4" customWidth="1"/>
    <col min="15" max="17" width="11.7109375" style="4" customWidth="1"/>
    <col min="18" max="18" width="3.5703125" style="4" customWidth="1"/>
    <col min="19" max="21" width="11.7109375" style="4" customWidth="1"/>
    <col min="22" max="22" width="50.28515625" style="4" customWidth="1"/>
    <col min="23" max="16384" width="9.140625" style="4"/>
  </cols>
  <sheetData>
    <row r="1" spans="1:21" hidden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</row>
    <row r="2" spans="1:21" s="10" customFormat="1" ht="27" hidden="1" x14ac:dyDescent="0.45">
      <c r="A2" s="5" t="s">
        <v>78</v>
      </c>
      <c r="B2" s="5"/>
      <c r="C2" s="5"/>
      <c r="D2" s="5"/>
      <c r="E2" s="5"/>
      <c r="F2" s="6">
        <v>123.456789</v>
      </c>
      <c r="G2" s="6">
        <v>123.456789</v>
      </c>
      <c r="H2" s="6">
        <v>123.456789</v>
      </c>
      <c r="I2" s="6">
        <v>124.456789</v>
      </c>
      <c r="J2" s="7"/>
      <c r="K2" s="7"/>
      <c r="L2" s="8" t="s">
        <v>3</v>
      </c>
      <c r="M2" s="9"/>
      <c r="N2" s="6">
        <v>123.456789</v>
      </c>
      <c r="O2" s="6">
        <v>123.456789</v>
      </c>
      <c r="P2" s="6">
        <v>123.456789</v>
      </c>
      <c r="Q2" s="6">
        <v>124.456789</v>
      </c>
      <c r="S2" s="6">
        <v>123.456789</v>
      </c>
      <c r="T2" s="6">
        <v>123.456789</v>
      </c>
      <c r="U2" s="6">
        <v>123.456789</v>
      </c>
    </row>
    <row r="3" spans="1:21" s="10" customFormat="1" hidden="1" x14ac:dyDescent="0.25">
      <c r="A3" s="5" t="s">
        <v>80</v>
      </c>
      <c r="B3" s="5"/>
      <c r="C3" s="5"/>
      <c r="D3" s="5"/>
      <c r="E3" s="5"/>
      <c r="F3" s="11">
        <v>123.456789</v>
      </c>
      <c r="G3" s="11">
        <v>123.456789</v>
      </c>
      <c r="H3" s="11">
        <v>123.456789</v>
      </c>
      <c r="I3" s="11">
        <v>124.456789</v>
      </c>
      <c r="J3" s="12"/>
      <c r="K3" s="12"/>
      <c r="L3" s="13" t="s">
        <v>3</v>
      </c>
      <c r="M3" s="9"/>
      <c r="N3" s="11">
        <v>123.456789</v>
      </c>
      <c r="O3" s="11">
        <v>123.456789</v>
      </c>
      <c r="P3" s="11">
        <v>123.456789</v>
      </c>
      <c r="Q3" s="11">
        <v>124.456789</v>
      </c>
      <c r="S3" s="11">
        <v>123.456789</v>
      </c>
      <c r="T3" s="11">
        <v>123.456789</v>
      </c>
      <c r="U3" s="11">
        <v>123.456789</v>
      </c>
    </row>
    <row r="4" spans="1:21" s="19" customFormat="1" hidden="1" x14ac:dyDescent="0.35">
      <c r="A4" s="14" t="s">
        <v>1</v>
      </c>
      <c r="B4" s="14"/>
      <c r="C4" s="14"/>
      <c r="D4" s="14"/>
      <c r="E4" s="14"/>
      <c r="F4" s="15">
        <v>123.456789</v>
      </c>
      <c r="G4" s="15">
        <v>123.456789</v>
      </c>
      <c r="H4" s="15">
        <v>123.456789</v>
      </c>
      <c r="I4" s="15">
        <v>124.456789</v>
      </c>
      <c r="J4" s="16"/>
      <c r="K4" s="16"/>
      <c r="L4" s="17" t="s">
        <v>3</v>
      </c>
      <c r="M4" s="18"/>
      <c r="N4" s="15">
        <v>123.456789</v>
      </c>
      <c r="O4" s="15">
        <v>123.456789</v>
      </c>
      <c r="P4" s="15">
        <v>123.456789</v>
      </c>
      <c r="Q4" s="15">
        <v>124.456789</v>
      </c>
      <c r="S4" s="15">
        <v>123.456789</v>
      </c>
      <c r="T4" s="15">
        <v>123.456789</v>
      </c>
      <c r="U4" s="15">
        <v>123.456789</v>
      </c>
    </row>
    <row r="5" spans="1:21" hidden="1" x14ac:dyDescent="0.35">
      <c r="A5" s="2" t="s">
        <v>2</v>
      </c>
      <c r="B5" s="2"/>
      <c r="C5" s="2"/>
      <c r="D5" s="2"/>
      <c r="E5" s="2"/>
      <c r="F5" s="2"/>
      <c r="G5" s="2"/>
      <c r="H5" s="2"/>
      <c r="I5" s="2"/>
      <c r="J5" s="3"/>
      <c r="K5" s="3"/>
    </row>
    <row r="6" spans="1:21" hidden="1" x14ac:dyDescent="0.35">
      <c r="L6" s="2" t="s">
        <v>4</v>
      </c>
      <c r="M6" s="2"/>
    </row>
    <row r="7" spans="1:21" hidden="1" x14ac:dyDescent="0.35">
      <c r="L7" s="4" t="str">
        <f>_xll.TM1RPTVIEW("Finance:MA Reporting:20048108",0,_xll.TM1RPTTITLE("Finance:m_MA Reporting",$N$9),_xll.TM1RPTTITLE("Finance:Company",$H$11),_xll.TM1RPTTITLE("Finance:Financial Year",$H$13),_xll.TM1RPTTITLE("Finance:Financial Period",$H$14),_xll.TM1RPTTITLE("Finance:Period YTD",$N$15),_xll.TM1RPTTITLE("Finance:Consolidation Layer",$N$16),_xll.TM1RPTTITLE("Finance:FX Calculation",$N$17),TM1RPTFMTRNG20048108,TM1RPTFMTIDCOL20048108)</f>
        <v>Finance:MA Reporting:20048108</v>
      </c>
    </row>
    <row r="8" spans="1:21" hidden="1" x14ac:dyDescent="0.35"/>
    <row r="9" spans="1:21" hidden="1" x14ac:dyDescent="0.35">
      <c r="B9" s="4" t="s">
        <v>76</v>
      </c>
      <c r="L9" s="21" t="s">
        <v>5</v>
      </c>
      <c r="M9" s="22"/>
      <c r="N9" s="23" t="str">
        <f>_xll.SUBNM("Finance:m_MA Reporting",,"Value")</f>
        <v>Value</v>
      </c>
    </row>
    <row r="10" spans="1:21" x14ac:dyDescent="0.35">
      <c r="L10" s="22"/>
      <c r="M10" s="22"/>
      <c r="N10" s="24"/>
    </row>
    <row r="11" spans="1:21" x14ac:dyDescent="0.35">
      <c r="B11" s="4" t="s">
        <v>82</v>
      </c>
      <c r="C11" s="25" t="str">
        <f>MID($H$14,2,2)</f>
        <v>12</v>
      </c>
      <c r="D11" s="25"/>
      <c r="E11" s="25"/>
      <c r="F11" s="120" t="s">
        <v>6</v>
      </c>
      <c r="G11" s="125"/>
      <c r="H11" s="126" t="str">
        <f>_xll.SUBNM("Finance:Company","Default","GROUP TOTAL","Short Name")</f>
        <v>GROUP TOTAL</v>
      </c>
      <c r="I11" s="126"/>
    </row>
    <row r="12" spans="1:21" x14ac:dyDescent="0.35">
      <c r="C12" s="25"/>
      <c r="D12" s="25"/>
      <c r="E12" s="25"/>
      <c r="F12" s="120" t="s">
        <v>112</v>
      </c>
      <c r="G12" s="125"/>
      <c r="H12" s="126" t="str">
        <f>_xll.SUBNM("Finance:FX Calculation","Reporting Selections","GBP MA")</f>
        <v>GBP MA</v>
      </c>
      <c r="I12" s="126"/>
      <c r="L12" s="22"/>
      <c r="M12" s="22"/>
      <c r="N12" s="24"/>
    </row>
    <row r="13" spans="1:21" x14ac:dyDescent="0.35">
      <c r="B13" s="4" t="s">
        <v>83</v>
      </c>
      <c r="C13" s="26">
        <f>C11*1</f>
        <v>12</v>
      </c>
      <c r="D13" s="26"/>
      <c r="E13" s="26"/>
      <c r="F13" s="120" t="s">
        <v>7</v>
      </c>
      <c r="G13" s="125"/>
      <c r="H13" s="126" t="str">
        <f>_xll.SUBNM("Finance:Financial Year","Reporting Year - User Selection","FY25"," ")</f>
        <v>FY25</v>
      </c>
      <c r="I13" s="126"/>
      <c r="M13" s="22"/>
    </row>
    <row r="14" spans="1:21" x14ac:dyDescent="0.35">
      <c r="B14" s="4" t="s">
        <v>84</v>
      </c>
      <c r="C14" s="25" t="str">
        <f>MID($H$13,3,2)</f>
        <v>25</v>
      </c>
      <c r="D14" s="25"/>
      <c r="E14" s="25"/>
      <c r="F14" s="120" t="s">
        <v>8</v>
      </c>
      <c r="G14" s="125"/>
      <c r="H14" s="126" t="str">
        <f>_xll.SUBNM("Finance:Financial Period","Reporting Period - User Selection",1," ")</f>
        <v>P12</v>
      </c>
      <c r="I14" s="126"/>
      <c r="M14" s="22"/>
    </row>
    <row r="15" spans="1:21" ht="17.45" hidden="1" customHeight="1" x14ac:dyDescent="0.35">
      <c r="B15" s="4" t="s">
        <v>85</v>
      </c>
      <c r="C15" s="25">
        <f>C14-1</f>
        <v>24</v>
      </c>
      <c r="D15" s="25"/>
      <c r="E15" s="25"/>
      <c r="L15" s="21" t="s">
        <v>9</v>
      </c>
      <c r="M15" s="22"/>
      <c r="N15" s="23" t="str">
        <f>_xll.SUBNM("Finance:Period YTD",,"Period")</f>
        <v>Period</v>
      </c>
    </row>
    <row r="16" spans="1:21" ht="17.45" hidden="1" customHeight="1" x14ac:dyDescent="0.35">
      <c r="B16" s="4" t="s">
        <v>86</v>
      </c>
      <c r="C16" s="25" t="str" cm="1">
        <f t="array" ref="C16">_xll.DBR("Finance:}ElementAttributes_Financial Period",$H$14,"Mon")</f>
        <v>Mar</v>
      </c>
      <c r="D16" s="25"/>
      <c r="E16" s="25"/>
      <c r="L16" s="21" t="s">
        <v>10</v>
      </c>
      <c r="M16" s="22"/>
      <c r="N16" s="23" t="str">
        <f>_xll.SUBNM("Finance:Consolidation Layer",,"Management Accounts")</f>
        <v>Management Accounts</v>
      </c>
    </row>
    <row r="17" spans="1:21" ht="17.45" hidden="1" customHeight="1" x14ac:dyDescent="0.35">
      <c r="B17" s="4" t="s">
        <v>87</v>
      </c>
      <c r="C17" s="25" t="str">
        <f>$C$16 &amp; "-" &amp;IF($C$13 &lt; 10,$C$15,$C$14)</f>
        <v>Mar-25</v>
      </c>
      <c r="D17" s="25"/>
      <c r="E17" s="25"/>
      <c r="L17" s="21" t="s">
        <v>11</v>
      </c>
      <c r="M17" s="22"/>
      <c r="N17" s="27" t="str">
        <f>H12</f>
        <v>GBP MA</v>
      </c>
    </row>
    <row r="18" spans="1:21" ht="17.45" hidden="1" customHeight="1" x14ac:dyDescent="0.35">
      <c r="L18" s="21" t="s">
        <v>73</v>
      </c>
      <c r="M18" s="22"/>
      <c r="N18" s="23" t="str" cm="1">
        <f t="array" ref="N18">_xll.DBR("Finance:}ElementAttributes_Financial Year",$H$13,"Previous Year")</f>
        <v>FY24</v>
      </c>
    </row>
    <row r="19" spans="1:21" ht="17.45" hidden="1" customHeight="1" x14ac:dyDescent="0.35">
      <c r="L19" s="21" t="s">
        <v>74</v>
      </c>
      <c r="M19" s="22"/>
      <c r="N19" s="23" t="s">
        <v>75</v>
      </c>
      <c r="O19" s="4" t="s">
        <v>98</v>
      </c>
    </row>
    <row r="20" spans="1:21" ht="17.45" hidden="1" customHeight="1" x14ac:dyDescent="0.35">
      <c r="L20" s="22" t="s">
        <v>95</v>
      </c>
      <c r="M20" s="22"/>
      <c r="N20" s="24" t="str" cm="1">
        <f t="array" ref="N20">_xll.DBR("Finance:Model Settings","Value","Source Version for Derived Forecast")</f>
        <v>9+3 Forecast</v>
      </c>
    </row>
    <row r="21" spans="1:21" ht="17.45" customHeight="1" x14ac:dyDescent="0.35"/>
    <row r="22" spans="1:21" ht="34.5" customHeight="1" x14ac:dyDescent="0.35">
      <c r="F22" s="1" t="s">
        <v>110</v>
      </c>
    </row>
    <row r="23" spans="1:21" ht="17.45" hidden="1" customHeight="1" x14ac:dyDescent="0.3">
      <c r="B23" s="4" t="s">
        <v>77</v>
      </c>
      <c r="C23" s="4" t="s">
        <v>79</v>
      </c>
      <c r="F23" s="28" t="s">
        <v>12</v>
      </c>
      <c r="G23" s="28" t="s">
        <v>13</v>
      </c>
      <c r="H23" s="28" t="str" cm="1">
        <f t="array" ref="H23">_xll.DBR("Finance:Model Settings","Value","Reporting Forecast Version")</f>
        <v>9+3 Forecast</v>
      </c>
      <c r="I23" s="28" t="s">
        <v>12</v>
      </c>
      <c r="J23" s="29"/>
      <c r="K23" s="30"/>
      <c r="N23" s="31" t="s">
        <v>12</v>
      </c>
      <c r="O23" s="28" t="str" cm="1">
        <f t="array" ref="O23">_xll.DBR("Finance:Model Settings","Value","Reporting Forecast Version")</f>
        <v>9+3 Forecast</v>
      </c>
      <c r="P23" s="28" t="s">
        <v>13</v>
      </c>
      <c r="Q23" s="28" t="s">
        <v>12</v>
      </c>
      <c r="S23" s="28" t="str" cm="1">
        <f t="array" ref="S23">_xll.DBR("Finance:Model Settings","Value","Reporting Forecast Version")</f>
        <v>9+3 Forecast</v>
      </c>
      <c r="T23" s="28" t="s">
        <v>13</v>
      </c>
      <c r="U23" s="28" t="s">
        <v>12</v>
      </c>
    </row>
    <row r="24" spans="1:21" ht="36.75" customHeight="1" x14ac:dyDescent="0.3">
      <c r="F24" s="122" t="s">
        <v>86</v>
      </c>
      <c r="G24" s="122"/>
      <c r="H24" s="122"/>
      <c r="I24" s="122"/>
      <c r="J24" s="30"/>
      <c r="K24" s="30"/>
      <c r="N24" s="123" t="s">
        <v>88</v>
      </c>
      <c r="O24" s="123"/>
      <c r="P24" s="123"/>
      <c r="Q24" s="123"/>
      <c r="S24" s="122" t="str">
        <f>$H$13 &amp; " Full Year"</f>
        <v>FY25 Full Year</v>
      </c>
      <c r="T24" s="122"/>
      <c r="U24" s="122"/>
    </row>
    <row r="25" spans="1:21" s="116" customFormat="1" ht="31.5" x14ac:dyDescent="0.25">
      <c r="F25" s="117" t="s">
        <v>69</v>
      </c>
      <c r="G25" s="117" t="s">
        <v>70</v>
      </c>
      <c r="H25" s="117" t="str">
        <f>N20</f>
        <v>9+3 Forecast</v>
      </c>
      <c r="I25" s="117" t="s">
        <v>96</v>
      </c>
      <c r="J25" s="118"/>
      <c r="K25" s="118"/>
      <c r="L25" s="117" t="str">
        <f>$C$17</f>
        <v>Mar-25</v>
      </c>
      <c r="M25" s="119"/>
      <c r="N25" s="117" t="s">
        <v>71</v>
      </c>
      <c r="O25" s="117" t="str">
        <f>N20</f>
        <v>9+3 Forecast</v>
      </c>
      <c r="P25" s="117" t="s">
        <v>70</v>
      </c>
      <c r="Q25" s="117" t="s">
        <v>69</v>
      </c>
      <c r="R25" s="119"/>
      <c r="S25" s="117" t="str">
        <f>N20</f>
        <v>9+3 Forecast</v>
      </c>
      <c r="T25" s="117" t="s">
        <v>70</v>
      </c>
      <c r="U25" s="117" t="s">
        <v>69</v>
      </c>
    </row>
    <row r="27" spans="1:21" x14ac:dyDescent="0.3">
      <c r="F27" s="36"/>
      <c r="G27" s="36"/>
      <c r="H27" s="36"/>
      <c r="I27" s="36"/>
      <c r="J27" s="37"/>
      <c r="K27" s="37"/>
      <c r="L27" s="38" t="s">
        <v>81</v>
      </c>
      <c r="M27" s="36"/>
      <c r="N27" s="36"/>
      <c r="O27" s="36"/>
      <c r="P27" s="36"/>
      <c r="Q27" s="36"/>
      <c r="R27" s="36"/>
      <c r="S27" s="36"/>
      <c r="T27" s="36"/>
      <c r="U27" s="36"/>
    </row>
    <row r="28" spans="1:21" s="19" customFormat="1" x14ac:dyDescent="0.35">
      <c r="A28" s="14" t="str">
        <f>IF($B28 = "1","Custom",IF($C28 ="1","Percent","Leaf"))</f>
        <v>Leaf</v>
      </c>
      <c r="B28" s="14" t="str" cm="1">
        <f t="array" ref="B28">_xll.DBRW("Finance:}Elementattributes_Accounts - MA",L28,"Format Flag - " &amp; $B$9)</f>
        <v/>
      </c>
      <c r="C28" s="14" t="str" cm="1">
        <f t="array" ref="C28">_xll.DBRW("Finance:}Elementattributes_Accounts - MA",L28,"Format Flag - " &amp; $B$9 &amp; "  - Percentages")</f>
        <v/>
      </c>
      <c r="D28" s="14"/>
      <c r="E28" s="14"/>
      <c r="F28" s="15">
        <f>_xll.DBRW($L$7,F$23,$H$11,$N$18,$H$14,$N$15,$L28,$N$17,$N$16,$N$9)</f>
        <v>2962836.4502266655</v>
      </c>
      <c r="G28" s="15">
        <f>_xll.DBRW($L$7,G$23,$H$11,$H$13,$H$14,$N$15,$L28,$N$17,$N$16,$N$9)</f>
        <v>1473926.2800590226</v>
      </c>
      <c r="H28" s="15">
        <f>_xll.DBRW($L$7,H$23,$H$11,$H$13,$H$14,$N$15,$L28,$N$17,$N$16,$N$9)</f>
        <v>0</v>
      </c>
      <c r="I28" s="15">
        <f>_xll.DBRW($L$7,I$23,$H$11,$H$13,$H$14,$N$15,$L28,$N$17,$N$16,$N$9)</f>
        <v>0</v>
      </c>
      <c r="J28" s="16"/>
      <c r="K28" s="16"/>
      <c r="L28" s="39" t="str">
        <f>_xll.TM1RPTROW($L$7,"Finance:Accounts - MA",,,"Display Name",FALSE,'Entity Performance'!Dynamic_111fb94d40f748ae9e7480c22515f4a8)</f>
        <v>D&amp;E NET SALES</v>
      </c>
      <c r="M28" s="18"/>
      <c r="N28" s="15">
        <f>_xll.DBRW($L$7,N$23,$H$11,$H$13,$H$14,"YTD",$L28,$N$17,$N$16,$N$9)</f>
        <v>0</v>
      </c>
      <c r="O28" s="15">
        <f>_xll.DBRW($L$7,O$23,$H$11,$H$13,$H$14,"YTD",$L28,$N$17,$N$16,$N$9)</f>
        <v>0</v>
      </c>
      <c r="P28" s="15">
        <f>_xll.DBRW($L$7,P$23,$H$11,$H$13,$H$14,"YTD",$L28,$N$17,$N$16,$N$9)</f>
        <v>15116972.55967246</v>
      </c>
      <c r="Q28" s="15">
        <f>_xll.DBRW($L$7,Q$23,$H$11,$N$18,$H$14,"YTD",$L28,$N$17,$N$16,$N$9)</f>
        <v>19790000.184629202</v>
      </c>
      <c r="S28" s="15">
        <f>_xll.DBRW($L$7,S$23,$H$11,$H$13,$N$19,$N$15,$L28,$N$17,$N$16,$N$9)</f>
        <v>0</v>
      </c>
      <c r="T28" s="15">
        <f>_xll.DBRW($L$7,T$23,$H$11,$H$13,$N$19,$N$15,$L28,$N$17,$N$16,$N$9)</f>
        <v>15116972.559672454</v>
      </c>
      <c r="U28" s="15">
        <f>_xll.DBRW($L$7,U$23,$H$11,$N$18,$N$19,$N$15,$L28,$N$17,$N$16,$N$9)</f>
        <v>19903181.846190613</v>
      </c>
    </row>
    <row r="29" spans="1:21" s="10" customFormat="1" ht="27" x14ac:dyDescent="0.45">
      <c r="A29" s="5" t="str">
        <f t="shared" ref="A29:A35" si="0">IF($B29 = "1","Custom",IF($C29 ="1","Percent","Leaf"))</f>
        <v>Custom</v>
      </c>
      <c r="B29" s="5" t="str" cm="1">
        <f t="array" ref="B29">_xll.DBRW("Finance:}Elementattributes_Accounts - MA",L29,"Format Flag - " &amp; $B$9)</f>
        <v>1</v>
      </c>
      <c r="C29" s="5" t="str" cm="1">
        <f t="array" ref="C29">_xll.DBRW("Finance:}Elementattributes_Accounts - MA",L29,"Format Flag - " &amp; $B$9 &amp; "  - Percentages")</f>
        <v/>
      </c>
      <c r="D29" s="5"/>
      <c r="E29" s="5"/>
      <c r="F29" s="6">
        <f>_xll.DBRW($L$7,F$23,$H$11,$N$18,$H$14,$N$15,$L29,$N$17,$N$16,$N$9)</f>
        <v>455815.13637934159</v>
      </c>
      <c r="G29" s="6">
        <f>_xll.DBRW($L$7,G$23,$H$11,$H$13,$H$14,$N$15,$L29,$N$17,$N$16,$N$9)</f>
        <v>341448.41503876518</v>
      </c>
      <c r="H29" s="6">
        <f>_xll.DBRW($L$7,H$23,$H$11,$H$13,$H$14,$N$15,$L29,$N$17,$N$16,$N$9)</f>
        <v>0</v>
      </c>
      <c r="I29" s="6">
        <f>_xll.DBRW($L$7,I$23,$H$11,$H$13,$H$14,$N$15,$L29,$N$17,$N$16,$N$9)</f>
        <v>0</v>
      </c>
      <c r="J29" s="7"/>
      <c r="K29" s="7"/>
      <c r="L29" s="40" t="s">
        <v>14</v>
      </c>
      <c r="M29" s="9"/>
      <c r="N29" s="6">
        <f>_xll.DBRW($L$7,N$23,$H$11,$H$13,$H$14,"YTD",$L29,$N$17,$N$16,$N$9)</f>
        <v>0</v>
      </c>
      <c r="O29" s="6">
        <f>_xll.DBRW($L$7,O$23,$H$11,$H$13,$H$14,"YTD",$L29,$N$17,$N$16,$N$9)</f>
        <v>0</v>
      </c>
      <c r="P29" s="6">
        <f>_xll.DBRW($L$7,P$23,$H$11,$H$13,$H$14,"YTD",$L29,$N$17,$N$16,$N$9)</f>
        <v>3470041.7295156904</v>
      </c>
      <c r="Q29" s="6">
        <f>_xll.DBRW($L$7,Q$23,$H$11,$N$18,$H$14,"YTD",$L29,$N$17,$N$16,$N$9)</f>
        <v>4287443.6157325748</v>
      </c>
      <c r="S29" s="6">
        <f>_xll.DBRW($L$7,S$23,$H$11,$H$13,$N$19,$N$15,$L29,$N$17,$N$16,$N$9)</f>
        <v>0</v>
      </c>
      <c r="T29" s="6">
        <f>_xll.DBRW($L$7,T$23,$H$11,$H$13,$N$19,$N$15,$L29,$N$17,$N$16,$N$9)</f>
        <v>3470041.7295156848</v>
      </c>
      <c r="U29" s="6">
        <f>_xll.DBRW($L$7,U$23,$H$11,$N$18,$N$19,$N$15,$L29,$N$17,$N$16,$N$9)</f>
        <v>4315473.2182383258</v>
      </c>
    </row>
    <row r="30" spans="1:21" s="10" customFormat="1" x14ac:dyDescent="0.25">
      <c r="A30" s="5" t="str">
        <f t="shared" si="0"/>
        <v>Percent</v>
      </c>
      <c r="B30" s="5" t="str" cm="1">
        <f t="array" ref="B30">_xll.DBRW("Finance:}Elementattributes_Accounts - MA",L30,"Format Flag - " &amp; $B$9)</f>
        <v/>
      </c>
      <c r="C30" s="5" t="str" cm="1">
        <f t="array" ref="C30">_xll.DBRW("Finance:}Elementattributes_Accounts - MA",L30,"Format Flag - " &amp; $B$9 &amp; "  - Percentages")</f>
        <v>1</v>
      </c>
      <c r="D30" s="5"/>
      <c r="E30" s="5"/>
      <c r="F30" s="11">
        <f>_xll.DBRW($L$7,F$23,$H$11,$N$18,$H$14,$N$15,$L30,$N$17,$N$16,$N$9)</f>
        <v>0.15384417737417483</v>
      </c>
      <c r="G30" s="11">
        <f>_xll.DBRW($L$7,G$23,$H$11,$H$13,$H$14,$N$15,$L30,$N$17,$N$16,$N$9)</f>
        <v>0.23165908611460001</v>
      </c>
      <c r="H30" s="11">
        <f>_xll.DBRW($L$7,H$23,$H$11,$H$13,$H$14,$N$15,$L30,$N$17,$N$16,$N$9)</f>
        <v>0</v>
      </c>
      <c r="I30" s="11">
        <f>_xll.DBRW($L$7,I$23,$H$11,$H$13,$H$14,$N$15,$L30,$N$17,$N$16,$N$9)</f>
        <v>0</v>
      </c>
      <c r="J30" s="12"/>
      <c r="K30" s="12"/>
      <c r="L30" s="41" t="s">
        <v>15</v>
      </c>
      <c r="M30" s="9"/>
      <c r="N30" s="11">
        <f>_xll.DBRW($L$7,N$23,$H$11,$H$13,$H$14,"YTD",$L30,$N$17,$N$16,$N$9)</f>
        <v>0</v>
      </c>
      <c r="O30" s="11">
        <f>_xll.DBRW($L$7,O$23,$H$11,$H$13,$H$14,"YTD",$L30,$N$17,$N$16,$N$9)</f>
        <v>0</v>
      </c>
      <c r="P30" s="11">
        <f>_xll.DBRW($L$7,P$23,$H$11,$H$13,$H$14,"YTD",$L30,$N$17,$N$16,$N$9)</f>
        <v>0.2295460758308657</v>
      </c>
      <c r="Q30" s="11">
        <f>_xll.DBRW($L$7,Q$23,$H$11,$N$18,$H$14,"YTD",$L30,$N$17,$N$16,$N$9)</f>
        <v>0.21664697199258298</v>
      </c>
      <c r="S30" s="11">
        <f>_xll.DBRW($L$7,S$23,$H$11,$H$13,$N$19,$N$15,$L30,$N$17,$N$16,$N$9)</f>
        <v>0</v>
      </c>
      <c r="T30" s="11">
        <f>_xll.DBRW($L$7,T$23,$H$11,$H$13,$N$19,$N$15,$L30,$N$17,$N$16,$N$9)</f>
        <v>0.22954607583086542</v>
      </c>
      <c r="U30" s="11">
        <f>_xll.DBRW($L$7,U$23,$H$11,$N$18,$N$19,$N$15,$L30,$N$17,$N$16,$N$9)</f>
        <v>0.21682328240719409</v>
      </c>
    </row>
    <row r="31" spans="1:21" s="19" customFormat="1" x14ac:dyDescent="0.35">
      <c r="A31" s="14" t="str">
        <f t="shared" si="0"/>
        <v>Leaf</v>
      </c>
      <c r="B31" s="14" t="str" cm="1">
        <f t="array" ref="B31">_xll.DBRW("Finance:}Elementattributes_Accounts - MA",L31,"Format Flag - " &amp; $B$9)</f>
        <v/>
      </c>
      <c r="C31" s="14" t="str" cm="1">
        <f t="array" ref="C31">_xll.DBRW("Finance:}Elementattributes_Accounts - MA",L31,"Format Flag - " &amp; $B$9 &amp; "  - Percentages")</f>
        <v/>
      </c>
      <c r="D31" s="14"/>
      <c r="E31" s="14"/>
      <c r="F31" s="15">
        <f>_xll.DBRW($L$7,F$23,$H$11,$N$18,$H$14,$N$15,$L31,$N$17,$N$16,$N$9)</f>
        <v>-156677.05507942848</v>
      </c>
      <c r="G31" s="15">
        <f>_xll.DBRW($L$7,G$23,$H$11,$H$13,$H$14,$N$15,$L31,$N$17,$N$16,$N$9)</f>
        <v>-172992.25554508326</v>
      </c>
      <c r="H31" s="15">
        <f>_xll.DBRW($L$7,H$23,$H$11,$H$13,$H$14,$N$15,$L31,$N$17,$N$16,$N$9)</f>
        <v>0</v>
      </c>
      <c r="I31" s="15">
        <f>_xll.DBRW($L$7,I$23,$H$11,$H$13,$H$14,$N$15,$L31,$N$17,$N$16,$N$9)</f>
        <v>0</v>
      </c>
      <c r="J31" s="16"/>
      <c r="K31" s="16"/>
      <c r="L31" s="42" t="s">
        <v>16</v>
      </c>
      <c r="M31" s="18"/>
      <c r="N31" s="15">
        <f>_xll.DBRW($L$7,N$23,$H$11,$H$13,$H$14,"YTD",$L31,$N$17,$N$16,$N$9)</f>
        <v>0</v>
      </c>
      <c r="O31" s="15">
        <f>_xll.DBRW($L$7,O$23,$H$11,$H$13,$H$14,"YTD",$L31,$N$17,$N$16,$N$9)</f>
        <v>0</v>
      </c>
      <c r="P31" s="15">
        <f>_xll.DBRW($L$7,P$23,$H$11,$H$13,$H$14,"YTD",$L31,$N$17,$N$16,$N$9)</f>
        <v>-1862334.7251021047</v>
      </c>
      <c r="Q31" s="15">
        <f>_xll.DBRW($L$7,Q$23,$H$11,$N$18,$H$14,"YTD",$L31,$N$17,$N$16,$N$9)</f>
        <v>-1752905.4570774608</v>
      </c>
      <c r="S31" s="15">
        <f>_xll.DBRW($L$7,S$23,$H$11,$H$13,$N$19,$N$15,$L31,$N$17,$N$16,$N$9)</f>
        <v>0</v>
      </c>
      <c r="T31" s="15">
        <f>_xll.DBRW($L$7,T$23,$H$11,$H$13,$N$19,$N$15,$L31,$N$17,$N$16,$N$9)</f>
        <v>-1862334.7251021047</v>
      </c>
      <c r="U31" s="15">
        <f>_xll.DBRW($L$7,U$23,$H$11,$N$18,$N$19,$N$15,$L31,$N$17,$N$16,$N$9)</f>
        <v>-1761248.3150774795</v>
      </c>
    </row>
    <row r="32" spans="1:21" s="19" customFormat="1" x14ac:dyDescent="0.35">
      <c r="A32" s="14" t="str">
        <f t="shared" si="0"/>
        <v>Leaf</v>
      </c>
      <c r="B32" s="14" t="str" cm="1">
        <f t="array" ref="B32">_xll.DBRW("Finance:}Elementattributes_Accounts - MA",L32,"Format Flag - " &amp; $B$9)</f>
        <v/>
      </c>
      <c r="C32" s="14" t="str" cm="1">
        <f t="array" ref="C32">_xll.DBRW("Finance:}Elementattributes_Accounts - MA",L32,"Format Flag - " &amp; $B$9 &amp; "  - Percentages")</f>
        <v/>
      </c>
      <c r="D32" s="14"/>
      <c r="E32" s="14"/>
      <c r="F32" s="15">
        <f>_xll.DBRW($L$7,F$23,$H$11,$N$18,$H$14,$N$15,$L32,$N$17,$N$16,$N$9)</f>
        <v>-16832.324752475248</v>
      </c>
      <c r="G32" s="15">
        <f>_xll.DBRW($L$7,G$23,$H$11,$H$13,$H$14,$N$15,$L32,$N$17,$N$16,$N$9)</f>
        <v>-1636.2943763744893</v>
      </c>
      <c r="H32" s="15">
        <f>_xll.DBRW($L$7,H$23,$H$11,$H$13,$H$14,$N$15,$L32,$N$17,$N$16,$N$9)</f>
        <v>0</v>
      </c>
      <c r="I32" s="15">
        <f>_xll.DBRW($L$7,I$23,$H$11,$H$13,$H$14,$N$15,$L32,$N$17,$N$16,$N$9)</f>
        <v>0</v>
      </c>
      <c r="J32" s="16"/>
      <c r="K32" s="16"/>
      <c r="L32" s="42" t="s">
        <v>17</v>
      </c>
      <c r="M32" s="18"/>
      <c r="N32" s="15">
        <f>_xll.DBRW($L$7,N$23,$H$11,$H$13,$H$14,"YTD",$L32,$N$17,$N$16,$N$9)</f>
        <v>0</v>
      </c>
      <c r="O32" s="15">
        <f>_xll.DBRW($L$7,O$23,$H$11,$H$13,$H$14,"YTD",$L32,$N$17,$N$16,$N$9)</f>
        <v>0</v>
      </c>
      <c r="P32" s="15">
        <f>_xll.DBRW($L$7,P$23,$H$11,$H$13,$H$14,"YTD",$L32,$N$17,$N$16,$N$9)</f>
        <v>-19635.532516493877</v>
      </c>
      <c r="Q32" s="15">
        <f>_xll.DBRW($L$7,Q$23,$H$11,$N$18,$H$14,"YTD",$L32,$N$17,$N$16,$N$9)</f>
        <v>-68276.380198019804</v>
      </c>
      <c r="S32" s="15">
        <f>_xll.DBRW($L$7,S$23,$H$11,$H$13,$N$19,$N$15,$L32,$N$17,$N$16,$N$9)</f>
        <v>0</v>
      </c>
      <c r="T32" s="15">
        <f>_xll.DBRW($L$7,T$23,$H$11,$H$13,$N$19,$N$15,$L32,$N$17,$N$16,$N$9)</f>
        <v>-19635.532516493873</v>
      </c>
      <c r="U32" s="15">
        <f>_xll.DBRW($L$7,U$23,$H$11,$N$18,$N$19,$N$15,$L32,$N$17,$N$16,$N$9)</f>
        <v>-67772.525858914159</v>
      </c>
    </row>
    <row r="33" spans="1:21" s="19" customFormat="1" x14ac:dyDescent="0.35">
      <c r="A33" s="14" t="str">
        <f t="shared" si="0"/>
        <v>Leaf</v>
      </c>
      <c r="B33" s="14" t="str" cm="1">
        <f t="array" ref="B33">_xll.DBRW("Finance:}Elementattributes_Accounts - MA",L33,"Format Flag - " &amp; $B$9)</f>
        <v/>
      </c>
      <c r="C33" s="14" t="str" cm="1">
        <f t="array" ref="C33">_xll.DBRW("Finance:}Elementattributes_Accounts - MA",L33,"Format Flag - " &amp; $B$9 &amp; "  - Percentages")</f>
        <v/>
      </c>
      <c r="D33" s="14"/>
      <c r="E33" s="14"/>
      <c r="F33" s="15">
        <f>_xll.DBRW($L$7,F$23,$H$11,$N$18,$H$14,$N$15,$L33,$N$17,$N$16,$N$9)</f>
        <v>0</v>
      </c>
      <c r="G33" s="15">
        <f>_xll.DBRW($L$7,G$23,$H$11,$H$13,$H$14,$N$15,$L33,$N$17,$N$16,$N$9)</f>
        <v>0</v>
      </c>
      <c r="H33" s="15">
        <f>_xll.DBRW($L$7,H$23,$H$11,$H$13,$H$14,$N$15,$L33,$N$17,$N$16,$N$9)</f>
        <v>0</v>
      </c>
      <c r="I33" s="15">
        <f>_xll.DBRW($L$7,I$23,$H$11,$H$13,$H$14,$N$15,$L33,$N$17,$N$16,$N$9)</f>
        <v>0</v>
      </c>
      <c r="J33" s="16"/>
      <c r="K33" s="16"/>
      <c r="L33" s="42" t="s">
        <v>18</v>
      </c>
      <c r="M33" s="18"/>
      <c r="N33" s="15">
        <f>_xll.DBRW($L$7,N$23,$H$11,$H$13,$H$14,"YTD",$L33,$N$17,$N$16,$N$9)</f>
        <v>0</v>
      </c>
      <c r="O33" s="15">
        <f>_xll.DBRW($L$7,O$23,$H$11,$H$13,$H$14,"YTD",$L33,$N$17,$N$16,$N$9)</f>
        <v>0</v>
      </c>
      <c r="P33" s="15">
        <f>_xll.DBRW($L$7,P$23,$H$11,$H$13,$H$14,"YTD",$L33,$N$17,$N$16,$N$9)</f>
        <v>0</v>
      </c>
      <c r="Q33" s="15">
        <f>_xll.DBRW($L$7,Q$23,$H$11,$N$18,$H$14,"YTD",$L33,$N$17,$N$16,$N$9)</f>
        <v>0</v>
      </c>
      <c r="S33" s="15">
        <f>_xll.DBRW($L$7,S$23,$H$11,$H$13,$N$19,$N$15,$L33,$N$17,$N$16,$N$9)</f>
        <v>0</v>
      </c>
      <c r="T33" s="15">
        <f>_xll.DBRW($L$7,T$23,$H$11,$H$13,$N$19,$N$15,$L33,$N$17,$N$16,$N$9)</f>
        <v>0</v>
      </c>
      <c r="U33" s="15">
        <f>_xll.DBRW($L$7,U$23,$H$11,$N$18,$N$19,$N$15,$L33,$N$17,$N$16,$N$9)</f>
        <v>0</v>
      </c>
    </row>
    <row r="34" spans="1:21" s="10" customFormat="1" ht="27" x14ac:dyDescent="0.45">
      <c r="A34" s="5" t="str">
        <f t="shared" si="0"/>
        <v>Custom</v>
      </c>
      <c r="B34" s="5" t="str" cm="1">
        <f t="array" ref="B34">_xll.DBRW("Finance:}Elementattributes_Accounts - MA",L34,"Format Flag - " &amp; $B$9)</f>
        <v>1</v>
      </c>
      <c r="C34" s="5" t="str" cm="1">
        <f t="array" ref="C34">_xll.DBRW("Finance:}Elementattributes_Accounts - MA",L34,"Format Flag - " &amp; $B$9 &amp; "  - Percentages")</f>
        <v/>
      </c>
      <c r="D34" s="5"/>
      <c r="E34" s="5"/>
      <c r="F34" s="6">
        <f>_xll.DBRW($L$7,F$23,$H$11,$N$18,$H$14,$N$15,$L34,$N$17,$N$16,$N$9)</f>
        <v>282305.75654743786</v>
      </c>
      <c r="G34" s="6">
        <f>_xll.DBRW($L$7,G$23,$H$11,$H$13,$H$14,$N$15,$L34,$N$17,$N$16,$N$9)</f>
        <v>166819.86511730743</v>
      </c>
      <c r="H34" s="6">
        <f>_xll.DBRW($L$7,H$23,$H$11,$H$13,$H$14,$N$15,$L34,$N$17,$N$16,$N$9)</f>
        <v>0</v>
      </c>
      <c r="I34" s="6">
        <f>_xll.DBRW($L$7,I$23,$H$11,$H$13,$H$14,$N$15,$L34,$N$17,$N$16,$N$9)</f>
        <v>0</v>
      </c>
      <c r="J34" s="7"/>
      <c r="K34" s="7"/>
      <c r="L34" s="40" t="s">
        <v>19</v>
      </c>
      <c r="M34" s="9"/>
      <c r="N34" s="6">
        <f>_xll.DBRW($L$7,N$23,$H$11,$H$13,$H$14,"YTD",$L34,$N$17,$N$16,$N$9)</f>
        <v>0</v>
      </c>
      <c r="O34" s="6">
        <f>_xll.DBRW($L$7,O$23,$H$11,$H$13,$H$14,"YTD",$L34,$N$17,$N$16,$N$9)</f>
        <v>0</v>
      </c>
      <c r="P34" s="6">
        <f>_xll.DBRW($L$7,P$23,$H$11,$H$13,$H$14,"YTD",$L34,$N$17,$N$16,$N$9)</f>
        <v>1588071.4718970917</v>
      </c>
      <c r="Q34" s="6">
        <f>_xll.DBRW($L$7,Q$23,$H$11,$N$18,$H$14,"YTD",$L34,$N$17,$N$16,$N$9)</f>
        <v>2466261.778457094</v>
      </c>
      <c r="S34" s="6">
        <f>_xll.DBRW($L$7,S$23,$H$11,$H$13,$N$19,$N$15,$L34,$N$17,$N$16,$N$9)</f>
        <v>0</v>
      </c>
      <c r="T34" s="6">
        <f>_xll.DBRW($L$7,T$23,$H$11,$H$13,$N$19,$N$15,$L34,$N$17,$N$16,$N$9)</f>
        <v>1588071.4718970861</v>
      </c>
      <c r="U34" s="6">
        <f>_xll.DBRW($L$7,U$23,$H$11,$N$18,$N$19,$N$15,$L34,$N$17,$N$16,$N$9)</f>
        <v>2486452.3773019323</v>
      </c>
    </row>
    <row r="35" spans="1:21" s="10" customFormat="1" x14ac:dyDescent="0.25">
      <c r="A35" s="5" t="str">
        <f t="shared" si="0"/>
        <v>Percent</v>
      </c>
      <c r="B35" s="5" t="str" cm="1">
        <f t="array" ref="B35">_xll.DBRW("Finance:}Elementattributes_Accounts - MA",L35,"Format Flag - " &amp; $B$9)</f>
        <v/>
      </c>
      <c r="C35" s="5" t="str" cm="1">
        <f t="array" ref="C35">_xll.DBRW("Finance:}Elementattributes_Accounts - MA",L35,"Format Flag - " &amp; $B$9 &amp; "  - Percentages")</f>
        <v>1</v>
      </c>
      <c r="D35" s="5"/>
      <c r="E35" s="5"/>
      <c r="F35" s="11">
        <f>_xll.DBRW($L$7,F$23,$H$11,$N$18,$H$14,$N$15,$L35,$N$17,$N$16,$N$9)</f>
        <v>9.5282261201370289E-2</v>
      </c>
      <c r="G35" s="11">
        <f>_xll.DBRW($L$7,G$23,$H$11,$H$13,$H$14,$N$15,$L35,$N$17,$N$16,$N$9)</f>
        <v>0.11318060297468013</v>
      </c>
      <c r="H35" s="11">
        <f>_xll.DBRW($L$7,H$23,$H$11,$H$13,$H$14,$N$15,$L35,$N$17,$N$16,$N$9)</f>
        <v>0</v>
      </c>
      <c r="I35" s="11">
        <f>_xll.DBRW($L$7,I$23,$H$11,$H$13,$H$14,$N$15,$L35,$N$17,$N$16,$N$9)</f>
        <v>0</v>
      </c>
      <c r="J35" s="12"/>
      <c r="K35" s="12"/>
      <c r="L35" s="41" t="s">
        <v>20</v>
      </c>
      <c r="M35" s="9"/>
      <c r="N35" s="11">
        <f>_xll.DBRW($L$7,N$23,$H$11,$H$13,$H$14,"YTD",$L35,$N$17,$N$16,$N$9)</f>
        <v>0</v>
      </c>
      <c r="O35" s="11">
        <f>_xll.DBRW($L$7,O$23,$H$11,$H$13,$H$14,"YTD",$L35,$N$17,$N$16,$N$9)</f>
        <v>0</v>
      </c>
      <c r="P35" s="11">
        <f>_xll.DBRW($L$7,P$23,$H$11,$H$13,$H$14,"YTD",$L35,$N$17,$N$16,$N$9)</f>
        <v>0.10505221635009043</v>
      </c>
      <c r="Q35" s="11">
        <f>_xll.DBRW($L$7,Q$23,$H$11,$N$18,$H$14,"YTD",$L35,$N$17,$N$16,$N$9)</f>
        <v>0.12462161472704926</v>
      </c>
      <c r="S35" s="11">
        <f>_xll.DBRW($L$7,S$23,$H$11,$H$13,$N$19,$N$15,$L35,$N$17,$N$16,$N$9)</f>
        <v>0</v>
      </c>
      <c r="T35" s="11">
        <f>_xll.DBRW($L$7,T$23,$H$11,$H$13,$N$19,$N$15,$L35,$N$17,$N$16,$N$9)</f>
        <v>0.10505221635009011</v>
      </c>
      <c r="U35" s="11">
        <f>_xll.DBRW($L$7,U$23,$H$11,$N$18,$N$19,$N$15,$L35,$N$17,$N$16,$N$9)</f>
        <v>0.12492738078348156</v>
      </c>
    </row>
    <row r="37" spans="1:21" hidden="1" x14ac:dyDescent="0.35"/>
    <row r="38" spans="1:21" hidden="1" x14ac:dyDescent="0.35">
      <c r="A38" s="2" t="s">
        <v>0</v>
      </c>
      <c r="B38" s="2"/>
      <c r="C38" s="2"/>
      <c r="D38" s="2"/>
      <c r="E38" s="2"/>
    </row>
    <row r="39" spans="1:21" s="10" customFormat="1" hidden="1" x14ac:dyDescent="0.35">
      <c r="A39" s="5" t="s">
        <v>78</v>
      </c>
      <c r="B39" s="5"/>
      <c r="C39" s="5"/>
      <c r="D39" s="5"/>
      <c r="E39" s="5"/>
      <c r="F39" s="6">
        <v>123.456789</v>
      </c>
      <c r="G39" s="6">
        <v>123.456789</v>
      </c>
      <c r="H39" s="6">
        <v>123.456789</v>
      </c>
      <c r="I39" s="6">
        <v>124.456789</v>
      </c>
      <c r="J39" s="43"/>
      <c r="K39" s="43"/>
      <c r="L39" s="8" t="s">
        <v>3</v>
      </c>
      <c r="M39" s="9"/>
      <c r="N39" s="6">
        <v>123.456789</v>
      </c>
      <c r="O39" s="6">
        <v>123.456789</v>
      </c>
      <c r="P39" s="6">
        <v>123.456789</v>
      </c>
      <c r="Q39" s="6">
        <v>123.456789</v>
      </c>
      <c r="S39" s="6">
        <v>123.456789</v>
      </c>
      <c r="T39" s="6">
        <v>123.456789</v>
      </c>
      <c r="U39" s="6">
        <v>123.456789</v>
      </c>
    </row>
    <row r="40" spans="1:21" s="10" customFormat="1" hidden="1" x14ac:dyDescent="0.25">
      <c r="A40" s="5" t="s">
        <v>80</v>
      </c>
      <c r="B40" s="5"/>
      <c r="C40" s="5"/>
      <c r="D40" s="5"/>
      <c r="E40" s="5"/>
      <c r="F40" s="11">
        <v>123.456789</v>
      </c>
      <c r="G40" s="11">
        <v>123.456789</v>
      </c>
      <c r="H40" s="11">
        <v>123.456789</v>
      </c>
      <c r="I40" s="11">
        <v>124.456789</v>
      </c>
      <c r="J40" s="12"/>
      <c r="K40" s="12"/>
      <c r="L40" s="13" t="s">
        <v>3</v>
      </c>
      <c r="M40" s="9"/>
      <c r="N40" s="11">
        <v>123.456789</v>
      </c>
      <c r="O40" s="11">
        <v>123.456789</v>
      </c>
      <c r="P40" s="11">
        <v>123.456789</v>
      </c>
      <c r="Q40" s="11">
        <v>123.456789</v>
      </c>
      <c r="S40" s="11">
        <v>123.456789</v>
      </c>
      <c r="T40" s="11">
        <v>123.456789</v>
      </c>
      <c r="U40" s="11">
        <v>123.456789</v>
      </c>
    </row>
    <row r="41" spans="1:21" s="10" customFormat="1" hidden="1" x14ac:dyDescent="0.25">
      <c r="A41" s="5" t="s">
        <v>109</v>
      </c>
      <c r="B41" s="5"/>
      <c r="C41" s="5"/>
      <c r="D41" s="5"/>
      <c r="E41" s="5"/>
      <c r="F41" s="44">
        <v>123.456789</v>
      </c>
      <c r="G41" s="44">
        <v>123.456789</v>
      </c>
      <c r="H41" s="44">
        <v>123.456789</v>
      </c>
      <c r="I41" s="44">
        <v>124.456789</v>
      </c>
      <c r="J41" s="45"/>
      <c r="K41" s="45"/>
      <c r="L41" s="46" t="s">
        <v>3</v>
      </c>
      <c r="M41" s="47"/>
      <c r="N41" s="44">
        <v>123.456789</v>
      </c>
      <c r="O41" s="44">
        <v>123.456789</v>
      </c>
      <c r="P41" s="44">
        <v>123.456789</v>
      </c>
      <c r="Q41" s="44">
        <v>123.456789</v>
      </c>
      <c r="R41" s="48"/>
      <c r="S41" s="44">
        <v>123.456789</v>
      </c>
      <c r="T41" s="44">
        <v>123.456789</v>
      </c>
      <c r="U41" s="44">
        <v>123.456789</v>
      </c>
    </row>
    <row r="42" spans="1:21" s="19" customFormat="1" hidden="1" x14ac:dyDescent="0.35">
      <c r="A42" s="14" t="s">
        <v>1</v>
      </c>
      <c r="B42" s="14"/>
      <c r="C42" s="14"/>
      <c r="D42" s="14"/>
      <c r="E42" s="14"/>
      <c r="F42" s="15">
        <v>123.456789</v>
      </c>
      <c r="G42" s="15">
        <v>123.456789</v>
      </c>
      <c r="H42" s="15">
        <v>123.456789</v>
      </c>
      <c r="I42" s="15">
        <v>124.456789</v>
      </c>
      <c r="J42" s="16"/>
      <c r="K42" s="16"/>
      <c r="L42" s="17" t="s">
        <v>3</v>
      </c>
      <c r="M42" s="18"/>
      <c r="N42" s="15">
        <v>123.456789</v>
      </c>
      <c r="O42" s="15">
        <v>123.456789</v>
      </c>
      <c r="P42" s="15">
        <v>123.456789</v>
      </c>
      <c r="Q42" s="15">
        <v>123.456789</v>
      </c>
      <c r="S42" s="15">
        <v>123.456789</v>
      </c>
      <c r="T42" s="15">
        <v>123.456789</v>
      </c>
      <c r="U42" s="15">
        <v>123.456789</v>
      </c>
    </row>
    <row r="43" spans="1:21" s="19" customFormat="1" hidden="1" x14ac:dyDescent="0.35">
      <c r="A43" s="14"/>
      <c r="B43" s="14"/>
      <c r="C43" s="14"/>
      <c r="D43" s="14"/>
      <c r="E43" s="14"/>
      <c r="J43" s="49"/>
      <c r="K43" s="49"/>
      <c r="L43" s="18"/>
      <c r="M43" s="18"/>
      <c r="N43" s="50"/>
      <c r="O43" s="51"/>
      <c r="P43" s="51"/>
      <c r="Q43" s="51"/>
    </row>
    <row r="44" spans="1:21" s="19" customFormat="1" hidden="1" x14ac:dyDescent="0.35">
      <c r="A44" s="14"/>
      <c r="B44" s="14"/>
      <c r="C44" s="14"/>
      <c r="D44" s="14"/>
      <c r="E44" s="14"/>
      <c r="J44" s="49"/>
      <c r="K44" s="49"/>
      <c r="L44" s="18"/>
      <c r="M44" s="18"/>
      <c r="N44" s="50"/>
      <c r="O44" s="51"/>
      <c r="P44" s="51"/>
      <c r="Q44" s="51"/>
    </row>
    <row r="45" spans="1:21" hidden="1" x14ac:dyDescent="0.35">
      <c r="A45" s="2" t="s">
        <v>2</v>
      </c>
      <c r="B45" s="2"/>
      <c r="C45" s="2"/>
      <c r="D45" s="2"/>
      <c r="E45" s="2"/>
    </row>
    <row r="46" spans="1:21" hidden="1" x14ac:dyDescent="0.35">
      <c r="L46" s="2" t="s">
        <v>4</v>
      </c>
      <c r="M46" s="2"/>
    </row>
    <row r="47" spans="1:21" hidden="1" x14ac:dyDescent="0.35">
      <c r="L47" s="4" t="str">
        <f>_xll.TM1RPTVIEW("Finance:MA Reporting:49589215",0,_xll.TM1RPTTITLE("Finance:m_MA Reporting",$N$49),_xll.TM1RPTTITLE("Finance:Company",$N$50),_xll.TM1RPTTITLE("Finance:Financial Year",$N$51),_xll.TM1RPTTITLE("Finance:Financial Period",$N$52),_xll.TM1RPTTITLE("Finance:Period YTD",$N$53),_xll.TM1RPTTITLE("Finance:Consolidation Layer",$N$54),_xll.TM1RPTTITLE("Finance:FX Calculation",$N$55),TM1RPTFMTRNG49589215,TM1RPTFMTIDCOL49589215)</f>
        <v>Finance:MA Reporting:49589215</v>
      </c>
    </row>
    <row r="48" spans="1:21" hidden="1" x14ac:dyDescent="0.35"/>
    <row r="49" spans="1:21" hidden="1" x14ac:dyDescent="0.35">
      <c r="L49" s="21" t="s">
        <v>5</v>
      </c>
      <c r="M49" s="22"/>
      <c r="N49" s="23" t="str">
        <f>N9</f>
        <v>Value</v>
      </c>
    </row>
    <row r="50" spans="1:21" hidden="1" x14ac:dyDescent="0.35">
      <c r="L50" s="21" t="s">
        <v>6</v>
      </c>
      <c r="M50" s="22"/>
      <c r="N50" s="23" t="str">
        <f>H11</f>
        <v>GROUP TOTAL</v>
      </c>
    </row>
    <row r="51" spans="1:21" hidden="1" x14ac:dyDescent="0.35">
      <c r="L51" s="21" t="s">
        <v>7</v>
      </c>
      <c r="M51" s="22"/>
      <c r="N51" s="23" t="str">
        <f>H13</f>
        <v>FY25</v>
      </c>
    </row>
    <row r="52" spans="1:21" hidden="1" x14ac:dyDescent="0.35">
      <c r="L52" s="21" t="s">
        <v>8</v>
      </c>
      <c r="M52" s="22"/>
      <c r="N52" s="23" t="str">
        <f>H14</f>
        <v>P12</v>
      </c>
    </row>
    <row r="53" spans="1:21" hidden="1" x14ac:dyDescent="0.35">
      <c r="L53" s="21" t="s">
        <v>9</v>
      </c>
      <c r="M53" s="22"/>
      <c r="N53" s="23" t="str">
        <f>N15</f>
        <v>Period</v>
      </c>
    </row>
    <row r="54" spans="1:21" hidden="1" x14ac:dyDescent="0.35">
      <c r="L54" s="21" t="s">
        <v>10</v>
      </c>
      <c r="M54" s="22"/>
      <c r="N54" s="23" t="str">
        <f>N16</f>
        <v>Management Accounts</v>
      </c>
    </row>
    <row r="55" spans="1:21" hidden="1" x14ac:dyDescent="0.35">
      <c r="L55" s="21" t="s">
        <v>11</v>
      </c>
      <c r="M55" s="22"/>
      <c r="N55" s="23" t="str">
        <f>N17</f>
        <v>GBP MA</v>
      </c>
    </row>
    <row r="56" spans="1:21" ht="20.25" hidden="1" thickBot="1" x14ac:dyDescent="0.4"/>
    <row r="57" spans="1:21" ht="20.25" hidden="1" thickBot="1" x14ac:dyDescent="0.35">
      <c r="F57" s="52" t="s">
        <v>12</v>
      </c>
      <c r="G57" s="52" t="s">
        <v>13</v>
      </c>
      <c r="H57" s="53" t="str">
        <f t="array" ref="H57">_xll.DBR("Finance:Model Settings","Value","Reporting Forecast Version")</f>
        <v>9+3 Forecast</v>
      </c>
      <c r="I57" s="28" t="s">
        <v>12</v>
      </c>
      <c r="J57" s="54"/>
      <c r="K57" s="54"/>
      <c r="N57" s="55" t="s">
        <v>12</v>
      </c>
      <c r="O57" s="53" t="str">
        <f t="array" ref="O57">_xll.DBR("Finance:Model Settings","Value","Reporting Forecast Version")</f>
        <v>9+3 Forecast</v>
      </c>
      <c r="P57" s="52" t="s">
        <v>13</v>
      </c>
      <c r="Q57" s="52" t="s">
        <v>12</v>
      </c>
      <c r="S57" s="53" t="str">
        <f t="array" ref="S57">_xll.DBR("Finance:Model Settings","Value","Reporting Forecast Version")</f>
        <v>9+3 Forecast</v>
      </c>
      <c r="T57" s="52" t="s">
        <v>13</v>
      </c>
      <c r="U57" s="52" t="s">
        <v>12</v>
      </c>
    </row>
    <row r="58" spans="1:21" ht="18.600000000000001" customHeight="1" x14ac:dyDescent="0.3">
      <c r="F58" s="36"/>
      <c r="G58" s="36"/>
      <c r="H58" s="36"/>
      <c r="I58" s="36"/>
      <c r="J58" s="37"/>
      <c r="K58" s="37"/>
      <c r="L58" s="38" t="s">
        <v>89</v>
      </c>
      <c r="M58" s="36"/>
      <c r="N58" s="36"/>
      <c r="O58" s="36"/>
      <c r="P58" s="36"/>
      <c r="Q58" s="36"/>
      <c r="R58" s="36"/>
      <c r="S58" s="36"/>
      <c r="T58" s="36"/>
      <c r="U58" s="36"/>
    </row>
    <row r="59" spans="1:21" s="19" customFormat="1" x14ac:dyDescent="0.35">
      <c r="A59" s="14" t="str">
        <f t="shared" ref="A59:A87" si="1">IF($B59 = "1","Custom",IF($C59 ="1","Percent",IF($D59="1","Leaf Percent","Leaf")))</f>
        <v>Leaf</v>
      </c>
      <c r="B59" s="14" t="str" cm="1">
        <f t="array" ref="B59">_xll.DBRW("Finance:}Elementattributes_Accounts - MA",L59,"Format Flag - " &amp; $B$9)</f>
        <v/>
      </c>
      <c r="C59" s="14" t="str" cm="1">
        <f t="array" ref="C59">_xll.DBRW("Finance:}Elementattributes_Accounts - MA",L59,"Format Flag - " &amp; $B$9 &amp; "  - Percentages")</f>
        <v/>
      </c>
      <c r="D59" s="14" t="str" cm="1">
        <f t="array" ref="D59">_xll.DBRW("Finance:}Elementattributes_Accounts - MA",L59,"Format Flag - " &amp; $B$9 &amp; "  - Percentages (White Rows)")</f>
        <v/>
      </c>
      <c r="E59" s="14"/>
      <c r="F59" s="15">
        <f>_xll.DBRW($L$47,F$57,$N$50,$N$18,$N$52,$N$53,$L59,$N$55,$N$54,$N$49)</f>
        <v>11453531.862936873</v>
      </c>
      <c r="G59" s="15">
        <f>_xll.DBRW($L$47,G$57,$N$50,$N$51,$N$52,$N$53,$L59,$N$55,$N$54,$N$49)</f>
        <v>9070946.938368015</v>
      </c>
      <c r="H59" s="15">
        <f>_xll.DBRW($L$47,H$57,$N$50,$N$51,$N$52,$N$53,$L59,$N$55,$N$54,$N$49)</f>
        <v>0</v>
      </c>
      <c r="I59" s="15">
        <f>_xll.DBRW($L$47,I$57,$N$50,$N$51,$N$52,$N$53,$L59,$N$55,$N$54,$N$49)</f>
        <v>0</v>
      </c>
      <c r="J59" s="16"/>
      <c r="K59" s="16"/>
      <c r="L59" s="39" t="str">
        <f>_xll.TM1RPTROW($L$47,"Finance:Accounts - MA",,,"Display Name",FALSE,'Entity Performance'!Dynamic_a836ba3019e9433888045a3b575fae46)</f>
        <v>MS Net Sales</v>
      </c>
      <c r="M59" s="18"/>
      <c r="N59" s="15">
        <f>_xll.DBRW($L$47,N$57,$N$50,$N$51,$N$52,"YTD",$L59,$N$55,$N$54,$N$49)</f>
        <v>0</v>
      </c>
      <c r="O59" s="15">
        <f>_xll.DBRW($L$47,O$57,$N$50,$N$51,$N$52,"YTD",$L59,$N$55,$N$54,$N$49)</f>
        <v>0</v>
      </c>
      <c r="P59" s="15">
        <f>_xll.DBRW($L$47,P$57,$N$50,$N$51,$N$52,"YTD",$L59,$N$55,$N$54,$N$49)</f>
        <v>105164688.38287625</v>
      </c>
      <c r="Q59" s="15">
        <f>_xll.DBRW($L$47,Q$57,$N$50,$N$18,$N$52,"YTD",$L59,$N$55,$N$54,$N$49)</f>
        <v>110960441.28704479</v>
      </c>
      <c r="S59" s="15">
        <f>_xll.DBRW($L$47,S$57,$N$50,$N$51,$N$19,$N$53,$L59,$N$55,$N$54,$N$49)</f>
        <v>0</v>
      </c>
      <c r="T59" s="15">
        <f>_xll.DBRW($L$47,T$57,$N$50,$N$51,$N$19,$N$53,$L59,$N$55,$N$54,$N$49)</f>
        <v>105164688.38287625</v>
      </c>
      <c r="U59" s="15">
        <f>_xll.DBRW($L$47,U$57,$N$50,$N$18,$N$19,$N$53,$L59,$N$55,$N$54,$N$49)</f>
        <v>111717126.46744251</v>
      </c>
    </row>
    <row r="60" spans="1:21" s="19" customFormat="1" x14ac:dyDescent="0.35">
      <c r="A60" s="14" t="str">
        <f t="shared" si="1"/>
        <v>Leaf</v>
      </c>
      <c r="B60" s="14" t="str" cm="1">
        <f t="array" ref="B60">_xll.DBRW("Finance:}Elementattributes_Accounts - MA",L60,"Format Flag - " &amp; $B$9)</f>
        <v/>
      </c>
      <c r="C60" s="14" t="str" cm="1">
        <f t="array" ref="C60">_xll.DBRW("Finance:}Elementattributes_Accounts - MA",L60,"Format Flag - " &amp; $B$9 &amp; "  - Percentages")</f>
        <v/>
      </c>
      <c r="D60" s="14" t="str" cm="1">
        <f t="array" ref="D60">_xll.DBRW("Finance:}Elementattributes_Accounts - MA",L60,"Format Flag - " &amp; $B$9 &amp; "  - Percentages (White Rows)")</f>
        <v/>
      </c>
      <c r="E60" s="14"/>
      <c r="F60" s="15">
        <f>_xll.DBRW($L$47,F$57,$N$50,$N$18,$N$52,$N$53,$L60,$N$55,$N$54,$N$49)</f>
        <v>-4302372.03412202</v>
      </c>
      <c r="G60" s="15">
        <f>_xll.DBRW($L$47,G$57,$N$50,$N$51,$N$52,$N$53,$L60,$N$55,$N$54,$N$49)</f>
        <v>-3247115.639373811</v>
      </c>
      <c r="H60" s="15">
        <f>_xll.DBRW($L$47,H$57,$N$50,$N$51,$N$52,$N$53,$L60,$N$55,$N$54,$N$49)</f>
        <v>0</v>
      </c>
      <c r="I60" s="15">
        <f>_xll.DBRW($L$47,I$57,$N$50,$N$51,$N$52,$N$53,$L60,$N$55,$N$54,$N$49)</f>
        <v>0</v>
      </c>
      <c r="J60" s="16"/>
      <c r="K60" s="16"/>
      <c r="L60" s="42" t="s">
        <v>21</v>
      </c>
      <c r="M60" s="18"/>
      <c r="N60" s="15">
        <f>_xll.DBRW($L$47,N$57,$N$50,$N$51,$N$52,"YTD",$L60,$N$55,$N$54,$N$49)</f>
        <v>0</v>
      </c>
      <c r="O60" s="15">
        <f>_xll.DBRW($L$47,O$57,$N$50,$N$51,$N$52,"YTD",$L60,$N$55,$N$54,$N$49)</f>
        <v>0</v>
      </c>
      <c r="P60" s="15">
        <f>_xll.DBRW($L$47,P$57,$N$50,$N$51,$N$52,"YTD",$L60,$N$55,$N$54,$N$49)</f>
        <v>-37170422.653877005</v>
      </c>
      <c r="Q60" s="15">
        <f>_xll.DBRW($L$47,Q$57,$N$50,$N$18,$N$52,"YTD",$L60,$N$55,$N$54,$N$49)</f>
        <v>-40928248.167025819</v>
      </c>
      <c r="S60" s="15">
        <f>_xll.DBRW($L$47,S$57,$N$50,$N$51,$N$19,$N$53,$L60,$N$55,$N$54,$N$49)</f>
        <v>0</v>
      </c>
      <c r="T60" s="15">
        <f>_xll.DBRW($L$47,T$57,$N$50,$N$51,$N$19,$N$53,$L60,$N$55,$N$54,$N$49)</f>
        <v>-37170422.653876998</v>
      </c>
      <c r="U60" s="15">
        <f>_xll.DBRW($L$47,U$57,$N$50,$N$18,$N$19,$N$53,$L60,$N$55,$N$54,$N$49)</f>
        <v>-41199902.266889602</v>
      </c>
    </row>
    <row r="61" spans="1:21" s="10" customFormat="1" x14ac:dyDescent="0.35">
      <c r="A61" s="5" t="str">
        <f t="shared" si="1"/>
        <v>Custom</v>
      </c>
      <c r="B61" s="5" t="str" cm="1">
        <f t="array" ref="B61">_xll.DBRW("Finance:}Elementattributes_Accounts - MA",L61,"Format Flag - " &amp; $B$9)</f>
        <v>1</v>
      </c>
      <c r="C61" s="5" t="str" cm="1">
        <f t="array" ref="C61">_xll.DBRW("Finance:}Elementattributes_Accounts - MA",L61,"Format Flag - " &amp; $B$9 &amp; "  - Percentages")</f>
        <v/>
      </c>
      <c r="D61" s="5" t="str" cm="1">
        <f t="array" ref="D61">_xll.DBRW("Finance:}Elementattributes_Accounts - MA",L61,"Format Flag - " &amp; $B$9 &amp; "  - Percentages (White Rows)")</f>
        <v/>
      </c>
      <c r="E61" s="5"/>
      <c r="F61" s="6">
        <f>_xll.DBRW($L$47,F$57,$N$50,$N$18,$N$52,$N$53,$L61,$N$55,$N$54,$N$49)</f>
        <v>7151159.828814853</v>
      </c>
      <c r="G61" s="6">
        <f>_xll.DBRW($L$47,G$57,$N$50,$N$51,$N$52,$N$53,$L61,$N$55,$N$54,$N$49)</f>
        <v>5823831.298994204</v>
      </c>
      <c r="H61" s="6">
        <f>_xll.DBRW($L$47,H$57,$N$50,$N$51,$N$52,$N$53,$L61,$N$55,$N$54,$N$49)</f>
        <v>0</v>
      </c>
      <c r="I61" s="6">
        <f>_xll.DBRW($L$47,I$57,$N$50,$N$51,$N$52,$N$53,$L61,$N$55,$N$54,$N$49)</f>
        <v>0</v>
      </c>
      <c r="J61" s="43"/>
      <c r="K61" s="43"/>
      <c r="L61" s="40" t="s">
        <v>22</v>
      </c>
      <c r="M61" s="9"/>
      <c r="N61" s="6">
        <f>_xll.DBRW($L$47,N$57,$N$50,$N$51,$N$52,"YTD",$L61,$N$55,$N$54,$N$49)</f>
        <v>0</v>
      </c>
      <c r="O61" s="6">
        <f>_xll.DBRW($L$47,O$57,$N$50,$N$51,$N$52,"YTD",$L61,$N$55,$N$54,$N$49)</f>
        <v>0</v>
      </c>
      <c r="P61" s="6">
        <f>_xll.DBRW($L$47,P$57,$N$50,$N$51,$N$52,"YTD",$L61,$N$55,$N$54,$N$49)</f>
        <v>67994265.728999242</v>
      </c>
      <c r="Q61" s="6">
        <f>_xll.DBRW($L$47,Q$57,$N$50,$N$18,$N$52,"YTD",$L61,$N$55,$N$54,$N$49)</f>
        <v>70032193.120018974</v>
      </c>
      <c r="S61" s="6">
        <f>_xll.DBRW($L$47,S$57,$N$50,$N$51,$N$19,$N$53,$L61,$N$55,$N$54,$N$49)</f>
        <v>0</v>
      </c>
      <c r="T61" s="6">
        <f>_xll.DBRW($L$47,T$57,$N$50,$N$51,$N$19,$N$53,$L61,$N$55,$N$54,$N$49)</f>
        <v>67994265.728999257</v>
      </c>
      <c r="U61" s="6">
        <f>_xll.DBRW($L$47,U$57,$N$50,$N$18,$N$19,$N$53,$L61,$N$55,$N$54,$N$49)</f>
        <v>70517224.200552911</v>
      </c>
    </row>
    <row r="62" spans="1:21" s="10" customFormat="1" x14ac:dyDescent="0.25">
      <c r="A62" s="5" t="str">
        <f t="shared" si="1"/>
        <v>Percent</v>
      </c>
      <c r="B62" s="5" t="str" cm="1">
        <f t="array" ref="B62">_xll.DBRW("Finance:}Elementattributes_Accounts - MA",L62,"Format Flag - " &amp; $B$9)</f>
        <v/>
      </c>
      <c r="C62" s="5" t="str" cm="1">
        <f t="array" ref="C62">_xll.DBRW("Finance:}Elementattributes_Accounts - MA",L62,"Format Flag - " &amp; $B$9 &amp; "  - Percentages")</f>
        <v>1</v>
      </c>
      <c r="D62" s="5" t="str" cm="1">
        <f t="array" ref="D62">_xll.DBRW("Finance:}Elementattributes_Accounts - MA",L62,"Format Flag - " &amp; $B$9 &amp; "  - Percentages (White Rows)")</f>
        <v/>
      </c>
      <c r="E62" s="5"/>
      <c r="F62" s="11">
        <f>_xll.DBRW($L$47,F$57,$N$50,$N$18,$N$52,$N$53,$L62,$N$55,$N$54,$N$49)</f>
        <v>0.62436285282059523</v>
      </c>
      <c r="G62" s="11">
        <f>_xll.DBRW($L$47,G$57,$N$50,$N$51,$N$52,$N$53,$L62,$N$55,$N$54,$N$49)</f>
        <v>0.64203123869689283</v>
      </c>
      <c r="H62" s="11">
        <f>_xll.DBRW($L$47,H$57,$N$50,$N$51,$N$52,$N$53,$L62,$N$55,$N$54,$N$49)</f>
        <v>0</v>
      </c>
      <c r="I62" s="11">
        <f>_xll.DBRW($L$47,I$57,$N$50,$N$51,$N$52,$N$53,$L62,$N$55,$N$54,$N$49)</f>
        <v>0</v>
      </c>
      <c r="J62" s="12"/>
      <c r="K62" s="12"/>
      <c r="L62" s="41" t="s">
        <v>23</v>
      </c>
      <c r="M62" s="9"/>
      <c r="N62" s="11">
        <f>_xll.DBRW($L$47,N$57,$N$50,$N$51,$N$52,"YTD",$L62,$N$55,$N$54,$N$49)</f>
        <v>0</v>
      </c>
      <c r="O62" s="11">
        <f>_xll.DBRW($L$47,O$57,$N$50,$N$51,$N$52,"YTD",$L62,$N$55,$N$54,$N$49)</f>
        <v>0</v>
      </c>
      <c r="P62" s="11">
        <f>_xll.DBRW($L$47,P$57,$N$50,$N$51,$N$52,"YTD",$L62,$N$55,$N$54,$N$49)</f>
        <v>0.64655034664725564</v>
      </c>
      <c r="Q62" s="11">
        <f>_xll.DBRW($L$47,Q$57,$N$50,$N$18,$N$52,"YTD",$L62,$N$55,$N$54,$N$49)</f>
        <v>0.63114558943445365</v>
      </c>
      <c r="S62" s="11">
        <f>_xll.DBRW($L$47,S$57,$N$50,$N$51,$N$19,$N$53,$L62,$N$55,$N$54,$N$49)</f>
        <v>0</v>
      </c>
      <c r="T62" s="11">
        <f>_xll.DBRW($L$47,T$57,$N$50,$N$51,$N$19,$N$53,$L62,$N$55,$N$54,$N$49)</f>
        <v>0.64655034664725541</v>
      </c>
      <c r="U62" s="11">
        <f>_xll.DBRW($L$47,U$57,$N$50,$N$18,$N$19,$N$53,$L62,$N$55,$N$54,$N$49)</f>
        <v>0.63121229868997386</v>
      </c>
    </row>
    <row r="63" spans="1:21" s="19" customFormat="1" x14ac:dyDescent="0.35">
      <c r="A63" s="14" t="str">
        <f t="shared" si="1"/>
        <v>Leaf</v>
      </c>
      <c r="B63" s="14" t="str" cm="1">
        <f t="array" ref="B63">_xll.DBRW("Finance:}Elementattributes_Accounts - MA",L63,"Format Flag - " &amp; $B$9)</f>
        <v/>
      </c>
      <c r="C63" s="14" t="str" cm="1">
        <f t="array" ref="C63">_xll.DBRW("Finance:}Elementattributes_Accounts - MA",L63,"Format Flag - " &amp; $B$9 &amp; "  - Percentages")</f>
        <v/>
      </c>
      <c r="D63" s="14" t="str" cm="1">
        <f t="array" ref="D63">_xll.DBRW("Finance:}Elementattributes_Accounts - MA",L63,"Format Flag - " &amp; $B$9 &amp; "  - Percentages (White Rows)")</f>
        <v/>
      </c>
      <c r="E63" s="14"/>
      <c r="F63" s="15">
        <f>_xll.DBRW($L$47,F$57,$N$50,$N$18,$N$52,$N$53,$L63,$N$55,$N$54,$N$49)</f>
        <v>-156126.6322403099</v>
      </c>
      <c r="G63" s="15">
        <f>_xll.DBRW($L$47,G$57,$N$50,$N$51,$N$52,$N$53,$L63,$N$55,$N$54,$N$49)</f>
        <v>-116476.5006090239</v>
      </c>
      <c r="H63" s="15">
        <f>_xll.DBRW($L$47,H$57,$N$50,$N$51,$N$52,$N$53,$L63,$N$55,$N$54,$N$49)</f>
        <v>0</v>
      </c>
      <c r="I63" s="15">
        <f>_xll.DBRW($L$47,I$57,$N$50,$N$51,$N$52,$N$53,$L63,$N$55,$N$54,$N$49)</f>
        <v>0</v>
      </c>
      <c r="J63" s="16"/>
      <c r="K63" s="16"/>
      <c r="L63" s="42" t="s">
        <v>24</v>
      </c>
      <c r="M63" s="18"/>
      <c r="N63" s="15">
        <f>_xll.DBRW($L$47,N$57,$N$50,$N$51,$N$52,"YTD",$L63,$N$55,$N$54,$N$49)</f>
        <v>0</v>
      </c>
      <c r="O63" s="15">
        <f>_xll.DBRW($L$47,O$57,$N$50,$N$51,$N$52,"YTD",$L63,$N$55,$N$54,$N$49)</f>
        <v>0</v>
      </c>
      <c r="P63" s="15">
        <f>_xll.DBRW($L$47,P$57,$N$50,$N$51,$N$52,"YTD",$L63,$N$55,$N$54,$N$49)</f>
        <v>-1406290.3337945936</v>
      </c>
      <c r="Q63" s="15">
        <f>_xll.DBRW($L$47,Q$57,$N$50,$N$18,$N$52,"YTD",$L63,$N$55,$N$54,$N$49)</f>
        <v>-1755618.3302351488</v>
      </c>
      <c r="S63" s="15">
        <f>_xll.DBRW($L$47,S$57,$N$50,$N$51,$N$19,$N$53,$L63,$N$55,$N$54,$N$49)</f>
        <v>0</v>
      </c>
      <c r="T63" s="15">
        <f>_xll.DBRW($L$47,T$57,$N$50,$N$51,$N$19,$N$53,$L63,$N$55,$N$54,$N$49)</f>
        <v>-1406290.3337945929</v>
      </c>
      <c r="U63" s="15">
        <f>_xll.DBRW($L$47,U$57,$N$50,$N$18,$N$19,$N$53,$L63,$N$55,$N$54,$N$49)</f>
        <v>-1770702.6739111769</v>
      </c>
    </row>
    <row r="64" spans="1:21" s="19" customFormat="1" x14ac:dyDescent="0.35">
      <c r="A64" s="14" t="str">
        <f t="shared" si="1"/>
        <v>Leaf</v>
      </c>
      <c r="B64" s="14" t="str" cm="1">
        <f t="array" ref="B64">_xll.DBRW("Finance:}Elementattributes_Accounts - MA",L64,"Format Flag - " &amp; $B$9)</f>
        <v/>
      </c>
      <c r="C64" s="14" t="str" cm="1">
        <f t="array" ref="C64">_xll.DBRW("Finance:}Elementattributes_Accounts - MA",L64,"Format Flag - " &amp; $B$9 &amp; "  - Percentages")</f>
        <v/>
      </c>
      <c r="D64" s="14" t="str" cm="1">
        <f t="array" ref="D64">_xll.DBRW("Finance:}Elementattributes_Accounts - MA",L64,"Format Flag - " &amp; $B$9 &amp; "  - Percentages (White Rows)")</f>
        <v/>
      </c>
      <c r="E64" s="14"/>
      <c r="F64" s="15">
        <f>_xll.DBRW($L$47,F$57,$N$50,$N$18,$N$52,$N$53,$L64,$N$55,$N$54,$N$49)</f>
        <v>-328307.28371659532</v>
      </c>
      <c r="G64" s="15">
        <f>_xll.DBRW($L$47,G$57,$N$50,$N$51,$N$52,$N$53,$L64,$N$55,$N$54,$N$49)</f>
        <v>-364878.53766418295</v>
      </c>
      <c r="H64" s="15">
        <f>_xll.DBRW($L$47,H$57,$N$50,$N$51,$N$52,$N$53,$L64,$N$55,$N$54,$N$49)</f>
        <v>0</v>
      </c>
      <c r="I64" s="15">
        <f>_xll.DBRW($L$47,I$57,$N$50,$N$51,$N$52,$N$53,$L64,$N$55,$N$54,$N$49)</f>
        <v>0</v>
      </c>
      <c r="J64" s="16"/>
      <c r="K64" s="16"/>
      <c r="L64" s="42" t="s">
        <v>25</v>
      </c>
      <c r="M64" s="18"/>
      <c r="N64" s="15">
        <f>_xll.DBRW($L$47,N$57,$N$50,$N$51,$N$52,"YTD",$L64,$N$55,$N$54,$N$49)</f>
        <v>0</v>
      </c>
      <c r="O64" s="15">
        <f>_xll.DBRW($L$47,O$57,$N$50,$N$51,$N$52,"YTD",$L64,$N$55,$N$54,$N$49)</f>
        <v>0</v>
      </c>
      <c r="P64" s="15">
        <f>_xll.DBRW($L$47,P$57,$N$50,$N$51,$N$52,"YTD",$L64,$N$55,$N$54,$N$49)</f>
        <v>-4924957.0349524561</v>
      </c>
      <c r="Q64" s="15">
        <f>_xll.DBRW($L$47,Q$57,$N$50,$N$18,$N$52,"YTD",$L64,$N$55,$N$54,$N$49)</f>
        <v>-4095893.6301527489</v>
      </c>
      <c r="S64" s="15">
        <f>_xll.DBRW($L$47,S$57,$N$50,$N$51,$N$19,$N$53,$L64,$N$55,$N$54,$N$49)</f>
        <v>0</v>
      </c>
      <c r="T64" s="15">
        <f>_xll.DBRW($L$47,T$57,$N$50,$N$51,$N$19,$N$53,$L64,$N$55,$N$54,$N$49)</f>
        <v>-4924957.0349524543</v>
      </c>
      <c r="U64" s="15">
        <f>_xll.DBRW($L$47,U$57,$N$50,$N$18,$N$19,$N$53,$L64,$N$55,$N$54,$N$49)</f>
        <v>-4124944.5022761906</v>
      </c>
    </row>
    <row r="65" spans="1:21" s="19" customFormat="1" x14ac:dyDescent="0.35">
      <c r="A65" s="14" t="str">
        <f t="shared" si="1"/>
        <v>Leaf</v>
      </c>
      <c r="B65" s="14" t="str" cm="1">
        <f t="array" ref="B65">_xll.DBRW("Finance:}Elementattributes_Accounts - MA",L65,"Format Flag - " &amp; $B$9)</f>
        <v/>
      </c>
      <c r="C65" s="14" t="str" cm="1">
        <f t="array" ref="C65">_xll.DBRW("Finance:}Elementattributes_Accounts - MA",L65,"Format Flag - " &amp; $B$9 &amp; "  - Percentages")</f>
        <v/>
      </c>
      <c r="D65" s="14" t="str" cm="1">
        <f t="array" ref="D65">_xll.DBRW("Finance:}Elementattributes_Accounts - MA",L65,"Format Flag - " &amp; $B$9 &amp; "  - Percentages (White Rows)")</f>
        <v/>
      </c>
      <c r="E65" s="14"/>
      <c r="F65" s="15">
        <f>_xll.DBRW($L$47,F$57,$N$50,$N$18,$N$52,$N$53,$L65,$N$55,$N$54,$N$49)</f>
        <v>-222373.82255874702</v>
      </c>
      <c r="G65" s="15">
        <f>_xll.DBRW($L$47,G$57,$N$50,$N$51,$N$52,$N$53,$L65,$N$55,$N$54,$N$49)</f>
        <v>-214363.52375798114</v>
      </c>
      <c r="H65" s="15">
        <f>_xll.DBRW($L$47,H$57,$N$50,$N$51,$N$52,$N$53,$L65,$N$55,$N$54,$N$49)</f>
        <v>0</v>
      </c>
      <c r="I65" s="15">
        <f>_xll.DBRW($L$47,I$57,$N$50,$N$51,$N$52,$N$53,$L65,$N$55,$N$54,$N$49)</f>
        <v>0</v>
      </c>
      <c r="J65" s="16"/>
      <c r="K65" s="16"/>
      <c r="L65" s="42" t="s">
        <v>26</v>
      </c>
      <c r="M65" s="18"/>
      <c r="N65" s="15">
        <f>_xll.DBRW($L$47,N$57,$N$50,$N$51,$N$52,"YTD",$L65,$N$55,$N$54,$N$49)</f>
        <v>0</v>
      </c>
      <c r="O65" s="15">
        <f>_xll.DBRW($L$47,O$57,$N$50,$N$51,$N$52,"YTD",$L65,$N$55,$N$54,$N$49)</f>
        <v>0</v>
      </c>
      <c r="P65" s="15">
        <f>_xll.DBRW($L$47,P$57,$N$50,$N$51,$N$52,"YTD",$L65,$N$55,$N$54,$N$49)</f>
        <v>-2373648.0144403642</v>
      </c>
      <c r="Q65" s="15">
        <f>_xll.DBRW($L$47,Q$57,$N$50,$N$18,$N$52,"YTD",$L65,$N$55,$N$54,$N$49)</f>
        <v>-2653661.5467079706</v>
      </c>
      <c r="S65" s="15">
        <f>_xll.DBRW($L$47,S$57,$N$50,$N$51,$N$19,$N$53,$L65,$N$55,$N$54,$N$49)</f>
        <v>0</v>
      </c>
      <c r="T65" s="15">
        <f>_xll.DBRW($L$47,T$57,$N$50,$N$51,$N$19,$N$53,$L65,$N$55,$N$54,$N$49)</f>
        <v>-2373648.0144403651</v>
      </c>
      <c r="U65" s="15">
        <f>_xll.DBRW($L$47,U$57,$N$50,$N$18,$N$19,$N$53,$L65,$N$55,$N$54,$N$49)</f>
        <v>-2667057.8983652792</v>
      </c>
    </row>
    <row r="66" spans="1:21" s="19" customFormat="1" x14ac:dyDescent="0.35">
      <c r="A66" s="14" t="str">
        <f t="shared" si="1"/>
        <v>Leaf</v>
      </c>
      <c r="B66" s="14" t="str" cm="1">
        <f t="array" ref="B66">_xll.DBRW("Finance:}Elementattributes_Accounts - MA",L66,"Format Flag - " &amp; $B$9)</f>
        <v/>
      </c>
      <c r="C66" s="14" t="str" cm="1">
        <f t="array" ref="C66">_xll.DBRW("Finance:}Elementattributes_Accounts - MA",L66,"Format Flag - " &amp; $B$9 &amp; "  - Percentages")</f>
        <v/>
      </c>
      <c r="D66" s="14" t="str" cm="1">
        <f t="array" ref="D66">_xll.DBRW("Finance:}Elementattributes_Accounts - MA",L66,"Format Flag - " &amp; $B$9 &amp; "  - Percentages (White Rows)")</f>
        <v/>
      </c>
      <c r="E66" s="14"/>
      <c r="F66" s="15">
        <f>_xll.DBRW($L$47,F$57,$N$50,$N$18,$N$52,$N$53,$L66,$N$55,$N$54,$N$49)</f>
        <v>-1770309.1555668847</v>
      </c>
      <c r="G66" s="15">
        <f>_xll.DBRW($L$47,G$57,$N$50,$N$51,$N$52,$N$53,$L66,$N$55,$N$54,$N$49)</f>
        <v>-1478305.5846135856</v>
      </c>
      <c r="H66" s="15">
        <f>_xll.DBRW($L$47,H$57,$N$50,$N$51,$N$52,$N$53,$L66,$N$55,$N$54,$N$49)</f>
        <v>0</v>
      </c>
      <c r="I66" s="15">
        <f>_xll.DBRW($L$47,I$57,$N$50,$N$51,$N$52,$N$53,$L66,$N$55,$N$54,$N$49)</f>
        <v>0</v>
      </c>
      <c r="J66" s="16"/>
      <c r="K66" s="16"/>
      <c r="L66" s="56" t="s">
        <v>27</v>
      </c>
      <c r="M66" s="18"/>
      <c r="N66" s="15">
        <f>_xll.DBRW($L$47,N$57,$N$50,$N$51,$N$52,"YTD",$L66,$N$55,$N$54,$N$49)</f>
        <v>0</v>
      </c>
      <c r="O66" s="15">
        <f>_xll.DBRW($L$47,O$57,$N$50,$N$51,$N$52,"YTD",$L66,$N$55,$N$54,$N$49)</f>
        <v>0</v>
      </c>
      <c r="P66" s="15">
        <f>_xll.DBRW($L$47,P$57,$N$50,$N$51,$N$52,"YTD",$L66,$N$55,$N$54,$N$49)</f>
        <v>-16749087.735974655</v>
      </c>
      <c r="Q66" s="15">
        <f>_xll.DBRW($L$47,Q$57,$N$50,$N$18,$N$52,"YTD",$L66,$N$55,$N$54,$N$49)</f>
        <v>-19200782.414324027</v>
      </c>
      <c r="S66" s="15">
        <f>_xll.DBRW($L$47,S$57,$N$50,$N$51,$N$19,$N$53,$L66,$N$55,$N$54,$N$49)</f>
        <v>0</v>
      </c>
      <c r="T66" s="15">
        <f>_xll.DBRW($L$47,T$57,$N$50,$N$51,$N$19,$N$53,$L66,$N$55,$N$54,$N$49)</f>
        <v>-16749087.735974658</v>
      </c>
      <c r="U66" s="15">
        <f>_xll.DBRW($L$47,U$57,$N$50,$N$18,$N$19,$N$53,$L66,$N$55,$N$54,$N$49)</f>
        <v>-19331448.891199049</v>
      </c>
    </row>
    <row r="67" spans="1:21" s="19" customFormat="1" x14ac:dyDescent="0.35">
      <c r="A67" s="14" t="str">
        <f t="shared" si="1"/>
        <v>Leaf</v>
      </c>
      <c r="B67" s="14" t="str" cm="1">
        <f t="array" ref="B67">_xll.DBRW("Finance:}Elementattributes_Accounts - MA",L67,"Format Flag - " &amp; $B$9)</f>
        <v/>
      </c>
      <c r="C67" s="14" t="str" cm="1">
        <f t="array" ref="C67">_xll.DBRW("Finance:}Elementattributes_Accounts - MA",L67,"Format Flag - " &amp; $B$9 &amp; "  - Percentages")</f>
        <v/>
      </c>
      <c r="D67" s="14" t="str" cm="1">
        <f t="array" ref="D67">_xll.DBRW("Finance:}Elementattributes_Accounts - MA",L67,"Format Flag - " &amp; $B$9 &amp; "  - Percentages (White Rows)")</f>
        <v/>
      </c>
      <c r="E67" s="14"/>
      <c r="F67" s="15">
        <f>_xll.DBRW($L$47,F$57,$N$50,$N$18,$N$52,$N$53,$L67,$N$55,$N$54,$N$49)</f>
        <v>-60283.263456827066</v>
      </c>
      <c r="G67" s="15">
        <f>_xll.DBRW($L$47,G$57,$N$50,$N$51,$N$52,$N$53,$L67,$N$55,$N$54,$N$49)</f>
        <v>-22125.185070280655</v>
      </c>
      <c r="H67" s="15">
        <f>_xll.DBRW($L$47,H$57,$N$50,$N$51,$N$52,$N$53,$L67,$N$55,$N$54,$N$49)</f>
        <v>0</v>
      </c>
      <c r="I67" s="15">
        <f>_xll.DBRW($L$47,I$57,$N$50,$N$51,$N$52,$N$53,$L67,$N$55,$N$54,$N$49)</f>
        <v>0</v>
      </c>
      <c r="J67" s="16"/>
      <c r="K67" s="16"/>
      <c r="L67" s="42" t="s">
        <v>28</v>
      </c>
      <c r="M67" s="18"/>
      <c r="N67" s="15">
        <f>_xll.DBRW($L$47,N$57,$N$50,$N$51,$N$52,"YTD",$L67,$N$55,$N$54,$N$49)</f>
        <v>0</v>
      </c>
      <c r="O67" s="15">
        <f>_xll.DBRW($L$47,O$57,$N$50,$N$51,$N$52,"YTD",$L67,$N$55,$N$54,$N$49)</f>
        <v>0</v>
      </c>
      <c r="P67" s="15">
        <f>_xll.DBRW($L$47,P$57,$N$50,$N$51,$N$52,"YTD",$L67,$N$55,$N$54,$N$49)</f>
        <v>-264484.30623450829</v>
      </c>
      <c r="Q67" s="15">
        <f>_xll.DBRW($L$47,Q$57,$N$50,$N$18,$N$52,"YTD",$L67,$N$55,$N$54,$N$49)</f>
        <v>-291474.31472877075</v>
      </c>
      <c r="S67" s="15">
        <f>_xll.DBRW($L$47,S$57,$N$50,$N$51,$N$19,$N$53,$L67,$N$55,$N$54,$N$49)</f>
        <v>0</v>
      </c>
      <c r="T67" s="15">
        <f>_xll.DBRW($L$47,T$57,$N$50,$N$51,$N$19,$N$53,$L67,$N$55,$N$54,$N$49)</f>
        <v>-264484.30623450829</v>
      </c>
      <c r="U67" s="15">
        <f>_xll.DBRW($L$47,U$57,$N$50,$N$18,$N$19,$N$53,$L67,$N$55,$N$54,$N$49)</f>
        <v>-295875.5004681283</v>
      </c>
    </row>
    <row r="68" spans="1:21" s="19" customFormat="1" x14ac:dyDescent="0.35">
      <c r="A68" s="14" t="str">
        <f t="shared" si="1"/>
        <v>Leaf</v>
      </c>
      <c r="B68" s="14" t="str" cm="1">
        <f t="array" ref="B68">_xll.DBRW("Finance:}Elementattributes_Accounts - MA",L68,"Format Flag - " &amp; $B$9)</f>
        <v/>
      </c>
      <c r="C68" s="14" t="str" cm="1">
        <f t="array" ref="C68">_xll.DBRW("Finance:}Elementattributes_Accounts - MA",L68,"Format Flag - " &amp; $B$9 &amp; "  - Percentages")</f>
        <v/>
      </c>
      <c r="D68" s="14" t="str" cm="1">
        <f t="array" ref="D68">_xll.DBRW("Finance:}Elementattributes_Accounts - MA",L68,"Format Flag - " &amp; $B$9 &amp; "  - Percentages (White Rows)")</f>
        <v/>
      </c>
      <c r="E68" s="14"/>
      <c r="F68" s="15">
        <f>_xll.DBRW($L$47,F$57,$N$50,$N$18,$N$52,$N$53,$L68,$N$55,$N$54,$N$49)</f>
        <v>-2537400.157539364</v>
      </c>
      <c r="G68" s="15">
        <f>_xll.DBRW($L$47,G$57,$N$50,$N$51,$N$52,$N$53,$L68,$N$55,$N$54,$N$49)</f>
        <v>-2196149.3317150539</v>
      </c>
      <c r="H68" s="15">
        <f>_xll.DBRW($L$47,H$57,$N$50,$N$51,$N$52,$N$53,$L68,$N$55,$N$54,$N$49)</f>
        <v>0</v>
      </c>
      <c r="I68" s="15">
        <f>_xll.DBRW($L$47,I$57,$N$50,$N$51,$N$52,$N$53,$L68,$N$55,$N$54,$N$49)</f>
        <v>0</v>
      </c>
      <c r="J68" s="16"/>
      <c r="K68" s="16"/>
      <c r="L68" s="56" t="s">
        <v>29</v>
      </c>
      <c r="M68" s="18"/>
      <c r="N68" s="15">
        <f>_xll.DBRW($L$47,N$57,$N$50,$N$51,$N$52,"YTD",$L68,$N$55,$N$54,$N$49)</f>
        <v>0</v>
      </c>
      <c r="O68" s="15">
        <f>_xll.DBRW($L$47,O$57,$N$50,$N$51,$N$52,"YTD",$L68,$N$55,$N$54,$N$49)</f>
        <v>0</v>
      </c>
      <c r="P68" s="15">
        <f>_xll.DBRW($L$47,P$57,$N$50,$N$51,$N$52,"YTD",$L68,$N$55,$N$54,$N$49)</f>
        <v>-25718467.425396577</v>
      </c>
      <c r="Q68" s="15">
        <f>_xll.DBRW($L$47,Q$57,$N$50,$N$18,$N$52,"YTD",$L68,$N$55,$N$54,$N$49)</f>
        <v>-27997430.236148663</v>
      </c>
      <c r="S68" s="15">
        <f>_xll.DBRW($L$47,S$57,$N$50,$N$51,$N$19,$N$53,$L68,$N$55,$N$54,$N$49)</f>
        <v>0</v>
      </c>
      <c r="T68" s="15">
        <f>_xll.DBRW($L$47,T$57,$N$50,$N$51,$N$19,$N$53,$L68,$N$55,$N$54,$N$49)</f>
        <v>-25718467.42539658</v>
      </c>
      <c r="U68" s="15">
        <f>_xll.DBRW($L$47,U$57,$N$50,$N$18,$N$19,$N$53,$L68,$N$55,$N$54,$N$49)</f>
        <v>-28190029.466219824</v>
      </c>
    </row>
    <row r="69" spans="1:21" s="10" customFormat="1" x14ac:dyDescent="0.35">
      <c r="A69" s="5" t="str">
        <f t="shared" si="1"/>
        <v>Custom</v>
      </c>
      <c r="B69" s="5" t="str" cm="1">
        <f t="array" ref="B69">_xll.DBRW("Finance:}Elementattributes_Accounts - MA",L69,"Format Flag - " &amp; $B$9)</f>
        <v>1</v>
      </c>
      <c r="C69" s="5" t="str" cm="1">
        <f t="array" ref="C69">_xll.DBRW("Finance:}Elementattributes_Accounts - MA",L69,"Format Flag - " &amp; $B$9 &amp; "  - Percentages")</f>
        <v/>
      </c>
      <c r="D69" s="5" t="str" cm="1">
        <f t="array" ref="D69">_xll.DBRW("Finance:}Elementattributes_Accounts - MA",L69,"Format Flag - " &amp; $B$9 &amp; "  - Percentages (White Rows)")</f>
        <v/>
      </c>
      <c r="E69" s="5"/>
      <c r="F69" s="6">
        <f>_xll.DBRW($L$47,F$57,$N$50,$N$18,$N$52,$N$53,$L69,$N$55,$N$54,$N$49)</f>
        <v>4613759.6712754881</v>
      </c>
      <c r="G69" s="6">
        <f>_xll.DBRW($L$47,G$57,$N$50,$N$51,$N$52,$N$53,$L69,$N$55,$N$54,$N$49)</f>
        <v>3627681.9672791497</v>
      </c>
      <c r="H69" s="6">
        <f>_xll.DBRW($L$47,H$57,$N$50,$N$51,$N$52,$N$53,$L69,$N$55,$N$54,$N$49)</f>
        <v>0</v>
      </c>
      <c r="I69" s="6">
        <f>_xll.DBRW($L$47,I$57,$N$50,$N$51,$N$52,$N$53,$L69,$N$55,$N$54,$N$49)</f>
        <v>0</v>
      </c>
      <c r="J69" s="43"/>
      <c r="K69" s="43"/>
      <c r="L69" s="40" t="s">
        <v>30</v>
      </c>
      <c r="M69" s="9"/>
      <c r="N69" s="6">
        <f>_xll.DBRW($L$47,N$57,$N$50,$N$51,$N$52,"YTD",$L69,$N$55,$N$54,$N$49)</f>
        <v>0</v>
      </c>
      <c r="O69" s="6">
        <f>_xll.DBRW($L$47,O$57,$N$50,$N$51,$N$52,"YTD",$L69,$N$55,$N$54,$N$49)</f>
        <v>0</v>
      </c>
      <c r="P69" s="6">
        <f>_xll.DBRW($L$47,P$57,$N$50,$N$51,$N$52,"YTD",$L69,$N$55,$N$54,$N$49)</f>
        <v>42275798.303602673</v>
      </c>
      <c r="Q69" s="6">
        <f>_xll.DBRW($L$47,Q$57,$N$50,$N$18,$N$52,"YTD",$L69,$N$55,$N$54,$N$49)</f>
        <v>42034762.883870304</v>
      </c>
      <c r="S69" s="6">
        <f>_xll.DBRW($L$47,S$57,$N$50,$N$51,$N$19,$N$53,$L69,$N$55,$N$54,$N$49)</f>
        <v>0</v>
      </c>
      <c r="T69" s="6">
        <f>_xll.DBRW($L$47,T$57,$N$50,$N$51,$N$19,$N$53,$L69,$N$55,$N$54,$N$49)</f>
        <v>42275798.303602673</v>
      </c>
      <c r="U69" s="6">
        <f>_xll.DBRW($L$47,U$57,$N$50,$N$18,$N$19,$N$53,$L69,$N$55,$N$54,$N$49)</f>
        <v>42327194.73433309</v>
      </c>
    </row>
    <row r="70" spans="1:21" s="10" customFormat="1" x14ac:dyDescent="0.25">
      <c r="A70" s="5" t="str">
        <f t="shared" si="1"/>
        <v>Percent</v>
      </c>
      <c r="B70" s="5" t="str" cm="1">
        <f t="array" ref="B70">_xll.DBRW("Finance:}Elementattributes_Accounts - MA",L70,"Format Flag - " &amp; $B$9)</f>
        <v/>
      </c>
      <c r="C70" s="5" t="str" cm="1">
        <f t="array" ref="C70">_xll.DBRW("Finance:}Elementattributes_Accounts - MA",L70,"Format Flag - " &amp; $B$9 &amp; "  - Percentages")</f>
        <v>1</v>
      </c>
      <c r="D70" s="5" t="str" cm="1">
        <f t="array" ref="D70">_xll.DBRW("Finance:}Elementattributes_Accounts - MA",L70,"Format Flag - " &amp; $B$9 &amp; "  - Percentages (White Rows)")</f>
        <v/>
      </c>
      <c r="E70" s="5"/>
      <c r="F70" s="11">
        <f>_xll.DBRW($L$47,F$57,$N$50,$N$18,$N$52,$N$53,$L70,$N$55,$N$54,$N$49)</f>
        <v>0.40282418790010199</v>
      </c>
      <c r="G70" s="11">
        <f>_xll.DBRW($L$47,G$57,$N$50,$N$51,$N$52,$N$53,$L70,$N$55,$N$54,$N$49)</f>
        <v>0.39992318243367636</v>
      </c>
      <c r="H70" s="11">
        <f>_xll.DBRW($L$47,H$57,$N$50,$N$51,$N$52,$N$53,$L70,$N$55,$N$54,$N$49)</f>
        <v>0</v>
      </c>
      <c r="I70" s="11">
        <f>_xll.DBRW($L$47,I$57,$N$50,$N$51,$N$52,$N$53,$L70,$N$55,$N$54,$N$49)</f>
        <v>0</v>
      </c>
      <c r="J70" s="12"/>
      <c r="K70" s="12"/>
      <c r="L70" s="41" t="s">
        <v>31</v>
      </c>
      <c r="M70" s="9"/>
      <c r="N70" s="11">
        <f>_xll.DBRW($L$47,N$57,$N$50,$N$51,$N$52,"YTD",$L70,$N$55,$N$54,$N$49)</f>
        <v>0</v>
      </c>
      <c r="O70" s="11">
        <f>_xll.DBRW($L$47,O$57,$N$50,$N$51,$N$52,"YTD",$L70,$N$55,$N$54,$N$49)</f>
        <v>0</v>
      </c>
      <c r="P70" s="11">
        <f>_xll.DBRW($L$47,P$57,$N$50,$N$51,$N$52,"YTD",$L70,$N$55,$N$54,$N$49)</f>
        <v>0.40199613533477996</v>
      </c>
      <c r="Q70" s="11">
        <f>_xll.DBRW($L$47,Q$57,$N$50,$N$18,$N$52,"YTD",$L70,$N$55,$N$54,$N$49)</f>
        <v>0.37882656554267041</v>
      </c>
      <c r="S70" s="11">
        <f>_xll.DBRW($L$47,S$57,$N$50,$N$51,$N$19,$N$53,$L70,$N$55,$N$54,$N$49)</f>
        <v>0</v>
      </c>
      <c r="T70" s="11">
        <f>_xll.DBRW($L$47,T$57,$N$50,$N$51,$N$19,$N$53,$L70,$N$55,$N$54,$N$49)</f>
        <v>0.40199613533477979</v>
      </c>
      <c r="U70" s="11">
        <f>_xll.DBRW($L$47,U$57,$N$50,$N$18,$N$19,$N$53,$L70,$N$55,$N$54,$N$49)</f>
        <v>0.37887829800803563</v>
      </c>
    </row>
    <row r="71" spans="1:21" s="10" customFormat="1" x14ac:dyDescent="0.25">
      <c r="A71" s="5" t="str">
        <f t="shared" si="1"/>
        <v>Leaf Percent</v>
      </c>
      <c r="B71" s="5" t="str" cm="1">
        <f t="array" ref="B71">_xll.DBRW("Finance:}Elementattributes_Accounts - MA",L71,"Format Flag - " &amp; $B$9)</f>
        <v/>
      </c>
      <c r="C71" s="5" t="str" cm="1">
        <f t="array" ref="C71">_xll.DBRW("Finance:}Elementattributes_Accounts - MA",L71,"Format Flag - " &amp; $B$9 &amp; "  - Percentages")</f>
        <v/>
      </c>
      <c r="D71" s="5" t="str" cm="1">
        <f t="array" ref="D71">_xll.DBRW("Finance:}Elementattributes_Accounts - MA",L71,"Format Flag - " &amp; $B$9 &amp; "  - Percentages (White Rows)")</f>
        <v>1</v>
      </c>
      <c r="E71" s="5"/>
      <c r="F71" s="44">
        <f>_xll.DBRW($L$47,F$57,$N$50,$N$18,$N$52,$N$53,$L71,$N$55,$N$54,$N$49)</f>
        <v>0.64517641637442147</v>
      </c>
      <c r="G71" s="44">
        <f>_xll.DBRW($L$47,G$57,$N$50,$N$51,$N$52,$N$53,$L71,$N$55,$N$54,$N$49)</f>
        <v>0.62290299650432235</v>
      </c>
      <c r="H71" s="44">
        <f>_xll.DBRW($L$47,H$57,$N$50,$N$51,$N$52,$N$53,$L71,$N$55,$N$54,$N$49)</f>
        <v>0</v>
      </c>
      <c r="I71" s="44">
        <f>_xll.DBRW($L$47,I$57,$N$50,$N$51,$N$52,$N$53,$L71,$N$55,$N$54,$N$49)</f>
        <v>0</v>
      </c>
      <c r="J71" s="45"/>
      <c r="K71" s="45"/>
      <c r="L71" s="57" t="s">
        <v>32</v>
      </c>
      <c r="M71" s="47"/>
      <c r="N71" s="44">
        <f>_xll.DBRW($L$47,N$57,$N$50,$N$51,$N$52,"YTD",$L71,$N$55,$N$54,$N$49)</f>
        <v>0</v>
      </c>
      <c r="O71" s="44">
        <f>_xll.DBRW($L$47,O$57,$N$50,$N$51,$N$52,"YTD",$L71,$N$55,$N$54,$N$49)</f>
        <v>0</v>
      </c>
      <c r="P71" s="44">
        <f>_xll.DBRW($L$47,P$57,$N$50,$N$51,$N$52,"YTD",$L71,$N$55,$N$54,$N$49)</f>
        <v>0.62175534731265214</v>
      </c>
      <c r="Q71" s="44">
        <f>_xll.DBRW($L$47,Q$57,$N$50,$N$18,$N$52,"YTD",$L71,$N$55,$N$54,$N$49)</f>
        <v>0.60022057015739094</v>
      </c>
      <c r="R71" s="48"/>
      <c r="S71" s="44">
        <f>_xll.DBRW($L$47,S$57,$N$50,$N$51,$N$19,$N$53,$L71,$N$55,$N$54,$N$49)</f>
        <v>0</v>
      </c>
      <c r="T71" s="44">
        <f>_xll.DBRW($L$47,T$57,$N$50,$N$51,$N$19,$N$53,$L71,$N$55,$N$54,$N$49)</f>
        <v>0.62175534731265159</v>
      </c>
      <c r="U71" s="44">
        <f>_xll.DBRW($L$47,U$57,$N$50,$N$18,$N$19,$N$53,$L71,$N$55,$N$54,$N$49)</f>
        <v>0.60023909355753136</v>
      </c>
    </row>
    <row r="72" spans="1:21" s="19" customFormat="1" x14ac:dyDescent="0.35">
      <c r="A72" s="14" t="str">
        <f t="shared" si="1"/>
        <v>Leaf</v>
      </c>
      <c r="B72" s="14" t="str" cm="1">
        <f t="array" ref="B72">_xll.DBRW("Finance:}Elementattributes_Accounts - MA",L72,"Format Flag - " &amp; $B$9)</f>
        <v/>
      </c>
      <c r="C72" s="14" t="str" cm="1">
        <f t="array" ref="C72">_xll.DBRW("Finance:}Elementattributes_Accounts - MA",L72,"Format Flag - " &amp; $B$9 &amp; "  - Percentages")</f>
        <v/>
      </c>
      <c r="D72" s="14" t="str" cm="1">
        <f t="array" ref="D72">_xll.DBRW("Finance:}Elementattributes_Accounts - MA",L72,"Format Flag - " &amp; $B$9 &amp; "  - Percentages (White Rows)")</f>
        <v/>
      </c>
      <c r="E72" s="14"/>
      <c r="F72" s="15">
        <f>_xll.DBRW($L$47,F$57,$N$50,$N$18,$N$52,$N$53,$L72,$N$55,$N$54,$N$49)</f>
        <v>-749653.47220275283</v>
      </c>
      <c r="G72" s="15">
        <f>_xll.DBRW($L$47,G$57,$N$50,$N$51,$N$52,$N$53,$L72,$N$55,$N$54,$N$49)</f>
        <v>-699479.54435406229</v>
      </c>
      <c r="H72" s="15">
        <f>_xll.DBRW($L$47,H$57,$N$50,$N$51,$N$52,$N$53,$L72,$N$55,$N$54,$N$49)</f>
        <v>0</v>
      </c>
      <c r="I72" s="15">
        <f>_xll.DBRW($L$47,I$57,$N$50,$N$51,$N$52,$N$53,$L72,$N$55,$N$54,$N$49)</f>
        <v>0</v>
      </c>
      <c r="J72" s="16"/>
      <c r="K72" s="16"/>
      <c r="L72" s="42" t="s">
        <v>33</v>
      </c>
      <c r="M72" s="18"/>
      <c r="N72" s="15">
        <f>_xll.DBRW($L$47,N$57,$N$50,$N$51,$N$52,"YTD",$L72,$N$55,$N$54,$N$49)</f>
        <v>0</v>
      </c>
      <c r="O72" s="15">
        <f>_xll.DBRW($L$47,O$57,$N$50,$N$51,$N$52,"YTD",$L72,$N$55,$N$54,$N$49)</f>
        <v>0</v>
      </c>
      <c r="P72" s="15">
        <f>_xll.DBRW($L$47,P$57,$N$50,$N$51,$N$52,"YTD",$L72,$N$55,$N$54,$N$49)</f>
        <v>-8310735.0553235235</v>
      </c>
      <c r="Q72" s="15">
        <f>_xll.DBRW($L$47,Q$57,$N$50,$N$18,$N$52,"YTD",$L72,$N$55,$N$54,$N$49)</f>
        <v>-9045272.422321355</v>
      </c>
      <c r="S72" s="15">
        <f>_xll.DBRW($L$47,S$57,$N$50,$N$51,$N$19,$N$53,$L72,$N$55,$N$54,$N$49)</f>
        <v>0</v>
      </c>
      <c r="T72" s="15">
        <f>_xll.DBRW($L$47,T$57,$N$50,$N$51,$N$19,$N$53,$L72,$N$55,$N$54,$N$49)</f>
        <v>-8310735.0553235253</v>
      </c>
      <c r="U72" s="15">
        <f>_xll.DBRW($L$47,U$57,$N$50,$N$18,$N$19,$N$53,$L72,$N$55,$N$54,$N$49)</f>
        <v>-9130430.1587471366</v>
      </c>
    </row>
    <row r="73" spans="1:21" s="19" customFormat="1" x14ac:dyDescent="0.35">
      <c r="A73" s="14" t="str">
        <f t="shared" si="1"/>
        <v>Leaf</v>
      </c>
      <c r="B73" s="14" t="str" cm="1">
        <f t="array" ref="B73">_xll.DBRW("Finance:}Elementattributes_Accounts - MA",L73,"Format Flag - " &amp; $B$9)</f>
        <v/>
      </c>
      <c r="C73" s="14" t="str" cm="1">
        <f t="array" ref="C73">_xll.DBRW("Finance:}Elementattributes_Accounts - MA",L73,"Format Flag - " &amp; $B$9 &amp; "  - Percentages")</f>
        <v/>
      </c>
      <c r="D73" s="14" t="str" cm="1">
        <f t="array" ref="D73">_xll.DBRW("Finance:}Elementattributes_Accounts - MA",L73,"Format Flag - " &amp; $B$9 &amp; "  - Percentages (White Rows)")</f>
        <v/>
      </c>
      <c r="E73" s="14"/>
      <c r="F73" s="15">
        <f>_xll.DBRW($L$47,F$57,$N$50,$N$18,$N$52,$N$53,$L73,$N$55,$N$54,$N$49)</f>
        <v>-207706.07832199329</v>
      </c>
      <c r="G73" s="15">
        <f>_xll.DBRW($L$47,G$57,$N$50,$N$51,$N$52,$N$53,$L73,$N$55,$N$54,$N$49)</f>
        <v>-201401.22624086851</v>
      </c>
      <c r="H73" s="15">
        <f>_xll.DBRW($L$47,H$57,$N$50,$N$51,$N$52,$N$53,$L73,$N$55,$N$54,$N$49)</f>
        <v>0</v>
      </c>
      <c r="I73" s="15">
        <f>_xll.DBRW($L$47,I$57,$N$50,$N$51,$N$52,$N$53,$L73,$N$55,$N$54,$N$49)</f>
        <v>0</v>
      </c>
      <c r="J73" s="16"/>
      <c r="K73" s="16"/>
      <c r="L73" s="56" t="s">
        <v>34</v>
      </c>
      <c r="M73" s="18"/>
      <c r="N73" s="15">
        <f>_xll.DBRW($L$47,N$57,$N$50,$N$51,$N$52,"YTD",$L73,$N$55,$N$54,$N$49)</f>
        <v>0</v>
      </c>
      <c r="O73" s="15">
        <f>_xll.DBRW($L$47,O$57,$N$50,$N$51,$N$52,"YTD",$L73,$N$55,$N$54,$N$49)</f>
        <v>0</v>
      </c>
      <c r="P73" s="15">
        <f>_xll.DBRW($L$47,P$57,$N$50,$N$51,$N$52,"YTD",$L73,$N$55,$N$54,$N$49)</f>
        <v>-2566073.4765267861</v>
      </c>
      <c r="Q73" s="15">
        <f>_xll.DBRW($L$47,Q$57,$N$50,$N$18,$N$52,"YTD",$L73,$N$55,$N$54,$N$49)</f>
        <v>-3051254.7773023336</v>
      </c>
      <c r="S73" s="15">
        <f>_xll.DBRW($L$47,S$57,$N$50,$N$51,$N$19,$N$53,$L73,$N$55,$N$54,$N$49)</f>
        <v>0</v>
      </c>
      <c r="T73" s="15">
        <f>_xll.DBRW($L$47,T$57,$N$50,$N$51,$N$19,$N$53,$L73,$N$55,$N$54,$N$49)</f>
        <v>-2566073.4765267866</v>
      </c>
      <c r="U73" s="15">
        <f>_xll.DBRW($L$47,U$57,$N$50,$N$18,$N$19,$N$53,$L73,$N$55,$N$54,$N$49)</f>
        <v>-3068018.4164797659</v>
      </c>
    </row>
    <row r="74" spans="1:21" s="19" customFormat="1" x14ac:dyDescent="0.35">
      <c r="A74" s="14" t="str">
        <f t="shared" si="1"/>
        <v>Leaf</v>
      </c>
      <c r="B74" s="14" t="str" cm="1">
        <f t="array" ref="B74">_xll.DBRW("Finance:}Elementattributes_Accounts - MA",L74,"Format Flag - " &amp; $B$9)</f>
        <v/>
      </c>
      <c r="C74" s="14" t="str" cm="1">
        <f t="array" ref="C74">_xll.DBRW("Finance:}Elementattributes_Accounts - MA",L74,"Format Flag - " &amp; $B$9 &amp; "  - Percentages")</f>
        <v/>
      </c>
      <c r="D74" s="14" t="str" cm="1">
        <f t="array" ref="D74">_xll.DBRW("Finance:}Elementattributes_Accounts - MA",L74,"Format Flag - " &amp; $B$9 &amp; "  - Percentages (White Rows)")</f>
        <v/>
      </c>
      <c r="E74" s="14"/>
      <c r="F74" s="15">
        <f>_xll.DBRW($L$47,F$57,$N$50,$N$18,$N$52,$N$53,$L74,$N$55,$N$54,$N$49)</f>
        <v>-124877.33952880689</v>
      </c>
      <c r="G74" s="15">
        <f>_xll.DBRW($L$47,G$57,$N$50,$N$51,$N$52,$N$53,$L74,$N$55,$N$54,$N$49)</f>
        <v>-160720.69376776274</v>
      </c>
      <c r="H74" s="15">
        <f>_xll.DBRW($L$47,H$57,$N$50,$N$51,$N$52,$N$53,$L74,$N$55,$N$54,$N$49)</f>
        <v>0</v>
      </c>
      <c r="I74" s="15">
        <f>_xll.DBRW($L$47,I$57,$N$50,$N$51,$N$52,$N$53,$L74,$N$55,$N$54,$N$49)</f>
        <v>0</v>
      </c>
      <c r="J74" s="16"/>
      <c r="K74" s="16"/>
      <c r="L74" s="56" t="s">
        <v>35</v>
      </c>
      <c r="M74" s="18"/>
      <c r="N74" s="15">
        <f>_xll.DBRW($L$47,N$57,$N$50,$N$51,$N$52,"YTD",$L74,$N$55,$N$54,$N$49)</f>
        <v>0</v>
      </c>
      <c r="O74" s="15">
        <f>_xll.DBRW($L$47,O$57,$N$50,$N$51,$N$52,"YTD",$L74,$N$55,$N$54,$N$49)</f>
        <v>0</v>
      </c>
      <c r="P74" s="15">
        <f>_xll.DBRW($L$47,P$57,$N$50,$N$51,$N$52,"YTD",$L74,$N$55,$N$54,$N$49)</f>
        <v>-1910293.3785110428</v>
      </c>
      <c r="Q74" s="15">
        <f>_xll.DBRW($L$47,Q$57,$N$50,$N$18,$N$52,"YTD",$L74,$N$55,$N$54,$N$49)</f>
        <v>-2034389.4260233354</v>
      </c>
      <c r="S74" s="15">
        <f>_xll.DBRW($L$47,S$57,$N$50,$N$51,$N$19,$N$53,$L74,$N$55,$N$54,$N$49)</f>
        <v>0</v>
      </c>
      <c r="T74" s="15">
        <f>_xll.DBRW($L$47,T$57,$N$50,$N$51,$N$19,$N$53,$L74,$N$55,$N$54,$N$49)</f>
        <v>-1910293.3785110428</v>
      </c>
      <c r="U74" s="15">
        <f>_xll.DBRW($L$47,U$57,$N$50,$N$18,$N$19,$N$53,$L74,$N$55,$N$54,$N$49)</f>
        <v>-2049225.4874919271</v>
      </c>
    </row>
    <row r="75" spans="1:21" s="19" customFormat="1" x14ac:dyDescent="0.35">
      <c r="A75" s="14" t="str">
        <f t="shared" si="1"/>
        <v>Leaf</v>
      </c>
      <c r="B75" s="14" t="str" cm="1">
        <f t="array" ref="B75">_xll.DBRW("Finance:}Elementattributes_Accounts - MA",L75,"Format Flag - " &amp; $B$9)</f>
        <v/>
      </c>
      <c r="C75" s="14" t="str" cm="1">
        <f t="array" ref="C75">_xll.DBRW("Finance:}Elementattributes_Accounts - MA",L75,"Format Flag - " &amp; $B$9 &amp; "  - Percentages")</f>
        <v/>
      </c>
      <c r="D75" s="14" t="str" cm="1">
        <f t="array" ref="D75">_xll.DBRW("Finance:}Elementattributes_Accounts - MA",L75,"Format Flag - " &amp; $B$9 &amp; "  - Percentages (White Rows)")</f>
        <v/>
      </c>
      <c r="E75" s="14"/>
      <c r="F75" s="15">
        <f>_xll.DBRW($L$47,F$57,$N$50,$N$18,$N$52,$N$53,$L75,$N$55,$N$54,$N$49)</f>
        <v>-1082236.890053553</v>
      </c>
      <c r="G75" s="15">
        <f>_xll.DBRW($L$47,G$57,$N$50,$N$51,$N$52,$N$53,$L75,$N$55,$N$54,$N$49)</f>
        <v>-1061601.4643626935</v>
      </c>
      <c r="H75" s="15">
        <f>_xll.DBRW($L$47,H$57,$N$50,$N$51,$N$52,$N$53,$L75,$N$55,$N$54,$N$49)</f>
        <v>0</v>
      </c>
      <c r="I75" s="15">
        <f>_xll.DBRW($L$47,I$57,$N$50,$N$51,$N$52,$N$53,$L75,$N$55,$N$54,$N$49)</f>
        <v>0</v>
      </c>
      <c r="J75" s="16"/>
      <c r="K75" s="16"/>
      <c r="L75" s="56" t="s">
        <v>36</v>
      </c>
      <c r="M75" s="18"/>
      <c r="N75" s="15">
        <f>_xll.DBRW($L$47,N$57,$N$50,$N$51,$N$52,"YTD",$L75,$N$55,$N$54,$N$49)</f>
        <v>0</v>
      </c>
      <c r="O75" s="15">
        <f>_xll.DBRW($L$47,O$57,$N$50,$N$51,$N$52,"YTD",$L75,$N$55,$N$54,$N$49)</f>
        <v>0</v>
      </c>
      <c r="P75" s="15">
        <f>_xll.DBRW($L$47,P$57,$N$50,$N$51,$N$52,"YTD",$L75,$N$55,$N$54,$N$49)</f>
        <v>-12787101.910361351</v>
      </c>
      <c r="Q75" s="15">
        <f>_xll.DBRW($L$47,Q$57,$N$50,$N$18,$N$52,"YTD",$L75,$N$55,$N$54,$N$49)</f>
        <v>-14130916.625647025</v>
      </c>
      <c r="S75" s="15">
        <f>_xll.DBRW($L$47,S$57,$N$50,$N$51,$N$19,$N$53,$L75,$N$55,$N$54,$N$49)</f>
        <v>0</v>
      </c>
      <c r="T75" s="15">
        <f>_xll.DBRW($L$47,T$57,$N$50,$N$51,$N$19,$N$53,$L75,$N$55,$N$54,$N$49)</f>
        <v>-12787101.910361353</v>
      </c>
      <c r="U75" s="15">
        <f>_xll.DBRW($L$47,U$57,$N$50,$N$18,$N$19,$N$53,$L75,$N$55,$N$54,$N$49)</f>
        <v>-14247674.062718827</v>
      </c>
    </row>
    <row r="76" spans="1:21" s="19" customFormat="1" x14ac:dyDescent="0.35">
      <c r="A76" s="14" t="str">
        <f t="shared" si="1"/>
        <v>Leaf</v>
      </c>
      <c r="B76" s="14" t="str" cm="1">
        <f t="array" ref="B76">_xll.DBRW("Finance:}Elementattributes_Accounts - MA",L76,"Format Flag - " &amp; $B$9)</f>
        <v/>
      </c>
      <c r="C76" s="14" t="str" cm="1">
        <f t="array" ref="C76">_xll.DBRW("Finance:}Elementattributes_Accounts - MA",L76,"Format Flag - " &amp; $B$9 &amp; "  - Percentages")</f>
        <v/>
      </c>
      <c r="D76" s="14" t="str" cm="1">
        <f t="array" ref="D76">_xll.DBRW("Finance:}Elementattributes_Accounts - MA",L76,"Format Flag - " &amp; $B$9 &amp; "  - Percentages (White Rows)")</f>
        <v/>
      </c>
      <c r="E76" s="14"/>
      <c r="F76" s="15">
        <f>_xll.DBRW($L$47,F$57,$N$50,$N$18,$N$52,$N$53,$L76,$N$55,$N$54,$N$49)</f>
        <v>-587753.35447389493</v>
      </c>
      <c r="G76" s="15">
        <f>_xll.DBRW($L$47,G$57,$N$50,$N$51,$N$52,$N$53,$L76,$N$55,$N$54,$N$49)</f>
        <v>-607314.38990795228</v>
      </c>
      <c r="H76" s="15">
        <f>_xll.DBRW($L$47,H$57,$N$50,$N$51,$N$52,$N$53,$L76,$N$55,$N$54,$N$49)</f>
        <v>0</v>
      </c>
      <c r="I76" s="15">
        <f>_xll.DBRW($L$47,I$57,$N$50,$N$51,$N$52,$N$53,$L76,$N$55,$N$54,$N$49)</f>
        <v>0</v>
      </c>
      <c r="J76" s="16"/>
      <c r="K76" s="16"/>
      <c r="L76" s="56" t="s">
        <v>37</v>
      </c>
      <c r="M76" s="18"/>
      <c r="N76" s="15">
        <f>_xll.DBRW($L$47,N$57,$N$50,$N$51,$N$52,"YTD",$L76,$N$55,$N$54,$N$49)</f>
        <v>0</v>
      </c>
      <c r="O76" s="15">
        <f>_xll.DBRW($L$47,O$57,$N$50,$N$51,$N$52,"YTD",$L76,$N$55,$N$54,$N$49)</f>
        <v>0</v>
      </c>
      <c r="P76" s="15">
        <f>_xll.DBRW($L$47,P$57,$N$50,$N$51,$N$52,"YTD",$L76,$N$55,$N$54,$N$49)</f>
        <v>-7135083.308580243</v>
      </c>
      <c r="Q76" s="15">
        <f>_xll.DBRW($L$47,Q$57,$N$50,$N$18,$N$52,"YTD",$L76,$N$55,$N$54,$N$49)</f>
        <v>-7487321.3026531078</v>
      </c>
      <c r="S76" s="15">
        <f>_xll.DBRW($L$47,S$57,$N$50,$N$51,$N$19,$N$53,$L76,$N$55,$N$54,$N$49)</f>
        <v>0</v>
      </c>
      <c r="T76" s="15">
        <f>_xll.DBRW($L$47,T$57,$N$50,$N$51,$N$19,$N$53,$L76,$N$55,$N$54,$N$49)</f>
        <v>-7135083.3085802412</v>
      </c>
      <c r="U76" s="15">
        <f>_xll.DBRW($L$47,U$57,$N$50,$N$18,$N$19,$N$53,$L76,$N$55,$N$54,$N$49)</f>
        <v>-7530966.5488724243</v>
      </c>
    </row>
    <row r="77" spans="1:21" s="19" customFormat="1" x14ac:dyDescent="0.35">
      <c r="A77" s="14" t="str">
        <f t="shared" si="1"/>
        <v>Leaf</v>
      </c>
      <c r="B77" s="14" t="str" cm="1">
        <f t="array" ref="B77">_xll.DBRW("Finance:}Elementattributes_Accounts - MA",L77,"Format Flag - " &amp; $B$9)</f>
        <v/>
      </c>
      <c r="C77" s="14" t="str" cm="1">
        <f t="array" ref="C77">_xll.DBRW("Finance:}Elementattributes_Accounts - MA",L77,"Format Flag - " &amp; $B$9 &amp; "  - Percentages")</f>
        <v/>
      </c>
      <c r="D77" s="14" t="str" cm="1">
        <f t="array" ref="D77">_xll.DBRW("Finance:}Elementattributes_Accounts - MA",L77,"Format Flag - " &amp; $B$9 &amp; "  - Percentages (White Rows)")</f>
        <v/>
      </c>
      <c r="E77" s="14"/>
      <c r="F77" s="15">
        <f>_xll.DBRW($L$47,F$57,$N$50,$N$18,$N$52,$N$53,$L77,$N$55,$N$54,$N$49)</f>
        <v>-593788.6268084707</v>
      </c>
      <c r="G77" s="15">
        <f>_xll.DBRW($L$47,G$57,$N$50,$N$51,$N$52,$N$53,$L77,$N$55,$N$54,$N$49)</f>
        <v>-720782.52311681898</v>
      </c>
      <c r="H77" s="15">
        <f>_xll.DBRW($L$47,H$57,$N$50,$N$51,$N$52,$N$53,$L77,$N$55,$N$54,$N$49)</f>
        <v>0</v>
      </c>
      <c r="I77" s="15">
        <f>_xll.DBRW($L$47,I$57,$N$50,$N$51,$N$52,$N$53,$L77,$N$55,$N$54,$N$49)</f>
        <v>0</v>
      </c>
      <c r="J77" s="16"/>
      <c r="K77" s="16"/>
      <c r="L77" s="56" t="s">
        <v>38</v>
      </c>
      <c r="M77" s="18"/>
      <c r="N77" s="15">
        <f>_xll.DBRW($L$47,N$57,$N$50,$N$51,$N$52,"YTD",$L77,$N$55,$N$54,$N$49)</f>
        <v>0</v>
      </c>
      <c r="O77" s="15">
        <f>_xll.DBRW($L$47,O$57,$N$50,$N$51,$N$52,"YTD",$L77,$N$55,$N$54,$N$49)</f>
        <v>0</v>
      </c>
      <c r="P77" s="15">
        <f>_xll.DBRW($L$47,P$57,$N$50,$N$51,$N$52,"YTD",$L77,$N$55,$N$54,$N$49)</f>
        <v>-7897168.1390443817</v>
      </c>
      <c r="Q77" s="15">
        <f>_xll.DBRW($L$47,Q$57,$N$50,$N$18,$N$52,"YTD",$L77,$N$55,$N$54,$N$49)</f>
        <v>-9402340.6723319106</v>
      </c>
      <c r="S77" s="15">
        <f>_xll.DBRW($L$47,S$57,$N$50,$N$51,$N$19,$N$53,$L77,$N$55,$N$54,$N$49)</f>
        <v>0</v>
      </c>
      <c r="T77" s="15">
        <f>_xll.DBRW($L$47,T$57,$N$50,$N$51,$N$19,$N$53,$L77,$N$55,$N$54,$N$49)</f>
        <v>-7897168.1390443835</v>
      </c>
      <c r="U77" s="15">
        <f>_xll.DBRW($L$47,U$57,$N$50,$N$18,$N$19,$N$53,$L77,$N$55,$N$54,$N$49)</f>
        <v>-9456582.3610322215</v>
      </c>
    </row>
    <row r="78" spans="1:21" s="19" customFormat="1" x14ac:dyDescent="0.35">
      <c r="A78" s="14" t="str">
        <f t="shared" si="1"/>
        <v>Leaf</v>
      </c>
      <c r="B78" s="14" t="str" cm="1">
        <f t="array" ref="B78">_xll.DBRW("Finance:}Elementattributes_Accounts - MA",L78,"Format Flag - " &amp; $B$9)</f>
        <v/>
      </c>
      <c r="C78" s="14" t="str" cm="1">
        <f t="array" ref="C78">_xll.DBRW("Finance:}Elementattributes_Accounts - MA",L78,"Format Flag - " &amp; $B$9 &amp; "  - Percentages")</f>
        <v/>
      </c>
      <c r="D78" s="14" t="str" cm="1">
        <f t="array" ref="D78">_xll.DBRW("Finance:}Elementattributes_Accounts - MA",L78,"Format Flag - " &amp; $B$9 &amp; "  - Percentages (White Rows)")</f>
        <v/>
      </c>
      <c r="E78" s="14"/>
      <c r="F78" s="15">
        <f>_xll.DBRW($L$47,F$57,$N$50,$N$18,$N$52,$N$53,$L78,$N$55,$N$54,$N$49)</f>
        <v>-1181541.9812823657</v>
      </c>
      <c r="G78" s="15">
        <f>_xll.DBRW($L$47,G$57,$N$50,$N$51,$N$52,$N$53,$L78,$N$55,$N$54,$N$49)</f>
        <v>-1328096.913024771</v>
      </c>
      <c r="H78" s="15">
        <f>_xll.DBRW($L$47,H$57,$N$50,$N$51,$N$52,$N$53,$L78,$N$55,$N$54,$N$49)</f>
        <v>0</v>
      </c>
      <c r="I78" s="15">
        <f>_xll.DBRW($L$47,I$57,$N$50,$N$51,$N$52,$N$53,$L78,$N$55,$N$54,$N$49)</f>
        <v>0</v>
      </c>
      <c r="J78" s="16"/>
      <c r="K78" s="16"/>
      <c r="L78" s="56" t="s">
        <v>39</v>
      </c>
      <c r="M78" s="18"/>
      <c r="N78" s="15">
        <f>_xll.DBRW($L$47,N$57,$N$50,$N$51,$N$52,"YTD",$L78,$N$55,$N$54,$N$49)</f>
        <v>0</v>
      </c>
      <c r="O78" s="15">
        <f>_xll.DBRW($L$47,O$57,$N$50,$N$51,$N$52,"YTD",$L78,$N$55,$N$54,$N$49)</f>
        <v>0</v>
      </c>
      <c r="P78" s="15">
        <f>_xll.DBRW($L$47,P$57,$N$50,$N$51,$N$52,"YTD",$L78,$N$55,$N$54,$N$49)</f>
        <v>-15032251.447624626</v>
      </c>
      <c r="Q78" s="15">
        <f>_xll.DBRW($L$47,Q$57,$N$50,$N$18,$N$52,"YTD",$L78,$N$55,$N$54,$N$49)</f>
        <v>-16889661.974985026</v>
      </c>
      <c r="S78" s="15">
        <f>_xll.DBRW($L$47,S$57,$N$50,$N$51,$N$19,$N$53,$L78,$N$55,$N$54,$N$49)</f>
        <v>0</v>
      </c>
      <c r="T78" s="15">
        <f>_xll.DBRW($L$47,T$57,$N$50,$N$51,$N$19,$N$53,$L78,$N$55,$N$54,$N$49)</f>
        <v>-15032251.447624628</v>
      </c>
      <c r="U78" s="15">
        <f>_xll.DBRW($L$47,U$57,$N$50,$N$18,$N$19,$N$53,$L78,$N$55,$N$54,$N$49)</f>
        <v>-16987548.909904648</v>
      </c>
    </row>
    <row r="79" spans="1:21" s="19" customFormat="1" x14ac:dyDescent="0.35">
      <c r="A79" s="14" t="str">
        <f t="shared" si="1"/>
        <v>Leaf</v>
      </c>
      <c r="B79" s="14" t="str" cm="1">
        <f t="array" ref="B79">_xll.DBRW("Finance:}Elementattributes_Accounts - MA",L79,"Format Flag - " &amp; $B$9)</f>
        <v/>
      </c>
      <c r="C79" s="14" t="str" cm="1">
        <f t="array" ref="C79">_xll.DBRW("Finance:}Elementattributes_Accounts - MA",L79,"Format Flag - " &amp; $B$9 &amp; "  - Percentages")</f>
        <v/>
      </c>
      <c r="D79" s="14" t="str" cm="1">
        <f t="array" ref="D79">_xll.DBRW("Finance:}Elementattributes_Accounts - MA",L79,"Format Flag - " &amp; $B$9 &amp; "  - Percentages (White Rows)")</f>
        <v/>
      </c>
      <c r="E79" s="14"/>
      <c r="F79" s="15">
        <f>_xll.DBRW($L$47,F$57,$N$50,$N$18,$N$52,$N$53,$L79,$N$55,$N$54,$N$49)</f>
        <v>-636824.8477762671</v>
      </c>
      <c r="G79" s="15">
        <f>_xll.DBRW($L$47,G$57,$N$50,$N$51,$N$52,$N$53,$L79,$N$55,$N$54,$N$49)</f>
        <v>-564883.86259609391</v>
      </c>
      <c r="H79" s="15">
        <f>_xll.DBRW($L$47,H$57,$N$50,$N$51,$N$52,$N$53,$L79,$N$55,$N$54,$N$49)</f>
        <v>0</v>
      </c>
      <c r="I79" s="15">
        <f>_xll.DBRW($L$47,I$57,$N$50,$N$51,$N$52,$N$53,$L79,$N$55,$N$54,$N$49)</f>
        <v>0</v>
      </c>
      <c r="J79" s="16"/>
      <c r="K79" s="16"/>
      <c r="L79" s="56" t="s">
        <v>40</v>
      </c>
      <c r="M79" s="18"/>
      <c r="N79" s="15">
        <f>_xll.DBRW($L$47,N$57,$N$50,$N$51,$N$52,"YTD",$L79,$N$55,$N$54,$N$49)</f>
        <v>0</v>
      </c>
      <c r="O79" s="15">
        <f>_xll.DBRW($L$47,O$57,$N$50,$N$51,$N$52,"YTD",$L79,$N$55,$N$54,$N$49)</f>
        <v>0</v>
      </c>
      <c r="P79" s="15">
        <f>_xll.DBRW($L$47,P$57,$N$50,$N$51,$N$52,"YTD",$L79,$N$55,$N$54,$N$49)</f>
        <v>-7349125.8471606607</v>
      </c>
      <c r="Q79" s="15">
        <f>_xll.DBRW($L$47,Q$57,$N$50,$N$18,$N$52,"YTD",$L79,$N$55,$N$54,$N$49)</f>
        <v>-7666102.6132558985</v>
      </c>
      <c r="S79" s="15">
        <f>_xll.DBRW($L$47,S$57,$N$50,$N$51,$N$19,$N$53,$L79,$N$55,$N$54,$N$49)</f>
        <v>0</v>
      </c>
      <c r="T79" s="15">
        <f>_xll.DBRW($L$47,T$57,$N$50,$N$51,$N$19,$N$53,$L79,$N$55,$N$54,$N$49)</f>
        <v>-7349125.8471606653</v>
      </c>
      <c r="U79" s="15">
        <f>_xll.DBRW($L$47,U$57,$N$50,$N$18,$N$19,$N$53,$L79,$N$55,$N$54,$N$49)</f>
        <v>-7717305.0828896649</v>
      </c>
    </row>
    <row r="80" spans="1:21" s="10" customFormat="1" x14ac:dyDescent="0.35">
      <c r="A80" s="5" t="str">
        <f t="shared" si="1"/>
        <v>Custom</v>
      </c>
      <c r="B80" s="5" t="str" cm="1">
        <f t="array" ref="B80">_xll.DBRW("Finance:}Elementattributes_Accounts - MA",L80,"Format Flag - " &amp; $B$9)</f>
        <v>1</v>
      </c>
      <c r="C80" s="5" t="str" cm="1">
        <f t="array" ref="C80">_xll.DBRW("Finance:}Elementattributes_Accounts - MA",L80,"Format Flag - " &amp; $B$9 &amp; "  - Percentages")</f>
        <v/>
      </c>
      <c r="D80" s="5" t="str" cm="1">
        <f t="array" ref="D80">_xll.DBRW("Finance:}Elementattributes_Accounts - MA",L80,"Format Flag - " &amp; $B$9 &amp; "  - Percentages (White Rows)")</f>
        <v/>
      </c>
      <c r="E80" s="5"/>
      <c r="F80" s="6">
        <f>_xll.DBRW($L$47,F$57,$N$50,$N$18,$N$52,$N$53,$L80,$N$55,$N$54,$N$49)</f>
        <v>1713155.9521633026</v>
      </c>
      <c r="G80" s="6">
        <f>_xll.DBRW($L$47,G$57,$N$50,$N$51,$N$52,$N$53,$L80,$N$55,$N$54,$N$49)</f>
        <v>673099.72729559161</v>
      </c>
      <c r="H80" s="6">
        <f>_xll.DBRW($L$47,H$57,$N$50,$N$51,$N$52,$N$53,$L80,$N$55,$N$54,$N$49)</f>
        <v>0</v>
      </c>
      <c r="I80" s="6">
        <f>_xll.DBRW($L$47,I$57,$N$50,$N$51,$N$52,$N$53,$L80,$N$55,$N$54,$N$49)</f>
        <v>0</v>
      </c>
      <c r="J80" s="43"/>
      <c r="K80" s="43"/>
      <c r="L80" s="40" t="s">
        <v>41</v>
      </c>
      <c r="M80" s="9"/>
      <c r="N80" s="6">
        <f>_xll.DBRW($L$47,N$57,$N$50,$N$51,$N$52,"YTD",$L80,$N$55,$N$54,$N$49)</f>
        <v>0</v>
      </c>
      <c r="O80" s="6">
        <f>_xll.DBRW($L$47,O$57,$N$50,$N$51,$N$52,"YTD",$L80,$N$55,$N$54,$N$49)</f>
        <v>0</v>
      </c>
      <c r="P80" s="6">
        <f>_xll.DBRW($L$47,P$57,$N$50,$N$51,$N$52,"YTD",$L80,$N$55,$N$54,$N$49)</f>
        <v>7107319.0984560307</v>
      </c>
      <c r="Q80" s="6">
        <f>_xll.DBRW($L$47,Q$57,$N$50,$N$18,$N$52,"YTD",$L80,$N$55,$N$54,$N$49)</f>
        <v>3348081.6699823635</v>
      </c>
      <c r="S80" s="6">
        <f>_xll.DBRW($L$47,S$57,$N$50,$N$51,$N$19,$N$53,$L80,$N$55,$N$54,$N$49)</f>
        <v>0</v>
      </c>
      <c r="T80" s="6">
        <f>_xll.DBRW($L$47,T$57,$N$50,$N$51,$N$19,$N$53,$L80,$N$55,$N$54,$N$49)</f>
        <v>7107319.0984560251</v>
      </c>
      <c r="U80" s="6">
        <f>_xll.DBRW($L$47,U$57,$N$50,$N$18,$N$19,$N$53,$L80,$N$55,$N$54,$N$49)</f>
        <v>3374666.6788199488</v>
      </c>
    </row>
    <row r="81" spans="1:21" s="10" customFormat="1" x14ac:dyDescent="0.25">
      <c r="A81" s="5" t="str">
        <f t="shared" si="1"/>
        <v>Percent</v>
      </c>
      <c r="B81" s="5" t="str" cm="1">
        <f t="array" ref="B81">_xll.DBRW("Finance:}Elementattributes_Accounts - MA",L81,"Format Flag - " &amp; $B$9)</f>
        <v/>
      </c>
      <c r="C81" s="5" t="str" cm="1">
        <f t="array" ref="C81">_xll.DBRW("Finance:}Elementattributes_Accounts - MA",L81,"Format Flag - " &amp; $B$9 &amp; "  - Percentages")</f>
        <v>1</v>
      </c>
      <c r="D81" s="5" t="str" cm="1">
        <f t="array" ref="D81">_xll.DBRW("Finance:}Elementattributes_Accounts - MA",L81,"Format Flag - " &amp; $B$9 &amp; "  - Percentages (White Rows)")</f>
        <v/>
      </c>
      <c r="E81" s="5"/>
      <c r="F81" s="11">
        <f>_xll.DBRW($L$47,F$57,$N$50,$N$18,$N$52,$N$53,$L81,$N$55,$N$54,$N$49)</f>
        <v>0.14957446948805372</v>
      </c>
      <c r="G81" s="11">
        <f>_xll.DBRW($L$47,G$57,$N$50,$N$51,$N$52,$N$53,$L81,$N$55,$N$54,$N$49)</f>
        <v>7.420390967656694E-2</v>
      </c>
      <c r="H81" s="11">
        <f>_xll.DBRW($L$47,H$57,$N$50,$N$51,$N$52,$N$53,$L81,$N$55,$N$54,$N$49)</f>
        <v>0</v>
      </c>
      <c r="I81" s="11">
        <f>_xll.DBRW($L$47,I$57,$N$50,$N$51,$N$52,$N$53,$L81,$N$55,$N$54,$N$49)</f>
        <v>0</v>
      </c>
      <c r="J81" s="12"/>
      <c r="K81" s="12"/>
      <c r="L81" s="41" t="s">
        <v>56</v>
      </c>
      <c r="M81" s="9"/>
      <c r="N81" s="11">
        <f>_xll.DBRW($L$47,N$57,$N$50,$N$51,$N$52,"YTD",$L81,$N$55,$N$54,$N$49)</f>
        <v>0</v>
      </c>
      <c r="O81" s="11">
        <f>_xll.DBRW($L$47,O$57,$N$50,$N$51,$N$52,"YTD",$L81,$N$55,$N$54,$N$49)</f>
        <v>0</v>
      </c>
      <c r="P81" s="11">
        <f>_xll.DBRW($L$47,P$57,$N$50,$N$51,$N$52,"YTD",$L81,$N$55,$N$54,$N$49)</f>
        <v>6.7582752421423059E-2</v>
      </c>
      <c r="Q81" s="11">
        <f>_xll.DBRW($L$47,Q$57,$N$50,$N$18,$N$52,"YTD",$L81,$N$55,$N$54,$N$49)</f>
        <v>3.0173651358515904E-2</v>
      </c>
      <c r="S81" s="11">
        <f>_xll.DBRW($L$47,S$57,$N$50,$N$51,$N$19,$N$53,$L81,$N$55,$N$54,$N$49)</f>
        <v>0</v>
      </c>
      <c r="T81" s="11">
        <f>_xll.DBRW($L$47,T$57,$N$50,$N$51,$N$19,$N$53,$L81,$N$55,$N$54,$N$49)</f>
        <v>6.7582752421422976E-2</v>
      </c>
      <c r="U81" s="11">
        <f>_xll.DBRW($L$47,U$57,$N$50,$N$18,$N$19,$N$53,$L81,$N$55,$N$54,$N$49)</f>
        <v>3.020724561693252E-2</v>
      </c>
    </row>
    <row r="82" spans="1:21" s="10" customFormat="1" x14ac:dyDescent="0.35">
      <c r="A82" s="5" t="str">
        <f t="shared" si="1"/>
        <v>Custom</v>
      </c>
      <c r="B82" s="5" t="str" cm="1">
        <f t="array" ref="B82">_xll.DBRW("Finance:}Elementattributes_Accounts - MA",L82,"Format Flag - " &amp; $B$9)</f>
        <v>1</v>
      </c>
      <c r="C82" s="5" t="str" cm="1">
        <f t="array" ref="C82">_xll.DBRW("Finance:}Elementattributes_Accounts - MA",L82,"Format Flag - " &amp; $B$9 &amp; "  - Percentages")</f>
        <v/>
      </c>
      <c r="D82" s="5" t="str" cm="1">
        <f t="array" ref="D82">_xll.DBRW("Finance:}Elementattributes_Accounts - MA",L82,"Format Flag - " &amp; $B$9 &amp; "  - Percentages (White Rows)")</f>
        <v/>
      </c>
      <c r="E82" s="5"/>
      <c r="F82" s="6">
        <f>_xll.DBRW($L$47,F$57,$N$50,$N$18,$N$52,$N$53,$L82,$N$55,$N$54,$N$49)</f>
        <v>1995461.7087107389</v>
      </c>
      <c r="G82" s="6">
        <f>_xll.DBRW($L$47,G$57,$N$50,$N$51,$N$52,$N$53,$L82,$N$55,$N$54,$N$49)</f>
        <v>839919.5924128996</v>
      </c>
      <c r="H82" s="6">
        <f>_xll.DBRW($L$47,H$57,$N$50,$N$51,$N$52,$N$53,$L82,$N$55,$N$54,$N$49)</f>
        <v>0</v>
      </c>
      <c r="I82" s="6">
        <f>_xll.DBRW($L$47,I$57,$N$50,$N$51,$N$52,$N$53,$L82,$N$55,$N$54,$N$49)</f>
        <v>0</v>
      </c>
      <c r="J82" s="43"/>
      <c r="K82" s="43"/>
      <c r="L82" s="40" t="s">
        <v>42</v>
      </c>
      <c r="M82" s="9"/>
      <c r="N82" s="6">
        <f>_xll.DBRW($L$47,N$57,$N$50,$N$51,$N$52,"YTD",$L82,$N$55,$N$54,$N$49)</f>
        <v>0</v>
      </c>
      <c r="O82" s="6">
        <f>_xll.DBRW($L$47,O$57,$N$50,$N$51,$N$52,"YTD",$L82,$N$55,$N$54,$N$49)</f>
        <v>0</v>
      </c>
      <c r="P82" s="6">
        <f>_xll.DBRW($L$47,P$57,$N$50,$N$51,$N$52,"YTD",$L82,$N$55,$N$54,$N$49)</f>
        <v>8695390.570353128</v>
      </c>
      <c r="Q82" s="6">
        <f>_xll.DBRW($L$47,Q$57,$N$50,$N$18,$N$52,"YTD",$L82,$N$55,$N$54,$N$49)</f>
        <v>5814343.4484394658</v>
      </c>
      <c r="S82" s="6">
        <f>_xll.DBRW($L$47,S$57,$N$50,$N$51,$N$19,$N$53,$L82,$N$55,$N$54,$N$49)</f>
        <v>0</v>
      </c>
      <c r="T82" s="6">
        <f>_xll.DBRW($L$47,T$57,$N$50,$N$51,$N$19,$N$53,$L82,$N$55,$N$54,$N$49)</f>
        <v>8695390.5703531131</v>
      </c>
      <c r="U82" s="6">
        <f>_xll.DBRW($L$47,U$57,$N$50,$N$18,$N$19,$N$53,$L82,$N$55,$N$54,$N$49)</f>
        <v>5861119.0561218793</v>
      </c>
    </row>
    <row r="83" spans="1:21" s="10" customFormat="1" x14ac:dyDescent="0.25">
      <c r="A83" s="5" t="str">
        <f t="shared" si="1"/>
        <v>Percent</v>
      </c>
      <c r="B83" s="5" t="str" cm="1">
        <f t="array" ref="B83">_xll.DBRW("Finance:}Elementattributes_Accounts - MA",L83,"Format Flag - " &amp; $B$9)</f>
        <v/>
      </c>
      <c r="C83" s="5" t="str" cm="1">
        <f t="array" ref="C83">_xll.DBRW("Finance:}Elementattributes_Accounts - MA",L83,"Format Flag - " &amp; $B$9 &amp; "  - Percentages")</f>
        <v>1</v>
      </c>
      <c r="D83" s="5" t="str" cm="1">
        <f t="array" ref="D83">_xll.DBRW("Finance:}Elementattributes_Accounts - MA",L83,"Format Flag - " &amp; $B$9 &amp; "  - Percentages (White Rows)")</f>
        <v/>
      </c>
      <c r="E83" s="5"/>
      <c r="F83" s="11">
        <f>_xll.DBRW($L$47,F$57,$N$50,$N$18,$N$52,$N$53,$L83,$N$55,$N$54,$N$49)</f>
        <v>5.3777421896130988E-2</v>
      </c>
      <c r="G83" s="11">
        <f>_xll.DBRW($L$47,G$57,$N$50,$N$51,$N$52,$N$53,$L83,$N$55,$N$54,$N$49)</f>
        <v>7.8980209165296383E-2</v>
      </c>
      <c r="H83" s="11">
        <f>_xll.DBRW($L$47,H$57,$N$50,$N$51,$N$52,$N$53,$L83,$N$55,$N$54,$N$49)</f>
        <v>0</v>
      </c>
      <c r="I83" s="11">
        <f>_xll.DBRW($L$47,I$57,$N$50,$N$51,$N$52,$N$53,$L83,$N$55,$N$54,$N$49)</f>
        <v>0</v>
      </c>
      <c r="J83" s="12"/>
      <c r="K83" s="12"/>
      <c r="L83" s="41" t="s">
        <v>57</v>
      </c>
      <c r="M83" s="9"/>
      <c r="N83" s="11">
        <f>_xll.DBRW($L$47,N$57,$N$50,$N$51,$N$52,"YTD",$L83,$N$55,$N$54,$N$49)</f>
        <v>0</v>
      </c>
      <c r="O83" s="11">
        <f>_xll.DBRW($L$47,O$57,$N$50,$N$51,$N$52,"YTD",$L83,$N$55,$N$54,$N$49)</f>
        <v>0</v>
      </c>
      <c r="P83" s="11">
        <f>_xll.DBRW($L$47,P$57,$N$50,$N$51,$N$52,"YTD",$L83,$N$55,$N$54,$N$49)</f>
        <v>4.6521409600684578E-2</v>
      </c>
      <c r="Q83" s="11">
        <f>_xll.DBRW($L$47,Q$57,$N$50,$N$18,$N$52,"YTD",$L83,$N$55,$N$54,$N$49)</f>
        <v>1.643860412078808E-2</v>
      </c>
      <c r="S83" s="11">
        <f>_xll.DBRW($L$47,S$57,$N$50,$N$51,$N$19,$N$53,$L83,$N$55,$N$54,$N$49)</f>
        <v>0</v>
      </c>
      <c r="T83" s="11">
        <f>_xll.DBRW($L$47,T$57,$N$50,$N$51,$N$19,$N$53,$L83,$N$55,$N$54,$N$49)</f>
        <v>4.6521409600684488E-2</v>
      </c>
      <c r="U83" s="11">
        <f>_xll.DBRW($L$47,U$57,$N$50,$N$18,$N$19,$N$53,$L83,$N$55,$N$54,$N$49)</f>
        <v>1.6744683734138909E-2</v>
      </c>
    </row>
    <row r="84" spans="1:21" s="19" customFormat="1" x14ac:dyDescent="0.35">
      <c r="A84" s="14" t="str">
        <f t="shared" si="1"/>
        <v>Leaf</v>
      </c>
      <c r="B84" s="14" t="str" cm="1">
        <f t="array" ref="B84">_xll.DBRW("Finance:}Elementattributes_Accounts - MA",L84,"Format Flag - " &amp; $B$9)</f>
        <v/>
      </c>
      <c r="C84" s="14" t="str" cm="1">
        <f t="array" ref="C84">_xll.DBRW("Finance:}Elementattributes_Accounts - MA",L84,"Format Flag - " &amp; $B$9 &amp; "  - Percentages")</f>
        <v/>
      </c>
      <c r="D84" s="14" t="str" cm="1">
        <f t="array" ref="D84">_xll.DBRW("Finance:}Elementattributes_Accounts - MA",L84,"Format Flag - " &amp; $B$9 &amp; "  - Percentages (White Rows)")</f>
        <v/>
      </c>
      <c r="E84" s="14"/>
      <c r="F84" s="15">
        <f>_xll.DBRW($L$47,F$57,$N$50,$N$18,$N$52,$N$53,$L84,$N$55,$N$54,$N$49)</f>
        <v>-965068.67089204572</v>
      </c>
      <c r="G84" s="15">
        <f>_xll.DBRW($L$47,G$57,$N$50,$N$51,$N$52,$N$53,$L84,$N$55,$N$54,$N$49)</f>
        <v>-7083.3</v>
      </c>
      <c r="H84" s="15">
        <f>_xll.DBRW($L$47,H$57,$N$50,$N$51,$N$52,$N$53,$L84,$N$55,$N$54,$N$49)</f>
        <v>0</v>
      </c>
      <c r="I84" s="15">
        <f>_xll.DBRW($L$47,I$57,$N$50,$N$51,$N$52,$N$53,$L84,$N$55,$N$54,$N$49)</f>
        <v>0</v>
      </c>
      <c r="J84" s="16"/>
      <c r="K84" s="16"/>
      <c r="L84" s="42" t="s">
        <v>91</v>
      </c>
      <c r="M84" s="18"/>
      <c r="N84" s="15">
        <f>_xll.DBRW($L$47,N$57,$N$50,$N$51,$N$52,"YTD",$L84,$N$55,$N$54,$N$49)</f>
        <v>0</v>
      </c>
      <c r="O84" s="15">
        <f>_xll.DBRW($L$47,O$57,$N$50,$N$51,$N$52,"YTD",$L84,$N$55,$N$54,$N$49)</f>
        <v>0</v>
      </c>
      <c r="P84" s="15">
        <f>_xll.DBRW($L$47,P$57,$N$50,$N$51,$N$52,"YTD",$L84,$N$55,$N$54,$N$49)</f>
        <v>-3099718.1541941571</v>
      </c>
      <c r="Q84" s="15">
        <f>_xll.DBRW($L$47,Q$57,$N$50,$N$18,$N$52,"YTD",$L84,$N$55,$N$54,$N$49)</f>
        <v>-3440981.8903969964</v>
      </c>
      <c r="S84" s="15">
        <f>_xll.DBRW($L$47,S$57,$N$50,$N$51,$N$19,$N$53,$L84,$N$55,$N$54,$N$49)</f>
        <v>0</v>
      </c>
      <c r="T84" s="15">
        <f>_xll.DBRW($L$47,T$57,$N$50,$N$51,$N$19,$N$53,$L84,$N$55,$N$54,$N$49)</f>
        <v>-3099718.1541941548</v>
      </c>
      <c r="U84" s="15">
        <f>_xll.DBRW($L$47,U$57,$N$50,$N$18,$N$19,$N$53,$L84,$N$55,$N$54,$N$49)</f>
        <v>-3436650.3419903303</v>
      </c>
    </row>
    <row r="85" spans="1:21" s="19" customFormat="1" x14ac:dyDescent="0.35">
      <c r="A85" s="14" t="str">
        <f t="shared" si="1"/>
        <v>Leaf</v>
      </c>
      <c r="B85" s="14" t="str" cm="1">
        <f t="array" ref="B85">_xll.DBRW("Finance:}Elementattributes_Accounts - MA",L85,"Format Flag - " &amp; $B$9)</f>
        <v/>
      </c>
      <c r="C85" s="14" t="str" cm="1">
        <f t="array" ref="C85">_xll.DBRW("Finance:}Elementattributes_Accounts - MA",L85,"Format Flag - " &amp; $B$9 &amp; "  - Percentages")</f>
        <v/>
      </c>
      <c r="D85" s="14" t="str" cm="1">
        <f t="array" ref="D85">_xll.DBRW("Finance:}Elementattributes_Accounts - MA",L85,"Format Flag - " &amp; $B$9 &amp; "  - Percentages (White Rows)")</f>
        <v/>
      </c>
      <c r="E85" s="14"/>
      <c r="F85" s="15">
        <f>_xll.DBRW($L$47,F$57,$N$50,$N$18,$N$52,$N$53,$L85,$N$55,$N$54,$N$49)</f>
        <v>-255117.91683168316</v>
      </c>
      <c r="G85" s="15">
        <f>_xll.DBRW($L$47,G$57,$N$50,$N$51,$N$52,$N$53,$L85,$N$55,$N$54,$N$49)</f>
        <v>0</v>
      </c>
      <c r="H85" s="15">
        <f>_xll.DBRW($L$47,H$57,$N$50,$N$51,$N$52,$N$53,$L85,$N$55,$N$54,$N$49)</f>
        <v>0</v>
      </c>
      <c r="I85" s="15">
        <f>_xll.DBRW($L$47,I$57,$N$50,$N$51,$N$52,$N$53,$L85,$N$55,$N$54,$N$49)</f>
        <v>0</v>
      </c>
      <c r="J85" s="16"/>
      <c r="K85" s="16"/>
      <c r="L85" s="42" t="s">
        <v>92</v>
      </c>
      <c r="M85" s="18"/>
      <c r="N85" s="15">
        <f>_xll.DBRW($L$47,N$57,$N$50,$N$51,$N$52,"YTD",$L85,$N$55,$N$54,$N$49)</f>
        <v>0</v>
      </c>
      <c r="O85" s="15">
        <f>_xll.DBRW($L$47,O$57,$N$50,$N$51,$N$52,"YTD",$L85,$N$55,$N$54,$N$49)</f>
        <v>0</v>
      </c>
      <c r="P85" s="15">
        <f>_xll.DBRW($L$47,P$57,$N$50,$N$51,$N$52,"YTD",$L85,$N$55,$N$54,$N$49)</f>
        <v>0</v>
      </c>
      <c r="Q85" s="15">
        <f>_xll.DBRW($L$47,Q$57,$N$50,$N$18,$N$52,"YTD",$L85,$N$55,$N$54,$N$49)</f>
        <v>-224006.81207134627</v>
      </c>
      <c r="S85" s="15">
        <f>_xll.DBRW($L$47,S$57,$N$50,$N$51,$N$19,$N$53,$L85,$N$55,$N$54,$N$49)</f>
        <v>0</v>
      </c>
      <c r="T85" s="15">
        <f>_xll.DBRW($L$47,T$57,$N$50,$N$51,$N$19,$N$53,$L85,$N$55,$N$54,$N$49)</f>
        <v>0</v>
      </c>
      <c r="U85" s="15">
        <f>_xll.DBRW($L$47,U$57,$N$50,$N$18,$N$19,$N$53,$L85,$N$55,$N$54,$N$49)</f>
        <v>-220528.27842991211</v>
      </c>
    </row>
    <row r="86" spans="1:21" s="10" customFormat="1" x14ac:dyDescent="0.35">
      <c r="A86" s="5" t="str">
        <f t="shared" si="1"/>
        <v>Custom</v>
      </c>
      <c r="B86" s="5" t="str" cm="1">
        <f t="array" ref="B86">_xll.DBRW("Finance:}Elementattributes_Accounts - MA",L86,"Format Flag - " &amp; $B$9)</f>
        <v>1</v>
      </c>
      <c r="C86" s="5" t="str" cm="1">
        <f t="array" ref="C86">_xll.DBRW("Finance:}Elementattributes_Accounts - MA",L86,"Format Flag - " &amp; $B$9 &amp; "  - Percentages")</f>
        <v/>
      </c>
      <c r="D86" s="5" t="str" cm="1">
        <f t="array" ref="D86">_xll.DBRW("Finance:}Elementattributes_Accounts - MA",L86,"Format Flag - " &amp; $B$9 &amp; "  - Percentages (White Rows)")</f>
        <v/>
      </c>
      <c r="E86" s="5"/>
      <c r="F86" s="6">
        <f>_xll.DBRW($L$47,F$57,$N$50,$N$18,$N$52,$N$53,$L86,$N$55,$N$54,$N$49)</f>
        <v>775275.12098700972</v>
      </c>
      <c r="G86" s="6">
        <f>_xll.DBRW($L$47,G$57,$N$50,$N$51,$N$52,$N$53,$L86,$N$55,$N$54,$N$49)</f>
        <v>832836.29241289932</v>
      </c>
      <c r="H86" s="6">
        <f>_xll.DBRW($L$47,H$57,$N$50,$N$51,$N$52,$N$53,$L86,$N$55,$N$54,$N$49)</f>
        <v>0</v>
      </c>
      <c r="I86" s="6">
        <f>_xll.DBRW($L$47,I$57,$N$50,$N$51,$N$52,$N$53,$L86,$N$55,$N$54,$N$49)</f>
        <v>0</v>
      </c>
      <c r="J86" s="43"/>
      <c r="K86" s="43"/>
      <c r="L86" s="40" t="s">
        <v>93</v>
      </c>
      <c r="M86" s="9"/>
      <c r="N86" s="6">
        <f>_xll.DBRW($L$47,N$57,$N$50,$N$51,$N$52,"YTD",$L86,$N$55,$N$54,$N$49)</f>
        <v>0</v>
      </c>
      <c r="O86" s="6">
        <f>_xll.DBRW($L$47,O$57,$N$50,$N$51,$N$52,"YTD",$L86,$N$55,$N$54,$N$49)</f>
        <v>0</v>
      </c>
      <c r="P86" s="6">
        <f>_xll.DBRW($L$47,P$57,$N$50,$N$51,$N$52,"YTD",$L86,$N$55,$N$54,$N$49)</f>
        <v>5595672.4161589714</v>
      </c>
      <c r="Q86" s="6">
        <f>_xll.DBRW($L$47,Q$57,$N$50,$N$18,$N$52,"YTD",$L86,$N$55,$N$54,$N$49)</f>
        <v>2149354.7459711204</v>
      </c>
      <c r="S86" s="6">
        <f>_xll.DBRW($L$47,S$57,$N$50,$N$51,$N$19,$N$53,$L86,$N$55,$N$54,$N$49)</f>
        <v>0</v>
      </c>
      <c r="T86" s="6">
        <f>_xll.DBRW($L$47,T$57,$N$50,$N$51,$N$19,$N$53,$L86,$N$55,$N$54,$N$49)</f>
        <v>5595672.4161589593</v>
      </c>
      <c r="U86" s="6">
        <f>_xll.DBRW($L$47,U$57,$N$50,$N$18,$N$19,$N$53,$L86,$N$55,$N$54,$N$49)</f>
        <v>2203940.4357016394</v>
      </c>
    </row>
    <row r="87" spans="1:21" s="10" customFormat="1" x14ac:dyDescent="0.25">
      <c r="A87" s="5" t="str">
        <f t="shared" si="1"/>
        <v>Percent</v>
      </c>
      <c r="B87" s="5" t="str" cm="1">
        <f t="array" ref="B87">_xll.DBRW("Finance:}Elementattributes_Accounts - MA",L87,"Format Flag - " &amp; $B$9)</f>
        <v/>
      </c>
      <c r="C87" s="5" t="str" cm="1">
        <f t="array" ref="C87">_xll.DBRW("Finance:}Elementattributes_Accounts - MA",L87,"Format Flag - " &amp; $B$9 &amp; "  - Percentages")</f>
        <v>1</v>
      </c>
      <c r="D87" s="5" t="str" cm="1">
        <f t="array" ref="D87">_xll.DBRW("Finance:}Elementattributes_Accounts - MA",L87,"Format Flag - " &amp; $B$9 &amp; "  - Percentages (White Rows)")</f>
        <v/>
      </c>
      <c r="E87" s="5"/>
      <c r="F87" s="11">
        <f>_xll.DBRW($L$47,F$57,$N$50,$N$18,$N$52,$N$53,$L87,$N$55,$N$54,$N$49)</f>
        <v>-12.734620183754194</v>
      </c>
      <c r="G87" s="11">
        <f>_xll.DBRW($L$47,G$57,$N$50,$N$51,$N$52,$N$53,$L87,$N$55,$N$54,$N$49)</f>
        <v>0</v>
      </c>
      <c r="H87" s="11">
        <f>_xll.DBRW($L$47,H$57,$N$50,$N$51,$N$52,$N$53,$L87,$N$55,$N$54,$N$49)</f>
        <v>0</v>
      </c>
      <c r="I87" s="11">
        <f>_xll.DBRW($L$47,I$57,$N$50,$N$51,$N$52,$N$53,$L87,$N$55,$N$54,$N$49)</f>
        <v>0</v>
      </c>
      <c r="J87" s="12"/>
      <c r="K87" s="12"/>
      <c r="L87" s="41" t="s">
        <v>94</v>
      </c>
      <c r="M87" s="9"/>
      <c r="N87" s="11">
        <f>_xll.DBRW($L$47,N$57,$N$50,$N$51,$N$52,"YTD",$L87,$N$55,$N$54,$N$49)</f>
        <v>0</v>
      </c>
      <c r="O87" s="11">
        <f>_xll.DBRW($L$47,O$57,$N$50,$N$51,$N$52,"YTD",$L87,$N$55,$N$54,$N$49)</f>
        <v>0</v>
      </c>
      <c r="P87" s="11">
        <f>_xll.DBRW($L$47,P$57,$N$50,$N$51,$N$52,"YTD",$L87,$N$55,$N$54,$N$49)</f>
        <v>1.9451899637681664</v>
      </c>
      <c r="Q87" s="11">
        <f>_xll.DBRW($L$47,Q$57,$N$50,$N$18,$N$52,"YTD",$L87,$N$55,$N$54,$N$49)</f>
        <v>1.323925311102222</v>
      </c>
      <c r="S87" s="11">
        <f>_xll.DBRW($L$47,S$57,$N$50,$N$51,$N$19,$N$53,$L87,$N$55,$N$54,$N$49)</f>
        <v>0</v>
      </c>
      <c r="T87" s="11">
        <f>_xll.DBRW($L$47,T$57,$N$50,$N$51,$N$19,$N$53,$L87,$N$55,$N$54,$N$49)</f>
        <v>0</v>
      </c>
      <c r="U87" s="11">
        <f>_xll.DBRW($L$47,U$57,$N$50,$N$18,$N$19,$N$53,$L87,$N$55,$N$54,$N$49)</f>
        <v>-26.239440596564741</v>
      </c>
    </row>
    <row r="89" spans="1:21" hidden="1" x14ac:dyDescent="0.35"/>
    <row r="90" spans="1:21" hidden="1" x14ac:dyDescent="0.35">
      <c r="A90" s="2" t="s">
        <v>0</v>
      </c>
      <c r="B90" s="2"/>
      <c r="C90" s="2"/>
      <c r="D90" s="2"/>
      <c r="E90" s="2"/>
    </row>
    <row r="91" spans="1:21" s="10" customFormat="1" hidden="1" x14ac:dyDescent="0.35">
      <c r="A91" s="5" t="s">
        <v>78</v>
      </c>
      <c r="B91" s="5"/>
      <c r="C91" s="5"/>
      <c r="D91" s="5"/>
      <c r="E91" s="5"/>
      <c r="F91" s="58">
        <v>123.456789</v>
      </c>
      <c r="G91" s="58">
        <v>123.456789</v>
      </c>
      <c r="H91" s="58">
        <v>123.456789</v>
      </c>
      <c r="I91" s="58">
        <v>123.456789</v>
      </c>
      <c r="J91" s="16"/>
      <c r="K91" s="16"/>
      <c r="L91" s="17" t="s">
        <v>3</v>
      </c>
      <c r="M91" s="18"/>
      <c r="N91" s="58">
        <v>123.456789</v>
      </c>
      <c r="O91" s="58">
        <v>123.456789</v>
      </c>
      <c r="P91" s="58">
        <v>123.456789</v>
      </c>
      <c r="Q91" s="58">
        <v>124.456789</v>
      </c>
      <c r="R91" s="59"/>
      <c r="S91" s="58">
        <v>123.456789</v>
      </c>
      <c r="T91" s="58">
        <v>123.456789</v>
      </c>
      <c r="U91" s="58">
        <v>123.456789</v>
      </c>
    </row>
    <row r="92" spans="1:21" s="10" customFormat="1" hidden="1" x14ac:dyDescent="0.25">
      <c r="A92" s="5" t="s">
        <v>80</v>
      </c>
      <c r="B92" s="5"/>
      <c r="C92" s="5"/>
      <c r="D92" s="5"/>
      <c r="E92" s="5"/>
      <c r="F92" s="11">
        <v>123.456789</v>
      </c>
      <c r="G92" s="11">
        <v>123.456789</v>
      </c>
      <c r="H92" s="11">
        <v>123.456789</v>
      </c>
      <c r="I92" s="11">
        <v>124.456789</v>
      </c>
      <c r="J92" s="12"/>
      <c r="K92" s="12"/>
      <c r="L92" s="13" t="s">
        <v>3</v>
      </c>
      <c r="M92" s="9"/>
      <c r="N92" s="11">
        <v>123.456789</v>
      </c>
      <c r="O92" s="11">
        <v>123.456789</v>
      </c>
      <c r="P92" s="11">
        <v>123.456789</v>
      </c>
      <c r="Q92" s="11">
        <v>124.456789</v>
      </c>
      <c r="S92" s="11">
        <v>123.456789</v>
      </c>
      <c r="T92" s="11">
        <v>123.456789</v>
      </c>
      <c r="U92" s="11">
        <v>123.456789</v>
      </c>
    </row>
    <row r="93" spans="1:21" s="10" customFormat="1" hidden="1" x14ac:dyDescent="0.25">
      <c r="A93" s="5" t="s">
        <v>109</v>
      </c>
      <c r="B93" s="5"/>
      <c r="C93" s="5"/>
      <c r="D93" s="5"/>
      <c r="E93" s="5"/>
      <c r="F93" s="60">
        <v>123.456789</v>
      </c>
      <c r="G93" s="60">
        <v>123.456789</v>
      </c>
      <c r="H93" s="60">
        <v>123.456789</v>
      </c>
      <c r="I93" s="60">
        <v>124.456789</v>
      </c>
      <c r="J93" s="12"/>
      <c r="K93" s="12"/>
      <c r="L93" s="61" t="s">
        <v>3</v>
      </c>
      <c r="M93" s="62"/>
      <c r="N93" s="60">
        <v>123.456789</v>
      </c>
      <c r="O93" s="60">
        <v>123.456789</v>
      </c>
      <c r="P93" s="60">
        <v>123.456789</v>
      </c>
      <c r="Q93" s="60">
        <v>124.456789</v>
      </c>
      <c r="S93" s="60">
        <v>123.456789</v>
      </c>
      <c r="T93" s="60">
        <v>123.456789</v>
      </c>
      <c r="U93" s="60">
        <v>123.456789</v>
      </c>
    </row>
    <row r="94" spans="1:21" s="19" customFormat="1" hidden="1" x14ac:dyDescent="0.35">
      <c r="A94" s="14" t="s">
        <v>1</v>
      </c>
      <c r="B94" s="14"/>
      <c r="C94" s="14"/>
      <c r="D94" s="14"/>
      <c r="E94" s="14"/>
      <c r="F94" s="63">
        <v>123.456789</v>
      </c>
      <c r="G94" s="63">
        <v>123.456789</v>
      </c>
      <c r="H94" s="63">
        <v>123.456789</v>
      </c>
      <c r="I94" s="63">
        <v>123.456789</v>
      </c>
      <c r="J94" s="16"/>
      <c r="K94" s="16"/>
      <c r="L94" s="17" t="s">
        <v>3</v>
      </c>
      <c r="M94" s="18"/>
      <c r="N94" s="63">
        <v>123.456789</v>
      </c>
      <c r="O94" s="63">
        <v>123.456789</v>
      </c>
      <c r="P94" s="63">
        <v>123.456789</v>
      </c>
      <c r="Q94" s="63">
        <v>124.456789</v>
      </c>
      <c r="R94" s="59"/>
      <c r="S94" s="63">
        <v>123.456789</v>
      </c>
      <c r="T94" s="63">
        <v>123.456789</v>
      </c>
      <c r="U94" s="63">
        <v>123.456789</v>
      </c>
    </row>
    <row r="95" spans="1:21" hidden="1" x14ac:dyDescent="0.35">
      <c r="A95" s="2" t="s">
        <v>2</v>
      </c>
      <c r="B95" s="2"/>
      <c r="C95" s="2"/>
      <c r="D95" s="2"/>
      <c r="E95" s="2"/>
    </row>
    <row r="96" spans="1:21" hidden="1" x14ac:dyDescent="0.35">
      <c r="L96" s="2" t="s">
        <v>4</v>
      </c>
      <c r="M96" s="2"/>
    </row>
    <row r="97" spans="1:21" hidden="1" x14ac:dyDescent="0.35">
      <c r="L97" s="4" t="str">
        <f>_xll.TM1RPTVIEW("Finance:MA Reporting:1057617",0,_xll.TM1RPTTITLE("Finance:m_MA Reporting",$N$99),_xll.TM1RPTTITLE("Finance:Company",$N$100),_xll.TM1RPTTITLE("Finance:Financial Year",$N$101),_xll.TM1RPTTITLE("Finance:Financial Period",$N$102),_xll.TM1RPTTITLE("Finance:Period YTD",$N$103),_xll.TM1RPTTITLE("Finance:Consolidation Layer",$N$104),_xll.TM1RPTTITLE("Finance:FX Calculation",$N$105),TM1RPTFMTRNG1057617,TM1RPTFMTIDCOL1057617)</f>
        <v>Finance:MA Reporting:1057617</v>
      </c>
    </row>
    <row r="98" spans="1:21" hidden="1" x14ac:dyDescent="0.35"/>
    <row r="99" spans="1:21" hidden="1" x14ac:dyDescent="0.35">
      <c r="L99" s="21" t="s">
        <v>5</v>
      </c>
      <c r="M99" s="22"/>
      <c r="N99" s="23" t="str">
        <f>N9</f>
        <v>Value</v>
      </c>
    </row>
    <row r="100" spans="1:21" hidden="1" x14ac:dyDescent="0.35">
      <c r="L100" s="21" t="s">
        <v>6</v>
      </c>
      <c r="M100" s="22"/>
      <c r="N100" s="23" t="str">
        <f>H11</f>
        <v>GROUP TOTAL</v>
      </c>
    </row>
    <row r="101" spans="1:21" hidden="1" x14ac:dyDescent="0.35">
      <c r="L101" s="21" t="s">
        <v>7</v>
      </c>
      <c r="M101" s="22"/>
      <c r="N101" s="23" t="str">
        <f>H13</f>
        <v>FY25</v>
      </c>
    </row>
    <row r="102" spans="1:21" hidden="1" x14ac:dyDescent="0.35">
      <c r="L102" s="21" t="s">
        <v>8</v>
      </c>
      <c r="M102" s="22"/>
      <c r="N102" s="23" t="str">
        <f>H14</f>
        <v>P12</v>
      </c>
    </row>
    <row r="103" spans="1:21" hidden="1" x14ac:dyDescent="0.35">
      <c r="L103" s="21" t="s">
        <v>9</v>
      </c>
      <c r="M103" s="22"/>
      <c r="N103" s="23" t="str">
        <f>N15</f>
        <v>Period</v>
      </c>
    </row>
    <row r="104" spans="1:21" hidden="1" x14ac:dyDescent="0.35">
      <c r="L104" s="21" t="s">
        <v>10</v>
      </c>
      <c r="M104" s="22"/>
      <c r="N104" s="23" t="str">
        <f>N16</f>
        <v>Management Accounts</v>
      </c>
    </row>
    <row r="105" spans="1:21" ht="20.25" hidden="1" thickBot="1" x14ac:dyDescent="0.4">
      <c r="L105" s="21" t="s">
        <v>11</v>
      </c>
      <c r="M105" s="22"/>
      <c r="N105" s="23" t="str">
        <f>N17</f>
        <v>GBP MA</v>
      </c>
    </row>
    <row r="106" spans="1:21" ht="20.25" hidden="1" thickBot="1" x14ac:dyDescent="0.35">
      <c r="F106" s="28" t="s">
        <v>12</v>
      </c>
      <c r="G106" s="28" t="s">
        <v>13</v>
      </c>
      <c r="H106" s="53" t="str">
        <f t="array" ref="H106">_xll.DBR("Finance:Model Settings","Value","Reporting Forecast Version")</f>
        <v>9+3 Forecast</v>
      </c>
      <c r="I106" s="28" t="s">
        <v>12</v>
      </c>
      <c r="J106" s="54"/>
      <c r="K106" s="54"/>
      <c r="N106" s="55" t="s">
        <v>12</v>
      </c>
      <c r="O106" s="53" t="str">
        <f t="array" ref="O106">_xll.DBR("Finance:Model Settings","Value","Reporting Forecast Version")</f>
        <v>9+3 Forecast</v>
      </c>
      <c r="P106" s="52" t="s">
        <v>13</v>
      </c>
      <c r="Q106" s="52" t="s">
        <v>12</v>
      </c>
      <c r="S106" s="53" t="str">
        <f t="array" ref="S106">_xll.DBR("Finance:Model Settings","Value","Reporting Forecast Version")</f>
        <v>9+3 Forecast</v>
      </c>
      <c r="T106" s="28" t="s">
        <v>13</v>
      </c>
      <c r="U106" s="28" t="s">
        <v>12</v>
      </c>
    </row>
    <row r="107" spans="1:21" hidden="1" x14ac:dyDescent="0.3">
      <c r="F107" s="121" t="s">
        <v>86</v>
      </c>
      <c r="G107" s="121"/>
      <c r="H107" s="121"/>
      <c r="I107" s="121"/>
      <c r="J107" s="30"/>
      <c r="K107" s="30"/>
      <c r="N107" s="121" t="s">
        <v>88</v>
      </c>
      <c r="O107" s="121"/>
      <c r="P107" s="121"/>
      <c r="Q107" s="121"/>
      <c r="S107" s="121" t="str">
        <f>$H$13 &amp; " Full Year"</f>
        <v>FY25 Full Year</v>
      </c>
      <c r="T107" s="121"/>
      <c r="U107" s="121"/>
    </row>
    <row r="108" spans="1:21" hidden="1" x14ac:dyDescent="0.35">
      <c r="F108" s="33" t="s">
        <v>69</v>
      </c>
      <c r="G108" s="33" t="s">
        <v>70</v>
      </c>
      <c r="H108" s="33" t="str">
        <f>N20</f>
        <v>9+3 Forecast</v>
      </c>
      <c r="I108" s="33" t="s">
        <v>12</v>
      </c>
      <c r="J108" s="34"/>
      <c r="K108" s="34"/>
      <c r="L108" s="33" t="str">
        <f>$C$17</f>
        <v>Mar-25</v>
      </c>
      <c r="M108" s="35"/>
      <c r="N108" s="33" t="s">
        <v>71</v>
      </c>
      <c r="O108" s="33" t="str">
        <f>N20</f>
        <v>9+3 Forecast</v>
      </c>
      <c r="P108" s="33" t="s">
        <v>70</v>
      </c>
      <c r="Q108" s="33" t="s">
        <v>69</v>
      </c>
      <c r="R108" s="35"/>
      <c r="S108" s="33" t="str">
        <f>N20</f>
        <v>9+3 Forecast</v>
      </c>
      <c r="T108" s="33" t="s">
        <v>70</v>
      </c>
      <c r="U108" s="33" t="s">
        <v>69</v>
      </c>
    </row>
    <row r="109" spans="1:21" hidden="1" x14ac:dyDescent="0.35">
      <c r="N109" s="64"/>
      <c r="O109" s="64"/>
      <c r="P109" s="64"/>
      <c r="Q109" s="64"/>
    </row>
    <row r="110" spans="1:21" s="10" customFormat="1" x14ac:dyDescent="0.35">
      <c r="A110" s="5" t="str">
        <f>IF($B110 = "1","Custom",IF($C110 ="1","Percent",IF($D110="1","Leaf Percent","Leaf")))</f>
        <v>Custom</v>
      </c>
      <c r="B110" s="5" t="str" cm="1">
        <f t="array" ref="B110">_xll.DBR("Finance:}Elementattributes_Accounts - MA",L110,"Format Flag - " &amp; $B$9)</f>
        <v>1</v>
      </c>
      <c r="C110" s="5" t="str" cm="1">
        <f t="array" ref="C110">_xll.DBR("Finance:}Elementattributes_Accounts - MA",L110,"Format Flag - " &amp; $B$9 &amp; "  - Percentages")</f>
        <v/>
      </c>
      <c r="D110" s="5" t="str" cm="1">
        <f t="array" ref="D110">_xll.DBR("Finance:}Elementattributes_Accounts - MA",L110,"Format Flag - " &amp; $B$9 &amp; "  - Percentages (White Rows)")</f>
        <v/>
      </c>
      <c r="E110" s="5"/>
      <c r="F110" s="58">
        <f>_xll.DBRW($L$97,F$106,$N$100,$N$18,$N$102,$N$103,$L110,$N$105,$N$104,$N$99)</f>
        <v>890.70999999999992</v>
      </c>
      <c r="G110" s="58">
        <f>_xll.DBRW($L$97,G$106,$N$100,$N$101,$N$102,$N$103,$L110,$N$105,$N$104,$N$99)</f>
        <v>837.14</v>
      </c>
      <c r="H110" s="58">
        <f>_xll.DBRW($L$97,H$106,$N$100,$N$101,$N$102,$N$103,$L110,$N$105,$N$104,$N$99)</f>
        <v>0</v>
      </c>
      <c r="I110" s="58">
        <f>_xll.DBRW($L$97,I$106,$N$100,$N$101,$N$102,$N$103,$L110,$N$105,$N$104,$N$99)</f>
        <v>0</v>
      </c>
      <c r="J110" s="16"/>
      <c r="K110" s="16"/>
      <c r="L110" s="39" t="str">
        <f>_xll.TM1RPTROW($L$97,"Finance:Accounts - MA",,,"Display Name",FALSE,'Entity Performance'!Dynamic_fe995f6263f54176a6be14c1c9cf279b)</f>
        <v>Headcount (Month end FTEs)</v>
      </c>
      <c r="M110" s="18"/>
      <c r="N110" s="58">
        <f>_xll.DBRW($L$97,N$106,$N$100,$N$101,$N$102,"YTD",$L110,$N$105,$N$104,$N$99)</f>
        <v>0</v>
      </c>
      <c r="O110" s="58">
        <f>_xll.DBRW($L$97,O$106,$N$100,$N$101,$N$102,"YTD",$L110,$N$105,$N$104,$N$99)</f>
        <v>0</v>
      </c>
      <c r="P110" s="58">
        <f>_xll.DBRW($L$97,P$106,$N$100,$N$101,$N$102,"YTD",$L110,$N$105,$N$104,$N$99)</f>
        <v>10333.859999999999</v>
      </c>
      <c r="Q110" s="58">
        <f>_xll.DBRW($L$97,Q$106,$N$100,$N$18,$N$102,"YTD",$L110,$N$105,$N$104,$N$99)</f>
        <v>11304.39</v>
      </c>
      <c r="R110" s="59"/>
      <c r="S110" s="58">
        <f>_xll.DBRW($L$97,S$106,$N$100,$N$101,$N$19,$N$103,$L110,$N$105,$N$104,$N$99)</f>
        <v>0</v>
      </c>
      <c r="T110" s="58">
        <f>_xll.DBRW($L$97,T$106,$N$100,$N$101,$N$19,$N$103,$L110,$N$105,$N$104,$N$99)</f>
        <v>10333.859999999999</v>
      </c>
      <c r="U110" s="58">
        <f>_xll.DBRW($L$97,U$106,$N$100,$N$18,$N$19,$N$103,$L110,$N$105,$N$104,$N$99)</f>
        <v>9515.3299999999981</v>
      </c>
    </row>
    <row r="111" spans="1:21" s="10" customFormat="1" x14ac:dyDescent="0.25">
      <c r="A111" s="5" t="str">
        <f t="shared" ref="A111:A112" si="2">IF($B111 = "1","Custom",IF($C111 ="1","Percent",IF($D111="1","Leaf Percent","Leaf")))</f>
        <v>Percent</v>
      </c>
      <c r="B111" s="5" t="str" cm="1">
        <f t="array" ref="B111">_xll.DBR("Finance:}Elementattributes_Accounts - MA",L111,"Format Flag - " &amp; $B$9)</f>
        <v/>
      </c>
      <c r="C111" s="5" t="str" cm="1">
        <f t="array" ref="C111">_xll.DBR("Finance:}Elementattributes_Accounts - MA",L111,"Format Flag - " &amp; $B$9 &amp; "  - Percentages")</f>
        <v>1</v>
      </c>
      <c r="D111" s="5" t="str" cm="1">
        <f t="array" ref="D111">_xll.DBR("Finance:}Elementattributes_Accounts - MA",L111,"Format Flag - " &amp; $B$9 &amp; "  - Percentages (White Rows)")</f>
        <v>1</v>
      </c>
      <c r="E111" s="5"/>
      <c r="F111" s="11">
        <f>_xll.DBRW($L$97,F$106,$N$100,$N$18,$N$102,$N$103,$L111,$N$105,$N$104,$N$99)</f>
        <v>0</v>
      </c>
      <c r="G111" s="11">
        <f>_xll.DBRW($L$97,G$106,$N$100,$N$101,$N$102,$N$103,$L111,$N$105,$N$104,$N$99)</f>
        <v>0</v>
      </c>
      <c r="H111" s="11">
        <f>_xll.DBRW($L$97,H$106,$N$100,$N$101,$N$102,$N$103,$L111,$N$105,$N$104,$N$99)</f>
        <v>0</v>
      </c>
      <c r="I111" s="11">
        <f>_xll.DBRW($L$97,I$106,$N$100,$N$101,$N$102,$N$103,$L111,$N$105,$N$104,$N$99)</f>
        <v>0</v>
      </c>
      <c r="J111" s="12"/>
      <c r="K111" s="12"/>
      <c r="L111" s="41" t="s">
        <v>106</v>
      </c>
      <c r="M111" s="9"/>
      <c r="N111" s="11">
        <f>_xll.DBRW($L$97,N$106,$N$100,$N$101,$N$102,"YTD",$L111,$N$105,$N$104,$N$99)</f>
        <v>0</v>
      </c>
      <c r="O111" s="11">
        <f>_xll.DBRW($L$97,O$106,$N$100,$N$101,$N$102,"YTD",$L111,$N$105,$N$104,$N$99)</f>
        <v>0</v>
      </c>
      <c r="P111" s="11">
        <f>_xll.DBRW($L$97,P$106,$N$100,$N$101,$N$102,"YTD",$L111,$N$105,$N$104,$N$99)</f>
        <v>0</v>
      </c>
      <c r="Q111" s="11">
        <f>_xll.DBRW($L$97,Q$106,$N$100,$N$18,$N$102,"YTD",$L111,$N$105,$N$104,$N$99)</f>
        <v>0</v>
      </c>
      <c r="S111" s="11">
        <f>_xll.DBRW($L$97,S$106,$N$100,$N$101,$N$19,$N$103,$L111,$N$105,$N$104,$N$99)</f>
        <v>0</v>
      </c>
      <c r="T111" s="11">
        <f>_xll.DBRW($L$97,T$106,$N$100,$N$101,$N$19,$N$103,$L111,$N$105,$N$104,$N$99)</f>
        <v>0</v>
      </c>
      <c r="U111" s="11">
        <f>_xll.DBRW($L$97,U$106,$N$100,$N$18,$N$19,$N$103,$L111,$N$105,$N$104,$N$99)</f>
        <v>0</v>
      </c>
    </row>
    <row r="112" spans="1:21" s="19" customFormat="1" x14ac:dyDescent="0.35">
      <c r="A112" s="14" t="str">
        <f t="shared" si="2"/>
        <v>Leaf</v>
      </c>
      <c r="B112" s="14" t="str" cm="1">
        <f t="array" ref="B112">_xll.DBR("Finance:}Elementattributes_Accounts - MA",L112,"Format Flag - " &amp; $B$9)</f>
        <v/>
      </c>
      <c r="C112" s="14" t="str" cm="1">
        <f t="array" ref="C112">_xll.DBR("Finance:}Elementattributes_Accounts - MA",L112,"Format Flag - " &amp; $B$9 &amp; "  - Percentages")</f>
        <v/>
      </c>
      <c r="D112" s="14" t="str" cm="1">
        <f t="array" ref="D112">_xll.DBR("Finance:}Elementattributes_Accounts - MA",L112,"Format Flag - " &amp; $B$9 &amp; "  - Percentages (White Rows)")</f>
        <v/>
      </c>
      <c r="E112" s="14"/>
      <c r="F112" s="63">
        <f>_xll.DBRW($L$97,F$106,$N$100,$N$18,$N$102,$N$103,$L112,$N$105,$N$104,$N$99)</f>
        <v>-4483.1425029026623</v>
      </c>
      <c r="G112" s="63">
        <f>_xll.DBRW($L$97,G$106,$N$100,$N$101,$N$102,$N$103,$L112,$N$105,$N$104,$N$99)</f>
        <v>-4122.8199686038333</v>
      </c>
      <c r="H112" s="63">
        <f>_xll.DBRW($L$97,H$106,$N$100,$N$101,$N$102,$N$103,$L112,$N$105,$N$104,$N$99)</f>
        <v>0</v>
      </c>
      <c r="I112" s="63">
        <f>_xll.DBRW($L$97,I$106,$N$100,$N$101,$N$102,$N$103,$L112,$N$105,$N$104,$N$99)</f>
        <v>0</v>
      </c>
      <c r="J112" s="16"/>
      <c r="K112" s="16"/>
      <c r="L112" s="42" t="s">
        <v>58</v>
      </c>
      <c r="M112" s="18"/>
      <c r="N112" s="63">
        <f>_xll.DBRW($L$97,N$106,$N$100,$N$101,$N$102,"YTD",$L112,$N$105,$N$104,$N$99)</f>
        <v>0</v>
      </c>
      <c r="O112" s="63">
        <f>_xll.DBRW($L$97,O$106,$N$100,$N$101,$N$102,"YTD",$L112,$N$105,$N$104,$N$99)</f>
        <v>0</v>
      </c>
      <c r="P112" s="63">
        <f>_xll.DBRW($L$97,P$106,$N$100,$N$101,$N$102,"YTD",$L112,$N$105,$N$104,$N$99)</f>
        <v>-3793.1673396058586</v>
      </c>
      <c r="Q112" s="63">
        <f>_xll.DBRW($L$97,Q$106,$N$100,$N$18,$N$102,"YTD",$L112,$N$105,$N$104,$N$99)</f>
        <v>-3843.7617904762465</v>
      </c>
      <c r="R112" s="59"/>
      <c r="S112" s="63">
        <f>_xll.DBRW($L$97,S$106,$N$100,$N$101,$N$19,$N$103,$L112,$N$105,$N$104,$N$99)</f>
        <v>0</v>
      </c>
      <c r="T112" s="63">
        <f>_xll.DBRW($L$97,T$106,$N$100,$N$101,$N$19,$N$103,$L112,$N$105,$N$104,$N$99)</f>
        <v>-3793.16733960586</v>
      </c>
      <c r="U112" s="63">
        <f>_xll.DBRW($L$97,U$106,$N$100,$N$18,$N$19,$N$103,$L112,$N$105,$N$104,$N$99)</f>
        <v>-4597.3696079419879</v>
      </c>
    </row>
    <row r="114" spans="1:21" hidden="1" x14ac:dyDescent="0.35"/>
    <row r="115" spans="1:21" hidden="1" x14ac:dyDescent="0.35">
      <c r="A115" s="2" t="s">
        <v>0</v>
      </c>
      <c r="B115" s="2"/>
      <c r="C115" s="2"/>
      <c r="D115" s="2"/>
      <c r="E115" s="2"/>
    </row>
    <row r="116" spans="1:21" s="10" customFormat="1" ht="27" hidden="1" x14ac:dyDescent="0.45">
      <c r="A116" s="5" t="s">
        <v>78</v>
      </c>
      <c r="B116" s="5"/>
      <c r="C116" s="5"/>
      <c r="D116" s="5"/>
      <c r="E116" s="5"/>
      <c r="F116" s="65">
        <v>123.456789</v>
      </c>
      <c r="G116" s="65">
        <v>123.456789</v>
      </c>
      <c r="H116" s="65">
        <v>123.456789</v>
      </c>
      <c r="I116" s="65">
        <v>124.456789</v>
      </c>
      <c r="J116" s="7"/>
      <c r="K116" s="7"/>
      <c r="L116" s="8" t="s">
        <v>3</v>
      </c>
      <c r="M116" s="9"/>
      <c r="N116" s="65">
        <v>123.456789</v>
      </c>
      <c r="O116" s="65">
        <v>123.456789</v>
      </c>
      <c r="P116" s="65">
        <v>123.456789</v>
      </c>
      <c r="Q116" s="65">
        <v>124.456789</v>
      </c>
      <c r="S116" s="65">
        <v>123.456789</v>
      </c>
      <c r="T116" s="65">
        <v>123.456789</v>
      </c>
      <c r="U116" s="65">
        <v>123.456789</v>
      </c>
    </row>
    <row r="117" spans="1:21" s="10" customFormat="1" hidden="1" x14ac:dyDescent="0.25">
      <c r="A117" s="5" t="s">
        <v>80</v>
      </c>
      <c r="B117" s="5"/>
      <c r="C117" s="5"/>
      <c r="D117" s="5"/>
      <c r="E117" s="5"/>
      <c r="F117" s="66">
        <v>123.456789</v>
      </c>
      <c r="G117" s="66">
        <v>123.456789</v>
      </c>
      <c r="H117" s="66">
        <v>123.456789</v>
      </c>
      <c r="I117" s="66">
        <v>124.456789</v>
      </c>
      <c r="J117" s="12"/>
      <c r="K117" s="12"/>
      <c r="L117" s="13" t="s">
        <v>3</v>
      </c>
      <c r="M117" s="9"/>
      <c r="N117" s="66">
        <v>123.456789</v>
      </c>
      <c r="O117" s="66">
        <v>123.456789</v>
      </c>
      <c r="P117" s="66">
        <v>123.456789</v>
      </c>
      <c r="Q117" s="66">
        <v>124.456789</v>
      </c>
      <c r="S117" s="66">
        <v>123.456789</v>
      </c>
      <c r="T117" s="66">
        <v>123.456789</v>
      </c>
      <c r="U117" s="66">
        <v>123.456789</v>
      </c>
    </row>
    <row r="118" spans="1:21" s="19" customFormat="1" hidden="1" x14ac:dyDescent="0.35">
      <c r="A118" s="14" t="s">
        <v>1</v>
      </c>
      <c r="B118" s="14"/>
      <c r="C118" s="14"/>
      <c r="D118" s="14"/>
      <c r="E118" s="14"/>
      <c r="F118" s="67">
        <v>123.456789</v>
      </c>
      <c r="G118" s="67">
        <v>123.456789</v>
      </c>
      <c r="H118" s="67">
        <v>123.456789</v>
      </c>
      <c r="I118" s="67">
        <v>124.456789</v>
      </c>
      <c r="J118" s="16"/>
      <c r="K118" s="16"/>
      <c r="L118" s="17" t="s">
        <v>3</v>
      </c>
      <c r="M118" s="18"/>
      <c r="N118" s="67">
        <v>123.456789</v>
      </c>
      <c r="O118" s="67">
        <v>123.456789</v>
      </c>
      <c r="P118" s="67">
        <v>123.456789</v>
      </c>
      <c r="Q118" s="67">
        <v>124.456789</v>
      </c>
      <c r="S118" s="67">
        <v>123.456789</v>
      </c>
      <c r="T118" s="67">
        <v>123.456789</v>
      </c>
      <c r="U118" s="67">
        <v>123.456789</v>
      </c>
    </row>
    <row r="119" spans="1:21" hidden="1" x14ac:dyDescent="0.35">
      <c r="A119" s="2" t="s">
        <v>2</v>
      </c>
      <c r="B119" s="2"/>
      <c r="C119" s="2"/>
      <c r="D119" s="2"/>
      <c r="E119" s="2"/>
    </row>
    <row r="120" spans="1:21" hidden="1" x14ac:dyDescent="0.35">
      <c r="L120" s="2" t="s">
        <v>4</v>
      </c>
      <c r="M120" s="2"/>
    </row>
    <row r="121" spans="1:21" hidden="1" x14ac:dyDescent="0.35">
      <c r="L121" s="4" t="str">
        <f>_xll.TM1RPTVIEW("Finance:MA Reporting:31224287",0,_xll.TM1RPTTITLE("Finance:m_MA Reporting",$N$123),_xll.TM1RPTTITLE("Finance:Company",$N$124),_xll.TM1RPTTITLE("Finance:Financial Year",$N$125),_xll.TM1RPTTITLE("Finance:Financial Period",$N$126),_xll.TM1RPTTITLE("Finance:Period YTD",$N$127),_xll.TM1RPTTITLE("Finance:Consolidation Layer",$N$128),_xll.TM1RPTTITLE("Finance:FX Calculation",$N$129),TM1RPTFMTRNG31224287,TM1RPTFMTIDCOL31224287)</f>
        <v>Finance:MA Reporting:31224287</v>
      </c>
    </row>
    <row r="122" spans="1:21" hidden="1" x14ac:dyDescent="0.35"/>
    <row r="123" spans="1:21" hidden="1" x14ac:dyDescent="0.35">
      <c r="L123" s="21" t="s">
        <v>5</v>
      </c>
      <c r="M123" s="22"/>
      <c r="N123" s="23" t="str">
        <f>N9</f>
        <v>Value</v>
      </c>
    </row>
    <row r="124" spans="1:21" hidden="1" x14ac:dyDescent="0.35">
      <c r="L124" s="21" t="s">
        <v>6</v>
      </c>
      <c r="M124" s="22"/>
      <c r="N124" s="23" t="str">
        <f>H11</f>
        <v>GROUP TOTAL</v>
      </c>
    </row>
    <row r="125" spans="1:21" hidden="1" x14ac:dyDescent="0.35">
      <c r="L125" s="21" t="s">
        <v>7</v>
      </c>
      <c r="M125" s="22"/>
      <c r="N125" s="23" t="str">
        <f>H13</f>
        <v>FY25</v>
      </c>
    </row>
    <row r="126" spans="1:21" hidden="1" x14ac:dyDescent="0.35">
      <c r="L126" s="21" t="s">
        <v>8</v>
      </c>
      <c r="M126" s="22"/>
      <c r="N126" s="23" t="str">
        <f>H14</f>
        <v>P12</v>
      </c>
    </row>
    <row r="127" spans="1:21" hidden="1" x14ac:dyDescent="0.35">
      <c r="L127" s="21" t="s">
        <v>9</v>
      </c>
      <c r="M127" s="22"/>
      <c r="N127" s="23" t="str">
        <f>N15</f>
        <v>Period</v>
      </c>
    </row>
    <row r="128" spans="1:21" hidden="1" x14ac:dyDescent="0.35">
      <c r="L128" s="21" t="s">
        <v>10</v>
      </c>
      <c r="M128" s="22"/>
      <c r="N128" s="23" t="str">
        <f>N16</f>
        <v>Management Accounts</v>
      </c>
    </row>
    <row r="129" spans="1:21" hidden="1" x14ac:dyDescent="0.35">
      <c r="L129" s="21" t="s">
        <v>11</v>
      </c>
      <c r="M129" s="22"/>
      <c r="N129" s="23" t="str">
        <f>N17</f>
        <v>GBP MA</v>
      </c>
    </row>
    <row r="130" spans="1:21" x14ac:dyDescent="0.35">
      <c r="L130" s="33" t="s">
        <v>67</v>
      </c>
    </row>
    <row r="131" spans="1:21" ht="20.25" hidden="1" thickBot="1" x14ac:dyDescent="0.35">
      <c r="F131" s="52" t="s">
        <v>12</v>
      </c>
      <c r="G131" s="52" t="s">
        <v>13</v>
      </c>
      <c r="H131" s="53" t="str">
        <f t="array" ref="H131">_xll.DBR("Finance:Model Settings","Value","Reporting Forecast Version")</f>
        <v>9+3 Forecast</v>
      </c>
      <c r="I131" s="28" t="s">
        <v>12</v>
      </c>
      <c r="J131" s="54"/>
      <c r="K131" s="54"/>
      <c r="N131" s="55" t="s">
        <v>12</v>
      </c>
      <c r="O131" s="53" t="str">
        <f t="array" ref="O131">_xll.DBR("Finance:Model Settings","Value","Reporting Forecast Version")</f>
        <v>9+3 Forecast</v>
      </c>
      <c r="P131" s="52" t="s">
        <v>13</v>
      </c>
      <c r="Q131" s="52" t="s">
        <v>12</v>
      </c>
      <c r="S131" s="53" t="str">
        <f t="array" ref="S131">_xll.DBR("Finance:Model Settings","Value","Reporting Forecast Version")</f>
        <v>9+3 Forecast</v>
      </c>
      <c r="T131" s="52" t="s">
        <v>13</v>
      </c>
      <c r="U131" s="52" t="s">
        <v>12</v>
      </c>
    </row>
    <row r="132" spans="1:21" ht="20.25" hidden="1" thickBot="1" x14ac:dyDescent="0.4">
      <c r="F132" s="4" t="s">
        <v>69</v>
      </c>
      <c r="G132" s="4" t="s">
        <v>70</v>
      </c>
      <c r="H132" s="4" t="str">
        <f>N20</f>
        <v>9+3 Forecast</v>
      </c>
      <c r="I132" s="4" t="s">
        <v>96</v>
      </c>
      <c r="N132" s="55" t="s">
        <v>71</v>
      </c>
      <c r="O132" s="52"/>
      <c r="P132" s="52" t="s">
        <v>70</v>
      </c>
      <c r="Q132" s="52" t="s">
        <v>69</v>
      </c>
      <c r="S132" s="4" t="s">
        <v>72</v>
      </c>
      <c r="T132" s="4" t="s">
        <v>70</v>
      </c>
      <c r="U132" s="4" t="s">
        <v>69</v>
      </c>
    </row>
    <row r="133" spans="1:21" s="19" customFormat="1" x14ac:dyDescent="0.35">
      <c r="A133" s="14" t="str">
        <f t="shared" ref="A133:A136" si="3">IF($B133 = "1","Custom",IF($C133 ="1","Percent","Leaf"))</f>
        <v>Leaf</v>
      </c>
      <c r="B133" s="14" t="str" cm="1">
        <f t="array" ref="B133">_xll.DBRW("Finance:}Elementattributes_Accounts - MA",L133,"Format Flag - " &amp; $B$9)</f>
        <v/>
      </c>
      <c r="C133" s="14" t="str" cm="1">
        <f t="array" ref="C133">_xll.DBRW("Finance:}Elementattributes_Accounts - MA",L133,"Format Flag - " &amp; $B$9 &amp; "  - Percentages")</f>
        <v/>
      </c>
      <c r="D133" s="14"/>
      <c r="E133" s="14"/>
      <c r="F133" s="67">
        <f>_xll.DBRW($L$121,F$131,$N$124,$N$18,$N$126,$N$127,$L133,$N$129,$N$128,$N$123)</f>
        <v>61928.543167626587</v>
      </c>
      <c r="G133" s="67">
        <f>_xll.DBRW($L$121,G$131,$N$124,$N$125,$N$126,$N$127,$L133,$N$129,$N$128,$N$123)</f>
        <v>0</v>
      </c>
      <c r="H133" s="67">
        <f>_xll.DBRW($L$121,H$131,$N$124,$N$125,$N$126,$N$127,$L133,$N$129,$N$128,$N$123)</f>
        <v>0</v>
      </c>
      <c r="I133" s="67">
        <f>_xll.DBRW($L$121,I$131,$N$124,$N$125,$N$126,$N$127,$L133,$N$129,$N$128,$N$123)</f>
        <v>0</v>
      </c>
      <c r="J133" s="16"/>
      <c r="K133" s="16"/>
      <c r="L133" s="68" t="str">
        <f>_xll.TM1RPTROW($L$121,"Finance:Accounts - MA",,,"Display Name",FALSE,'Entity Performance'!Dynamic_bc2d0e3322d04ddf8160ec0b6926f19c)</f>
        <v>Tangible Fixed Assets - Additions Owned</v>
      </c>
      <c r="M133" s="18"/>
      <c r="N133" s="67">
        <f>_xll.DBRW($L$121,N$131,$N$124,$N$125,$N$126,"YTD",$L133,$N$129,$N$128,$N$123)</f>
        <v>0</v>
      </c>
      <c r="O133" s="67">
        <f>_xll.DBRW($L$121,O$131,$N$124,$N$125,$N$126,"YTD",$L133,$N$129,$N$128,$N$123)</f>
        <v>0</v>
      </c>
      <c r="P133" s="67">
        <f>_xll.DBRW($L$121,P$131,$N$124,$N$125,$N$126,"YTD",$L133,$N$129,$N$128,$N$123)</f>
        <v>2215664.9646121422</v>
      </c>
      <c r="Q133" s="67">
        <f>_xll.DBRW($L$121,Q$131,$N$124,$N$18,$N$126,"YTD",$L133,$N$129,$N$128,$N$123)</f>
        <v>4516427.5296448916</v>
      </c>
      <c r="S133" s="67">
        <f>_xll.DBRW($L$121,S$131,$N$124,$N$125,$N$19,$N$127,$L133,$N$129,$N$128,$N$123)</f>
        <v>0</v>
      </c>
      <c r="T133" s="67">
        <f>_xll.DBRW($L$121,T$131,$N$124,$N$125,$N$19,$N$127,$L133,$N$129,$N$128,$N$123)</f>
        <v>0</v>
      </c>
      <c r="U133" s="67">
        <f>_xll.DBRW($L$121,U$131,$N$124,$N$125,$N$19,$N$127,$L133,$N$129,$N$128,$N$123)</f>
        <v>0</v>
      </c>
    </row>
    <row r="134" spans="1:21" s="19" customFormat="1" x14ac:dyDescent="0.35">
      <c r="A134" s="14" t="str">
        <f t="shared" si="3"/>
        <v>Leaf</v>
      </c>
      <c r="B134" s="14" t="str" cm="1">
        <f t="array" ref="B134">_xll.DBRW("Finance:}Elementattributes_Accounts - MA",L134,"Format Flag - " &amp; $B$9)</f>
        <v/>
      </c>
      <c r="C134" s="14" t="str" cm="1">
        <f t="array" ref="C134">_xll.DBRW("Finance:}Elementattributes_Accounts - MA",L134,"Format Flag - " &amp; $B$9 &amp; "  - Percentages")</f>
        <v/>
      </c>
      <c r="D134" s="14"/>
      <c r="E134" s="14"/>
      <c r="F134" s="67">
        <f>_xll.DBRW($L$121,F$131,$N$124,$N$18,$N$126,$N$127,$L134,$N$129,$N$128,$N$123)</f>
        <v>406848.1412871285</v>
      </c>
      <c r="G134" s="67">
        <f>_xll.DBRW($L$121,G$131,$N$124,$N$125,$N$126,$N$127,$L134,$N$129,$N$128,$N$123)</f>
        <v>0</v>
      </c>
      <c r="H134" s="67">
        <f>_xll.DBRW($L$121,H$131,$N$124,$N$125,$N$126,$N$127,$L134,$N$129,$N$128,$N$123)</f>
        <v>0</v>
      </c>
      <c r="I134" s="67">
        <f>_xll.DBRW($L$121,I$131,$N$124,$N$125,$N$126,$N$127,$L134,$N$129,$N$128,$N$123)</f>
        <v>0</v>
      </c>
      <c r="J134" s="16"/>
      <c r="K134" s="16"/>
      <c r="L134" s="42" t="s">
        <v>111</v>
      </c>
      <c r="M134" s="18"/>
      <c r="N134" s="67">
        <f>_xll.DBRW($L$121,N$131,$N$124,$N$125,$N$126,"YTD",$L134,$N$129,$N$128,$N$123)</f>
        <v>0</v>
      </c>
      <c r="O134" s="67">
        <f>_xll.DBRW($L$121,O$131,$N$124,$N$125,$N$126,"YTD",$L134,$N$129,$N$128,$N$123)</f>
        <v>0</v>
      </c>
      <c r="P134" s="67">
        <f>_xll.DBRW($L$121,P$131,$N$124,$N$125,$N$126,"YTD",$L134,$N$129,$N$128,$N$123)</f>
        <v>1304097.0508166968</v>
      </c>
      <c r="Q134" s="67">
        <f>_xll.DBRW($L$121,Q$131,$N$124,$N$18,$N$126,"YTD",$L134,$N$129,$N$128,$N$123)</f>
        <v>4769661.5246445043</v>
      </c>
      <c r="S134" s="67">
        <f>_xll.DBRW($L$121,S$131,$N$124,$N$125,$N$19,$N$127,$L134,$N$129,$N$128,$N$123)</f>
        <v>0</v>
      </c>
      <c r="T134" s="67">
        <f>_xll.DBRW($L$121,T$131,$N$124,$N$125,$N$19,$N$127,$L134,$N$129,$N$128,$N$123)</f>
        <v>0</v>
      </c>
      <c r="U134" s="67">
        <f>_xll.DBRW($L$121,U$131,$N$124,$N$125,$N$19,$N$127,$L134,$N$129,$N$128,$N$123)</f>
        <v>0</v>
      </c>
    </row>
    <row r="135" spans="1:21" s="19" customFormat="1" x14ac:dyDescent="0.35">
      <c r="A135" s="14" t="str">
        <f t="shared" si="3"/>
        <v>Leaf</v>
      </c>
      <c r="B135" s="14" t="str" cm="1">
        <f t="array" ref="B135">_xll.DBRW("Finance:}Elementattributes_Accounts - MA",L135,"Format Flag - " &amp; $B$9)</f>
        <v/>
      </c>
      <c r="C135" s="14" t="str" cm="1">
        <f t="array" ref="C135">_xll.DBRW("Finance:}Elementattributes_Accounts - MA",L135,"Format Flag - " &amp; $B$9 &amp; "  - Percentages")</f>
        <v/>
      </c>
      <c r="D135" s="14"/>
      <c r="E135" s="14"/>
      <c r="F135" s="67">
        <f>_xll.DBRW($L$121,F$131,$N$124,$N$18,$N$126,$N$127,$L135,$N$129,$N$128,$N$123)</f>
        <v>11410.64</v>
      </c>
      <c r="G135" s="67">
        <f>_xll.DBRW($L$121,G$131,$N$124,$N$125,$N$126,$N$127,$L135,$N$129,$N$128,$N$123)</f>
        <v>0</v>
      </c>
      <c r="H135" s="67">
        <f>_xll.DBRW($L$121,H$131,$N$124,$N$125,$N$126,$N$127,$L135,$N$129,$N$128,$N$123)</f>
        <v>0</v>
      </c>
      <c r="I135" s="67">
        <f>_xll.DBRW($L$121,I$131,$N$124,$N$125,$N$126,$N$127,$L135,$N$129,$N$128,$N$123)</f>
        <v>0</v>
      </c>
      <c r="J135" s="16"/>
      <c r="K135" s="16"/>
      <c r="L135" s="56" t="s">
        <v>59</v>
      </c>
      <c r="M135" s="18"/>
      <c r="N135" s="67">
        <f>_xll.DBRW($L$121,N$131,$N$124,$N$125,$N$126,"YTD",$L135,$N$129,$N$128,$N$123)</f>
        <v>0</v>
      </c>
      <c r="O135" s="67">
        <f>_xll.DBRW($L$121,O$131,$N$124,$N$125,$N$126,"YTD",$L135,$N$129,$N$128,$N$123)</f>
        <v>0</v>
      </c>
      <c r="P135" s="67">
        <f>_xll.DBRW($L$121,P$131,$N$124,$N$125,$N$126,"YTD",$L135,$N$129,$N$128,$N$123)</f>
        <v>249996</v>
      </c>
      <c r="Q135" s="67">
        <f>_xll.DBRW($L$121,Q$131,$N$124,$N$18,$N$126,"YTD",$L135,$N$129,$N$128,$N$123)</f>
        <v>85410.64</v>
      </c>
      <c r="S135" s="67">
        <f>_xll.DBRW($L$121,S$131,$N$124,$N$125,$N$19,$N$127,$L135,$N$129,$N$128,$N$123)</f>
        <v>0</v>
      </c>
      <c r="T135" s="67">
        <f>_xll.DBRW($L$121,T$131,$N$124,$N$125,$N$19,$N$127,$L135,$N$129,$N$128,$N$123)</f>
        <v>0</v>
      </c>
      <c r="U135" s="67">
        <f>_xll.DBRW($L$121,U$131,$N$124,$N$125,$N$19,$N$127,$L135,$N$129,$N$128,$N$123)</f>
        <v>0</v>
      </c>
    </row>
    <row r="136" spans="1:21" s="10" customFormat="1" ht="27" x14ac:dyDescent="0.45">
      <c r="A136" s="5" t="str">
        <f t="shared" si="3"/>
        <v>Custom</v>
      </c>
      <c r="B136" s="5" t="str" cm="1">
        <f t="array" ref="B136">_xll.DBRW("Finance:}Elementattributes_Accounts - MA",L136,"Format Flag - " &amp; $B$9)</f>
        <v>1</v>
      </c>
      <c r="C136" s="5" t="str" cm="1">
        <f t="array" ref="C136">_xll.DBRW("Finance:}Elementattributes_Accounts - MA",L136,"Format Flag - " &amp; $B$9 &amp; "  - Percentages")</f>
        <v/>
      </c>
      <c r="D136" s="5"/>
      <c r="E136" s="5"/>
      <c r="F136" s="65">
        <f>_xll.DBRW($L$121,F$131,$N$124,$N$18,$N$126,$N$127,$L136,$N$129,$N$128,$N$123)</f>
        <v>480187.32445475506</v>
      </c>
      <c r="G136" s="65">
        <f>_xll.DBRW($L$121,G$131,$N$124,$N$125,$N$126,$N$127,$L136,$N$129,$N$128,$N$123)</f>
        <v>0</v>
      </c>
      <c r="H136" s="65">
        <f>_xll.DBRW($L$121,H$131,$N$124,$N$125,$N$126,$N$127,$L136,$N$129,$N$128,$N$123)</f>
        <v>0</v>
      </c>
      <c r="I136" s="65">
        <f>_xll.DBRW($L$121,I$131,$N$124,$N$125,$N$126,$N$127,$L136,$N$129,$N$128,$N$123)</f>
        <v>0</v>
      </c>
      <c r="J136" s="7"/>
      <c r="K136" s="7"/>
      <c r="L136" s="40" t="s">
        <v>60</v>
      </c>
      <c r="M136" s="9"/>
      <c r="N136" s="65">
        <f>_xll.DBRW($L$121,N$131,$N$124,$N$125,$N$126,"YTD",$L136,$N$129,$N$128,$N$123)</f>
        <v>0</v>
      </c>
      <c r="O136" s="65">
        <f>_xll.DBRW($L$121,O$131,$N$124,$N$125,$N$126,"YTD",$L136,$N$129,$N$128,$N$123)</f>
        <v>0</v>
      </c>
      <c r="P136" s="65">
        <f>_xll.DBRW($L$121,P$131,$N$124,$N$125,$N$126,"YTD",$L136,$N$129,$N$128,$N$123)</f>
        <v>3769758.0154288393</v>
      </c>
      <c r="Q136" s="65">
        <f>_xll.DBRW($L$121,Q$131,$N$124,$N$18,$N$126,"YTD",$L136,$N$129,$N$128,$N$123)</f>
        <v>9371499.6942893956</v>
      </c>
      <c r="S136" s="65">
        <f>_xll.DBRW($L$121,S$131,$N$124,$N$125,$N$19,$N$127,$L136,$N$129,$N$128,$N$123)</f>
        <v>0</v>
      </c>
      <c r="T136" s="65">
        <f>_xll.DBRW($L$121,T$131,$N$124,$N$125,$N$19,$N$127,$L136,$N$129,$N$128,$N$123)</f>
        <v>0</v>
      </c>
      <c r="U136" s="65">
        <f>_xll.DBRW($L$121,U$131,$N$124,$N$125,$N$19,$N$127,$L136,$N$129,$N$128,$N$123)</f>
        <v>0</v>
      </c>
    </row>
    <row r="138" spans="1:21" hidden="1" x14ac:dyDescent="0.35"/>
    <row r="139" spans="1:21" hidden="1" x14ac:dyDescent="0.35">
      <c r="A139" s="2" t="s">
        <v>0</v>
      </c>
      <c r="B139" s="2"/>
      <c r="C139" s="2"/>
      <c r="D139" s="2"/>
      <c r="E139" s="2"/>
    </row>
    <row r="140" spans="1:21" s="10" customFormat="1" ht="21" hidden="1" x14ac:dyDescent="0.35">
      <c r="A140" s="5" t="s">
        <v>78</v>
      </c>
      <c r="B140" s="5"/>
      <c r="C140" s="5"/>
      <c r="D140" s="5"/>
      <c r="E140" s="5"/>
      <c r="F140" s="6">
        <v>123.456789</v>
      </c>
      <c r="G140" s="6">
        <v>123.456789</v>
      </c>
      <c r="H140" s="6">
        <v>123.456789</v>
      </c>
      <c r="I140" s="6">
        <v>124.456789</v>
      </c>
      <c r="J140" s="69"/>
      <c r="K140" s="69"/>
      <c r="L140" s="70" t="s">
        <v>3</v>
      </c>
      <c r="M140" s="9"/>
      <c r="N140" s="6">
        <v>123.456789</v>
      </c>
      <c r="O140" s="6">
        <v>123.456789</v>
      </c>
      <c r="P140" s="6">
        <v>123.456789</v>
      </c>
      <c r="Q140" s="6">
        <v>124.456789</v>
      </c>
      <c r="S140" s="6">
        <v>123.456789</v>
      </c>
      <c r="T140" s="6">
        <v>123.456789</v>
      </c>
      <c r="U140" s="6">
        <v>123.456789</v>
      </c>
    </row>
    <row r="141" spans="1:21" s="10" customFormat="1" hidden="1" x14ac:dyDescent="0.25">
      <c r="A141" s="5" t="s">
        <v>80</v>
      </c>
      <c r="B141" s="5"/>
      <c r="C141" s="5"/>
      <c r="D141" s="5"/>
      <c r="E141" s="5"/>
      <c r="F141" s="66">
        <v>123.456789</v>
      </c>
      <c r="G141" s="66">
        <v>123.456789</v>
      </c>
      <c r="H141" s="66">
        <v>123.456789</v>
      </c>
      <c r="I141" s="66">
        <v>124.456789</v>
      </c>
      <c r="J141" s="12"/>
      <c r="K141" s="12"/>
      <c r="L141" s="71" t="s">
        <v>3</v>
      </c>
      <c r="M141" s="9"/>
      <c r="N141" s="66">
        <v>123.456789</v>
      </c>
      <c r="O141" s="66">
        <v>123.456789</v>
      </c>
      <c r="P141" s="66">
        <v>123.456789</v>
      </c>
      <c r="Q141" s="66">
        <v>124.456789</v>
      </c>
      <c r="S141" s="66">
        <v>123.456789</v>
      </c>
      <c r="T141" s="66">
        <v>123.456789</v>
      </c>
      <c r="U141" s="66">
        <v>123.456789</v>
      </c>
    </row>
    <row r="142" spans="1:21" s="19" customFormat="1" hidden="1" x14ac:dyDescent="0.35">
      <c r="A142" s="14" t="s">
        <v>1</v>
      </c>
      <c r="B142" s="14"/>
      <c r="C142" s="14"/>
      <c r="D142" s="14"/>
      <c r="E142" s="14"/>
      <c r="F142" s="72">
        <v>123.456789</v>
      </c>
      <c r="G142" s="72">
        <v>123.456789</v>
      </c>
      <c r="H142" s="72">
        <v>123.456789</v>
      </c>
      <c r="I142" s="72">
        <v>124.456789</v>
      </c>
      <c r="J142" s="16"/>
      <c r="K142" s="16"/>
      <c r="L142" s="73" t="s">
        <v>3</v>
      </c>
      <c r="M142" s="18"/>
      <c r="N142" s="72">
        <v>123.456789</v>
      </c>
      <c r="O142" s="72">
        <v>123.456789</v>
      </c>
      <c r="P142" s="72">
        <v>123.456789</v>
      </c>
      <c r="Q142" s="72">
        <v>124.456789</v>
      </c>
      <c r="S142" s="72">
        <v>123.456789</v>
      </c>
      <c r="T142" s="72">
        <v>123.456789</v>
      </c>
      <c r="U142" s="72">
        <v>123.456789</v>
      </c>
    </row>
    <row r="143" spans="1:21" hidden="1" x14ac:dyDescent="0.35">
      <c r="A143" s="2" t="s">
        <v>2</v>
      </c>
      <c r="B143" s="2"/>
      <c r="C143" s="2"/>
      <c r="D143" s="2"/>
      <c r="E143" s="2"/>
    </row>
    <row r="144" spans="1:21" hidden="1" x14ac:dyDescent="0.35">
      <c r="L144" s="2" t="s">
        <v>4</v>
      </c>
      <c r="M144" s="2"/>
    </row>
    <row r="145" spans="1:21" hidden="1" x14ac:dyDescent="0.35">
      <c r="L145" s="4" t="str">
        <f>_xll.TM1RPTVIEW("Finance:MA Reporting:44175409",0,_xll.TM1RPTTITLE("Finance:m_MA Reporting",$N$147),_xll.TM1RPTTITLE("Finance:Company",$N$148),_xll.TM1RPTTITLE("Finance:Financial Year",$N$149),_xll.TM1RPTTITLE("Finance:Financial Period",$N$150),_xll.TM1RPTTITLE("Finance:Period YTD",$N$151),_xll.TM1RPTTITLE("Finance:Consolidation Layer",$N$152),_xll.TM1RPTTITLE("Finance:FX Calculation",$N$153),TM1RPTFMTRNG44175409,TM1RPTFMTIDCOL44175409)</f>
        <v>Finance:MA Reporting:44175409</v>
      </c>
    </row>
    <row r="146" spans="1:21" hidden="1" x14ac:dyDescent="0.35"/>
    <row r="147" spans="1:21" hidden="1" x14ac:dyDescent="0.35">
      <c r="L147" s="21" t="s">
        <v>5</v>
      </c>
      <c r="M147" s="22"/>
      <c r="N147" s="23" t="str">
        <f>N9</f>
        <v>Value</v>
      </c>
    </row>
    <row r="148" spans="1:21" hidden="1" x14ac:dyDescent="0.35">
      <c r="L148" s="21" t="s">
        <v>6</v>
      </c>
      <c r="M148" s="22"/>
      <c r="N148" s="23" t="str">
        <f>H11</f>
        <v>GROUP TOTAL</v>
      </c>
    </row>
    <row r="149" spans="1:21" hidden="1" x14ac:dyDescent="0.35">
      <c r="L149" s="21" t="s">
        <v>7</v>
      </c>
      <c r="M149" s="22"/>
      <c r="N149" s="23" t="str">
        <f>H13</f>
        <v>FY25</v>
      </c>
    </row>
    <row r="150" spans="1:21" hidden="1" x14ac:dyDescent="0.35">
      <c r="L150" s="21" t="s">
        <v>8</v>
      </c>
      <c r="M150" s="22"/>
      <c r="N150" s="23" t="str">
        <f>H14</f>
        <v>P12</v>
      </c>
    </row>
    <row r="151" spans="1:21" hidden="1" x14ac:dyDescent="0.35">
      <c r="L151" s="21" t="s">
        <v>9</v>
      </c>
      <c r="M151" s="22"/>
      <c r="N151" s="23" t="str">
        <f>_xll.SUBNM("Finance:Period YTD",,"YTD")</f>
        <v>YTD</v>
      </c>
      <c r="O151" s="4" t="s">
        <v>97</v>
      </c>
    </row>
    <row r="152" spans="1:21" hidden="1" x14ac:dyDescent="0.35">
      <c r="L152" s="21" t="s">
        <v>10</v>
      </c>
      <c r="M152" s="22"/>
      <c r="N152" s="23" t="str">
        <f>N16</f>
        <v>Management Accounts</v>
      </c>
    </row>
    <row r="153" spans="1:21" hidden="1" x14ac:dyDescent="0.35">
      <c r="L153" s="21" t="s">
        <v>11</v>
      </c>
      <c r="M153" s="22"/>
      <c r="N153" s="23" t="str">
        <f>N17</f>
        <v>GBP MA</v>
      </c>
    </row>
    <row r="155" spans="1:21" x14ac:dyDescent="0.35">
      <c r="L155" s="32" t="s">
        <v>68</v>
      </c>
    </row>
    <row r="156" spans="1:21" ht="20.25" hidden="1" thickBot="1" x14ac:dyDescent="0.35">
      <c r="F156" s="52" t="s">
        <v>12</v>
      </c>
      <c r="G156" s="52" t="s">
        <v>13</v>
      </c>
      <c r="H156" s="53" t="str">
        <f t="array" ref="H156">_xll.DBR("Finance:Model Settings","Value","Reporting Forecast Version")</f>
        <v>9+3 Forecast</v>
      </c>
      <c r="I156" s="52" t="s">
        <v>12</v>
      </c>
      <c r="J156" s="54"/>
      <c r="K156" s="54"/>
      <c r="N156" s="55" t="s">
        <v>12</v>
      </c>
      <c r="O156" s="53" t="str">
        <f t="array" ref="O156">_xll.DBR("Finance:Model Settings","Value","Reporting Forecast Version")</f>
        <v>9+3 Forecast</v>
      </c>
      <c r="P156" s="52" t="s">
        <v>13</v>
      </c>
      <c r="Q156" s="52" t="s">
        <v>12</v>
      </c>
      <c r="S156" s="53" t="str">
        <f t="array" ref="S156">_xll.DBR("Finance:Model Settings","Value","Reporting Forecast Version")</f>
        <v>9+3 Forecast</v>
      </c>
      <c r="T156" s="52" t="s">
        <v>13</v>
      </c>
      <c r="U156" s="52" t="s">
        <v>12</v>
      </c>
    </row>
    <row r="157" spans="1:21" ht="20.25" hidden="1" thickBot="1" x14ac:dyDescent="0.4">
      <c r="F157" s="4" t="s">
        <v>69</v>
      </c>
      <c r="G157" s="4" t="s">
        <v>70</v>
      </c>
      <c r="H157" s="4" t="str">
        <f>N20</f>
        <v>9+3 Forecast</v>
      </c>
      <c r="I157" s="4" t="s">
        <v>71</v>
      </c>
      <c r="N157" s="55" t="s">
        <v>71</v>
      </c>
      <c r="O157" s="28"/>
      <c r="P157" s="52" t="s">
        <v>70</v>
      </c>
      <c r="Q157" s="52" t="s">
        <v>69</v>
      </c>
      <c r="S157" s="4" t="str">
        <f>N20</f>
        <v>9+3 Forecast</v>
      </c>
      <c r="T157" s="4" t="s">
        <v>70</v>
      </c>
      <c r="U157" s="4" t="s">
        <v>69</v>
      </c>
    </row>
    <row r="158" spans="1:21" s="10" customFormat="1" ht="21" x14ac:dyDescent="0.35">
      <c r="A158" s="5" t="str">
        <f t="shared" ref="A158:A171" si="4">IF($B158 = "1","Custom",IF($C158 ="1","Percent","Leaf"))</f>
        <v>Custom</v>
      </c>
      <c r="B158" s="5" t="str" cm="1">
        <f t="array" ref="B158">_xll.DBRW("Finance:}Elementattributes_Accounts - MA",L158,"Format Flag - " &amp; $B$9)</f>
        <v>1</v>
      </c>
      <c r="C158" s="5" t="str" cm="1">
        <f t="array" ref="C158">_xll.DBRW("Finance:}Elementattributes_Accounts - MA",L158,"Format Flag - " &amp; $B$9 &amp; "  - Percentages")</f>
        <v/>
      </c>
      <c r="D158" s="5"/>
      <c r="E158" s="5"/>
      <c r="F158" s="6">
        <f>_xll.DBRW($L$145,F$156,$N$148,$N$18,$N$150,$O$151,$L158,$N$153,$N$152,$N$147)</f>
        <v>42900746.676553585</v>
      </c>
      <c r="G158" s="6">
        <f>_xll.DBRW($L$145,G$156,$N$148,$N$149,$N$150,$N$151,$L158,$N$153,$N$152,$N$147)</f>
        <v>39871624.966024168</v>
      </c>
      <c r="H158" s="6">
        <f>_xll.DBRW($L$145,H$156,$N$148,$N$149,$N$150,$N$151,$L158,$N$153,$N$152,$N$147)</f>
        <v>0</v>
      </c>
      <c r="I158" s="6">
        <f>_xll.DBRW($L$145,I$156,$N$148,$N$149,$N$150,$N$151,$L158,$N$153,$N$152,$N$147)</f>
        <v>0</v>
      </c>
      <c r="J158" s="69"/>
      <c r="K158" s="69"/>
      <c r="L158" s="74" t="str">
        <f>_xll.TM1RPTROW($L$145,"Finance:Accounts - MA",,,"Display Name",FALSE,'Entity Performance'!Dynamic_ae2ad3628e3c4dc284cb10d5588531d3)</f>
        <v>Tangible Fixed Assets (incl Leased Assets) - BS NBV</v>
      </c>
      <c r="M158" s="9"/>
      <c r="N158" s="6">
        <f>_xll.DBRW($L$145,N$156,$N$148,$N$149,$N$150,"YTD",$L158,$N$153,$N$152,$N$147)</f>
        <v>0</v>
      </c>
      <c r="O158" s="6">
        <f>_xll.DBRW($L$145,O$156,$N$148,$N$149,$N$150,"YTD",$L158,$N$153,$N$152,$N$147)</f>
        <v>0</v>
      </c>
      <c r="P158" s="6">
        <f>_xll.DBRW($L$145,P$156,$N$148,$N$149,$N$150,"YTD",$L158,$N$153,$N$152,$N$147)</f>
        <v>39871624.966024168</v>
      </c>
      <c r="Q158" s="6">
        <f>_xll.DBRW($L$145,Q$156,$N$148,$N$18,$N$150,"YTD",$L158,$N$153,$N$152,$N$147)</f>
        <v>42900746.676553585</v>
      </c>
      <c r="S158" s="6">
        <f>_xll.DBRW($L$145,S$156,$N$148,$N$149,$O$19,$N$151,$L158,$N$153,$N$152,$N$147)</f>
        <v>0</v>
      </c>
      <c r="T158" s="6">
        <f>_xll.DBRW($L$145,T$156,$N$148,$N$149,$O$19,$N$151,$L158,$N$153,$N$152,$N$147)</f>
        <v>39871624.966024168</v>
      </c>
      <c r="U158" s="6">
        <f>_xll.DBRW($L$145,U$156,$N$148,$N$18,$O$19,$N$151,$L158,$N$153,$N$152,$N$147)</f>
        <v>42900746.676553585</v>
      </c>
    </row>
    <row r="159" spans="1:21" s="10" customFormat="1" x14ac:dyDescent="0.25">
      <c r="A159" s="5" t="str">
        <f t="shared" si="4"/>
        <v>Percent</v>
      </c>
      <c r="B159" s="5" t="str" cm="1">
        <f t="array" ref="B159">_xll.DBRW("Finance:}Elementattributes_Accounts - MA",L159,"Format Flag - " &amp; $B$9)</f>
        <v/>
      </c>
      <c r="C159" s="5" t="str" cm="1">
        <f t="array" ref="C159">_xll.DBRW("Finance:}Elementattributes_Accounts - MA",L159,"Format Flag - " &amp; $B$9 &amp; "  - Percentages")</f>
        <v>1</v>
      </c>
      <c r="D159" s="5"/>
      <c r="E159" s="5"/>
      <c r="F159" s="66">
        <f>_xll.DBRW($L$145,F$156,$N$148,$N$18,$N$150,$O$151,$L159,$N$153,$N$152,$N$147)</f>
        <v>2.5864454556845202</v>
      </c>
      <c r="G159" s="66">
        <f>_xll.DBRW($L$145,G$156,$N$148,$N$149,$N$150,$N$151,$L159,$N$153,$N$152,$N$147)</f>
        <v>2.6375822021924193</v>
      </c>
      <c r="H159" s="66">
        <f>_xll.DBRW($L$145,H$156,$N$148,$N$149,$N$150,$N$151,$L159,$N$153,$N$152,$N$147)</f>
        <v>0</v>
      </c>
      <c r="I159" s="66">
        <f>_xll.DBRW($L$145,I$156,$N$148,$N$149,$N$150,$N$151,$L159,$N$153,$N$152,$N$147)</f>
        <v>0</v>
      </c>
      <c r="J159" s="12"/>
      <c r="K159" s="12"/>
      <c r="L159" s="75" t="s">
        <v>61</v>
      </c>
      <c r="M159" s="9"/>
      <c r="N159" s="66">
        <f>_xll.DBRW($L$145,N$156,$N$148,$N$149,$N$150,"YTD",$L159,$N$153,$N$152,$N$147)</f>
        <v>0</v>
      </c>
      <c r="O159" s="66">
        <f>_xll.DBRW($L$145,O$156,$N$148,$N$149,$N$150,"YTD",$L159,$N$153,$N$152,$N$147)</f>
        <v>0</v>
      </c>
      <c r="P159" s="66">
        <f>_xll.DBRW($L$145,P$156,$N$148,$N$149,$N$150,"YTD",$L159,$N$153,$N$152,$N$147)</f>
        <v>2.6375822021924193</v>
      </c>
      <c r="Q159" s="66">
        <f>_xll.DBRW($L$145,Q$156,$N$148,$N$18,$N$150,"YTD",$L159,$N$153,$N$152,$N$147)</f>
        <v>2.5864454556845202</v>
      </c>
      <c r="S159" s="66">
        <f>_xll.DBRW($L$145,S$156,$N$148,$N$149,$O$19,$N$151,$L159,$N$153,$N$152,$N$147)</f>
        <v>0</v>
      </c>
      <c r="T159" s="66">
        <f>_xll.DBRW($L$145,T$156,$N$148,$N$149,$O$19,$N$151,$L159,$N$153,$N$152,$N$147)</f>
        <v>2.6375822021924193</v>
      </c>
      <c r="U159" s="66">
        <f>_xll.DBRW($L$145,U$156,$N$148,$N$18,$O$19,$N$151,$L159,$N$153,$N$152,$N$147)</f>
        <v>2.5864454556845202</v>
      </c>
    </row>
    <row r="160" spans="1:21" s="19" customFormat="1" x14ac:dyDescent="0.35">
      <c r="A160" s="14" t="str">
        <f t="shared" si="4"/>
        <v>Leaf</v>
      </c>
      <c r="B160" s="14" t="str" cm="1">
        <f t="array" ref="B160">_xll.DBRW("Finance:}Elementattributes_Accounts - MA",L160,"Format Flag - " &amp; $B$9)</f>
        <v/>
      </c>
      <c r="C160" s="14" t="str" cm="1">
        <f t="array" ref="C160">_xll.DBRW("Finance:}Elementattributes_Accounts - MA",L160,"Format Flag - " &amp; $B$9 &amp; "  - Percentages")</f>
        <v/>
      </c>
      <c r="D160" s="14"/>
      <c r="E160" s="14"/>
      <c r="F160" s="72">
        <f>_xll.DBRW($L$145,F$156,$N$148,$N$18,$N$150,$O$151,$L160,$N$153,$N$152,$N$147)</f>
        <v>11229031.493421465</v>
      </c>
      <c r="G160" s="72">
        <f>_xll.DBRW($L$145,G$156,$N$148,$N$149,$N$150,$N$151,$L160,$N$153,$N$152,$N$147)</f>
        <v>12255932.1927303</v>
      </c>
      <c r="H160" s="72">
        <f>_xll.DBRW($L$145,H$156,$N$148,$N$149,$N$150,$N$151,$L160,$N$153,$N$152,$N$147)</f>
        <v>0</v>
      </c>
      <c r="I160" s="72">
        <f>_xll.DBRW($L$145,I$156,$N$148,$N$149,$N$150,$N$151,$L160,$N$153,$N$152,$N$147)</f>
        <v>0</v>
      </c>
      <c r="J160" s="16"/>
      <c r="K160" s="16"/>
      <c r="L160" s="76" t="s">
        <v>62</v>
      </c>
      <c r="M160" s="18"/>
      <c r="N160" s="72">
        <f>_xll.DBRW($L$145,N$156,$N$148,$N$149,$N$150,"YTD",$L160,$N$153,$N$152,$N$147)</f>
        <v>0</v>
      </c>
      <c r="O160" s="72">
        <f>_xll.DBRW($L$145,O$156,$N$148,$N$149,$N$150,"YTD",$L160,$N$153,$N$152,$N$147)</f>
        <v>0</v>
      </c>
      <c r="P160" s="72">
        <f>_xll.DBRW($L$145,P$156,$N$148,$N$149,$N$150,"YTD",$L160,$N$153,$N$152,$N$147)</f>
        <v>12255932.1927303</v>
      </c>
      <c r="Q160" s="72">
        <f>_xll.DBRW($L$145,Q$156,$N$148,$N$18,$N$150,"YTD",$L160,$N$153,$N$152,$N$147)</f>
        <v>11229031.493421465</v>
      </c>
      <c r="S160" s="72">
        <f>_xll.DBRW($L$145,S$156,$N$148,$N$149,$O$19,$N$151,$L160,$N$153,$N$152,$N$147)</f>
        <v>0</v>
      </c>
      <c r="T160" s="72">
        <f>_xll.DBRW($L$145,T$156,$N$148,$N$149,$O$19,$N$151,$L160,$N$153,$N$152,$N$147)</f>
        <v>12255932.1927303</v>
      </c>
      <c r="U160" s="72">
        <f>_xll.DBRW($L$145,U$156,$N$148,$N$18,$O$19,$N$151,$L160,$N$153,$N$152,$N$147)</f>
        <v>11229031.493421465</v>
      </c>
    </row>
    <row r="161" spans="1:21" s="19" customFormat="1" x14ac:dyDescent="0.35">
      <c r="A161" s="14" t="str">
        <f t="shared" si="4"/>
        <v>Leaf</v>
      </c>
      <c r="B161" s="14" t="str" cm="1">
        <f t="array" ref="B161">_xll.DBRW("Finance:}Elementattributes_Accounts - MA",L161,"Format Flag - " &amp; $B$9)</f>
        <v/>
      </c>
      <c r="C161" s="14" t="str" cm="1">
        <f t="array" ref="C161">_xll.DBRW("Finance:}Elementattributes_Accounts - MA",L161,"Format Flag - " &amp; $B$9 &amp; "  - Percentages")</f>
        <v/>
      </c>
      <c r="D161" s="14"/>
      <c r="E161" s="14"/>
      <c r="F161" s="72">
        <f>_xll.DBRW($L$145,F$156,$N$148,$N$18,$N$150,$O$151,$L161,$N$153,$N$152,$N$147)</f>
        <v>14033157.841238517</v>
      </c>
      <c r="G161" s="72">
        <f>_xll.DBRW($L$145,G$156,$N$148,$N$149,$N$150,$N$151,$L161,$N$153,$N$152,$N$147)</f>
        <v>13715275.751502903</v>
      </c>
      <c r="H161" s="72">
        <f>_xll.DBRW($L$145,H$156,$N$148,$N$149,$N$150,$N$151,$L161,$N$153,$N$152,$N$147)</f>
        <v>0</v>
      </c>
      <c r="I161" s="72">
        <f>_xll.DBRW($L$145,I$156,$N$148,$N$149,$N$150,$N$151,$L161,$N$153,$N$152,$N$147)</f>
        <v>0</v>
      </c>
      <c r="J161" s="16"/>
      <c r="K161" s="16"/>
      <c r="L161" s="77" t="s">
        <v>43</v>
      </c>
      <c r="M161" s="18"/>
      <c r="N161" s="72">
        <f>_xll.DBRW($L$145,N$156,$N$148,$N$149,$N$150,"YTD",$L161,$N$153,$N$152,$N$147)</f>
        <v>0</v>
      </c>
      <c r="O161" s="72">
        <f>_xll.DBRW($L$145,O$156,$N$148,$N$149,$N$150,"YTD",$L161,$N$153,$N$152,$N$147)</f>
        <v>0</v>
      </c>
      <c r="P161" s="72">
        <f>_xll.DBRW($L$145,P$156,$N$148,$N$149,$N$150,"YTD",$L161,$N$153,$N$152,$N$147)</f>
        <v>13715275.751502903</v>
      </c>
      <c r="Q161" s="72">
        <f>_xll.DBRW($L$145,Q$156,$N$148,$N$18,$N$150,"YTD",$L161,$N$153,$N$152,$N$147)</f>
        <v>14033157.841238517</v>
      </c>
      <c r="S161" s="72">
        <f>_xll.DBRW($L$145,S$156,$N$148,$N$149,$O$19,$N$151,$L161,$N$153,$N$152,$N$147)</f>
        <v>0</v>
      </c>
      <c r="T161" s="72">
        <f>_xll.DBRW($L$145,T$156,$N$148,$N$149,$O$19,$N$151,$L161,$N$153,$N$152,$N$147)</f>
        <v>13715275.751502903</v>
      </c>
      <c r="U161" s="72">
        <f>_xll.DBRW($L$145,U$156,$N$148,$N$18,$O$19,$N$151,$L161,$N$153,$N$152,$N$147)</f>
        <v>14033157.841238517</v>
      </c>
    </row>
    <row r="162" spans="1:21" s="19" customFormat="1" x14ac:dyDescent="0.35">
      <c r="A162" s="14" t="str">
        <f t="shared" si="4"/>
        <v>Leaf</v>
      </c>
      <c r="B162" s="14" t="str" cm="1">
        <f t="array" ref="B162">_xll.DBRW("Finance:}Elementattributes_Accounts - MA",L162,"Format Flag - " &amp; $B$9)</f>
        <v/>
      </c>
      <c r="C162" s="14" t="str" cm="1">
        <f t="array" ref="C162">_xll.DBRW("Finance:}Elementattributes_Accounts - MA",L162,"Format Flag - " &amp; $B$9 &amp; "  - Percentages")</f>
        <v/>
      </c>
      <c r="D162" s="14"/>
      <c r="E162" s="14"/>
      <c r="F162" s="72">
        <f>_xll.DBRW($L$145,F$156,$N$148,$N$18,$N$150,$O$151,$L162,$N$153,$N$152,$N$147)</f>
        <v>5.3614996886608424E-9</v>
      </c>
      <c r="G162" s="72">
        <f>_xll.DBRW($L$145,G$156,$N$148,$N$149,$N$150,$N$151,$L162,$N$153,$N$152,$N$147)</f>
        <v>6.8631973863375606E-2</v>
      </c>
      <c r="H162" s="72">
        <f>_xll.DBRW($L$145,H$156,$N$148,$N$149,$N$150,$N$151,$L162,$N$153,$N$152,$N$147)</f>
        <v>0</v>
      </c>
      <c r="I162" s="72">
        <f>_xll.DBRW($L$145,I$156,$N$148,$N$149,$N$150,$N$151,$L162,$N$153,$N$152,$N$147)</f>
        <v>0</v>
      </c>
      <c r="J162" s="16"/>
      <c r="K162" s="16"/>
      <c r="L162" s="77" t="s">
        <v>44</v>
      </c>
      <c r="M162" s="18"/>
      <c r="N162" s="72">
        <f>_xll.DBRW($L$145,N$156,$N$148,$N$149,$N$150,"YTD",$L162,$N$153,$N$152,$N$147)</f>
        <v>0</v>
      </c>
      <c r="O162" s="72">
        <f>_xll.DBRW($L$145,O$156,$N$148,$N$149,$N$150,"YTD",$L162,$N$153,$N$152,$N$147)</f>
        <v>0</v>
      </c>
      <c r="P162" s="72">
        <f>_xll.DBRW($L$145,P$156,$N$148,$N$149,$N$150,"YTD",$L162,$N$153,$N$152,$N$147)</f>
        <v>6.8631973863375606E-2</v>
      </c>
      <c r="Q162" s="72">
        <f>_xll.DBRW($L$145,Q$156,$N$148,$N$18,$N$150,"YTD",$L162,$N$153,$N$152,$N$147)</f>
        <v>5.3614996886608424E-9</v>
      </c>
      <c r="S162" s="72">
        <f>_xll.DBRW($L$145,S$156,$N$148,$N$149,$O$19,$N$151,$L162,$N$153,$N$152,$N$147)</f>
        <v>0</v>
      </c>
      <c r="T162" s="72">
        <f>_xll.DBRW($L$145,T$156,$N$148,$N$149,$O$19,$N$151,$L162,$N$153,$N$152,$N$147)</f>
        <v>6.8631973863375606E-2</v>
      </c>
      <c r="U162" s="72">
        <f>_xll.DBRW($L$145,U$156,$N$148,$N$18,$O$19,$N$151,$L162,$N$153,$N$152,$N$147)</f>
        <v>5.3614996886608424E-9</v>
      </c>
    </row>
    <row r="163" spans="1:21" s="19" customFormat="1" x14ac:dyDescent="0.35">
      <c r="A163" s="14" t="str">
        <f t="shared" si="4"/>
        <v>Leaf</v>
      </c>
      <c r="B163" s="14" t="str" cm="1">
        <f t="array" ref="B163">_xll.DBRW("Finance:}Elementattributes_Accounts - MA",L163,"Format Flag - " &amp; $B$9)</f>
        <v/>
      </c>
      <c r="C163" s="14" t="str" cm="1">
        <f t="array" ref="C163">_xll.DBRW("Finance:}Elementattributes_Accounts - MA",L163,"Format Flag - " &amp; $B$9 &amp; "  - Percentages")</f>
        <v/>
      </c>
      <c r="D163" s="14"/>
      <c r="E163" s="14"/>
      <c r="F163" s="72">
        <f>_xll.DBRW($L$145,F$156,$N$148,$N$18,$N$150,$O$151,$L163,$N$153,$N$152,$N$147)</f>
        <v>0</v>
      </c>
      <c r="G163" s="72">
        <f>_xll.DBRW($L$145,G$156,$N$148,$N$149,$N$150,$N$151,$L163,$N$153,$N$152,$N$147)</f>
        <v>-60508.120000000017</v>
      </c>
      <c r="H163" s="72">
        <f>_xll.DBRW($L$145,H$156,$N$148,$N$149,$N$150,$N$151,$L163,$N$153,$N$152,$N$147)</f>
        <v>0</v>
      </c>
      <c r="I163" s="72">
        <f>_xll.DBRW($L$145,I$156,$N$148,$N$149,$N$150,$N$151,$L163,$N$153,$N$152,$N$147)</f>
        <v>0</v>
      </c>
      <c r="J163" s="16"/>
      <c r="K163" s="16"/>
      <c r="L163" s="77" t="s">
        <v>48</v>
      </c>
      <c r="M163" s="18"/>
      <c r="N163" s="72">
        <f>_xll.DBRW($L$145,N$156,$N$148,$N$149,$N$150,"YTD",$L163,$N$153,$N$152,$N$147)</f>
        <v>0</v>
      </c>
      <c r="O163" s="72">
        <f>_xll.DBRW($L$145,O$156,$N$148,$N$149,$N$150,"YTD",$L163,$N$153,$N$152,$N$147)</f>
        <v>0</v>
      </c>
      <c r="P163" s="72">
        <f>_xll.DBRW($L$145,P$156,$N$148,$N$149,$N$150,"YTD",$L163,$N$153,$N$152,$N$147)</f>
        <v>-60508.120000000017</v>
      </c>
      <c r="Q163" s="72">
        <f>_xll.DBRW($L$145,Q$156,$N$148,$N$18,$N$150,"YTD",$L163,$N$153,$N$152,$N$147)</f>
        <v>0</v>
      </c>
      <c r="S163" s="72">
        <f>_xll.DBRW($L$145,S$156,$N$148,$N$149,$O$19,$N$151,$L163,$N$153,$N$152,$N$147)</f>
        <v>0</v>
      </c>
      <c r="T163" s="72">
        <f>_xll.DBRW($L$145,T$156,$N$148,$N$149,$O$19,$N$151,$L163,$N$153,$N$152,$N$147)</f>
        <v>-60508.120000000017</v>
      </c>
      <c r="U163" s="72">
        <f>_xll.DBRW($L$145,U$156,$N$148,$N$18,$O$19,$N$151,$L163,$N$153,$N$152,$N$147)</f>
        <v>0</v>
      </c>
    </row>
    <row r="164" spans="1:21" s="19" customFormat="1" x14ac:dyDescent="0.35">
      <c r="A164" s="14" t="str">
        <f t="shared" si="4"/>
        <v>Leaf</v>
      </c>
      <c r="B164" s="14" t="str" cm="1">
        <f t="array" ref="B164">_xll.DBRW("Finance:}Elementattributes_Accounts - MA",L164,"Format Flag - " &amp; $B$9)</f>
        <v/>
      </c>
      <c r="C164" s="14" t="str" cm="1">
        <f t="array" ref="C164">_xll.DBRW("Finance:}Elementattributes_Accounts - MA",L164,"Format Flag - " &amp; $B$9 &amp; "  - Percentages")</f>
        <v/>
      </c>
      <c r="D164" s="14"/>
      <c r="E164" s="14"/>
      <c r="F164" s="72">
        <f>_xll.DBRW($L$145,F$156,$N$148,$N$18,$N$150,$O$151,$L164,$N$153,$N$152,$N$147)</f>
        <v>-9909435.4291126281</v>
      </c>
      <c r="G164" s="72">
        <f>_xll.DBRW($L$145,G$156,$N$148,$N$149,$N$150,$N$151,$L164,$N$153,$N$152,$N$147)</f>
        <v>-9932474.4871141985</v>
      </c>
      <c r="H164" s="72">
        <f>_xll.DBRW($L$145,H$156,$N$148,$N$149,$N$150,$N$151,$L164,$N$153,$N$152,$N$147)</f>
        <v>0</v>
      </c>
      <c r="I164" s="72">
        <f>_xll.DBRW($L$145,I$156,$N$148,$N$149,$N$150,$N$151,$L164,$N$153,$N$152,$N$147)</f>
        <v>0</v>
      </c>
      <c r="J164" s="16"/>
      <c r="K164" s="16"/>
      <c r="L164" s="77" t="s">
        <v>45</v>
      </c>
      <c r="M164" s="18"/>
      <c r="N164" s="72">
        <f>_xll.DBRW($L$145,N$156,$N$148,$N$149,$N$150,"YTD",$L164,$N$153,$N$152,$N$147)</f>
        <v>0</v>
      </c>
      <c r="O164" s="72">
        <f>_xll.DBRW($L$145,O$156,$N$148,$N$149,$N$150,"YTD",$L164,$N$153,$N$152,$N$147)</f>
        <v>0</v>
      </c>
      <c r="P164" s="72">
        <f>_xll.DBRW($L$145,P$156,$N$148,$N$149,$N$150,"YTD",$L164,$N$153,$N$152,$N$147)</f>
        <v>-9932474.4871141985</v>
      </c>
      <c r="Q164" s="72">
        <f>_xll.DBRW($L$145,Q$156,$N$148,$N$18,$N$150,"YTD",$L164,$N$153,$N$152,$N$147)</f>
        <v>-9909435.4291126281</v>
      </c>
      <c r="S164" s="72">
        <f>_xll.DBRW($L$145,S$156,$N$148,$N$149,$O$19,$N$151,$L164,$N$153,$N$152,$N$147)</f>
        <v>0</v>
      </c>
      <c r="T164" s="72">
        <f>_xll.DBRW($L$145,T$156,$N$148,$N$149,$O$19,$N$151,$L164,$N$153,$N$152,$N$147)</f>
        <v>-9932474.4871141985</v>
      </c>
      <c r="U164" s="72">
        <f>_xll.DBRW($L$145,U$156,$N$148,$N$18,$O$19,$N$151,$L164,$N$153,$N$152,$N$147)</f>
        <v>-9909435.4291126281</v>
      </c>
    </row>
    <row r="165" spans="1:21" s="19" customFormat="1" x14ac:dyDescent="0.35">
      <c r="A165" s="14" t="str">
        <f t="shared" si="4"/>
        <v>Leaf</v>
      </c>
      <c r="B165" s="14" t="str" cm="1">
        <f t="array" ref="B165">_xll.DBRW("Finance:}Elementattributes_Accounts - MA",L165,"Format Flag - " &amp; $B$9)</f>
        <v/>
      </c>
      <c r="C165" s="14" t="str" cm="1">
        <f t="array" ref="C165">_xll.DBRW("Finance:}Elementattributes_Accounts - MA",L165,"Format Flag - " &amp; $B$9 &amp; "  - Percentages")</f>
        <v/>
      </c>
      <c r="D165" s="14"/>
      <c r="E165" s="14"/>
      <c r="F165" s="72">
        <f>_xll.DBRW($L$145,F$156,$N$148,$N$18,$N$150,$O$151,$L165,$N$153,$N$152,$N$147)</f>
        <v>0</v>
      </c>
      <c r="G165" s="72">
        <f>_xll.DBRW($L$145,G$156,$N$148,$N$149,$N$150,$N$151,$L165,$N$153,$N$152,$N$147)</f>
        <v>2.2070378065109253E-2</v>
      </c>
      <c r="H165" s="72">
        <f>_xll.DBRW($L$145,H$156,$N$148,$N$149,$N$150,$N$151,$L165,$N$153,$N$152,$N$147)</f>
        <v>0</v>
      </c>
      <c r="I165" s="72">
        <f>_xll.DBRW($L$145,I$156,$N$148,$N$149,$N$150,$N$151,$L165,$N$153,$N$152,$N$147)</f>
        <v>0</v>
      </c>
      <c r="J165" s="16"/>
      <c r="K165" s="16"/>
      <c r="L165" s="77" t="s">
        <v>46</v>
      </c>
      <c r="M165" s="18"/>
      <c r="N165" s="72">
        <f>_xll.DBRW($L$145,N$156,$N$148,$N$149,$N$150,"YTD",$L165,$N$153,$N$152,$N$147)</f>
        <v>0</v>
      </c>
      <c r="O165" s="72">
        <f>_xll.DBRW($L$145,O$156,$N$148,$N$149,$N$150,"YTD",$L165,$N$153,$N$152,$N$147)</f>
        <v>0</v>
      </c>
      <c r="P165" s="72">
        <f>_xll.DBRW($L$145,P$156,$N$148,$N$149,$N$150,"YTD",$L165,$N$153,$N$152,$N$147)</f>
        <v>2.2070378065109253E-2</v>
      </c>
      <c r="Q165" s="72">
        <f>_xll.DBRW($L$145,Q$156,$N$148,$N$18,$N$150,"YTD",$L165,$N$153,$N$152,$N$147)</f>
        <v>0</v>
      </c>
      <c r="S165" s="72">
        <f>_xll.DBRW($L$145,S$156,$N$148,$N$149,$O$19,$N$151,$L165,$N$153,$N$152,$N$147)</f>
        <v>0</v>
      </c>
      <c r="T165" s="72">
        <f>_xll.DBRW($L$145,T$156,$N$148,$N$149,$O$19,$N$151,$L165,$N$153,$N$152,$N$147)</f>
        <v>2.2070378065109253E-2</v>
      </c>
      <c r="U165" s="72">
        <f>_xll.DBRW($L$145,U$156,$N$148,$N$18,$O$19,$N$151,$L165,$N$153,$N$152,$N$147)</f>
        <v>0</v>
      </c>
    </row>
    <row r="166" spans="1:21" s="19" customFormat="1" x14ac:dyDescent="0.35">
      <c r="A166" s="14" t="str">
        <f t="shared" si="4"/>
        <v>Leaf</v>
      </c>
      <c r="B166" s="14" t="str" cm="1">
        <f t="array" ref="B166">_xll.DBRW("Finance:}Elementattributes_Accounts - MA",L166,"Format Flag - " &amp; $B$9)</f>
        <v/>
      </c>
      <c r="C166" s="14" t="str" cm="1">
        <f t="array" ref="C166">_xll.DBRW("Finance:}Elementattributes_Accounts - MA",L166,"Format Flag - " &amp; $B$9 &amp; "  - Percentages")</f>
        <v/>
      </c>
      <c r="D166" s="14"/>
      <c r="E166" s="14"/>
      <c r="F166" s="72">
        <f>_xll.DBRW($L$145,F$156,$N$148,$N$18,$N$150,$O$151,$L166,$N$153,$N$152,$N$147)</f>
        <v>0</v>
      </c>
      <c r="G166" s="72">
        <f>_xll.DBRW($L$145,G$156,$N$148,$N$149,$N$150,$N$151,$L166,$N$153,$N$152,$N$147)</f>
        <v>0</v>
      </c>
      <c r="H166" s="72">
        <f>_xll.DBRW($L$145,H$156,$N$148,$N$149,$N$150,$N$151,$L166,$N$153,$N$152,$N$147)</f>
        <v>0</v>
      </c>
      <c r="I166" s="72">
        <f>_xll.DBRW($L$145,I$156,$N$148,$N$149,$N$150,$N$151,$L166,$N$153,$N$152,$N$147)</f>
        <v>0</v>
      </c>
      <c r="J166" s="16"/>
      <c r="K166" s="16"/>
      <c r="L166" s="77" t="s">
        <v>49</v>
      </c>
      <c r="M166" s="18"/>
      <c r="N166" s="72">
        <f>_xll.DBRW($L$145,N$156,$N$148,$N$149,$N$150,"YTD",$L166,$N$153,$N$152,$N$147)</f>
        <v>0</v>
      </c>
      <c r="O166" s="72">
        <f>_xll.DBRW($L$145,O$156,$N$148,$N$149,$N$150,"YTD",$L166,$N$153,$N$152,$N$147)</f>
        <v>0</v>
      </c>
      <c r="P166" s="72">
        <f>_xll.DBRW($L$145,P$156,$N$148,$N$149,$N$150,"YTD",$L166,$N$153,$N$152,$N$147)</f>
        <v>0</v>
      </c>
      <c r="Q166" s="72">
        <f>_xll.DBRW($L$145,Q$156,$N$148,$N$18,$N$150,"YTD",$L166,$N$153,$N$152,$N$147)</f>
        <v>0</v>
      </c>
      <c r="S166" s="72">
        <f>_xll.DBRW($L$145,S$156,$N$148,$N$149,$O$19,$N$151,$L166,$N$153,$N$152,$N$147)</f>
        <v>0</v>
      </c>
      <c r="T166" s="72">
        <f>_xll.DBRW($L$145,T$156,$N$148,$N$149,$O$19,$N$151,$L166,$N$153,$N$152,$N$147)</f>
        <v>0</v>
      </c>
      <c r="U166" s="72">
        <f>_xll.DBRW($L$145,U$156,$N$148,$N$18,$O$19,$N$151,$L166,$N$153,$N$152,$N$147)</f>
        <v>0</v>
      </c>
    </row>
    <row r="167" spans="1:21" s="19" customFormat="1" x14ac:dyDescent="0.35">
      <c r="A167" s="14" t="str">
        <f t="shared" si="4"/>
        <v>Leaf</v>
      </c>
      <c r="B167" s="14" t="str" cm="1">
        <f t="array" ref="B167">_xll.DBRW("Finance:}Elementattributes_Accounts - MA",L167,"Format Flag - " &amp; $B$9)</f>
        <v/>
      </c>
      <c r="C167" s="14" t="str" cm="1">
        <f t="array" ref="C167">_xll.DBRW("Finance:}Elementattributes_Accounts - MA",L167,"Format Flag - " &amp; $B$9 &amp; "  - Percentages")</f>
        <v/>
      </c>
      <c r="D167" s="14"/>
      <c r="E167" s="14"/>
      <c r="F167" s="72">
        <f>_xll.DBRW($L$145,F$156,$N$148,$N$18,$N$150,$O$151,$L167,$N$153,$N$152,$N$147)</f>
        <v>-5552550.7655395819</v>
      </c>
      <c r="G167" s="72">
        <f>_xll.DBRW($L$145,G$156,$N$148,$N$149,$N$150,$N$151,$L167,$N$153,$N$152,$N$147)</f>
        <v>-2207435.6694786176</v>
      </c>
      <c r="H167" s="72">
        <f>_xll.DBRW($L$145,H$156,$N$148,$N$149,$N$150,$N$151,$L167,$N$153,$N$152,$N$147)</f>
        <v>0</v>
      </c>
      <c r="I167" s="72">
        <f>_xll.DBRW($L$145,I$156,$N$148,$N$149,$N$150,$N$151,$L167,$N$153,$N$152,$N$147)</f>
        <v>0</v>
      </c>
      <c r="J167" s="16"/>
      <c r="K167" s="16"/>
      <c r="L167" s="76" t="s">
        <v>63</v>
      </c>
      <c r="M167" s="18"/>
      <c r="N167" s="72">
        <f>_xll.DBRW($L$145,N$156,$N$148,$N$149,$N$150,"YTD",$L167,$N$153,$N$152,$N$147)</f>
        <v>0</v>
      </c>
      <c r="O167" s="72">
        <f>_xll.DBRW($L$145,O$156,$N$148,$N$149,$N$150,"YTD",$L167,$N$153,$N$152,$N$147)</f>
        <v>0</v>
      </c>
      <c r="P167" s="72">
        <f>_xll.DBRW($L$145,P$156,$N$148,$N$149,$N$150,"YTD",$L167,$N$153,$N$152,$N$147)</f>
        <v>-2207435.6694786176</v>
      </c>
      <c r="Q167" s="72">
        <f>_xll.DBRW($L$145,Q$156,$N$148,$N$18,$N$150,"YTD",$L167,$N$153,$N$152,$N$147)</f>
        <v>-5552550.7655395819</v>
      </c>
      <c r="S167" s="72">
        <f>_xll.DBRW($L$145,S$156,$N$148,$N$149,$O$19,$N$151,$L167,$N$153,$N$152,$N$147)</f>
        <v>0</v>
      </c>
      <c r="T167" s="72">
        <f>_xll.DBRW($L$145,T$156,$N$148,$N$149,$O$19,$N$151,$L167,$N$153,$N$152,$N$147)</f>
        <v>-2207435.6694786176</v>
      </c>
      <c r="U167" s="72">
        <f>_xll.DBRW($L$145,U$156,$N$148,$N$18,$O$19,$N$151,$L167,$N$153,$N$152,$N$147)</f>
        <v>-5552550.7655395819</v>
      </c>
    </row>
    <row r="168" spans="1:21" s="10" customFormat="1" ht="21" x14ac:dyDescent="0.35">
      <c r="A168" s="5" t="str">
        <f t="shared" si="4"/>
        <v>Custom</v>
      </c>
      <c r="B168" s="5" t="str" cm="1">
        <f t="array" ref="B168">_xll.DBRW("Finance:}Elementattributes_Accounts - MA",L168,"Format Flag - " &amp; $B$9)</f>
        <v>1</v>
      </c>
      <c r="C168" s="5" t="str" cm="1">
        <f t="array" ref="C168">_xll.DBRW("Finance:}Elementattributes_Accounts - MA",L168,"Format Flag - " &amp; $B$9 &amp; "  - Percentages")</f>
        <v/>
      </c>
      <c r="D168" s="5"/>
      <c r="E168" s="5"/>
      <c r="F168" s="6">
        <f>_xll.DBRW($L$145,F$156,$N$148,$N$18,$N$150,$O$151,$L168,$N$153,$N$152,$N$147)</f>
        <v>9800203.140007779</v>
      </c>
      <c r="G168" s="6">
        <f>_xll.DBRW($L$145,G$156,$N$148,$N$149,$N$150,$N$151,$L168,$N$153,$N$152,$N$147)</f>
        <v>13770789.804666925</v>
      </c>
      <c r="H168" s="6">
        <f>_xll.DBRW($L$145,H$156,$N$148,$N$149,$N$150,$N$151,$L168,$N$153,$N$152,$N$147)</f>
        <v>0</v>
      </c>
      <c r="I168" s="6">
        <f>_xll.DBRW($L$145,I$156,$N$148,$N$149,$N$150,$N$151,$L168,$N$153,$N$152,$N$147)</f>
        <v>0</v>
      </c>
      <c r="J168" s="69"/>
      <c r="K168" s="69"/>
      <c r="L168" s="78" t="s">
        <v>64</v>
      </c>
      <c r="M168" s="9"/>
      <c r="N168" s="6">
        <f>_xll.DBRW($L$145,N$156,$N$148,$N$149,$N$150,"YTD",$L168,$N$153,$N$152,$N$147)</f>
        <v>0</v>
      </c>
      <c r="O168" s="6">
        <f>_xll.DBRW($L$145,O$156,$N$148,$N$149,$N$150,"YTD",$L168,$N$153,$N$152,$N$147)</f>
        <v>0</v>
      </c>
      <c r="P168" s="6">
        <f>_xll.DBRW($L$145,P$156,$N$148,$N$149,$N$150,"YTD",$L168,$N$153,$N$152,$N$147)</f>
        <v>13770789.804666925</v>
      </c>
      <c r="Q168" s="6">
        <f>_xll.DBRW($L$145,Q$156,$N$148,$N$18,$N$150,"YTD",$L168,$N$153,$N$152,$N$147)</f>
        <v>9800203.140007779</v>
      </c>
      <c r="S168" s="6">
        <f>_xll.DBRW($L$145,S$156,$N$148,$N$149,$O$19,$N$151,$L168,$N$153,$N$152,$N$147)</f>
        <v>0</v>
      </c>
      <c r="T168" s="6">
        <f>_xll.DBRW($L$145,T$156,$N$148,$N$149,$O$19,$N$151,$L168,$N$153,$N$152,$N$147)</f>
        <v>13770789.804666925</v>
      </c>
      <c r="U168" s="6">
        <f>_xll.DBRW($L$145,U$156,$N$148,$N$18,$O$19,$N$151,$L168,$N$153,$N$152,$N$147)</f>
        <v>9800203.140007779</v>
      </c>
    </row>
    <row r="169" spans="1:21" s="10" customFormat="1" x14ac:dyDescent="0.25">
      <c r="A169" s="5" t="str">
        <f t="shared" si="4"/>
        <v>Percent</v>
      </c>
      <c r="B169" s="5" t="str" cm="1">
        <f t="array" ref="B169">_xll.DBRW("Finance:}Elementattributes_Accounts - MA",L169,"Format Flag - " &amp; $B$9)</f>
        <v/>
      </c>
      <c r="C169" s="5" t="str" cm="1">
        <f t="array" ref="C169">_xll.DBRW("Finance:}Elementattributes_Accounts - MA",L169,"Format Flag - " &amp; $B$9 &amp; "  - Percentages")</f>
        <v>1</v>
      </c>
      <c r="D169" s="5"/>
      <c r="E169" s="5"/>
      <c r="F169" s="66">
        <f>_xll.DBRW($L$145,F$156,$N$148,$N$18,$N$150,$O$151,$L169,$N$153,$N$152,$N$147)</f>
        <v>5.6649745432414994E-2</v>
      </c>
      <c r="G169" s="66">
        <f>_xll.DBRW($L$145,G$156,$N$148,$N$149,$N$150,$N$151,$L169,$N$153,$N$152,$N$147)</f>
        <v>0.10882689561883209</v>
      </c>
      <c r="H169" s="66">
        <f>_xll.DBRW($L$145,H$156,$N$148,$N$149,$N$150,$N$151,$L169,$N$153,$N$152,$N$147)</f>
        <v>0</v>
      </c>
      <c r="I169" s="66">
        <f>_xll.DBRW($L$145,I$156,$N$148,$N$149,$N$150,$N$151,$L169,$N$153,$N$152,$N$147)</f>
        <v>0</v>
      </c>
      <c r="J169" s="12"/>
      <c r="K169" s="12"/>
      <c r="L169" s="75" t="s">
        <v>65</v>
      </c>
      <c r="M169" s="9"/>
      <c r="N169" s="66">
        <f>_xll.DBRW($L$145,N$156,$N$148,$N$149,$N$150,"YTD",$L169,$N$153,$N$152,$N$147)</f>
        <v>0</v>
      </c>
      <c r="O169" s="66">
        <f>_xll.DBRW($L$145,O$156,$N$148,$N$149,$N$150,"YTD",$L169,$N$153,$N$152,$N$147)</f>
        <v>0</v>
      </c>
      <c r="P169" s="66">
        <f>_xll.DBRW($L$145,P$156,$N$148,$N$149,$N$150,"YTD",$L169,$N$153,$N$152,$N$147)</f>
        <v>0.10882689561883209</v>
      </c>
      <c r="Q169" s="66">
        <f>_xll.DBRW($L$145,Q$156,$N$148,$N$18,$N$150,"YTD",$L169,$N$153,$N$152,$N$147)</f>
        <v>5.6649745432414994E-2</v>
      </c>
      <c r="S169" s="66">
        <f>_xll.DBRW($L$145,S$156,$N$148,$N$149,$O$19,$N$151,$L169,$N$153,$N$152,$N$147)</f>
        <v>0</v>
      </c>
      <c r="T169" s="66">
        <f>_xll.DBRW($L$145,T$156,$N$148,$N$149,$O$19,$N$151,$L169,$N$153,$N$152,$N$147)</f>
        <v>0.10882689561883209</v>
      </c>
      <c r="U169" s="66">
        <f>_xll.DBRW($L$145,U$156,$N$148,$N$18,$O$19,$N$151,$L169,$N$153,$N$152,$N$147)</f>
        <v>5.6649745432414994E-2</v>
      </c>
    </row>
    <row r="170" spans="1:21" s="10" customFormat="1" ht="21" x14ac:dyDescent="0.35">
      <c r="A170" s="5" t="str">
        <f t="shared" si="4"/>
        <v>Custom</v>
      </c>
      <c r="B170" s="5" t="str" cm="1">
        <f t="array" ref="B170">_xll.DBRW("Finance:}Elementattributes_Accounts - MA",L170,"Format Flag - " &amp; $B$9)</f>
        <v>1</v>
      </c>
      <c r="C170" s="5" t="str" cm="1">
        <f t="array" ref="C170">_xll.DBRW("Finance:}Elementattributes_Accounts - MA",L170,"Format Flag - " &amp; $B$9 &amp; "  - Percentages")</f>
        <v/>
      </c>
      <c r="D170" s="5"/>
      <c r="E170" s="5"/>
      <c r="F170" s="6">
        <f>_xll.DBRW($L$145,F$156,$N$148,$N$18,$N$150,$O$151,$L170,$N$153,$N$152,$N$147)</f>
        <v>-1441086.2071468746</v>
      </c>
      <c r="G170" s="6">
        <f>_xll.DBRW($L$145,G$156,$N$148,$N$149,$N$150,$N$151,$L170,$N$153,$N$152,$N$147)</f>
        <v>-620440.73423653911</v>
      </c>
      <c r="H170" s="6">
        <f>_xll.DBRW($L$145,H$156,$N$148,$N$149,$N$150,$N$151,$L170,$N$153,$N$152,$N$147)</f>
        <v>0</v>
      </c>
      <c r="I170" s="6">
        <f>_xll.DBRW($L$145,I$156,$N$148,$N$149,$N$150,$N$151,$L170,$N$153,$N$152,$N$147)</f>
        <v>0</v>
      </c>
      <c r="J170" s="69"/>
      <c r="K170" s="69"/>
      <c r="L170" s="79" t="s">
        <v>66</v>
      </c>
      <c r="M170" s="9"/>
      <c r="N170" s="6">
        <f>_xll.DBRW($L$145,N$156,$N$148,$N$149,$N$150,"YTD",$L170,$N$153,$N$152,$N$147)</f>
        <v>0</v>
      </c>
      <c r="O170" s="6">
        <f>_xll.DBRW($L$145,O$156,$N$148,$N$149,$N$150,"YTD",$L170,$N$153,$N$152,$N$147)</f>
        <v>0</v>
      </c>
      <c r="P170" s="6">
        <f>_xll.DBRW($L$145,P$156,$N$148,$N$149,$N$150,"YTD",$L170,$N$153,$N$152,$N$147)</f>
        <v>-620440.73423653911</v>
      </c>
      <c r="Q170" s="6">
        <f>_xll.DBRW($L$145,Q$156,$N$148,$N$18,$N$150,"YTD",$L170,$N$153,$N$152,$N$147)</f>
        <v>-1441086.2071468746</v>
      </c>
      <c r="S170" s="6">
        <f>_xll.DBRW($L$145,S$156,$N$148,$N$149,$O$19,$N$151,$L170,$N$153,$N$152,$N$147)</f>
        <v>0</v>
      </c>
      <c r="T170" s="6">
        <f>_xll.DBRW($L$145,T$156,$N$148,$N$149,$O$19,$N$151,$L170,$N$153,$N$152,$N$147)</f>
        <v>-620440.73423653911</v>
      </c>
      <c r="U170" s="6">
        <f>_xll.DBRW($L$145,U$156,$N$148,$N$18,$O$19,$N$151,$L170,$N$153,$N$152,$N$147)</f>
        <v>-1441086.2071468746</v>
      </c>
    </row>
    <row r="171" spans="1:21" s="10" customFormat="1" ht="21" x14ac:dyDescent="0.35">
      <c r="A171" s="5" t="str">
        <f t="shared" si="4"/>
        <v>Custom</v>
      </c>
      <c r="B171" s="5" t="str" cm="1">
        <f t="array" ref="B171">_xll.DBRW("Finance:}Elementattributes_Accounts - MA",L171,"Format Flag - " &amp; $B$9)</f>
        <v>1</v>
      </c>
      <c r="C171" s="5" t="str" cm="1">
        <f t="array" ref="C171">_xll.DBRW("Finance:}Elementattributes_Accounts - MA",L171,"Format Flag - " &amp; $B$9 &amp; "  - Percentages")</f>
        <v/>
      </c>
      <c r="D171" s="5"/>
      <c r="E171" s="5"/>
      <c r="F171" s="6">
        <f>_xll.DBRW($L$145,F$156,$N$148,$N$18,$N$150,$O$151,$L171,$N$153,$N$152,$N$147)</f>
        <v>5975101.9318361795</v>
      </c>
      <c r="G171" s="6">
        <f>_xll.DBRW($L$145,G$156,$N$148,$N$149,$N$150,$N$151,$L171,$N$153,$N$152,$N$147)</f>
        <v>6490754.574317635</v>
      </c>
      <c r="H171" s="6">
        <f>_xll.DBRW($L$145,H$156,$N$148,$N$149,$N$150,$N$151,$L171,$N$153,$N$152,$N$147)</f>
        <v>0</v>
      </c>
      <c r="I171" s="6">
        <f>_xll.DBRW($L$145,I$156,$N$148,$N$149,$N$150,$N$151,$L171,$N$153,$N$152,$N$147)</f>
        <v>0</v>
      </c>
      <c r="J171" s="69"/>
      <c r="K171" s="69"/>
      <c r="L171" s="79" t="s">
        <v>47</v>
      </c>
      <c r="M171" s="9"/>
      <c r="N171" s="6">
        <f>_xll.DBRW($L$145,N$156,$N$148,$N$149,$N$150,"YTD",$L171,$N$153,$N$152,$N$147)</f>
        <v>0</v>
      </c>
      <c r="O171" s="6">
        <f>_xll.DBRW($L$145,O$156,$N$148,$N$149,$N$150,"YTD",$L171,$N$153,$N$152,$N$147)</f>
        <v>0</v>
      </c>
      <c r="P171" s="6">
        <f>_xll.DBRW($L$145,P$156,$N$148,$N$149,$N$150,"YTD",$L171,$N$153,$N$152,$N$147)</f>
        <v>6490754.574317635</v>
      </c>
      <c r="Q171" s="6">
        <f>_xll.DBRW($L$145,Q$156,$N$148,$N$18,$N$150,"YTD",$L171,$N$153,$N$152,$N$147)</f>
        <v>5975101.9318361795</v>
      </c>
      <c r="S171" s="6">
        <f>_xll.DBRW($L$145,S$156,$N$148,$N$149,$O$19,$N$151,$L171,$N$153,$N$152,$N$147)</f>
        <v>0</v>
      </c>
      <c r="T171" s="6">
        <f>_xll.DBRW($L$145,T$156,$N$148,$N$149,$O$19,$N$151,$L171,$N$153,$N$152,$N$147)</f>
        <v>6490754.574317635</v>
      </c>
      <c r="U171" s="6">
        <f>_xll.DBRW($L$145,U$156,$N$148,$N$18,$O$19,$N$151,$L171,$N$153,$N$152,$N$147)</f>
        <v>5975101.9318361795</v>
      </c>
    </row>
    <row r="173" spans="1:21" hidden="1" x14ac:dyDescent="0.35"/>
    <row r="174" spans="1:21" hidden="1" x14ac:dyDescent="0.35"/>
    <row r="175" spans="1:21" hidden="1" x14ac:dyDescent="0.35">
      <c r="A175" s="2" t="s">
        <v>0</v>
      </c>
    </row>
    <row r="176" spans="1:21" s="80" customFormat="1" ht="14.25" hidden="1" x14ac:dyDescent="0.25">
      <c r="A176" s="80">
        <v>0</v>
      </c>
      <c r="F176" s="81">
        <v>123.456789</v>
      </c>
      <c r="G176" s="81">
        <v>123.456789</v>
      </c>
      <c r="H176" s="81">
        <v>123.456789</v>
      </c>
      <c r="I176" s="81">
        <v>123.456789</v>
      </c>
      <c r="J176" s="82">
        <v>123.456789</v>
      </c>
      <c r="K176" s="82"/>
      <c r="L176" s="83" t="s">
        <v>3</v>
      </c>
    </row>
    <row r="177" spans="1:21" s="84" customFormat="1" ht="14.25" hidden="1" x14ac:dyDescent="0.25">
      <c r="A177" s="84">
        <v>1</v>
      </c>
      <c r="F177" s="85">
        <v>123.456789</v>
      </c>
      <c r="G177" s="85">
        <v>123.456789</v>
      </c>
      <c r="H177" s="85">
        <v>123.456789</v>
      </c>
      <c r="I177" s="85">
        <v>123.456789</v>
      </c>
      <c r="J177" s="86">
        <v>123.456789</v>
      </c>
      <c r="K177" s="86"/>
      <c r="L177" s="87" t="s">
        <v>3</v>
      </c>
    </row>
    <row r="178" spans="1:21" s="88" customFormat="1" ht="14.25" hidden="1" x14ac:dyDescent="0.25">
      <c r="A178" s="88">
        <v>2</v>
      </c>
      <c r="F178" s="89">
        <v>123.456789</v>
      </c>
      <c r="G178" s="89">
        <v>123.456789</v>
      </c>
      <c r="H178" s="89">
        <v>123.456789</v>
      </c>
      <c r="I178" s="89">
        <v>123.456789</v>
      </c>
      <c r="J178" s="90">
        <v>123.456789</v>
      </c>
      <c r="K178" s="90"/>
      <c r="L178" s="91" t="s">
        <v>3</v>
      </c>
    </row>
    <row r="179" spans="1:21" s="92" customFormat="1" ht="14.25" hidden="1" x14ac:dyDescent="0.25">
      <c r="A179" s="92">
        <v>3</v>
      </c>
      <c r="F179" s="93">
        <v>123.456789</v>
      </c>
      <c r="G179" s="93">
        <v>123.456789</v>
      </c>
      <c r="H179" s="93">
        <v>123.456789</v>
      </c>
      <c r="I179" s="93">
        <v>123.456789</v>
      </c>
      <c r="J179" s="94">
        <v>123.456789</v>
      </c>
      <c r="K179" s="94"/>
      <c r="L179" s="95" t="s">
        <v>3</v>
      </c>
    </row>
    <row r="180" spans="1:21" s="96" customFormat="1" ht="14.25" hidden="1" x14ac:dyDescent="0.25">
      <c r="A180" s="96">
        <v>4</v>
      </c>
      <c r="F180" s="97">
        <v>123.456789</v>
      </c>
      <c r="G180" s="97">
        <v>123.456789</v>
      </c>
      <c r="H180" s="97">
        <v>123.456789</v>
      </c>
      <c r="I180" s="97">
        <v>123.456789</v>
      </c>
      <c r="J180" s="98">
        <v>123.456789</v>
      </c>
      <c r="K180" s="98"/>
      <c r="L180" s="99" t="s">
        <v>3</v>
      </c>
    </row>
    <row r="181" spans="1:21" s="100" customFormat="1" ht="14.25" hidden="1" x14ac:dyDescent="0.25">
      <c r="A181" s="100">
        <v>5</v>
      </c>
      <c r="F181" s="101">
        <v>123.456789</v>
      </c>
      <c r="G181" s="101">
        <v>123.456789</v>
      </c>
      <c r="H181" s="101">
        <v>123.456789</v>
      </c>
      <c r="I181" s="101">
        <v>123.456789</v>
      </c>
      <c r="J181" s="102">
        <v>123.456789</v>
      </c>
      <c r="K181" s="102"/>
      <c r="L181" s="103" t="s">
        <v>3</v>
      </c>
    </row>
    <row r="182" spans="1:21" s="10" customFormat="1" ht="24" hidden="1" x14ac:dyDescent="0.4">
      <c r="A182" s="5" t="s">
        <v>100</v>
      </c>
      <c r="F182" s="6">
        <v>123.456789</v>
      </c>
      <c r="G182" s="6">
        <v>123.456789</v>
      </c>
      <c r="H182" s="6">
        <v>123.456789</v>
      </c>
      <c r="I182" s="6">
        <v>123.456789</v>
      </c>
      <c r="J182" s="104">
        <v>123.456789</v>
      </c>
      <c r="K182" s="105" t="s">
        <v>101</v>
      </c>
      <c r="L182" s="106" t="s">
        <v>55</v>
      </c>
      <c r="N182" s="6">
        <v>123.456789</v>
      </c>
      <c r="O182" s="6">
        <v>123.456789</v>
      </c>
      <c r="P182" s="6">
        <v>123.456789</v>
      </c>
      <c r="Q182" s="6">
        <v>123.456789</v>
      </c>
      <c r="S182" s="6">
        <v>123.456789</v>
      </c>
      <c r="T182" s="6">
        <v>123.456789</v>
      </c>
      <c r="U182" s="6">
        <v>123.456789</v>
      </c>
    </row>
    <row r="183" spans="1:21" s="19" customFormat="1" ht="14.25" hidden="1" x14ac:dyDescent="0.25">
      <c r="A183" s="14" t="s">
        <v>1</v>
      </c>
      <c r="F183" s="15">
        <v>123.456789</v>
      </c>
      <c r="G183" s="15">
        <v>123.456789</v>
      </c>
      <c r="H183" s="15">
        <v>123.456789</v>
      </c>
      <c r="I183" s="15">
        <v>123.456789</v>
      </c>
      <c r="J183" s="50">
        <v>123.456789</v>
      </c>
      <c r="K183" s="50"/>
      <c r="L183" s="107" t="s">
        <v>3</v>
      </c>
      <c r="N183" s="15">
        <v>123.456789</v>
      </c>
      <c r="O183" s="15">
        <v>123.456789</v>
      </c>
      <c r="P183" s="15">
        <v>123.456789</v>
      </c>
      <c r="Q183" s="15">
        <v>123.456789</v>
      </c>
      <c r="S183" s="15">
        <v>123.456789</v>
      </c>
      <c r="T183" s="15">
        <v>123.456789</v>
      </c>
      <c r="U183" s="15">
        <v>123.456789</v>
      </c>
    </row>
    <row r="184" spans="1:21" hidden="1" x14ac:dyDescent="0.35">
      <c r="A184" s="2" t="s">
        <v>2</v>
      </c>
    </row>
    <row r="185" spans="1:21" hidden="1" x14ac:dyDescent="0.35">
      <c r="F185" s="2" t="s">
        <v>102</v>
      </c>
    </row>
    <row r="186" spans="1:21" hidden="1" x14ac:dyDescent="0.35">
      <c r="F186" s="4" t="str">
        <f>_xll.TM1RPTVIEW("Finance:MA Cashflow:58842965",0,_xll.TM1RPTTITLE("Finance:m_MA Cashflow",$G$188),_xll.TM1RPTTITLE("Finance:Company",$G$189),_xll.TM1RPTTITLE("Finance:Financial Year",$G$190),_xll.TM1RPTTITLE("Finance:Financial Period",$G$191),_xll.TM1RPTTITLE("Finance:Period YTD",$G$192),_xll.TM1RPTTITLE("Finance:Consolidation Layer",$G$193),_xll.TM1RPTTITLE("Finance:FX Calculation",$G$194),TM1RPTFMTRNG58842965,TM1RPTFMTIDCOL58842965)</f>
        <v>Finance:MA Cashflow:58842965</v>
      </c>
    </row>
    <row r="187" spans="1:21" hidden="1" x14ac:dyDescent="0.35"/>
    <row r="188" spans="1:21" hidden="1" x14ac:dyDescent="0.35">
      <c r="F188" s="108" t="s">
        <v>103</v>
      </c>
      <c r="G188" s="109" t="str">
        <f>_xll.SUBNM("Finance:m_MA Cashflow",,"Value")</f>
        <v>Value</v>
      </c>
    </row>
    <row r="189" spans="1:21" hidden="1" x14ac:dyDescent="0.35">
      <c r="F189" s="108" t="s">
        <v>6</v>
      </c>
      <c r="G189" s="109" t="str">
        <f>H11</f>
        <v>GROUP TOTAL</v>
      </c>
    </row>
    <row r="190" spans="1:21" hidden="1" x14ac:dyDescent="0.35">
      <c r="F190" s="108" t="s">
        <v>7</v>
      </c>
      <c r="G190" s="109" t="str">
        <f>H13</f>
        <v>FY25</v>
      </c>
    </row>
    <row r="191" spans="1:21" hidden="1" x14ac:dyDescent="0.35">
      <c r="F191" s="108" t="s">
        <v>8</v>
      </c>
      <c r="G191" s="109" t="str">
        <f>H14</f>
        <v>P12</v>
      </c>
    </row>
    <row r="192" spans="1:21" hidden="1" x14ac:dyDescent="0.35">
      <c r="F192" s="108" t="s">
        <v>9</v>
      </c>
      <c r="G192" s="109" t="str">
        <f>N15</f>
        <v>Period</v>
      </c>
    </row>
    <row r="193" spans="1:21" hidden="1" x14ac:dyDescent="0.35">
      <c r="F193" s="108" t="s">
        <v>10</v>
      </c>
      <c r="G193" s="109" t="str">
        <f>N16</f>
        <v>Management Accounts</v>
      </c>
    </row>
    <row r="194" spans="1:21" hidden="1" x14ac:dyDescent="0.35">
      <c r="F194" s="108" t="s">
        <v>11</v>
      </c>
      <c r="G194" s="109" t="str">
        <f>N17</f>
        <v>GBP MA</v>
      </c>
    </row>
    <row r="195" spans="1:21" ht="20.25" hidden="1" thickBot="1" x14ac:dyDescent="0.4"/>
    <row r="196" spans="1:21" ht="20.25" hidden="1" thickBot="1" x14ac:dyDescent="0.4">
      <c r="S196" s="110" t="str">
        <f>_xll.DBR("Finance:Model Settings","Value","Reporting Forecast Version")</f>
        <v>9+3 Forecast</v>
      </c>
      <c r="T196" s="4" t="s">
        <v>13</v>
      </c>
      <c r="U196" s="4" t="s">
        <v>12</v>
      </c>
    </row>
    <row r="197" spans="1:21" hidden="1" x14ac:dyDescent="0.35">
      <c r="F197" s="28" t="s">
        <v>12</v>
      </c>
      <c r="G197" s="28" t="s">
        <v>13</v>
      </c>
      <c r="H197" s="28" t="str">
        <f>N20</f>
        <v>9+3 Forecast</v>
      </c>
      <c r="I197" s="28" t="s">
        <v>12</v>
      </c>
      <c r="N197" s="28" t="s">
        <v>12</v>
      </c>
      <c r="O197" s="28" t="str">
        <f>N20</f>
        <v>9+3 Forecast</v>
      </c>
      <c r="P197" s="28" t="s">
        <v>13</v>
      </c>
      <c r="Q197" s="28" t="s">
        <v>12</v>
      </c>
      <c r="S197" s="53"/>
      <c r="T197" s="111"/>
      <c r="U197" s="111"/>
    </row>
    <row r="198" spans="1:21" x14ac:dyDescent="0.35">
      <c r="F198" s="64"/>
      <c r="G198" s="64"/>
      <c r="H198" s="64"/>
      <c r="I198" s="64"/>
      <c r="L198" s="32" t="s">
        <v>90</v>
      </c>
      <c r="N198" s="64"/>
      <c r="O198" s="64"/>
      <c r="P198" s="64"/>
      <c r="Q198" s="64"/>
      <c r="S198" s="112"/>
      <c r="T198" s="113"/>
      <c r="U198" s="113"/>
    </row>
    <row r="199" spans="1:21" s="19" customFormat="1" ht="14.25" x14ac:dyDescent="0.25">
      <c r="A199" s="14" t="str">
        <f>IF(C199="1","Total","Leaf")</f>
        <v>Leaf</v>
      </c>
      <c r="C199" s="19" t="str" cm="1">
        <f t="array" ref="C199">_xll.DBR("Finance:}ElementAttributes_Accounts - Cashflow",L199,"Summary Group Performance - Total")</f>
        <v/>
      </c>
      <c r="F199" s="15">
        <f>_xll.DBRW($F$186,F$197,$G$189,$G$190,$G$191,$G$192,$L199,$G$194,$G$193,$G$188)</f>
        <v>0</v>
      </c>
      <c r="G199" s="15">
        <f>_xll.DBRW($F$186,G$197,$G$189,$G$190,$G$191,$G$192,$L199,$G$194,$G$193,$G$188)</f>
        <v>845102.81191670324</v>
      </c>
      <c r="H199" s="15">
        <f>_xll.DBRW($F$186,H$197,$G$189,$G$190,$G$191,$G$192,$L199,$G$194,$G$193,$G$188)</f>
        <v>0</v>
      </c>
      <c r="I199" s="15">
        <f>_xll.DBRW($F$186,I$197,$G$189,$G$190,$G$191,$G$192,$L199,$G$194,$G$193,$G$188)</f>
        <v>0</v>
      </c>
      <c r="J199" s="50"/>
      <c r="K199" s="50"/>
      <c r="L199" s="114" t="str">
        <f>_xll.TM1RPTROW($F$186,"Finance:Accounts - Cashflow",,,"Display Name",FALSE,'Entity Performance'!Dynamic_0953e6145111432d950e9e80c05011c5)</f>
        <v>Cash from Underlying EBIT</v>
      </c>
      <c r="N199" s="15">
        <f>_xll.DBRW($F$186,N$197,$G$189,$G$190,$G$191,$G$192,$L199,$G$194,$G$193,$G$188)</f>
        <v>0</v>
      </c>
      <c r="O199" s="15">
        <f>_xll.DBRW($F$186,O$197,$G$189,$G$190,$G$191,$G$192,$L199,$G$194,$G$193,$G$188)</f>
        <v>0</v>
      </c>
      <c r="P199" s="15">
        <f>_xll.DBRW($F$186,P$197,$G$189,$G$190,$G$191,$G$192,$L199,$G$194,$G$193,$G$188)</f>
        <v>845102.81191670324</v>
      </c>
      <c r="Q199" s="15">
        <f>_xll.DBRW($F$186,Q$197,$G$189,$G$190,$G$191,$G$192,$L199,$G$194,$G$193,$G$188)</f>
        <v>0</v>
      </c>
      <c r="S199" s="15">
        <f>_xll.DBRW($F$186,S$196,$G$189,$G$190,$G$191,$G$192,$L199,$G$194,$G$193,$G$188)</f>
        <v>0</v>
      </c>
      <c r="T199" s="15">
        <f>_xll.DBRW($F$186,T$196,$G$189,$G$190,$G$191,$G$192,$L199,$G$194,$G$193,$G$188)</f>
        <v>845102.81191670324</v>
      </c>
      <c r="U199" s="15">
        <f>_xll.DBRW($F$186,U$196,$G$189,$G$190,$G$191,$G$192,$L199,$G$194,$G$193,$G$188)</f>
        <v>0</v>
      </c>
    </row>
    <row r="200" spans="1:21" s="19" customFormat="1" ht="14.25" x14ac:dyDescent="0.25">
      <c r="A200" s="14" t="str">
        <f>IF(C200="1","Total","Leaf")</f>
        <v>Leaf</v>
      </c>
      <c r="C200" s="19" t="str" cm="1">
        <f t="array" ref="C200">_xll.DBR("Finance:}ElementAttributes_Accounts - Cashflow",L200,"Summary Group Performance - Total")</f>
        <v/>
      </c>
      <c r="F200" s="15">
        <f>_xll.DBRW($F$186,F$197,$G$189,$G$190,$G$191,$G$192,$L200,$G$194,$G$193,$G$188)</f>
        <v>0</v>
      </c>
      <c r="G200" s="15">
        <f>_xll.DBRW($F$186,G$197,$G$189,$G$190,$G$191,$G$192,$L200,$G$194,$G$193,$G$188)</f>
        <v>567613.42351773253</v>
      </c>
      <c r="H200" s="15">
        <f>_xll.DBRW($F$186,H$197,$G$189,$G$190,$G$191,$G$192,$L200,$G$194,$G$193,$G$188)</f>
        <v>0</v>
      </c>
      <c r="I200" s="15">
        <f>_xll.DBRW($F$186,I$197,$G$189,$G$190,$G$191,$G$192,$L200,$G$194,$G$193,$G$188)</f>
        <v>0</v>
      </c>
      <c r="J200" s="50"/>
      <c r="K200" s="50"/>
      <c r="L200" s="115" t="s">
        <v>104</v>
      </c>
      <c r="N200" s="15">
        <f>_xll.DBRW($F$186,N$197,$G$189,$G$190,$G$191,$G$192,$L200,$G$194,$G$193,$G$188)</f>
        <v>0</v>
      </c>
      <c r="O200" s="15">
        <f>_xll.DBRW($F$186,O$197,$G$189,$G$190,$G$191,$G$192,$L200,$G$194,$G$193,$G$188)</f>
        <v>0</v>
      </c>
      <c r="P200" s="15">
        <f>_xll.DBRW($F$186,P$197,$G$189,$G$190,$G$191,$G$192,$L200,$G$194,$G$193,$G$188)</f>
        <v>567613.42351773253</v>
      </c>
      <c r="Q200" s="15">
        <f>_xll.DBRW($F$186,Q$197,$G$189,$G$190,$G$191,$G$192,$L200,$G$194,$G$193,$G$188)</f>
        <v>0</v>
      </c>
      <c r="S200" s="15">
        <f>_xll.DBRW($F$186,S$196,$G$189,$G$190,$G$191,$G$192,$L200,$G$194,$G$193,$G$188)</f>
        <v>0</v>
      </c>
      <c r="T200" s="15">
        <f>_xll.DBRW($F$186,T$196,$G$189,$G$190,$G$191,$G$192,$L200,$G$194,$G$193,$G$188)</f>
        <v>567613.42351773253</v>
      </c>
      <c r="U200" s="15">
        <f>_xll.DBRW($F$186,U$196,$G$189,$G$190,$G$191,$G$192,$L200,$G$194,$G$193,$G$188)</f>
        <v>0</v>
      </c>
    </row>
    <row r="201" spans="1:21" s="10" customFormat="1" ht="24" x14ac:dyDescent="0.4">
      <c r="A201" s="5" t="str">
        <f>IF(C201="1","Total","Leaf")</f>
        <v>Total</v>
      </c>
      <c r="C201" s="10" t="str" cm="1">
        <f t="array" ref="C201">_xll.DBR("Finance:}ElementAttributes_Accounts - Cashflow",L201,"Summary Group Performance - Total")</f>
        <v>1</v>
      </c>
      <c r="F201" s="6">
        <f>_xll.DBRW($F$186,F$197,$G$189,$G$190,$G$191,$G$192,$L201,$G$194,$G$193,$G$188)</f>
        <v>0</v>
      </c>
      <c r="G201" s="6">
        <f>_xll.DBRW($F$186,G$197,$G$189,$G$190,$G$191,$G$192,$L201,$G$194,$G$193,$G$188)</f>
        <v>1412716.2354344358</v>
      </c>
      <c r="H201" s="6">
        <f>_xll.DBRW($F$186,H$197,$G$189,$G$190,$G$191,$G$192,$L201,$G$194,$G$193,$G$188)</f>
        <v>0</v>
      </c>
      <c r="I201" s="6">
        <f>_xll.DBRW($F$186,I$197,$G$189,$G$190,$G$191,$G$192,$L201,$G$194,$G$193,$G$188)</f>
        <v>0</v>
      </c>
      <c r="J201" s="104"/>
      <c r="K201" s="105"/>
      <c r="L201" s="40" t="s">
        <v>105</v>
      </c>
      <c r="N201" s="6">
        <f>_xll.DBRW($F$186,N$197,$G$189,$G$190,$G$191,$G$192,$L201,$G$194,$G$193,$G$188)</f>
        <v>0</v>
      </c>
      <c r="O201" s="6">
        <f>_xll.DBRW($F$186,O$197,$G$189,$G$190,$G$191,$G$192,$L201,$G$194,$G$193,$G$188)</f>
        <v>0</v>
      </c>
      <c r="P201" s="6">
        <f>_xll.DBRW($F$186,P$197,$G$189,$G$190,$G$191,$G$192,$L201,$G$194,$G$193,$G$188)</f>
        <v>1412716.2354344358</v>
      </c>
      <c r="Q201" s="6">
        <f>_xll.DBRW($F$186,Q$197,$G$189,$G$190,$G$191,$G$192,$L201,$G$194,$G$193,$G$188)</f>
        <v>0</v>
      </c>
      <c r="S201" s="6">
        <f>_xll.DBRW($F$186,S$196,$G$189,$G$190,$G$191,$G$192,$L201,$G$194,$G$193,$G$188)</f>
        <v>0</v>
      </c>
      <c r="T201" s="6">
        <f>_xll.DBRW($F$186,T$196,$G$189,$G$190,$G$191,$G$192,$L201,$G$194,$G$193,$G$188)</f>
        <v>1412716.2354344358</v>
      </c>
      <c r="U201" s="6">
        <f>_xll.DBRW($F$186,U$196,$G$189,$G$190,$G$191,$G$192,$L201,$G$194,$G$193,$G$188)</f>
        <v>0</v>
      </c>
    </row>
    <row r="202" spans="1:21" s="19" customFormat="1" ht="14.25" x14ac:dyDescent="0.25">
      <c r="A202" s="14" t="str">
        <f t="shared" ref="A202:A209" si="5">IF(C202="1","Total","Leaf")</f>
        <v>Leaf</v>
      </c>
      <c r="C202" s="19" t="str" cm="1">
        <f t="array" ref="C202">_xll.DBR("Finance:}ElementAttributes_Accounts - Cashflow",L202,"Summary Group Performance - Total")</f>
        <v/>
      </c>
      <c r="F202" s="15">
        <f>_xll.DBRW($F$186,F$197,$G$189,$G$190,$G$191,$G$192,$L202,$G$194,$G$193,$G$188)</f>
        <v>0</v>
      </c>
      <c r="G202" s="15">
        <f>_xll.DBRW($F$186,G$197,$G$189,$G$190,$G$191,$G$192,$L202,$G$194,$G$193,$G$188)</f>
        <v>-81469.746835005091</v>
      </c>
      <c r="H202" s="15">
        <f>_xll.DBRW($F$186,H$197,$G$189,$G$190,$G$191,$G$192,$L202,$G$194,$G$193,$G$188)</f>
        <v>0</v>
      </c>
      <c r="I202" s="15">
        <f>_xll.DBRW($F$186,I$197,$G$189,$G$190,$G$191,$G$192,$L202,$G$194,$G$193,$G$188)</f>
        <v>0</v>
      </c>
      <c r="J202" s="50"/>
      <c r="K202" s="50"/>
      <c r="L202" s="115" t="s">
        <v>51</v>
      </c>
      <c r="N202" s="15">
        <f>_xll.DBRW($F$186,N$197,$G$189,$G$190,$G$191,$G$192,$L202,$G$194,$G$193,$G$188)</f>
        <v>0</v>
      </c>
      <c r="O202" s="15">
        <f>_xll.DBRW($F$186,O$197,$G$189,$G$190,$G$191,$G$192,$L202,$G$194,$G$193,$G$188)</f>
        <v>0</v>
      </c>
      <c r="P202" s="15">
        <f>_xll.DBRW($F$186,P$197,$G$189,$G$190,$G$191,$G$192,$L202,$G$194,$G$193,$G$188)</f>
        <v>-81469.746835005091</v>
      </c>
      <c r="Q202" s="15">
        <f>_xll.DBRW($F$186,Q$197,$G$189,$G$190,$G$191,$G$192,$L202,$G$194,$G$193,$G$188)</f>
        <v>0</v>
      </c>
      <c r="S202" s="15">
        <f>_xll.DBRW($F$186,S$196,$G$189,$G$190,$G$191,$G$192,$L202,$G$194,$G$193,$G$188)</f>
        <v>0</v>
      </c>
      <c r="T202" s="15">
        <f>_xll.DBRW($F$186,T$196,$G$189,$G$190,$G$191,$G$192,$L202,$G$194,$G$193,$G$188)</f>
        <v>-81469.746835005091</v>
      </c>
      <c r="U202" s="15">
        <f>_xll.DBRW($F$186,U$196,$G$189,$G$190,$G$191,$G$192,$L202,$G$194,$G$193,$G$188)</f>
        <v>0</v>
      </c>
    </row>
    <row r="203" spans="1:21" s="19" customFormat="1" ht="14.25" x14ac:dyDescent="0.25">
      <c r="A203" s="14" t="str">
        <f t="shared" si="5"/>
        <v>Leaf</v>
      </c>
      <c r="C203" s="19" t="str" cm="1">
        <f t="array" ref="C203">_xll.DBR("Finance:}ElementAttributes_Accounts - Cashflow",L203,"Summary Group Performance - Total")</f>
        <v/>
      </c>
      <c r="F203" s="15">
        <f>_xll.DBRW($F$186,F$197,$G$189,$G$190,$G$191,$G$192,$L203,$G$194,$G$193,$G$188)</f>
        <v>0</v>
      </c>
      <c r="G203" s="15">
        <f>_xll.DBRW($F$186,G$197,$G$189,$G$190,$G$191,$G$192,$L203,$G$194,$G$193,$G$188)</f>
        <v>396339.24561073066</v>
      </c>
      <c r="H203" s="15">
        <f>_xll.DBRW($F$186,H$197,$G$189,$G$190,$G$191,$G$192,$L203,$G$194,$G$193,$G$188)</f>
        <v>0</v>
      </c>
      <c r="I203" s="15">
        <f>_xll.DBRW($F$186,I$197,$G$189,$G$190,$G$191,$G$192,$L203,$G$194,$G$193,$G$188)</f>
        <v>0</v>
      </c>
      <c r="J203" s="50"/>
      <c r="K203" s="50"/>
      <c r="L203" s="115" t="s">
        <v>52</v>
      </c>
      <c r="N203" s="15">
        <f>_xll.DBRW($F$186,N$197,$G$189,$G$190,$G$191,$G$192,$L203,$G$194,$G$193,$G$188)</f>
        <v>0</v>
      </c>
      <c r="O203" s="15">
        <f>_xll.DBRW($F$186,O$197,$G$189,$G$190,$G$191,$G$192,$L203,$G$194,$G$193,$G$188)</f>
        <v>0</v>
      </c>
      <c r="P203" s="15">
        <f>_xll.DBRW($F$186,P$197,$G$189,$G$190,$G$191,$G$192,$L203,$G$194,$G$193,$G$188)</f>
        <v>396339.24561073066</v>
      </c>
      <c r="Q203" s="15">
        <f>_xll.DBRW($F$186,Q$197,$G$189,$G$190,$G$191,$G$192,$L203,$G$194,$G$193,$G$188)</f>
        <v>0</v>
      </c>
      <c r="S203" s="15">
        <f>_xll.DBRW($F$186,S$196,$G$189,$G$190,$G$191,$G$192,$L203,$G$194,$G$193,$G$188)</f>
        <v>0</v>
      </c>
      <c r="T203" s="15">
        <f>_xll.DBRW($F$186,T$196,$G$189,$G$190,$G$191,$G$192,$L203,$G$194,$G$193,$G$188)</f>
        <v>396339.24561073066</v>
      </c>
      <c r="U203" s="15">
        <f>_xll.DBRW($F$186,U$196,$G$189,$G$190,$G$191,$G$192,$L203,$G$194,$G$193,$G$188)</f>
        <v>0</v>
      </c>
    </row>
    <row r="204" spans="1:21" s="19" customFormat="1" ht="14.25" x14ac:dyDescent="0.25">
      <c r="A204" s="14" t="str">
        <f t="shared" si="5"/>
        <v>Leaf</v>
      </c>
      <c r="C204" s="19" t="str" cm="1">
        <f t="array" ref="C204">_xll.DBR("Finance:}ElementAttributes_Accounts - Cashflow",L204,"Summary Group Performance - Total")</f>
        <v/>
      </c>
      <c r="F204" s="15">
        <f>_xll.DBRW($F$186,F$197,$G$189,$G$190,$G$191,$G$192,$L204,$G$194,$G$193,$G$188)</f>
        <v>0</v>
      </c>
      <c r="G204" s="15">
        <f>_xll.DBRW($F$186,G$197,$G$189,$G$190,$G$191,$G$192,$L204,$G$194,$G$193,$G$188)</f>
        <v>2.6744987582787871E-2</v>
      </c>
      <c r="H204" s="15">
        <f>_xll.DBRW($F$186,H$197,$G$189,$G$190,$G$191,$G$192,$L204,$G$194,$G$193,$G$188)</f>
        <v>0</v>
      </c>
      <c r="I204" s="15">
        <f>_xll.DBRW($F$186,I$197,$G$189,$G$190,$G$191,$G$192,$L204,$G$194,$G$193,$G$188)</f>
        <v>0</v>
      </c>
      <c r="J204" s="50"/>
      <c r="K204" s="50"/>
      <c r="L204" s="115" t="s">
        <v>107</v>
      </c>
      <c r="N204" s="15">
        <f>_xll.DBRW($F$186,N$197,$G$189,$G$190,$G$191,$G$192,$L204,$G$194,$G$193,$G$188)</f>
        <v>0</v>
      </c>
      <c r="O204" s="15">
        <f>_xll.DBRW($F$186,O$197,$G$189,$G$190,$G$191,$G$192,$L204,$G$194,$G$193,$G$188)</f>
        <v>0</v>
      </c>
      <c r="P204" s="15">
        <f>_xll.DBRW($F$186,P$197,$G$189,$G$190,$G$191,$G$192,$L204,$G$194,$G$193,$G$188)</f>
        <v>2.6744987582787871E-2</v>
      </c>
      <c r="Q204" s="15">
        <f>_xll.DBRW($F$186,Q$197,$G$189,$G$190,$G$191,$G$192,$L204,$G$194,$G$193,$G$188)</f>
        <v>0</v>
      </c>
      <c r="S204" s="15">
        <f>_xll.DBRW($F$186,S$196,$G$189,$G$190,$G$191,$G$192,$L204,$G$194,$G$193,$G$188)</f>
        <v>0</v>
      </c>
      <c r="T204" s="15">
        <f>_xll.DBRW($F$186,T$196,$G$189,$G$190,$G$191,$G$192,$L204,$G$194,$G$193,$G$188)</f>
        <v>2.6744987582787871E-2</v>
      </c>
      <c r="U204" s="15">
        <f>_xll.DBRW($F$186,U$196,$G$189,$G$190,$G$191,$G$192,$L204,$G$194,$G$193,$G$188)</f>
        <v>0</v>
      </c>
    </row>
    <row r="205" spans="1:21" s="19" customFormat="1" ht="14.25" x14ac:dyDescent="0.25">
      <c r="A205" s="14" t="str">
        <f t="shared" si="5"/>
        <v>Leaf</v>
      </c>
      <c r="C205" s="19" t="str" cm="1">
        <f t="array" ref="C205">_xll.DBR("Finance:}ElementAttributes_Accounts - Cashflow",L205,"Summary Group Performance - Total")</f>
        <v/>
      </c>
      <c r="F205" s="15">
        <f>_xll.DBRW($F$186,F$197,$G$189,$G$190,$G$191,$G$192,$L205,$G$194,$G$193,$G$188)</f>
        <v>0</v>
      </c>
      <c r="G205" s="15">
        <f>_xll.DBRW($F$186,G$197,$G$189,$G$190,$G$191,$G$192,$L205,$G$194,$G$193,$G$188)</f>
        <v>363779.77884231199</v>
      </c>
      <c r="H205" s="15">
        <f>_xll.DBRW($F$186,H$197,$G$189,$G$190,$G$191,$G$192,$L205,$G$194,$G$193,$G$188)</f>
        <v>0</v>
      </c>
      <c r="I205" s="15">
        <f>_xll.DBRW($F$186,I$197,$G$189,$G$190,$G$191,$G$192,$L205,$G$194,$G$193,$G$188)</f>
        <v>0</v>
      </c>
      <c r="J205" s="50"/>
      <c r="K205" s="50"/>
      <c r="L205" s="115" t="s">
        <v>53</v>
      </c>
      <c r="N205" s="15">
        <f>_xll.DBRW($F$186,N$197,$G$189,$G$190,$G$191,$G$192,$L205,$G$194,$G$193,$G$188)</f>
        <v>0</v>
      </c>
      <c r="O205" s="15">
        <f>_xll.DBRW($F$186,O$197,$G$189,$G$190,$G$191,$G$192,$L205,$G$194,$G$193,$G$188)</f>
        <v>0</v>
      </c>
      <c r="P205" s="15">
        <f>_xll.DBRW($F$186,P$197,$G$189,$G$190,$G$191,$G$192,$L205,$G$194,$G$193,$G$188)</f>
        <v>363779.77884231199</v>
      </c>
      <c r="Q205" s="15">
        <f>_xll.DBRW($F$186,Q$197,$G$189,$G$190,$G$191,$G$192,$L205,$G$194,$G$193,$G$188)</f>
        <v>0</v>
      </c>
      <c r="S205" s="15">
        <f>_xll.DBRW($F$186,S$196,$G$189,$G$190,$G$191,$G$192,$L205,$G$194,$G$193,$G$188)</f>
        <v>0</v>
      </c>
      <c r="T205" s="15">
        <f>_xll.DBRW($F$186,T$196,$G$189,$G$190,$G$191,$G$192,$L205,$G$194,$G$193,$G$188)</f>
        <v>363779.77884231199</v>
      </c>
      <c r="U205" s="15">
        <f>_xll.DBRW($F$186,U$196,$G$189,$G$190,$G$191,$G$192,$L205,$G$194,$G$193,$G$188)</f>
        <v>0</v>
      </c>
    </row>
    <row r="206" spans="1:21" s="19" customFormat="1" ht="14.25" x14ac:dyDescent="0.25">
      <c r="A206" s="14" t="str">
        <f t="shared" si="5"/>
        <v>Leaf</v>
      </c>
      <c r="C206" s="19" t="str" cm="1">
        <f t="array" ref="C206">_xll.DBR("Finance:}ElementAttributes_Accounts - Cashflow",L206,"Summary Group Performance - Total")</f>
        <v/>
      </c>
      <c r="F206" s="15">
        <f>_xll.DBRW($F$186,F$197,$G$189,$G$190,$G$191,$G$192,$L206,$G$194,$G$193,$G$188)</f>
        <v>0</v>
      </c>
      <c r="G206" s="15">
        <f>_xll.DBRW($F$186,G$197,$G$189,$G$190,$G$191,$G$192,$L206,$G$194,$G$193,$G$188)</f>
        <v>2.6229709503240883E-2</v>
      </c>
      <c r="H206" s="15">
        <f>_xll.DBRW($F$186,H$197,$G$189,$G$190,$G$191,$G$192,$L206,$G$194,$G$193,$G$188)</f>
        <v>0</v>
      </c>
      <c r="I206" s="15">
        <f>_xll.DBRW($F$186,I$197,$G$189,$G$190,$G$191,$G$192,$L206,$G$194,$G$193,$G$188)</f>
        <v>0</v>
      </c>
      <c r="J206" s="50"/>
      <c r="K206" s="50"/>
      <c r="L206" s="115" t="s">
        <v>108</v>
      </c>
      <c r="N206" s="15">
        <f>_xll.DBRW($F$186,N$197,$G$189,$G$190,$G$191,$G$192,$L206,$G$194,$G$193,$G$188)</f>
        <v>0</v>
      </c>
      <c r="O206" s="15">
        <f>_xll.DBRW($F$186,O$197,$G$189,$G$190,$G$191,$G$192,$L206,$G$194,$G$193,$G$188)</f>
        <v>0</v>
      </c>
      <c r="P206" s="15">
        <f>_xll.DBRW($F$186,P$197,$G$189,$G$190,$G$191,$G$192,$L206,$G$194,$G$193,$G$188)</f>
        <v>2.6229709503240883E-2</v>
      </c>
      <c r="Q206" s="15">
        <f>_xll.DBRW($F$186,Q$197,$G$189,$G$190,$G$191,$G$192,$L206,$G$194,$G$193,$G$188)</f>
        <v>0</v>
      </c>
      <c r="S206" s="15">
        <f>_xll.DBRW($F$186,S$196,$G$189,$G$190,$G$191,$G$192,$L206,$G$194,$G$193,$G$188)</f>
        <v>0</v>
      </c>
      <c r="T206" s="15">
        <f>_xll.DBRW($F$186,T$196,$G$189,$G$190,$G$191,$G$192,$L206,$G$194,$G$193,$G$188)</f>
        <v>2.6229709503240883E-2</v>
      </c>
      <c r="U206" s="15">
        <f>_xll.DBRW($F$186,U$196,$G$189,$G$190,$G$191,$G$192,$L206,$G$194,$G$193,$G$188)</f>
        <v>0</v>
      </c>
    </row>
    <row r="207" spans="1:21" s="19" customFormat="1" ht="14.25" x14ac:dyDescent="0.25">
      <c r="A207" s="14" t="str">
        <f t="shared" si="5"/>
        <v>Leaf</v>
      </c>
      <c r="C207" s="19" t="str" cm="1">
        <f t="array" ref="C207">_xll.DBR("Finance:}ElementAttributes_Accounts - Cashflow",L207,"Summary Group Performance - Total")</f>
        <v/>
      </c>
      <c r="F207" s="15">
        <f>_xll.DBRW($F$186,F$197,$G$189,$G$190,$G$191,$G$192,$L207,$G$194,$G$193,$G$188)</f>
        <v>0</v>
      </c>
      <c r="G207" s="15">
        <f>_xll.DBRW($F$186,G$197,$G$189,$G$190,$G$191,$G$192,$L207,$G$194,$G$193,$G$188)</f>
        <v>257773.18001281115</v>
      </c>
      <c r="H207" s="15">
        <f>_xll.DBRW($F$186,H$197,$G$189,$G$190,$G$191,$G$192,$L207,$G$194,$G$193,$G$188)</f>
        <v>0</v>
      </c>
      <c r="I207" s="15">
        <f>_xll.DBRW($F$186,I$197,$G$189,$G$190,$G$191,$G$192,$L207,$G$194,$G$193,$G$188)</f>
        <v>0</v>
      </c>
      <c r="J207" s="50"/>
      <c r="K207" s="50"/>
      <c r="L207" s="115" t="s">
        <v>54</v>
      </c>
      <c r="N207" s="15">
        <f>_xll.DBRW($F$186,N$197,$G$189,$G$190,$G$191,$G$192,$L207,$G$194,$G$193,$G$188)</f>
        <v>0</v>
      </c>
      <c r="O207" s="15">
        <f>_xll.DBRW($F$186,O$197,$G$189,$G$190,$G$191,$G$192,$L207,$G$194,$G$193,$G$188)</f>
        <v>0</v>
      </c>
      <c r="P207" s="15">
        <f>_xll.DBRW($F$186,P$197,$G$189,$G$190,$G$191,$G$192,$L207,$G$194,$G$193,$G$188)</f>
        <v>257773.18001281115</v>
      </c>
      <c r="Q207" s="15">
        <f>_xll.DBRW($F$186,Q$197,$G$189,$G$190,$G$191,$G$192,$L207,$G$194,$G$193,$G$188)</f>
        <v>0</v>
      </c>
      <c r="S207" s="15">
        <f>_xll.DBRW($F$186,S$196,$G$189,$G$190,$G$191,$G$192,$L207,$G$194,$G$193,$G$188)</f>
        <v>0</v>
      </c>
      <c r="T207" s="15">
        <f>_xll.DBRW($F$186,T$196,$G$189,$G$190,$G$191,$G$192,$L207,$G$194,$G$193,$G$188)</f>
        <v>257773.18001281115</v>
      </c>
      <c r="U207" s="15">
        <f>_xll.DBRW($F$186,U$196,$G$189,$G$190,$G$191,$G$192,$L207,$G$194,$G$193,$G$188)</f>
        <v>0</v>
      </c>
    </row>
    <row r="208" spans="1:21" s="10" customFormat="1" ht="24" x14ac:dyDescent="0.4">
      <c r="A208" s="5" t="str">
        <f t="shared" si="5"/>
        <v>Total</v>
      </c>
      <c r="C208" s="10" t="str" cm="1">
        <f t="array" ref="C208">_xll.DBR("Finance:}ElementAttributes_Accounts - Cashflow",L208,"Summary Group Performance - Total")</f>
        <v>1</v>
      </c>
      <c r="F208" s="6">
        <f>_xll.DBRW($F$186,F$197,$G$189,$G$190,$G$191,$G$192,$L208,$G$194,$G$193,$G$188)</f>
        <v>0</v>
      </c>
      <c r="G208" s="6">
        <f>_xll.DBRW($F$186,G$197,$G$189,$G$190,$G$191,$G$192,$L208,$G$194,$G$193,$G$188)</f>
        <v>936422.51060554595</v>
      </c>
      <c r="H208" s="6">
        <f>_xll.DBRW($F$186,H$197,$G$189,$G$190,$G$191,$G$192,$L208,$G$194,$G$193,$G$188)</f>
        <v>0</v>
      </c>
      <c r="I208" s="6">
        <f>_xll.DBRW($F$186,I$197,$G$189,$G$190,$G$191,$G$192,$L208,$G$194,$G$193,$G$188)</f>
        <v>0</v>
      </c>
      <c r="J208" s="104"/>
      <c r="K208" s="105"/>
      <c r="L208" s="40" t="s">
        <v>50</v>
      </c>
      <c r="N208" s="6">
        <f>_xll.DBRW($F$186,N$197,$G$189,$G$190,$G$191,$G$192,$L208,$G$194,$G$193,$G$188)</f>
        <v>0</v>
      </c>
      <c r="O208" s="6">
        <f>_xll.DBRW($F$186,O$197,$G$189,$G$190,$G$191,$G$192,$L208,$G$194,$G$193,$G$188)</f>
        <v>0</v>
      </c>
      <c r="P208" s="6">
        <f>_xll.DBRW($F$186,P$197,$G$189,$G$190,$G$191,$G$192,$L208,$G$194,$G$193,$G$188)</f>
        <v>936422.51060554595</v>
      </c>
      <c r="Q208" s="6">
        <f>_xll.DBRW($F$186,Q$197,$G$189,$G$190,$G$191,$G$192,$L208,$G$194,$G$193,$G$188)</f>
        <v>0</v>
      </c>
      <c r="S208" s="6">
        <f>_xll.DBRW($F$186,S$196,$G$189,$G$190,$G$191,$G$192,$L208,$G$194,$G$193,$G$188)</f>
        <v>0</v>
      </c>
      <c r="T208" s="6">
        <f>_xll.DBRW($F$186,T$196,$G$189,$G$190,$G$191,$G$192,$L208,$G$194,$G$193,$G$188)</f>
        <v>936422.51060554595</v>
      </c>
      <c r="U208" s="6">
        <f>_xll.DBRW($F$186,U$196,$G$189,$G$190,$G$191,$G$192,$L208,$G$194,$G$193,$G$188)</f>
        <v>0</v>
      </c>
    </row>
    <row r="209" spans="1:21" s="10" customFormat="1" ht="24" x14ac:dyDescent="0.4">
      <c r="A209" s="5" t="str">
        <f t="shared" si="5"/>
        <v>Total</v>
      </c>
      <c r="C209" s="10" t="str" cm="1">
        <f t="array" ref="C209">_xll.DBR("Finance:}ElementAttributes_Accounts - Cashflow",L209,"Summary Group Performance - Total")</f>
        <v>1</v>
      </c>
      <c r="F209" s="6">
        <f>_xll.DBRW($F$186,F$197,$G$189,$G$190,$G$191,$G$192,$L209,$G$194,$G$193,$G$188)</f>
        <v>0</v>
      </c>
      <c r="G209" s="6">
        <f>_xll.DBRW($F$186,G$197,$G$189,$G$190,$G$191,$G$192,$L209,$G$194,$G$193,$G$188)</f>
        <v>2349138.7460399815</v>
      </c>
      <c r="H209" s="6">
        <f>_xll.DBRW($F$186,H$197,$G$189,$G$190,$G$191,$G$192,$L209,$G$194,$G$193,$G$188)</f>
        <v>0</v>
      </c>
      <c r="I209" s="6">
        <f>_xll.DBRW($F$186,I$197,$G$189,$G$190,$G$191,$G$192,$L209,$G$194,$G$193,$G$188)</f>
        <v>0</v>
      </c>
      <c r="J209" s="104"/>
      <c r="K209" s="105"/>
      <c r="L209" s="40" t="s">
        <v>55</v>
      </c>
      <c r="N209" s="6">
        <f>_xll.DBRW($F$186,N$197,$G$189,$G$190,$G$191,$G$192,$L209,$G$194,$G$193,$G$188)</f>
        <v>0</v>
      </c>
      <c r="O209" s="6">
        <f>_xll.DBRW($F$186,O$197,$G$189,$G$190,$G$191,$G$192,$L209,$G$194,$G$193,$G$188)</f>
        <v>0</v>
      </c>
      <c r="P209" s="6">
        <f>_xll.DBRW($F$186,P$197,$G$189,$G$190,$G$191,$G$192,$L209,$G$194,$G$193,$G$188)</f>
        <v>2349138.7460399815</v>
      </c>
      <c r="Q209" s="6">
        <f>_xll.DBRW($F$186,Q$197,$G$189,$G$190,$G$191,$G$192,$L209,$G$194,$G$193,$G$188)</f>
        <v>0</v>
      </c>
      <c r="S209" s="6">
        <f>_xll.DBRW($F$186,S$196,$G$189,$G$190,$G$191,$G$192,$L209,$G$194,$G$193,$G$188)</f>
        <v>0</v>
      </c>
      <c r="T209" s="6">
        <f>_xll.DBRW($F$186,T$196,$G$189,$G$190,$G$191,$G$192,$L209,$G$194,$G$193,$G$188)</f>
        <v>2349138.7460399815</v>
      </c>
      <c r="U209" s="6">
        <f>_xll.DBRW($F$186,U$196,$G$189,$G$190,$G$191,$G$192,$L209,$G$194,$G$193,$G$188)</f>
        <v>0</v>
      </c>
    </row>
  </sheetData>
  <mergeCells count="14">
    <mergeCell ref="F11:G11"/>
    <mergeCell ref="S107:U107"/>
    <mergeCell ref="F13:G13"/>
    <mergeCell ref="F14:G14"/>
    <mergeCell ref="S24:U24"/>
    <mergeCell ref="F24:I24"/>
    <mergeCell ref="F107:I107"/>
    <mergeCell ref="N24:Q24"/>
    <mergeCell ref="N107:Q107"/>
    <mergeCell ref="H11:I11"/>
    <mergeCell ref="H13:I13"/>
    <mergeCell ref="H14:I14"/>
    <mergeCell ref="H12:I12"/>
    <mergeCell ref="F12:G12"/>
  </mergeCells>
  <pageMargins left="0.23622047244094491" right="0.23622047244094491" top="0.74803149606299213" bottom="0.74803149606299213" header="0.31496062992125984" footer="0.31496062992125984"/>
  <pageSetup paperSize="9" scale="56" fitToHeight="4" orientation="landscape" verticalDpi="0" r:id="rId1"/>
  <rowBreaks count="1" manualBreakCount="1">
    <brk id="83" min="4" max="2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HeadingPairs>
  <TitlesOfParts>
    <vt:vector size="34" baseType="lpstr">
      <vt:lpstr>Entity Performance</vt:lpstr>
      <vt:lpstr>'Entity Performance'!Print_Area</vt:lpstr>
      <vt:lpstr>'Entity Performance'!TM1RPTDATARNG1057617</vt:lpstr>
      <vt:lpstr>'Entity Performance'!TM1RPTDATARNG20048108</vt:lpstr>
      <vt:lpstr>'Entity Performance'!TM1RPTDATARNG31224287</vt:lpstr>
      <vt:lpstr>'Entity Performance'!TM1RPTDATARNG44175409</vt:lpstr>
      <vt:lpstr>'Entity Performance'!TM1RPTDATARNG49589215</vt:lpstr>
      <vt:lpstr>'Entity Performance'!TM1RPTDATARNG58842965</vt:lpstr>
      <vt:lpstr>'Entity Performance'!TM1RPTFMTIDCOL1057617</vt:lpstr>
      <vt:lpstr>'Entity Performance'!TM1RPTFMTIDCOL20048108</vt:lpstr>
      <vt:lpstr>'Entity Performance'!TM1RPTFMTIDCOL25924445</vt:lpstr>
      <vt:lpstr>'Entity Performance'!TM1RPTFMTIDCOL31224287</vt:lpstr>
      <vt:lpstr>'Entity Performance'!TM1RPTFMTIDCOL44175409</vt:lpstr>
      <vt:lpstr>'Entity Performance'!TM1RPTFMTIDCOL49589215</vt:lpstr>
      <vt:lpstr>'Entity Performance'!TM1RPTFMTIDCOL58842965</vt:lpstr>
      <vt:lpstr>'Entity Performance'!TM1RPTFMTRNG1057617</vt:lpstr>
      <vt:lpstr>'Entity Performance'!TM1RPTFMTRNG20048108</vt:lpstr>
      <vt:lpstr>'Entity Performance'!TM1RPTFMTRNG25924445</vt:lpstr>
      <vt:lpstr>'Entity Performance'!TM1RPTFMTRNG31224287</vt:lpstr>
      <vt:lpstr>'Entity Performance'!TM1RPTFMTRNG44175409</vt:lpstr>
      <vt:lpstr>'Entity Performance'!TM1RPTFMTRNG49589215</vt:lpstr>
      <vt:lpstr>'Entity Performance'!TM1RPTFMTRNG58842965</vt:lpstr>
      <vt:lpstr>'Entity Performance'!TM1RPTQRYRNG1057617</vt:lpstr>
      <vt:lpstr>'Entity Performance'!TM1RPTQRYRNG20048108</vt:lpstr>
      <vt:lpstr>'Entity Performance'!TM1RPTQRYRNG31224287</vt:lpstr>
      <vt:lpstr>'Entity Performance'!TM1RPTQRYRNG44175409</vt:lpstr>
      <vt:lpstr>'Entity Performance'!TM1RPTQRYRNG49589215</vt:lpstr>
      <vt:lpstr>'Entity Performance'!TM1RPTQRYRNG58842965</vt:lpstr>
      <vt:lpstr>'Entity Performance'!TM1RPTVIEWRNG1057617</vt:lpstr>
      <vt:lpstr>'Entity Performance'!TM1RPTVIEWRNG20048108</vt:lpstr>
      <vt:lpstr>'Entity Performance'!TM1RPTVIEWRNG31224287</vt:lpstr>
      <vt:lpstr>'Entity Performance'!TM1RPTVIEWRNG44175409</vt:lpstr>
      <vt:lpstr>'Entity Performance'!TM1RPTVIEWRNG49589215</vt:lpstr>
      <vt:lpstr>'Entity Performance'!TM1RPTVIEWRNG58842965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Hutchison</dc:creator>
  <cp:lastModifiedBy>Helen Heaton</cp:lastModifiedBy>
  <dcterms:created xsi:type="dcterms:W3CDTF">2024-02-15T08:56:08Z</dcterms:created>
  <dcterms:modified xsi:type="dcterms:W3CDTF">2024-04-24T15:39:22Z</dcterms:modified>
</cp:coreProperties>
</file>