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en\AppData\Local\Temp\"/>
    </mc:Choice>
  </mc:AlternateContent>
  <xr:revisionPtr revIDLastSave="0" documentId="8_{67BB2A03-91D7-4742-887C-52E86B8F63BB}" xr6:coauthVersionLast="47" xr6:coauthVersionMax="47" xr10:uidLastSave="{00000000-0000-0000-0000-000000000000}"/>
  <bookViews>
    <workbookView xWindow="28680" yWindow="-120" windowWidth="29040" windowHeight="16440" firstSheet="1" activeTab="1" xr2:uid="{9477DEFC-EA38-4AE3-96CE-2BC4AE04C93F}"/>
  </bookViews>
  <sheets>
    <sheet name="Cognos_Office_Connection_Cache" sheetId="2" state="veryHidden" r:id="rId1"/>
    <sheet name="Group Administration Overheads" sheetId="1" r:id="rId2"/>
  </sheets>
  <definedNames>
    <definedName name="Dynamic_0289442ddb464ddf9307b371f0ad76a0" localSheetId="1" hidden="1">"TM1SubsetToSet([Accounts - MA].[Accounts - MA], ""Summary Group Performance Reporting Subset - MS"")"</definedName>
    <definedName name="Dynamic_111fb94d40f748ae9e7480c22515f4a8" localSheetId="1" hidden="1">"TM1SubsetToSet([Accounts - MA].[Accounts - MA], ""Summary Group Performance Reporting Subset - D&amp;E"")"</definedName>
    <definedName name="Dynamic_1e2f9832b430416bb8a9795a1c53c3d7" localSheetId="1" hidden="1">"TM1SubsetToSet([Accounts - MA].[Accounts - MA], ""Summary Group Performance Reporting Subset - CAPEX"")"</definedName>
    <definedName name="Dynamic_5255265e286f4a19a160690e51058517" localSheetId="1" hidden="1">"TM1TOGGLEEXPANDMODE({TM1SubsetToSet([Accounts - MA].[Accounts - MA], ""Summary Group Performance Reporting Subset - Cashflow"")}, EXPAND_ABOVE)"</definedName>
    <definedName name="Dynamic_a27a1e7c9c9e4547a4591925de71738c" localSheetId="1" hidden="1">"TM1SubsetToSet([Accounts - MA].[Accounts - MA], ""Entity Performance Reporting Subset - MS"")"</definedName>
    <definedName name="Dynamic_ae2ad3628e3c4dc284cb10d5588531d3" localSheetId="1" hidden="1">"{TM1TOGGLEEXPANDMODE(TM1SubsetToSet([Accounts - MA].[Accounts - MA] , ""Summary Group Performance Reporting Subset - Balance Sheet"") , EXPAND_ABOVE)}"</definedName>
    <definedName name="Dynamic_bc2d0e3322d04ddf8160ec0b6926f19c" localSheetId="1" hidden="1">"TM1SubsetToSet([Accounts - MA].[Accounts - MA], ""Summary Group Performance Reporting Subset - CAPEX"")"</definedName>
    <definedName name="Dynamic_de3a141ec43946a7b1c041a37b97b94e" localSheetId="1" hidden="1">"TM1SubsetToSet([Accounts - MA].[Accounts - MA], ""Summary Group Performance Reporting Subset - KPI"")"</definedName>
    <definedName name="Dynamic_e60ad8d75ed14d6ab565921831ed1c02" localSheetId="1" hidden="1">"TM1TOGGLEEXPANDMODE({TM1SubsetToSet([Accounts - MA].[Accounts - MA], ""Summary Group Performance Reporting Subset - Balance Sheet"")}, EXPAND_ABOVE)"</definedName>
    <definedName name="Dynamic_fe995f6263f54176a6be14c1c9cf279b" localSheetId="1" hidden="1">"TM1SubsetToSet([Accounts - MA].[Accounts - MA], ""Entity Performance Reporting Subset - KPI"")"</definedName>
    <definedName name="ID" localSheetId="0" hidden="1">"7cf400d2-cc7e-4928-9eed-694e4b313e00"</definedName>
    <definedName name="ID" localSheetId="1" hidden="1">"8c0840f4-79a4-4dda-9cb9-4591f37b0964"</definedName>
    <definedName name="ID_1" localSheetId="1" hidden="1">"f5151966-4107-4a2d-8b5d-f1424ac15b73"</definedName>
    <definedName name="_xlnm.Print_Area" localSheetId="1">'Group Administration Overheads'!$C$23:$S$47</definedName>
    <definedName name="TM1RPTDATARNG8848660" localSheetId="1">'Group Administration Overheads'!$29:$46</definedName>
    <definedName name="TM1RPTFMTIDCOL8848660" localSheetId="1">'Group Administration Overheads'!$A$1:$A$10</definedName>
    <definedName name="TM1RPTFMTRNG8848660" localSheetId="1">'Group Administration Overheads'!$D$1:$Q$10</definedName>
    <definedName name="TM1RPTQRYRNG8848660" localSheetId="1">'Group Administration Overheads'!$D$11</definedName>
    <definedName name="TM1RPTVIEWRNG8848660" localSheetId="1">'Group Administration Overheads'!$D$13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1" l="1" a="1"/>
  <c r="B39" i="1" a="1"/>
  <c r="B42" i="1" a="1"/>
  <c r="B34" i="1" a="1"/>
  <c r="B43" i="1" a="1"/>
  <c r="F22" i="1"/>
  <c r="F20" i="1"/>
  <c r="B44" i="1" a="1"/>
  <c r="B45" i="1" a="1"/>
  <c r="B46" i="1" a="1"/>
  <c r="B32" i="1" a="1"/>
  <c r="G26" i="1" a="1"/>
  <c r="F21" i="1"/>
  <c r="B35" i="1" a="1"/>
  <c r="B31" i="1" a="1"/>
  <c r="B36" i="1" a="1"/>
  <c r="F14" i="1" a="1"/>
  <c r="F16" i="1"/>
  <c r="B33" i="1" a="1"/>
  <c r="B38" i="1" a="1"/>
  <c r="F17" i="1"/>
  <c r="G14" i="1" s="1" a="1"/>
  <c r="L26" i="1" a="1"/>
  <c r="F19" i="1"/>
  <c r="B30" i="1" a="1"/>
  <c r="B41" i="1" a="1"/>
  <c r="F18" i="1"/>
  <c r="B37" i="1" a="1"/>
  <c r="B40" i="1" a="1"/>
  <c r="A33" i="1"/>
  <c r="A39" i="1"/>
  <c r="A35" i="1"/>
  <c r="A32" i="1"/>
  <c r="A29" i="1"/>
  <c r="A46" i="1"/>
  <c r="A41" i="1"/>
  <c r="A34" i="1"/>
  <c r="A42" i="1"/>
  <c r="A43" i="1"/>
  <c r="A40" i="1"/>
  <c r="A30" i="1"/>
  <c r="A44" i="1"/>
  <c r="A37" i="1"/>
  <c r="A45" i="1"/>
  <c r="A38" i="1"/>
  <c r="D13" i="1"/>
  <c r="F34" i="1"/>
  <c r="Q30" i="1"/>
  <c r="A36" i="1"/>
  <c r="K45" i="1"/>
  <c r="H39" i="1"/>
  <c r="F35" i="1"/>
  <c r="A31" i="1"/>
  <c r="M44" i="1"/>
  <c r="K30" i="1"/>
  <c r="M37" i="1"/>
  <c r="K34" i="1"/>
  <c r="Q40" i="1"/>
  <c r="K39" i="1"/>
  <c r="Q35" i="1"/>
  <c r="H36" i="1"/>
  <c r="H43" i="1"/>
  <c r="Q37" i="1"/>
  <c r="M30" i="1"/>
  <c r="F40" i="1"/>
  <c r="K37" i="1"/>
  <c r="H38" i="1"/>
  <c r="M43" i="1"/>
  <c r="Q42" i="1"/>
  <c r="H32" i="1"/>
  <c r="H30" i="1"/>
  <c r="M46" i="1"/>
  <c r="H35" i="1"/>
  <c r="F33" i="1"/>
  <c r="M45" i="1"/>
  <c r="K46" i="1"/>
  <c r="H41" i="1"/>
  <c r="F46" i="1"/>
  <c r="M33" i="1"/>
  <c r="H46" i="1"/>
  <c r="F37" i="1"/>
  <c r="M32" i="1"/>
  <c r="K41" i="1"/>
  <c r="K33" i="1"/>
  <c r="Q38" i="1"/>
  <c r="H45" i="1"/>
  <c r="Q43" i="1"/>
  <c r="Q34" i="1"/>
  <c r="M41" i="1"/>
  <c r="H31" i="1"/>
  <c r="F43" i="1"/>
  <c r="F45" i="1"/>
  <c r="F38" i="1"/>
  <c r="K43" i="1"/>
  <c r="M34" i="1"/>
  <c r="F41" i="1"/>
  <c r="M39" i="1"/>
  <c r="M36" i="1"/>
  <c r="Q46" i="1"/>
  <c r="Q36" i="1"/>
  <c r="Q31" i="1"/>
  <c r="H44" i="1"/>
  <c r="K35" i="1"/>
  <c r="F32" i="1"/>
  <c r="K31" i="1"/>
  <c r="H40" i="1"/>
  <c r="K40" i="1"/>
  <c r="M42" i="1"/>
  <c r="M38" i="1"/>
  <c r="K36" i="1"/>
  <c r="H33" i="1"/>
  <c r="Q41" i="1"/>
  <c r="K32" i="1"/>
  <c r="F36" i="1"/>
  <c r="Q44" i="1"/>
  <c r="F44" i="1"/>
  <c r="H37" i="1"/>
  <c r="F39" i="1"/>
  <c r="M31" i="1"/>
  <c r="Q33" i="1"/>
  <c r="M40" i="1"/>
  <c r="F42" i="1"/>
  <c r="K44" i="1"/>
  <c r="Q32" i="1"/>
  <c r="Q39" i="1"/>
  <c r="F30" i="1"/>
  <c r="K38" i="1"/>
  <c r="K42" i="1"/>
  <c r="H34" i="1"/>
  <c r="F31" i="1"/>
  <c r="Q45" i="1"/>
  <c r="M35" i="1"/>
  <c r="H42" i="1"/>
  <c r="D24" i="1" l="1"/>
  <c r="G14" i="1"/>
  <c r="B32" i="1"/>
  <c r="B41" i="1"/>
  <c r="B38" i="1"/>
  <c r="B37" i="1"/>
  <c r="P25" i="1"/>
  <c r="B40" i="1"/>
  <c r="F14" i="1"/>
  <c r="B46" i="1"/>
  <c r="B30" i="1"/>
  <c r="B42" i="1"/>
  <c r="B43" i="1"/>
  <c r="G26" i="1"/>
  <c r="B34" i="1"/>
  <c r="B39" i="1"/>
  <c r="B33" i="1"/>
  <c r="B35" i="1"/>
  <c r="L26" i="1"/>
  <c r="B44" i="1"/>
  <c r="B36" i="1"/>
  <c r="B45" i="1"/>
  <c r="B31" i="1"/>
  <c r="P26" i="1"/>
  <c r="D29" i="1"/>
  <c r="G44" i="1"/>
  <c r="I42" i="1"/>
  <c r="G33" i="1"/>
  <c r="L29" i="1"/>
  <c r="I35" i="1"/>
  <c r="R38" i="1"/>
  <c r="R36" i="1"/>
  <c r="L45" i="1"/>
  <c r="N36" i="1"/>
  <c r="N44" i="1"/>
  <c r="P31" i="1"/>
  <c r="G32" i="1"/>
  <c r="N34" i="1"/>
  <c r="I41" i="1"/>
  <c r="P42" i="1"/>
  <c r="P41" i="1"/>
  <c r="G29" i="1"/>
  <c r="L46" i="1"/>
  <c r="R29" i="1"/>
  <c r="I32" i="1"/>
  <c r="G46" i="1"/>
  <c r="L39" i="1"/>
  <c r="N39" i="1"/>
  <c r="R42" i="1"/>
  <c r="L36" i="1"/>
  <c r="R34" i="1"/>
  <c r="I37" i="1"/>
  <c r="R45" i="1"/>
  <c r="R46" i="1"/>
  <c r="G35" i="1"/>
  <c r="N43" i="1"/>
  <c r="R41" i="1"/>
  <c r="P32" i="1"/>
  <c r="N29" i="1"/>
  <c r="N46" i="1"/>
  <c r="G37" i="1"/>
  <c r="I30" i="1"/>
  <c r="I38" i="1"/>
  <c r="I46" i="1"/>
  <c r="L38" i="1"/>
  <c r="I44" i="1"/>
  <c r="G39" i="1"/>
  <c r="L35" i="1"/>
  <c r="R37" i="1"/>
  <c r="G43" i="1"/>
  <c r="I29" i="1"/>
  <c r="G31" i="1"/>
  <c r="P43" i="1"/>
  <c r="P30" i="1"/>
  <c r="P34" i="1"/>
  <c r="N40" i="1"/>
  <c r="P44" i="1"/>
  <c r="R31" i="1"/>
  <c r="N33" i="1"/>
  <c r="P37" i="1"/>
  <c r="P39" i="1"/>
  <c r="N45" i="1"/>
  <c r="R44" i="1"/>
  <c r="L42" i="1"/>
  <c r="N31" i="1"/>
  <c r="R40" i="1"/>
  <c r="G36" i="1"/>
  <c r="N38" i="1"/>
  <c r="R39" i="1"/>
  <c r="L43" i="1"/>
  <c r="L37" i="1"/>
  <c r="P29" i="1"/>
  <c r="G30" i="1"/>
  <c r="P46" i="1"/>
  <c r="R32" i="1"/>
  <c r="B29" i="1" a="1"/>
  <c r="P40" i="1"/>
  <c r="N41" i="1"/>
  <c r="I43" i="1"/>
  <c r="P38" i="1"/>
  <c r="L32" i="1"/>
  <c r="R30" i="1"/>
  <c r="N42" i="1"/>
  <c r="L40" i="1"/>
  <c r="P36" i="1"/>
  <c r="N37" i="1"/>
  <c r="L41" i="1"/>
  <c r="P35" i="1"/>
  <c r="L31" i="1"/>
  <c r="L34" i="1"/>
  <c r="P45" i="1"/>
  <c r="R33" i="1"/>
  <c r="N30" i="1"/>
  <c r="G34" i="1"/>
  <c r="L30" i="1"/>
  <c r="L44" i="1"/>
  <c r="R35" i="1"/>
  <c r="R43" i="1"/>
  <c r="I36" i="1"/>
  <c r="I39" i="1"/>
  <c r="G38" i="1"/>
  <c r="I45" i="1"/>
  <c r="L33" i="1"/>
  <c r="G41" i="1"/>
  <c r="I31" i="1"/>
  <c r="G40" i="1"/>
  <c r="N32" i="1"/>
  <c r="G42" i="1"/>
  <c r="I33" i="1"/>
  <c r="I40" i="1"/>
  <c r="P33" i="1"/>
  <c r="G45" i="1"/>
  <c r="N35" i="1"/>
  <c r="I34" i="1"/>
  <c r="F29" i="1"/>
  <c r="M29" i="1"/>
  <c r="K29" i="1"/>
  <c r="H29" i="1"/>
  <c r="Q29" i="1"/>
  <c r="B29" i="1" l="1"/>
  <c r="P27" i="1"/>
  <c r="L27" i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<sst xmlns="http://schemas.openxmlformats.org/spreadsheetml/2006/main" count="65" uniqueCount="42">
  <si>
    <t>[Begin Format Range]</t>
  </si>
  <si>
    <t>Default</t>
  </si>
  <si>
    <t>Leaf</t>
  </si>
  <si>
    <t>[End Format Range]</t>
  </si>
  <si>
    <t>Element Name</t>
  </si>
  <si>
    <t>{TM1TOGGLEEXPANDMODE(TM1SubsetToSet([Accounts - MA].[Accounts - MA] , "Administrative Overheads Reporting Subset" , "public") , EXPAND_ABOVE)}</t>
  </si>
  <si>
    <t>FX Calculation</t>
  </si>
  <si>
    <t>Company</t>
  </si>
  <si>
    <t>Financial Year</t>
  </si>
  <si>
    <t>Financial Period</t>
  </si>
  <si>
    <t>m_MA Reporting</t>
  </si>
  <si>
    <t>Period YTD</t>
  </si>
  <si>
    <t>Consolidation Layer</t>
  </si>
  <si>
    <t>Actual</t>
  </si>
  <si>
    <t>Budget</t>
  </si>
  <si>
    <t>STI</t>
  </si>
  <si>
    <t>PSP &amp; LTIP</t>
  </si>
  <si>
    <t>Administration Travel, Ent &amp; Motor</t>
  </si>
  <si>
    <t>Administration Telephone, Post &amp; Office</t>
  </si>
  <si>
    <t>Administration Insurance</t>
  </si>
  <si>
    <t>Administration Legal and Professional</t>
  </si>
  <si>
    <t>Administration Computer Costs</t>
  </si>
  <si>
    <t>Administration Other</t>
  </si>
  <si>
    <t>Administration FX Gain / Loss</t>
  </si>
  <si>
    <t>Selling Salaries</t>
  </si>
  <si>
    <t>Selling Other</t>
  </si>
  <si>
    <t>Sales Commision</t>
  </si>
  <si>
    <t>R&amp;D Salaries</t>
  </si>
  <si>
    <t>R&amp;D Other</t>
  </si>
  <si>
    <t>Divisional Administration</t>
  </si>
  <si>
    <t>ADMINISTRATIVE OVERHEADS</t>
  </si>
  <si>
    <t xml:space="preserve">ACT </t>
  </si>
  <si>
    <t>BUD</t>
  </si>
  <si>
    <t>PY</t>
  </si>
  <si>
    <t>Year to Date</t>
  </si>
  <si>
    <t>Month</t>
  </si>
  <si>
    <t>x</t>
  </si>
  <si>
    <t>Group Administration Overheads</t>
  </si>
  <si>
    <t>All Financial Periods</t>
  </si>
  <si>
    <t>YTD</t>
  </si>
  <si>
    <t>Administration Auditing Costs</t>
  </si>
  <si>
    <t>7. Group Administration 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</si>
</sst>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;\(#,##0,\);0"/>
  </numFmts>
  <fonts count="24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1"/>
      <color theme="1"/>
      <name val="Red Hat Display"/>
    </font>
    <font>
      <b/>
      <sz val="10.5"/>
      <color theme="1" tint="0.24994659260841701"/>
      <name val="Red Hat Display"/>
    </font>
    <font>
      <sz val="12"/>
      <name val="Red Hat Display"/>
    </font>
    <font>
      <sz val="20"/>
      <name val="Red Hat Display"/>
    </font>
    <font>
      <b/>
      <sz val="10"/>
      <name val="Red Hat Display"/>
    </font>
    <font>
      <sz val="10"/>
      <name val="Red Hat Display"/>
    </font>
    <font>
      <b/>
      <sz val="11"/>
      <color theme="1"/>
      <name val="Red Hat Display"/>
    </font>
    <font>
      <b/>
      <sz val="10"/>
      <color theme="1" tint="0.24994659260841701"/>
      <name val="Red Hat Display"/>
    </font>
    <font>
      <sz val="10"/>
      <color theme="1"/>
      <name val="Red Hat Display"/>
    </font>
    <font>
      <sz val="11"/>
      <name val="Red Hat Display"/>
    </font>
    <font>
      <b/>
      <sz val="11"/>
      <name val="Red Hat Display"/>
    </font>
    <font>
      <b/>
      <sz val="10.5"/>
      <name val="Red Hat Display"/>
    </font>
    <font>
      <b/>
      <sz val="11"/>
      <color theme="9" tint="-0.24994659260841701"/>
      <name val="Red Hat Display"/>
    </font>
    <font>
      <b/>
      <sz val="32"/>
      <color rgb="FF055445"/>
      <name val="Red Hat Display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48">
    <xf numFmtId="0" fontId="0" fillId="0" borderId="0" xfId="0"/>
    <xf numFmtId="0" fontId="10" fillId="0" borderId="0" xfId="0" quotePrefix="1" applyFont="1"/>
    <xf numFmtId="0" fontId="10" fillId="0" borderId="0" xfId="0" applyFont="1"/>
    <xf numFmtId="0" fontId="10" fillId="5" borderId="0" xfId="0" applyFont="1" applyFill="1"/>
    <xf numFmtId="0" fontId="11" fillId="0" borderId="0" xfId="19" applyNumberFormat="1" applyFont="1"/>
    <xf numFmtId="0" fontId="12" fillId="6" borderId="12" xfId="11" applyNumberFormat="1" applyFont="1" applyFill="1" applyBorder="1"/>
    <xf numFmtId="0" fontId="13" fillId="0" borderId="12" xfId="11" applyNumberFormat="1" applyFont="1" applyBorder="1"/>
    <xf numFmtId="164" fontId="14" fillId="6" borderId="12" xfId="5" applyNumberFormat="1" applyFont="1" applyFill="1" applyBorder="1"/>
    <xf numFmtId="0" fontId="11" fillId="0" borderId="0" xfId="20" applyNumberFormat="1" applyFont="1"/>
    <xf numFmtId="0" fontId="15" fillId="0" borderId="0" xfId="12" applyNumberFormat="1" applyFont="1" applyBorder="1"/>
    <xf numFmtId="164" fontId="15" fillId="4" borderId="0" xfId="5" applyNumberFormat="1" applyFont="1" applyFill="1" applyBorder="1"/>
    <xf numFmtId="0" fontId="11" fillId="0" borderId="0" xfId="21" applyNumberFormat="1" applyFont="1"/>
    <xf numFmtId="0" fontId="15" fillId="0" borderId="0" xfId="13" applyNumberFormat="1" applyFont="1" applyBorder="1"/>
    <xf numFmtId="0" fontId="11" fillId="0" borderId="0" xfId="22" applyNumberFormat="1" applyFont="1"/>
    <xf numFmtId="0" fontId="15" fillId="0" borderId="0" xfId="14" applyNumberFormat="1" applyFont="1" applyBorder="1"/>
    <xf numFmtId="0" fontId="11" fillId="0" borderId="0" xfId="23" applyNumberFormat="1" applyFont="1" applyBorder="1"/>
    <xf numFmtId="0" fontId="15" fillId="0" borderId="0" xfId="15" applyNumberFormat="1" applyFont="1" applyBorder="1"/>
    <xf numFmtId="0" fontId="11" fillId="0" borderId="0" xfId="24" applyNumberFormat="1" applyFont="1" applyBorder="1"/>
    <xf numFmtId="0" fontId="15" fillId="0" borderId="0" xfId="16" applyNumberFormat="1" applyFont="1" applyBorder="1"/>
    <xf numFmtId="0" fontId="11" fillId="0" borderId="0" xfId="18" quotePrefix="1" applyNumberFormat="1" applyFont="1"/>
    <xf numFmtId="0" fontId="15" fillId="0" borderId="0" xfId="10" applyNumberFormat="1" applyFont="1" applyBorder="1"/>
    <xf numFmtId="0" fontId="11" fillId="0" borderId="0" xfId="18" applyNumberFormat="1" applyFont="1"/>
    <xf numFmtId="0" fontId="11" fillId="0" borderId="0" xfId="25" quotePrefix="1" applyNumberFormat="1" applyFont="1" applyBorder="1"/>
    <xf numFmtId="0" fontId="15" fillId="0" borderId="0" xfId="17" applyNumberFormat="1" applyFont="1" applyBorder="1"/>
    <xf numFmtId="0" fontId="12" fillId="0" borderId="0" xfId="17" applyNumberFormat="1" applyFont="1" applyBorder="1"/>
    <xf numFmtId="0" fontId="11" fillId="0" borderId="0" xfId="25" applyNumberFormat="1" applyFont="1" applyBorder="1"/>
    <xf numFmtId="0" fontId="16" fillId="0" borderId="0" xfId="0" applyFont="1"/>
    <xf numFmtId="0" fontId="17" fillId="0" borderId="7" xfId="27" quotePrefix="1" applyFont="1" applyBorder="1"/>
    <xf numFmtId="0" fontId="18" fillId="0" borderId="0" xfId="0" applyFont="1"/>
    <xf numFmtId="0" fontId="11" fillId="0" borderId="0" xfId="27" quotePrefix="1" applyFont="1" applyBorder="1"/>
    <xf numFmtId="0" fontId="11" fillId="0" borderId="0" xfId="26" applyFont="1" applyBorder="1"/>
    <xf numFmtId="0" fontId="19" fillId="0" borderId="0" xfId="0" applyFont="1"/>
    <xf numFmtId="0" fontId="19" fillId="5" borderId="0" xfId="0" applyFont="1" applyFill="1"/>
    <xf numFmtId="0" fontId="21" fillId="0" borderId="0" xfId="1" quotePrefix="1" applyFont="1" applyBorder="1">
      <alignment horizontal="center" vertical="center"/>
    </xf>
    <xf numFmtId="0" fontId="21" fillId="0" borderId="11" xfId="0" quotePrefix="1" applyFont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5" borderId="0" xfId="0" applyFont="1" applyFill="1" applyAlignment="1">
      <alignment vertical="center" wrapText="1"/>
    </xf>
    <xf numFmtId="0" fontId="22" fillId="0" borderId="0" xfId="0" applyFont="1" applyAlignment="1">
      <alignment horizontal="center"/>
    </xf>
    <xf numFmtId="49" fontId="15" fillId="0" borderId="0" xfId="17" applyNumberFormat="1" applyFont="1" applyBorder="1" applyAlignment="1"/>
    <xf numFmtId="0" fontId="21" fillId="0" borderId="0" xfId="27" quotePrefix="1" applyFont="1" applyBorder="1"/>
    <xf numFmtId="49" fontId="12" fillId="6" borderId="12" xfId="11" applyNumberFormat="1" applyFont="1" applyFill="1" applyBorder="1" applyAlignment="1"/>
    <xf numFmtId="0" fontId="17" fillId="7" borderId="8" xfId="26" applyNumberFormat="1" applyFont="1" applyFill="1" applyBorder="1" applyAlignment="1">
      <alignment horizontal="left"/>
    </xf>
    <xf numFmtId="0" fontId="17" fillId="7" borderId="9" xfId="26" applyFont="1" applyFill="1" applyBorder="1" applyAlignment="1">
      <alignment horizontal="left"/>
    </xf>
    <xf numFmtId="0" fontId="17" fillId="7" borderId="8" xfId="26" applyFont="1" applyFill="1" applyBorder="1" applyAlignment="1">
      <alignment horizontal="left"/>
    </xf>
    <xf numFmtId="0" fontId="17" fillId="7" borderId="9" xfId="26" applyNumberFormat="1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3" fillId="0" borderId="0" xfId="0" applyFont="1" applyAlignment="1">
      <alignment horizontal="left" vertical="center" readingOrder="1"/>
    </xf>
  </cellXfs>
  <cellStyles count="74">
    <cellStyle name="AF Column - IBM Cognos" xfId="1" xr:uid="{FAA2AB95-8F82-4FE9-9D9C-23D1D7CE252A}"/>
    <cellStyle name="AF Data - IBM Cognos" xfId="2" xr:uid="{8FDB3BE2-09E5-4D53-8D18-60B077617534}"/>
    <cellStyle name="AF Data 0 - IBM Cognos" xfId="3" xr:uid="{46FBF597-0CD7-4F82-9E1B-BE5D6CF3FCFC}"/>
    <cellStyle name="AF Data 1 - IBM Cognos" xfId="4" xr:uid="{AD4110FC-ECFF-4630-832B-4520A64CDCFC}"/>
    <cellStyle name="AF Data 2 - IBM Cognos" xfId="5" xr:uid="{554CA5D2-52EE-4418-BBD1-F52D6B9F67D1}"/>
    <cellStyle name="AF Data 3 - IBM Cognos" xfId="6" xr:uid="{972B6A1B-E2C4-4943-9CB7-4365C30863CB}"/>
    <cellStyle name="AF Data 4 - IBM Cognos" xfId="7" xr:uid="{AD580CB7-769E-4426-8F74-6E69D6CC80FD}"/>
    <cellStyle name="AF Data 5 - IBM Cognos" xfId="8" xr:uid="{4F2659D7-CEAC-4AC4-98B1-6CF3F405C750}"/>
    <cellStyle name="AF Data Leaf - IBM Cognos" xfId="9" xr:uid="{31088D72-9D12-4113-854D-ACB5F9CDF17E}"/>
    <cellStyle name="AF Header - IBM Cognos" xfId="10" xr:uid="{3C57B45E-2654-4882-A83E-F233E317D84C}"/>
    <cellStyle name="AF Header 0 - IBM Cognos" xfId="11" xr:uid="{AEA5E014-E3E2-41AB-A220-D225AA2CDE34}"/>
    <cellStyle name="AF Header 1 - IBM Cognos" xfId="12" xr:uid="{7F7FF835-684C-46B4-BECF-B136397A6D4A}"/>
    <cellStyle name="AF Header 2 - IBM Cognos" xfId="13" xr:uid="{7FABFC7D-7934-4771-9414-C54EA0B5F802}"/>
    <cellStyle name="AF Header 3 - IBM Cognos" xfId="14" xr:uid="{D8058386-56DC-4348-A4B2-699E2A8ACE2D}"/>
    <cellStyle name="AF Header 4 - IBM Cognos" xfId="15" xr:uid="{8C242AFF-98BF-4755-ACEA-1DE00BC53385}"/>
    <cellStyle name="AF Header 5 - IBM Cognos" xfId="16" xr:uid="{D8A10DC9-9CB4-4D0A-B697-82F083DDFDE7}"/>
    <cellStyle name="AF Header Leaf - IBM Cognos" xfId="17" xr:uid="{4305EE73-05AE-4B1B-AFB6-BDC8B7A8CE15}"/>
    <cellStyle name="AF Row - IBM Cognos" xfId="18" xr:uid="{2DDA270E-07D2-45F5-8138-2BBBC3A7D33F}"/>
    <cellStyle name="AF Row 0 - IBM Cognos" xfId="19" xr:uid="{F3D86DA2-5249-47F5-9DFC-6991B41D5686}"/>
    <cellStyle name="AF Row 1 - IBM Cognos" xfId="20" xr:uid="{AB38BBF2-1040-4D42-BE1B-17E847B022C2}"/>
    <cellStyle name="AF Row 2 - IBM Cognos" xfId="21" xr:uid="{A74DF0A8-EC27-4A60-A611-22A9993C10FC}"/>
    <cellStyle name="AF Row 3 - IBM Cognos" xfId="22" xr:uid="{EDA3AB3B-19CA-4A0F-A06C-C62BF9B68547}"/>
    <cellStyle name="AF Row 4 - IBM Cognos" xfId="23" xr:uid="{1A76A953-9881-47B9-A290-1DE16436F657}"/>
    <cellStyle name="AF Row 5 - IBM Cognos" xfId="24" xr:uid="{E02CC544-9398-44E9-9891-5EBC182DDF52}"/>
    <cellStyle name="AF Row Leaf - IBM Cognos" xfId="25" xr:uid="{8BB07ACD-DDA8-4E13-A552-CD6CA3530314}"/>
    <cellStyle name="AF Subnm - IBM Cognos" xfId="26" xr:uid="{B75552E3-EE7B-495E-8015-9E3FEA165CE8}"/>
    <cellStyle name="AF Title - IBM Cognos" xfId="27" xr:uid="{F42ED2A0-9BE3-41FD-9820-D4199F950EDF}"/>
    <cellStyle name="Calculated Column - IBM Cognos" xfId="28" xr:uid="{626DF739-61A1-4524-ABA1-DE0E261125E6}"/>
    <cellStyle name="Calculated Column Name - IBM Cognos" xfId="29" xr:uid="{220F7FE8-F81A-47E2-8A74-222D1E6C4E54}"/>
    <cellStyle name="Calculated Row - IBM Cognos" xfId="30" xr:uid="{0A46BAC6-C334-40BA-9EB3-5941126699A4}"/>
    <cellStyle name="Calculated Row Name - IBM Cognos" xfId="31" xr:uid="{EB19A5A0-D622-41F1-9B9D-00B85586C4FD}"/>
    <cellStyle name="Column Name - IBM Cognos" xfId="32" xr:uid="{B2E4FC65-9252-49B8-93B7-45051B6E7518}"/>
    <cellStyle name="Column Template - IBM Cognos" xfId="33" xr:uid="{D2931611-E964-4CF4-9962-E6418413D8DE}"/>
    <cellStyle name="Differs From Base - IBM Cognos" xfId="34" xr:uid="{8A0972C7-48A6-4CC2-9A7D-0FEA2EAD46D1}"/>
    <cellStyle name="DQR Column 0 - IBM Cognos" xfId="35" xr:uid="{CBDA6A65-FDB4-41CE-84D8-D18D7F3D2428}"/>
    <cellStyle name="DQR Column 1 - IBM Cognos" xfId="36" xr:uid="{931BB7D0-2A0B-442C-A7FF-EDE8DC270222}"/>
    <cellStyle name="DQR Column 2 - IBM Cognos" xfId="37" xr:uid="{5D687AC8-2646-463D-B305-FD131878920F}"/>
    <cellStyle name="DQR Column 3 - IBM Cognos" xfId="38" xr:uid="{E69EA48A-98DC-4729-B28A-5C62B8BA4583}"/>
    <cellStyle name="DQR Column 4 - IBM Cognos" xfId="39" xr:uid="{1A74DA4F-06E0-4248-BEFA-1B77A8319427}"/>
    <cellStyle name="DQR Column 5 - IBM Cognos" xfId="40" xr:uid="{C0CEA443-64B8-41B3-8704-8D473D277076}"/>
    <cellStyle name="DQR Column Default - IBM Cognos" xfId="41" xr:uid="{C9DB6289-7375-472D-8305-DF9CC1590759}"/>
    <cellStyle name="DQR Column Leaf - IBM Cognos" xfId="42" xr:uid="{3B0E735A-8BDC-48D0-85DE-7AFC9B1D6FEE}"/>
    <cellStyle name="DQR Data Default - IBM Cognos" xfId="43" xr:uid="{9C0C174F-DB80-4A44-8A8C-16DA625440C9}"/>
    <cellStyle name="DQR Default - IBM Cognos" xfId="44" xr:uid="{3342DFC3-9344-4A1B-A2C1-59549013C9F5}"/>
    <cellStyle name="DQR Row 0 - IBM Cognos" xfId="45" xr:uid="{3AB5C4BC-EF54-4554-84B9-028071FFE52C}"/>
    <cellStyle name="DQR Row 1 - IBM Cognos" xfId="46" xr:uid="{86F36123-7D92-46FF-A19C-0FCB86EDD0E1}"/>
    <cellStyle name="DQR Row 2 - IBM Cognos" xfId="47" xr:uid="{26C41FEC-2D52-4D14-ACF9-0F0CACBB7EE7}"/>
    <cellStyle name="DQR Row 3 - IBM Cognos" xfId="48" xr:uid="{93C24823-8F14-4037-97A6-492B367EBB4C}"/>
    <cellStyle name="DQR Row 4 - IBM Cognos" xfId="49" xr:uid="{EBEDA428-3154-4F51-B7A9-7C9D9264DC36}"/>
    <cellStyle name="DQR Row 5 - IBM Cognos" xfId="50" xr:uid="{A2E9027C-116D-4266-9C62-6DA1E49C7567}"/>
    <cellStyle name="DQR Row Default - IBM Cognos" xfId="51" xr:uid="{0827E7B0-A1B8-4011-9215-243B1C2BD605}"/>
    <cellStyle name="DQR Row Leaf - IBM Cognos" xfId="52" xr:uid="{5A2B5799-1D95-4CF8-A14A-CD211F4B6767}"/>
    <cellStyle name="Edit - IBM Cognos" xfId="53" xr:uid="{E21E4F9E-1A77-4A8E-9F92-37A3ED1E4883}"/>
    <cellStyle name="Formula - IBM Cognos" xfId="54" xr:uid="{545D1E50-585A-4964-B9A9-4BF5AB6C2504}"/>
    <cellStyle name="Group Name - IBM Cognos" xfId="55" xr:uid="{52B7F116-557C-431A-AA77-774726101AA0}"/>
    <cellStyle name="Hold Values - IBM Cognos" xfId="56" xr:uid="{CFA7189F-7799-4785-9259-8433003D2EAE}"/>
    <cellStyle name="List Name - IBM Cognos" xfId="57" xr:uid="{53BE89B7-B07A-4BB5-BC2B-5F5479C24CA8}"/>
    <cellStyle name="Locked - IBM Cognos" xfId="58" xr:uid="{D8DC685C-B425-4A34-988B-426088D7135C}"/>
    <cellStyle name="Measure - IBM Cognos" xfId="59" xr:uid="{19DC457C-1DC6-413E-BE85-79275A773A44}"/>
    <cellStyle name="Measure Header - IBM Cognos" xfId="60" xr:uid="{E672BA6D-A543-46FF-9B2C-77CE99D35FDE}"/>
    <cellStyle name="Measure Name - IBM Cognos" xfId="61" xr:uid="{C372D075-4874-49A6-889C-E140D4659E98}"/>
    <cellStyle name="Measure Summary - IBM Cognos" xfId="62" xr:uid="{614B86E3-BE9D-467A-8DF1-3E18D30DD810}"/>
    <cellStyle name="Measure Summary TM1 - IBM Cognos" xfId="63" xr:uid="{2AF8AE07-A578-4352-BE84-127196456BAC}"/>
    <cellStyle name="Measure Template - IBM Cognos" xfId="64" xr:uid="{DF5B8142-D3A7-4B63-901C-8A3943710B95}"/>
    <cellStyle name="More - IBM Cognos" xfId="65" xr:uid="{C46D82D7-7115-48D1-AE99-AE9F34DC4EB1}"/>
    <cellStyle name="Normal" xfId="0" builtinId="0" customBuiltin="1"/>
    <cellStyle name="Pending Change - IBM Cognos" xfId="66" xr:uid="{FEE696F4-D62D-472C-91DA-C4ED66AD4900}"/>
    <cellStyle name="Row Name - IBM Cognos" xfId="67" xr:uid="{02AE8C5B-1FC1-43AB-8440-D057D07E14DF}"/>
    <cellStyle name="Row Template - IBM Cognos" xfId="68" xr:uid="{1A89BA7C-7862-4D2F-87EF-20AC6271CA2F}"/>
    <cellStyle name="Summary Column Name - IBM Cognos" xfId="69" xr:uid="{435C69B2-C034-46A0-8D1A-5989F6309FCA}"/>
    <cellStyle name="Summary Column Name TM1 - IBM Cognos" xfId="70" xr:uid="{2A1C08CA-385C-46A6-93FE-2157FE8354CF}"/>
    <cellStyle name="Summary Row Name - IBM Cognos" xfId="71" xr:uid="{BB53F933-9F4D-4F9A-888E-161CC71CC6FC}"/>
    <cellStyle name="Summary Row Name TM1 - IBM Cognos" xfId="72" xr:uid="{FF72D384-4EAD-4D1A-9359-20B091EA0C10}"/>
    <cellStyle name="Unsaved Change - IBM Cognos" xfId="73" xr:uid="{C46D7FCC-1658-4B12-8855-0D743CFD80A0}"/>
  </cellStyles>
  <dxfs count="0"/>
  <tableStyles count="0" defaultTableStyle="TableStyleMedium2" defaultPivotStyle="PivotStyleLight16"/>
  <colors>
    <mruColors>
      <color rgb="FFFFF2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533400</xdr:colOff>
      <xdr:row>22</xdr:row>
      <xdr:rowOff>92075</xdr:rowOff>
    </xdr:from>
    <xdr:to>
      <xdr:col>17</xdr:col>
      <xdr:colOff>673100</xdr:colOff>
      <xdr:row>23</xdr:row>
      <xdr:rowOff>156212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ECF2EF70-236F-48D4-8080-60360A4B3B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059" r="6254"/>
        <a:stretch/>
      </xdr:blipFill>
      <xdr:spPr>
        <a:xfrm>
          <a:off x="9029700" y="625475"/>
          <a:ext cx="2574925" cy="635637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=@TM1RPTROW($D$13,%22Finance:Accounts%20-%20MA%22,,,%22Display%20Name%22,FALSE,D$11,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7A73-C78C-4237-BF7F-893735117A59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44F-A5FD-4FA6-9B2B-EE2269F2C40E}">
  <sheetPr>
    <pageSetUpPr fitToPage="1"/>
  </sheetPr>
  <dimension ref="A1:R46"/>
  <sheetViews>
    <sheetView showGridLines="0" tabSelected="1" topLeftCell="C15" zoomScaleNormal="100" workbookViewId="0"/>
  </sheetViews>
  <sheetFormatPr defaultColWidth="9.140625" defaultRowHeight="15.75" x14ac:dyDescent="0.3"/>
  <cols>
    <col min="1" max="2" width="25.7109375" style="2" hidden="1" customWidth="1"/>
    <col min="3" max="3" width="4.42578125" style="2" customWidth="1"/>
    <col min="4" max="4" width="37.5703125" style="2" customWidth="1"/>
    <col min="5" max="5" width="5.5703125" style="2" hidden="1" customWidth="1"/>
    <col min="6" max="7" width="11.7109375" style="2" bestFit="1" customWidth="1"/>
    <col min="8" max="8" width="10.7109375" style="2" bestFit="1" customWidth="1"/>
    <col min="9" max="9" width="11" style="3" customWidth="1"/>
    <col min="10" max="10" width="2.140625" style="3" customWidth="1"/>
    <col min="11" max="11" width="12.7109375" style="2" bestFit="1" customWidth="1"/>
    <col min="12" max="12" width="11.7109375" style="2" bestFit="1" customWidth="1"/>
    <col min="13" max="13" width="10.5703125" style="2" customWidth="1"/>
    <col min="14" max="14" width="12.7109375" style="2" bestFit="1" customWidth="1"/>
    <col min="15" max="15" width="2.140625" style="3" customWidth="1"/>
    <col min="16" max="16" width="11.7109375" style="2" bestFit="1" customWidth="1"/>
    <col min="17" max="17" width="9.140625" style="2"/>
    <col min="18" max="18" width="10.140625" style="2" customWidth="1"/>
    <col min="19" max="19" width="2.28515625" style="2" customWidth="1"/>
    <col min="20" max="16384" width="9.140625" style="2"/>
  </cols>
  <sheetData>
    <row r="1" spans="1:18" ht="16.5" hidden="1" thickBot="1" x14ac:dyDescent="0.35">
      <c r="A1" s="1" t="s">
        <v>0</v>
      </c>
      <c r="B1" s="1"/>
      <c r="C1" s="1"/>
    </row>
    <row r="2" spans="1:18" s="4" customFormat="1" ht="27.75" hidden="1" thickBot="1" x14ac:dyDescent="0.5">
      <c r="A2" s="4">
        <v>0</v>
      </c>
      <c r="D2" s="5" t="s">
        <v>4</v>
      </c>
      <c r="E2" s="6"/>
      <c r="F2" s="7">
        <v>123.456789</v>
      </c>
      <c r="G2" s="7">
        <v>123.456789</v>
      </c>
      <c r="H2" s="7">
        <v>123.456789</v>
      </c>
      <c r="I2" s="7">
        <v>123.456789</v>
      </c>
      <c r="J2" s="3"/>
      <c r="K2" s="7">
        <v>123.456789</v>
      </c>
      <c r="L2" s="7">
        <v>123.456789</v>
      </c>
      <c r="M2" s="7">
        <v>123.456789</v>
      </c>
      <c r="N2" s="7">
        <v>123.456789</v>
      </c>
      <c r="O2" s="3"/>
      <c r="P2" s="7">
        <v>123.456789</v>
      </c>
      <c r="Q2" s="7">
        <v>123.456789</v>
      </c>
      <c r="R2" s="7">
        <v>123.456789</v>
      </c>
    </row>
    <row r="3" spans="1:18" s="8" customFormat="1" hidden="1" x14ac:dyDescent="0.3">
      <c r="A3" s="8">
        <v>1</v>
      </c>
      <c r="D3" s="9" t="s">
        <v>4</v>
      </c>
      <c r="E3" s="9"/>
      <c r="F3" s="10">
        <v>123.456789</v>
      </c>
      <c r="G3" s="10">
        <v>123.456789</v>
      </c>
      <c r="H3" s="10">
        <v>123.456789</v>
      </c>
      <c r="I3" s="10">
        <v>123.456789</v>
      </c>
      <c r="J3" s="3"/>
      <c r="K3" s="10">
        <v>123.456789</v>
      </c>
      <c r="L3" s="10">
        <v>123.456789</v>
      </c>
      <c r="M3" s="10">
        <v>123.456789</v>
      </c>
      <c r="N3" s="10">
        <v>123.456789</v>
      </c>
      <c r="O3" s="3"/>
      <c r="P3" s="10">
        <v>123.456789</v>
      </c>
      <c r="Q3" s="10">
        <v>123.456789</v>
      </c>
      <c r="R3" s="10">
        <v>123.456789</v>
      </c>
    </row>
    <row r="4" spans="1:18" s="11" customFormat="1" hidden="1" x14ac:dyDescent="0.3">
      <c r="A4" s="11">
        <v>2</v>
      </c>
      <c r="D4" s="12" t="s">
        <v>4</v>
      </c>
      <c r="E4" s="12"/>
      <c r="F4" s="10">
        <v>123.456789</v>
      </c>
      <c r="G4" s="10">
        <v>123.456789</v>
      </c>
      <c r="H4" s="10">
        <v>123.456789</v>
      </c>
      <c r="I4" s="10">
        <v>123.456789</v>
      </c>
      <c r="J4" s="3"/>
      <c r="K4" s="10">
        <v>123.456789</v>
      </c>
      <c r="L4" s="10">
        <v>123.456789</v>
      </c>
      <c r="M4" s="10">
        <v>123.456789</v>
      </c>
      <c r="N4" s="10">
        <v>123.456789</v>
      </c>
      <c r="O4" s="3"/>
      <c r="P4" s="10">
        <v>123.456789</v>
      </c>
      <c r="Q4" s="10">
        <v>123.456789</v>
      </c>
      <c r="R4" s="10">
        <v>123.456789</v>
      </c>
    </row>
    <row r="5" spans="1:18" s="13" customFormat="1" hidden="1" x14ac:dyDescent="0.3">
      <c r="A5" s="13">
        <v>3</v>
      </c>
      <c r="D5" s="14" t="s">
        <v>4</v>
      </c>
      <c r="E5" s="14"/>
      <c r="F5" s="10">
        <v>123.456789</v>
      </c>
      <c r="G5" s="10">
        <v>123.456789</v>
      </c>
      <c r="H5" s="10">
        <v>123.456789</v>
      </c>
      <c r="I5" s="10">
        <v>123.456789</v>
      </c>
      <c r="J5" s="3"/>
      <c r="K5" s="10">
        <v>123.456789</v>
      </c>
      <c r="L5" s="10">
        <v>123.456789</v>
      </c>
      <c r="M5" s="10">
        <v>123.456789</v>
      </c>
      <c r="N5" s="10">
        <v>123.456789</v>
      </c>
      <c r="O5" s="3"/>
      <c r="P5" s="10">
        <v>123.456789</v>
      </c>
      <c r="Q5" s="10">
        <v>123.456789</v>
      </c>
      <c r="R5" s="10">
        <v>123.456789</v>
      </c>
    </row>
    <row r="6" spans="1:18" s="15" customFormat="1" hidden="1" x14ac:dyDescent="0.3">
      <c r="A6" s="15">
        <v>4</v>
      </c>
      <c r="D6" s="16" t="s">
        <v>4</v>
      </c>
      <c r="E6" s="16"/>
      <c r="F6" s="10">
        <v>123.456789</v>
      </c>
      <c r="G6" s="10">
        <v>123.456789</v>
      </c>
      <c r="H6" s="10">
        <v>123.456789</v>
      </c>
      <c r="I6" s="10">
        <v>123.456789</v>
      </c>
      <c r="J6" s="3"/>
      <c r="K6" s="10">
        <v>123.456789</v>
      </c>
      <c r="L6" s="10">
        <v>123.456789</v>
      </c>
      <c r="M6" s="10">
        <v>123.456789</v>
      </c>
      <c r="N6" s="10">
        <v>123.456789</v>
      </c>
      <c r="O6" s="3"/>
      <c r="P6" s="10">
        <v>123.456789</v>
      </c>
      <c r="Q6" s="10">
        <v>123.456789</v>
      </c>
      <c r="R6" s="10">
        <v>123.456789</v>
      </c>
    </row>
    <row r="7" spans="1:18" s="17" customFormat="1" hidden="1" x14ac:dyDescent="0.3">
      <c r="A7" s="17">
        <v>5</v>
      </c>
      <c r="D7" s="18" t="s">
        <v>4</v>
      </c>
      <c r="E7" s="18"/>
      <c r="F7" s="10">
        <v>123.456789</v>
      </c>
      <c r="G7" s="10">
        <v>123.456789</v>
      </c>
      <c r="H7" s="10">
        <v>123.456789</v>
      </c>
      <c r="I7" s="10">
        <v>123.456789</v>
      </c>
      <c r="J7" s="3"/>
      <c r="K7" s="10">
        <v>123.456789</v>
      </c>
      <c r="L7" s="10">
        <v>123.456789</v>
      </c>
      <c r="M7" s="10">
        <v>123.456789</v>
      </c>
      <c r="N7" s="10">
        <v>123.456789</v>
      </c>
      <c r="O7" s="3"/>
      <c r="P7" s="10">
        <v>123.456789</v>
      </c>
      <c r="Q7" s="10">
        <v>123.456789</v>
      </c>
      <c r="R7" s="10">
        <v>123.456789</v>
      </c>
    </row>
    <row r="8" spans="1:18" s="21" customFormat="1" hidden="1" x14ac:dyDescent="0.3">
      <c r="A8" s="19" t="s">
        <v>1</v>
      </c>
      <c r="B8" s="19"/>
      <c r="C8" s="19"/>
      <c r="D8" s="20" t="s">
        <v>4</v>
      </c>
      <c r="E8" s="20"/>
      <c r="F8" s="10">
        <v>123.456789</v>
      </c>
      <c r="G8" s="10">
        <v>123.456789</v>
      </c>
      <c r="H8" s="10">
        <v>123.456789</v>
      </c>
      <c r="I8" s="10">
        <v>123.456789</v>
      </c>
      <c r="J8" s="3"/>
      <c r="K8" s="10">
        <v>123.456789</v>
      </c>
      <c r="L8" s="10">
        <v>123.456789</v>
      </c>
      <c r="M8" s="10">
        <v>123.456789</v>
      </c>
      <c r="N8" s="10">
        <v>123.456789</v>
      </c>
      <c r="O8" s="3"/>
      <c r="P8" s="10">
        <v>123.456789</v>
      </c>
      <c r="Q8" s="10">
        <v>123.456789</v>
      </c>
      <c r="R8" s="10">
        <v>123.456789</v>
      </c>
    </row>
    <row r="9" spans="1:18" s="25" customFormat="1" ht="16.5" hidden="1" x14ac:dyDescent="0.3">
      <c r="A9" s="22" t="s">
        <v>2</v>
      </c>
      <c r="B9" s="22"/>
      <c r="C9" s="22"/>
      <c r="D9" s="23" t="s">
        <v>4</v>
      </c>
      <c r="E9" s="24"/>
      <c r="F9" s="10">
        <v>123.456789</v>
      </c>
      <c r="G9" s="10">
        <v>123.456789</v>
      </c>
      <c r="H9" s="10">
        <v>123.456789</v>
      </c>
      <c r="I9" s="10">
        <v>123.456789</v>
      </c>
      <c r="J9" s="3"/>
      <c r="K9" s="10">
        <v>123.456789</v>
      </c>
      <c r="L9" s="10">
        <v>123.456789</v>
      </c>
      <c r="M9" s="10">
        <v>123.456789</v>
      </c>
      <c r="N9" s="10">
        <v>123.456789</v>
      </c>
      <c r="O9" s="3"/>
      <c r="P9" s="10">
        <v>123.456789</v>
      </c>
      <c r="Q9" s="10">
        <v>123.456789</v>
      </c>
      <c r="R9" s="10">
        <v>123.456789</v>
      </c>
    </row>
    <row r="10" spans="1:18" hidden="1" x14ac:dyDescent="0.3">
      <c r="A10" s="1" t="s">
        <v>3</v>
      </c>
      <c r="B10" s="1"/>
      <c r="C10" s="1"/>
    </row>
    <row r="11" spans="1:18" hidden="1" x14ac:dyDescent="0.3">
      <c r="D11" s="1" t="s">
        <v>5</v>
      </c>
      <c r="E11" s="1"/>
    </row>
    <row r="12" spans="1:18" hidden="1" x14ac:dyDescent="0.3">
      <c r="D12" s="1"/>
      <c r="E12" s="1"/>
      <c r="J12" s="3" t="s">
        <v>39</v>
      </c>
      <c r="K12" s="2" t="s">
        <v>39</v>
      </c>
      <c r="L12" s="2" t="s">
        <v>39</v>
      </c>
      <c r="N12" s="2" t="s">
        <v>38</v>
      </c>
      <c r="O12" s="3" t="s">
        <v>38</v>
      </c>
      <c r="P12" s="2" t="s">
        <v>38</v>
      </c>
    </row>
    <row r="13" spans="1:18" hidden="1" x14ac:dyDescent="0.3">
      <c r="D13" s="2" t="str">
        <f>_xll.TM1RPTVIEW("Finance:MA Reporting:8848660",0,_xll.TM1RPTTITLE("Finance:FX Calculation",$F$22),_xll.TM1RPTTITLE("Finance:Company",$F$16),_xll.TM1RPTTITLE("Finance:Financial Year",$F$17),_xll.TM1RPTTITLE("Finance:Financial Period",$F$18),_xll.TM1RPTTITLE("Finance:m_MA Reporting",$F$19),_xll.TM1RPTTITLE("Finance:Period YTD",$F$20),_xll.TM1RPTTITLE("Finance:Consolidation Layer",$F$21),TM1RPTFMTRNG8848660,TM1RPTFMTIDCOL8848660)</f>
        <v>Finance:MA Reporting:8848660</v>
      </c>
    </row>
    <row r="14" spans="1:18" hidden="1" x14ac:dyDescent="0.3">
      <c r="D14" s="26" t="s">
        <v>37</v>
      </c>
      <c r="F14" s="2" t="str" cm="1">
        <f t="array" ref="F14">_xll.DBR("Finance:Model Settings","Value","Source Version for Derived Forecast")</f>
        <v>9+3 Forecast</v>
      </c>
      <c r="G14" s="2" t="str" cm="1">
        <f t="array" ref="G14">_xll.DBR("Finance:}ElementAttributes_Financial Year",$F$17,"Previous Year")</f>
        <v>FY23</v>
      </c>
    </row>
    <row r="16" spans="1:18" x14ac:dyDescent="0.3">
      <c r="D16" s="27" t="s">
        <v>7</v>
      </c>
      <c r="E16" s="28"/>
      <c r="F16" s="44" t="str">
        <f>_xll.SUBNM("Finance:Company","Default","GROUP TOTAL","Short Name")</f>
        <v>GROUP TOTAL</v>
      </c>
      <c r="G16" s="43"/>
    </row>
    <row r="17" spans="1:18" x14ac:dyDescent="0.3">
      <c r="D17" s="27" t="s">
        <v>8</v>
      </c>
      <c r="E17" s="28"/>
      <c r="F17" s="42" t="str">
        <f>_xll.SUBNM("Finance:Financial Year","Reporting Year - User Selection","FY24"," ")</f>
        <v>FY24</v>
      </c>
      <c r="G17" s="45"/>
    </row>
    <row r="18" spans="1:18" x14ac:dyDescent="0.3">
      <c r="D18" s="27" t="s">
        <v>9</v>
      </c>
      <c r="E18" s="28"/>
      <c r="F18" s="42" t="str">
        <f>_xll.SUBNM("Finance:Financial Period","Reporting Period - User Selection",1," ")</f>
        <v>P12</v>
      </c>
      <c r="G18" s="45"/>
    </row>
    <row r="19" spans="1:18" hidden="1" x14ac:dyDescent="0.3">
      <c r="D19" s="29" t="s">
        <v>10</v>
      </c>
      <c r="E19" s="29"/>
      <c r="F19" s="30" t="str">
        <f>_xll.SUBNM("Finance:m_MA Reporting",,"Value")</f>
        <v>Value</v>
      </c>
    </row>
    <row r="20" spans="1:18" hidden="1" x14ac:dyDescent="0.3">
      <c r="D20" s="29" t="s">
        <v>11</v>
      </c>
      <c r="E20" s="29"/>
      <c r="F20" s="30" t="str">
        <f>_xll.SUBNM("Finance:Period YTD",,"Period")</f>
        <v>Period</v>
      </c>
    </row>
    <row r="21" spans="1:18" hidden="1" x14ac:dyDescent="0.3">
      <c r="D21" s="29" t="s">
        <v>12</v>
      </c>
      <c r="E21" s="29"/>
      <c r="F21" s="30" t="str">
        <f>_xll.SUBNM("Finance:Consolidation Layer",,"Financial Accounts")</f>
        <v>Financial Accounts</v>
      </c>
    </row>
    <row r="22" spans="1:18" hidden="1" x14ac:dyDescent="0.3">
      <c r="D22" s="27" t="s">
        <v>6</v>
      </c>
      <c r="E22" s="28"/>
      <c r="F22" s="42" t="str">
        <f>_xll.SUBNM("Finance:FX Calculation","MA Reporting Selections","GBP MA"," ")</f>
        <v>GBP MA</v>
      </c>
      <c r="G22" s="43"/>
    </row>
    <row r="23" spans="1:18" ht="45" customHeight="1" x14ac:dyDescent="0.3">
      <c r="D23" s="47" t="s">
        <v>41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1:18" ht="33.75" customHeight="1" x14ac:dyDescent="0.3">
      <c r="D24" s="40" t="str">
        <f>F16&amp;" - Administrative Overheads (GBP'000)"</f>
        <v>GROUP TOTAL - Administrative Overheads (GBP'000)</v>
      </c>
      <c r="E24" s="29"/>
      <c r="F24" s="30"/>
    </row>
    <row r="25" spans="1:18" s="31" customFormat="1" x14ac:dyDescent="0.3">
      <c r="F25" s="46" t="s">
        <v>35</v>
      </c>
      <c r="G25" s="46"/>
      <c r="H25" s="46"/>
      <c r="I25" s="46"/>
      <c r="J25" s="32"/>
      <c r="K25" s="46" t="s">
        <v>34</v>
      </c>
      <c r="L25" s="46"/>
      <c r="M25" s="46"/>
      <c r="N25" s="46"/>
      <c r="O25" s="32"/>
      <c r="P25" s="46" t="str">
        <f>$F$17&amp; " Full Year"</f>
        <v>FY24 Full Year</v>
      </c>
      <c r="Q25" s="46"/>
      <c r="R25" s="46"/>
    </row>
    <row r="26" spans="1:18" s="31" customFormat="1" ht="16.899999999999999" hidden="1" customHeight="1" x14ac:dyDescent="0.3">
      <c r="F26" s="33" t="s">
        <v>13</v>
      </c>
      <c r="G26" s="34" t="str">
        <f t="array" ref="G26">_xll.DBR("Finance:Model Settings","Value","Reporting Forecast Version")</f>
        <v>9+3 Forecast</v>
      </c>
      <c r="H26" s="33" t="s">
        <v>14</v>
      </c>
      <c r="I26" s="33" t="s">
        <v>13</v>
      </c>
      <c r="J26" s="32"/>
      <c r="K26" s="33" t="s">
        <v>13</v>
      </c>
      <c r="L26" s="34" t="str">
        <f t="array" ref="L26">_xll.DBR("Finance:Model Settings","Value","Reporting Forecast Version")</f>
        <v>9+3 Forecast</v>
      </c>
      <c r="M26" s="33" t="s">
        <v>14</v>
      </c>
      <c r="N26" s="33" t="s">
        <v>13</v>
      </c>
      <c r="O26" s="32"/>
      <c r="P26" s="34" t="str">
        <f t="array" ref="P26">_xll.DBR("Finance:Model Settings","Value","Reporting Forecast Version")</f>
        <v>9+3 Forecast</v>
      </c>
      <c r="Q26" s="33" t="s">
        <v>14</v>
      </c>
      <c r="R26" s="33" t="s">
        <v>13</v>
      </c>
    </row>
    <row r="27" spans="1:18" s="35" customFormat="1" ht="31.5" x14ac:dyDescent="0.25">
      <c r="F27" s="36" t="s">
        <v>31</v>
      </c>
      <c r="G27" s="36" t="str">
        <f>F14</f>
        <v>9+3 Forecast</v>
      </c>
      <c r="H27" s="36" t="s">
        <v>32</v>
      </c>
      <c r="I27" s="36" t="s">
        <v>33</v>
      </c>
      <c r="J27" s="37"/>
      <c r="K27" s="36" t="s">
        <v>31</v>
      </c>
      <c r="L27" s="36" t="str">
        <f>F14</f>
        <v>9+3 Forecast</v>
      </c>
      <c r="M27" s="36" t="s">
        <v>32</v>
      </c>
      <c r="N27" s="36" t="s">
        <v>33</v>
      </c>
      <c r="O27" s="37"/>
      <c r="P27" s="36" t="str">
        <f>F14</f>
        <v>9+3 Forecast</v>
      </c>
      <c r="Q27" s="36" t="s">
        <v>32</v>
      </c>
      <c r="R27" s="36" t="s">
        <v>33</v>
      </c>
    </row>
    <row r="28" spans="1:18" x14ac:dyDescent="0.3">
      <c r="F28" s="38"/>
      <c r="G28" s="38"/>
      <c r="H28" s="38"/>
      <c r="I28" s="38"/>
      <c r="K28" s="38"/>
      <c r="L28" s="38"/>
      <c r="M28" s="38"/>
      <c r="N28" s="38"/>
      <c r="P28" s="38"/>
      <c r="Q28" s="38"/>
      <c r="R28" s="38"/>
    </row>
    <row r="29" spans="1:18" s="25" customFormat="1" ht="16.5" x14ac:dyDescent="0.3">
      <c r="A29" s="22" t="str">
        <f>IF(_xll.TM1RPTELISCONSOLIDATED($D$29,$D29),IF(_xll.TM1RPTELLEV($D$29,$D29)&lt;=5,_xll.TM1RPTELLEV($D$29,$D29),"Default"),"Leaf")</f>
        <v>Leaf</v>
      </c>
      <c r="B29" s="22" t="str" cm="1">
        <f t="array" ref="B29">_xll.DBRA("Finance:Accounts - MA",D29,"Period YTD")</f>
        <v>Period</v>
      </c>
      <c r="C29" s="22"/>
      <c r="D29" s="39" t="str">
        <f>_xll.TM1RPTROW($D$13,"Finance:Accounts - MA",,,"Display Name",FALSE,D$11,,FALSE)</f>
        <v>Administration Salaries</v>
      </c>
      <c r="E29" s="24" t="s">
        <v>36</v>
      </c>
      <c r="F29" s="10">
        <f>_xll.DBRW($D$13,F$26,$F$16,$F$17,$F$18,$F$20,$D29,$F$22,$F$21,$F$19)</f>
        <v>-454673.7200600197</v>
      </c>
      <c r="G29" s="10">
        <f>_xll.DBRW($D$13,G$26,$F$16,$F$17,$F$18,$F$20,$D29,$F$22,$F$21,$F$19)</f>
        <v>-492894.23</v>
      </c>
      <c r="H29" s="10">
        <f>_xll.DBRW($D$13,H$26,$F$16,$F$17,$F$18,$F$20,$D29,$F$22,$F$21,$F$19)</f>
        <v>-540690.82837292715</v>
      </c>
      <c r="I29" s="10">
        <f>_xll.DBRW($D$13,I$26,$F$16,$G$14,$F$18,$F$20,$D29,$F$22,$F$21,$F$19)</f>
        <v>-450350.95999999996</v>
      </c>
      <c r="J29" s="3"/>
      <c r="K29" s="10">
        <f>_xll.DBRW($D$13,K$26,$F$16,$F$17,$F$18,J$12,$D29,$F$22,$F$21,$F$19)</f>
        <v>-5690242.1120893443</v>
      </c>
      <c r="L29" s="10">
        <f>_xll.DBRW($D$13,L$26,$F$16,$F$17,$F$18,J$12,$D29,$F$22,$F$21,$F$19)</f>
        <v>-5762139.9299999997</v>
      </c>
      <c r="M29" s="10">
        <f>_xll.DBRW($D$13,M$26,$F$16,$F$17,$F$18,K$12,$D29,$F$22,$F$21,$F$19)</f>
        <v>-5317366.8615008695</v>
      </c>
      <c r="N29" s="10">
        <f>_xll.DBRW($D$13,N$26,$F$16,$G$14,$F$18,L$12,$D29,$F$22,$F$21,$F$19)</f>
        <v>-4988399.75</v>
      </c>
      <c r="O29" s="3"/>
      <c r="P29" s="10">
        <f>_xll.DBRW($D$13,P$26,$F$16,$F$17,N$12,$F$20,$D29,$F$22,$F$21,$F$19)</f>
        <v>-5762139.9299999978</v>
      </c>
      <c r="Q29" s="10">
        <f>_xll.DBRW($D$13,Q$26,$F$16,$F$17,O$12,$F$20,$D29,$F$22,$F$21,$F$19)</f>
        <v>-5317366.8615008723</v>
      </c>
      <c r="R29" s="10">
        <f>_xll.DBRW($D$13,R$26,$F$16,$G$14,P$12,$F$20,$D29,$F$22,$F$21,$F$19)</f>
        <v>-4988399.7499999991</v>
      </c>
    </row>
    <row r="30" spans="1:18" s="25" customFormat="1" ht="16.5" x14ac:dyDescent="0.3">
      <c r="A30" s="22" t="str">
        <f>IF(_xll.TM1RPTELISCONSOLIDATED($D$29,$D30),IF(_xll.TM1RPTELLEV($D$29,$D30)&lt;=5,_xll.TM1RPTELLEV($D$29,$D30),"Default"),"Leaf")</f>
        <v>Leaf</v>
      </c>
      <c r="B30" s="22" t="str" cm="1">
        <f t="array" ref="B30">_xll.DBRA("Finance:Accounts - MA",D30,"Period YTD")</f>
        <v>Period</v>
      </c>
      <c r="C30" s="22"/>
      <c r="D30" s="39" t="s">
        <v>15</v>
      </c>
      <c r="E30" s="24" t="s">
        <v>36</v>
      </c>
      <c r="F30" s="10">
        <f>_xll.DBRW($D$13,F$26,$F$16,$F$17,$F$18,$F$20,$D30,$F$22,$F$21,$F$19)</f>
        <v>-9418.6146074150183</v>
      </c>
      <c r="G30" s="10">
        <f>_xll.DBRW($D$13,G$26,$F$16,$F$17,$F$18,$F$20,$D30,$F$22,$F$21,$F$19)</f>
        <v>-8468.01</v>
      </c>
      <c r="H30" s="10">
        <f>_xll.DBRW($D$13,H$26,$F$16,$F$17,$F$18,$F$20,$D30,$F$22,$F$21,$F$19)</f>
        <v>-8468.0076296167863</v>
      </c>
      <c r="I30" s="10">
        <f>_xll.DBRW($D$13,I$26,$F$16,$G$14,$F$18,$F$20,$D30,$F$22,$F$21,$F$19)</f>
        <v>39938.580000000009</v>
      </c>
      <c r="J30" s="3"/>
      <c r="K30" s="10">
        <f>_xll.DBRW($D$13,K$26,$F$16,$F$17,$F$18,J$12,$D30,$F$22,$F$21,$F$19)</f>
        <v>-207494.85243160249</v>
      </c>
      <c r="L30" s="10">
        <f>_xll.DBRW($D$13,L$26,$F$16,$F$17,$F$18,J$12,$D30,$F$22,$F$21,$F$19)</f>
        <v>-204305.36</v>
      </c>
      <c r="M30" s="10">
        <f>_xll.DBRW($D$13,M$26,$F$16,$F$17,$F$18,K$12,$D30,$F$22,$F$21,$F$19)</f>
        <v>-8468.0076296167863</v>
      </c>
      <c r="N30" s="10">
        <f>_xll.DBRW($D$13,N$26,$F$16,$G$14,$F$18,L$12,$D30,$F$22,$F$21,$F$19)</f>
        <v>235858.27999999997</v>
      </c>
      <c r="O30" s="3"/>
      <c r="P30" s="10">
        <f>_xll.DBRW($D$13,P$26,$F$16,$F$17,N$12,$F$20,$D30,$F$22,$F$21,$F$19)</f>
        <v>-204305.35999999996</v>
      </c>
      <c r="Q30" s="10">
        <f>_xll.DBRW($D$13,Q$26,$F$16,$F$17,O$12,$F$20,$D30,$F$22,$F$21,$F$19)</f>
        <v>-8468.0076296167863</v>
      </c>
      <c r="R30" s="10">
        <f>_xll.DBRW($D$13,R$26,$F$16,$G$14,P$12,$F$20,$D30,$F$22,$F$21,$F$19)</f>
        <v>235858.27999999997</v>
      </c>
    </row>
    <row r="31" spans="1:18" s="25" customFormat="1" ht="16.5" x14ac:dyDescent="0.3">
      <c r="A31" s="22" t="str">
        <f>IF(_xll.TM1RPTELISCONSOLIDATED($D$29,$D31),IF(_xll.TM1RPTELLEV($D$29,$D31)&lt;=5,_xll.TM1RPTELLEV($D$29,$D31),"Default"),"Leaf")</f>
        <v>Leaf</v>
      </c>
      <c r="B31" s="22" t="str" cm="1">
        <f t="array" ref="B31">_xll.DBRA("Finance:Accounts - MA",D31,"Period YTD")</f>
        <v>Period</v>
      </c>
      <c r="C31" s="22"/>
      <c r="D31" s="39" t="s">
        <v>16</v>
      </c>
      <c r="E31" s="24"/>
      <c r="F31" s="10">
        <f>_xll.DBRW($D$13,F$26,$F$16,$F$17,$F$18,$F$20,$D31,$F$22,$F$21,$F$19)</f>
        <v>-5500</v>
      </c>
      <c r="G31" s="10">
        <f>_xll.DBRW($D$13,G$26,$F$16,$F$17,$F$18,$F$20,$D31,$F$22,$F$21,$F$19)</f>
        <v>-5500</v>
      </c>
      <c r="H31" s="10">
        <f>_xll.DBRW($D$13,H$26,$F$16,$F$17,$F$18,$F$20,$D31,$F$22,$F$21,$F$19)</f>
        <v>-5500</v>
      </c>
      <c r="I31" s="10">
        <f>_xll.DBRW($D$13,I$26,$F$16,$G$14,$F$18,$F$20,$D31,$F$22,$F$21,$F$19)</f>
        <v>-11386.33</v>
      </c>
      <c r="J31" s="3"/>
      <c r="K31" s="10">
        <f>_xll.DBRW($D$13,K$26,$F$16,$F$17,$F$18,J$12,$D31,$F$22,$F$21,$F$19)</f>
        <v>-47161.5</v>
      </c>
      <c r="L31" s="10">
        <f>_xll.DBRW($D$13,L$26,$F$16,$F$17,$F$18,J$12,$D31,$F$22,$F$21,$F$19)</f>
        <v>-47161.5</v>
      </c>
      <c r="M31" s="10">
        <f>_xll.DBRW($D$13,M$26,$F$16,$F$17,$F$18,K$12,$D31,$F$22,$F$21,$F$19)</f>
        <v>-213249.08</v>
      </c>
      <c r="N31" s="10">
        <f>_xll.DBRW($D$13,N$26,$F$16,$G$14,$F$18,L$12,$D31,$F$22,$F$21,$F$19)</f>
        <v>-136635.97</v>
      </c>
      <c r="O31" s="3"/>
      <c r="P31" s="10">
        <f>_xll.DBRW($D$13,P$26,$F$16,$F$17,N$12,$F$20,$D31,$F$22,$F$21,$F$19)</f>
        <v>-47161.5</v>
      </c>
      <c r="Q31" s="10">
        <f>_xll.DBRW($D$13,Q$26,$F$16,$F$17,O$12,$F$20,$D31,$F$22,$F$21,$F$19)</f>
        <v>-213249.08</v>
      </c>
      <c r="R31" s="10">
        <f>_xll.DBRW($D$13,R$26,$F$16,$G$14,P$12,$F$20,$D31,$F$22,$F$21,$F$19)</f>
        <v>-136635.97</v>
      </c>
    </row>
    <row r="32" spans="1:18" s="25" customFormat="1" ht="16.5" x14ac:dyDescent="0.3">
      <c r="A32" s="22" t="str">
        <f>IF(_xll.TM1RPTELISCONSOLIDATED($D$29,$D32),IF(_xll.TM1RPTELLEV($D$29,$D32)&lt;=5,_xll.TM1RPTELLEV($D$29,$D32),"Default"),"Leaf")</f>
        <v>Leaf</v>
      </c>
      <c r="B32" s="22" t="str" cm="1">
        <f t="array" ref="B32">_xll.DBRA("Finance:Accounts - MA",D32,"Period YTD")</f>
        <v>Period</v>
      </c>
      <c r="C32" s="22"/>
      <c r="D32" s="39" t="s">
        <v>17</v>
      </c>
      <c r="E32" s="24"/>
      <c r="F32" s="10">
        <f>_xll.DBRW($D$13,F$26,$F$16,$F$17,$F$18,$F$20,$D32,$F$22,$F$21,$F$19)</f>
        <v>25141.121223912065</v>
      </c>
      <c r="G32" s="10">
        <f>_xll.DBRW($D$13,G$26,$F$16,$F$17,$F$18,$F$20,$D32,$F$22,$F$21,$F$19)</f>
        <v>-61085.81</v>
      </c>
      <c r="H32" s="10">
        <f>_xll.DBRW($D$13,H$26,$F$16,$F$17,$F$18,$F$20,$D32,$F$22,$F$21,$F$19)</f>
        <v>-76299.070768953214</v>
      </c>
      <c r="I32" s="10">
        <f>_xll.DBRW($D$13,I$26,$F$16,$G$14,$F$18,$F$20,$D32,$F$22,$F$21,$F$19)</f>
        <v>-75366.290000000008</v>
      </c>
      <c r="J32" s="3"/>
      <c r="K32" s="10">
        <f>_xll.DBRW($D$13,K$26,$F$16,$F$17,$F$18,J$12,$D32,$F$22,$F$21,$F$19)</f>
        <v>-622411.86327950854</v>
      </c>
      <c r="L32" s="10">
        <f>_xll.DBRW($D$13,L$26,$F$16,$F$17,$F$18,J$12,$D32,$F$22,$F$21,$F$19)</f>
        <v>-742394.7200000002</v>
      </c>
      <c r="M32" s="10">
        <f>_xll.DBRW($D$13,M$26,$F$16,$F$17,$F$18,K$12,$D32,$F$22,$F$21,$F$19)</f>
        <v>-863729.67112932762</v>
      </c>
      <c r="N32" s="10">
        <f>_xll.DBRW($D$13,N$26,$F$16,$G$14,$F$18,L$12,$D32,$F$22,$F$21,$F$19)</f>
        <v>-811029.63</v>
      </c>
      <c r="O32" s="3"/>
      <c r="P32" s="10">
        <f>_xll.DBRW($D$13,P$26,$F$16,$F$17,N$12,$F$20,$D32,$F$22,$F$21,$F$19)</f>
        <v>-742394.72</v>
      </c>
      <c r="Q32" s="10">
        <f>_xll.DBRW($D$13,Q$26,$F$16,$F$17,O$12,$F$20,$D32,$F$22,$F$21,$F$19)</f>
        <v>-863729.6711293282</v>
      </c>
      <c r="R32" s="10">
        <f>_xll.DBRW($D$13,R$26,$F$16,$G$14,P$12,$F$20,$D32,$F$22,$F$21,$F$19)</f>
        <v>-811029.63000000012</v>
      </c>
    </row>
    <row r="33" spans="1:18" s="25" customFormat="1" ht="16.5" x14ac:dyDescent="0.3">
      <c r="A33" s="22" t="str">
        <f>IF(_xll.TM1RPTELISCONSOLIDATED($D$29,$D33),IF(_xll.TM1RPTELLEV($D$29,$D33)&lt;=5,_xll.TM1RPTELLEV($D$29,$D33),"Default"),"Leaf")</f>
        <v>Leaf</v>
      </c>
      <c r="B33" s="22" t="str" cm="1">
        <f t="array" ref="B33">_xll.DBRA("Finance:Accounts - MA",D33,"Period YTD")</f>
        <v>Period</v>
      </c>
      <c r="C33" s="22"/>
      <c r="D33" s="39" t="s">
        <v>18</v>
      </c>
      <c r="E33" s="24"/>
      <c r="F33" s="10">
        <f>_xll.DBRW($D$13,F$26,$F$16,$F$17,$F$18,$F$20,$D33,$F$22,$F$21,$F$19)</f>
        <v>-65729.430107698005</v>
      </c>
      <c r="G33" s="10">
        <f>_xll.DBRW($D$13,G$26,$F$16,$F$17,$F$18,$F$20,$D33,$F$22,$F$21,$F$19)</f>
        <v>-63883.199999999997</v>
      </c>
      <c r="H33" s="10">
        <f>_xll.DBRW($D$13,H$26,$F$16,$F$17,$F$18,$F$20,$D33,$F$22,$F$21,$F$19)</f>
        <v>-81641.407041218423</v>
      </c>
      <c r="I33" s="10">
        <f>_xll.DBRW($D$13,I$26,$F$16,$G$14,$F$18,$F$20,$D33,$F$22,$F$21,$F$19)</f>
        <v>-90055.939999999988</v>
      </c>
      <c r="J33" s="3"/>
      <c r="K33" s="10">
        <f>_xll.DBRW($D$13,K$26,$F$16,$F$17,$F$18,J$12,$D33,$F$22,$F$21,$F$19)</f>
        <v>-766323.05358566099</v>
      </c>
      <c r="L33" s="10">
        <f>_xll.DBRW($D$13,L$26,$F$16,$F$17,$F$18,J$12,$D33,$F$22,$F$21,$F$19)</f>
        <v>-760333.49</v>
      </c>
      <c r="M33" s="10">
        <f>_xll.DBRW($D$13,M$26,$F$16,$F$17,$F$18,K$12,$D33,$F$22,$F$21,$F$19)</f>
        <v>-889897.11566447793</v>
      </c>
      <c r="N33" s="10">
        <f>_xll.DBRW($D$13,N$26,$F$16,$G$14,$F$18,L$12,$D33,$F$22,$F$21,$F$19)</f>
        <v>-859789.9</v>
      </c>
      <c r="O33" s="3"/>
      <c r="P33" s="10">
        <f>_xll.DBRW($D$13,P$26,$F$16,$F$17,N$12,$F$20,$D33,$F$22,$F$21,$F$19)</f>
        <v>-760333.48999999976</v>
      </c>
      <c r="Q33" s="10">
        <f>_xll.DBRW($D$13,Q$26,$F$16,$F$17,O$12,$F$20,$D33,$F$22,$F$21,$F$19)</f>
        <v>-889897.11566447723</v>
      </c>
      <c r="R33" s="10">
        <f>_xll.DBRW($D$13,R$26,$F$16,$G$14,P$12,$F$20,$D33,$F$22,$F$21,$F$19)</f>
        <v>-859789.89999999991</v>
      </c>
    </row>
    <row r="34" spans="1:18" s="25" customFormat="1" ht="16.5" x14ac:dyDescent="0.3">
      <c r="A34" s="22" t="str">
        <f>IF(_xll.TM1RPTELISCONSOLIDATED($D$29,$D34),IF(_xll.TM1RPTELLEV($D$29,$D34)&lt;=5,_xll.TM1RPTELLEV($D$29,$D34),"Default"),"Leaf")</f>
        <v>Leaf</v>
      </c>
      <c r="B34" s="22" t="str" cm="1">
        <f t="array" ref="B34">_xll.DBRA("Finance:Accounts - MA",D34,"Period YTD")</f>
        <v>Period</v>
      </c>
      <c r="C34" s="22"/>
      <c r="D34" s="39" t="s">
        <v>19</v>
      </c>
      <c r="E34" s="24"/>
      <c r="F34" s="10">
        <f>_xll.DBRW($D$13,F$26,$F$16,$F$17,$F$18,$F$20,$D34,$F$22,$F$21,$F$19)</f>
        <v>-62994.915306853916</v>
      </c>
      <c r="G34" s="10">
        <f>_xll.DBRW($D$13,G$26,$F$16,$F$17,$F$18,$F$20,$D34,$F$22,$F$21,$F$19)</f>
        <v>-201619.50999999998</v>
      </c>
      <c r="H34" s="10">
        <f>_xll.DBRW($D$13,H$26,$F$16,$F$17,$F$18,$F$20,$D34,$F$22,$F$21,$F$19)</f>
        <v>-231341.08214618257</v>
      </c>
      <c r="I34" s="10">
        <f>_xll.DBRW($D$13,I$26,$F$16,$G$14,$F$18,$F$20,$D34,$F$22,$F$21,$F$19)</f>
        <v>-142895.95999999996</v>
      </c>
      <c r="J34" s="3"/>
      <c r="K34" s="10">
        <f>_xll.DBRW($D$13,K$26,$F$16,$F$17,$F$18,J$12,$D34,$F$22,$F$21,$F$19)</f>
        <v>-1893712.4069754032</v>
      </c>
      <c r="L34" s="10">
        <f>_xll.DBRW($D$13,L$26,$F$16,$F$17,$F$18,J$12,$D34,$F$22,$F$21,$F$19)</f>
        <v>-2145786.4000000008</v>
      </c>
      <c r="M34" s="10">
        <f>_xll.DBRW($D$13,M$26,$F$16,$F$17,$F$18,K$12,$D34,$F$22,$F$21,$F$19)</f>
        <v>-2467200.4589990913</v>
      </c>
      <c r="N34" s="10">
        <f>_xll.DBRW($D$13,N$26,$F$16,$G$14,$F$18,L$12,$D34,$F$22,$F$21,$F$19)</f>
        <v>-2133696.7999999998</v>
      </c>
      <c r="O34" s="3"/>
      <c r="P34" s="10">
        <f>_xll.DBRW($D$13,P$26,$F$16,$F$17,N$12,$F$20,$D34,$F$22,$F$21,$F$19)</f>
        <v>-2145786.4000000018</v>
      </c>
      <c r="Q34" s="10">
        <f>_xll.DBRW($D$13,Q$26,$F$16,$F$17,O$12,$F$20,$D34,$F$22,$F$21,$F$19)</f>
        <v>-2467200.4589990866</v>
      </c>
      <c r="R34" s="10">
        <f>_xll.DBRW($D$13,R$26,$F$16,$G$14,P$12,$F$20,$D34,$F$22,$F$21,$F$19)</f>
        <v>-2133696.7999999998</v>
      </c>
    </row>
    <row r="35" spans="1:18" s="25" customFormat="1" ht="16.5" x14ac:dyDescent="0.3">
      <c r="A35" s="22" t="str">
        <f>IF(_xll.TM1RPTELISCONSOLIDATED($D$29,$D35),IF(_xll.TM1RPTELLEV($D$29,$D35)&lt;=5,_xll.TM1RPTELLEV($D$29,$D35),"Default"),"Leaf")</f>
        <v>Leaf</v>
      </c>
      <c r="B35" s="22" t="str" cm="1">
        <f t="array" ref="B35">_xll.DBRA("Finance:Accounts - MA",D35,"Period YTD")</f>
        <v>Period</v>
      </c>
      <c r="C35" s="22"/>
      <c r="D35" s="39" t="s">
        <v>40</v>
      </c>
      <c r="E35" s="24"/>
      <c r="F35" s="10">
        <f>_xll.DBRW($D$13,F$26,$F$16,$F$17,$F$18,$F$20,$D35,$F$22,$F$21,$F$19)</f>
        <v>-115781.61305258833</v>
      </c>
      <c r="G35" s="10">
        <f>_xll.DBRW($D$13,G$26,$F$16,$F$17,$F$18,$F$20,$D35,$F$22,$F$21,$F$19)</f>
        <v>30471.32</v>
      </c>
      <c r="H35" s="10">
        <f>_xll.DBRW($D$13,H$26,$F$16,$F$17,$F$18,$F$20,$D35,$F$22,$F$21,$F$19)</f>
        <v>58104.65150744011</v>
      </c>
      <c r="I35" s="10">
        <f>_xll.DBRW($D$13,I$26,$F$16,$G$14,$F$18,$F$20,$D35,$F$22,$F$21,$F$19)</f>
        <v>0</v>
      </c>
      <c r="J35" s="3"/>
      <c r="K35" s="10">
        <f>_xll.DBRW($D$13,K$26,$F$16,$F$17,$F$18,J$12,$D35,$F$22,$F$21,$F$19)</f>
        <v>-572597.49559455644</v>
      </c>
      <c r="L35" s="10">
        <f>_xll.DBRW($D$13,L$26,$F$16,$F$17,$F$18,J$12,$D35,$F$22,$F$21,$F$19)</f>
        <v>-565602.8899999999</v>
      </c>
      <c r="M35" s="10">
        <f>_xll.DBRW($D$13,M$26,$F$16,$F$17,$F$18,K$12,$D35,$F$22,$F$21,$F$19)</f>
        <v>58104.65150744011</v>
      </c>
      <c r="N35" s="10">
        <f>_xll.DBRW($D$13,N$26,$F$16,$G$14,$F$18,L$12,$D35,$F$22,$F$21,$F$19)</f>
        <v>0</v>
      </c>
      <c r="O35" s="3"/>
      <c r="P35" s="10">
        <f>_xll.DBRW($D$13,P$26,$F$16,$F$17,N$12,$F$20,$D35,$F$22,$F$21,$F$19)</f>
        <v>-565602.89</v>
      </c>
      <c r="Q35" s="10">
        <f>_xll.DBRW($D$13,Q$26,$F$16,$F$17,O$12,$F$20,$D35,$F$22,$F$21,$F$19)</f>
        <v>58104.65150744011</v>
      </c>
      <c r="R35" s="10">
        <f>_xll.DBRW($D$13,R$26,$F$16,$G$14,P$12,$F$20,$D35,$F$22,$F$21,$F$19)</f>
        <v>0</v>
      </c>
    </row>
    <row r="36" spans="1:18" s="25" customFormat="1" ht="16.5" x14ac:dyDescent="0.3">
      <c r="A36" s="22" t="str">
        <f>IF(_xll.TM1RPTELISCONSOLIDATED($D$29,$D36),IF(_xll.TM1RPTELLEV($D$29,$D36)&lt;=5,_xll.TM1RPTELLEV($D$29,$D36),"Default"),"Leaf")</f>
        <v>Leaf</v>
      </c>
      <c r="B36" s="22" t="str" cm="1">
        <f t="array" ref="B36">_xll.DBRA("Finance:Accounts - MA",D36,"Period YTD")</f>
        <v>Period</v>
      </c>
      <c r="C36" s="22"/>
      <c r="D36" s="39" t="s">
        <v>20</v>
      </c>
      <c r="E36" s="24"/>
      <c r="F36" s="10">
        <f>_xll.DBRW($D$13,F$26,$F$16,$F$17,$F$18,$F$20,$D36,$F$22,$F$21,$F$19)</f>
        <v>-226691.16383169722</v>
      </c>
      <c r="G36" s="10">
        <f>_xll.DBRW($D$13,G$26,$F$16,$F$17,$F$18,$F$20,$D36,$F$22,$F$21,$F$19)</f>
        <v>-232899.46000000002</v>
      </c>
      <c r="H36" s="10">
        <f>_xll.DBRW($D$13,H$26,$F$16,$F$17,$F$18,$F$20,$D36,$F$22,$F$21,$F$19)</f>
        <v>-219844.90927809334</v>
      </c>
      <c r="I36" s="10">
        <f>_xll.DBRW($D$13,I$26,$F$16,$G$14,$F$18,$F$20,$D36,$F$22,$F$21,$F$19)</f>
        <v>-290489.36000000004</v>
      </c>
      <c r="J36" s="3"/>
      <c r="K36" s="10">
        <f>_xll.DBRW($D$13,K$26,$F$16,$F$17,$F$18,J$12,$D36,$F$22,$F$21,$F$19)</f>
        <v>-1702952.6490224965</v>
      </c>
      <c r="L36" s="10">
        <f>_xll.DBRW($D$13,L$26,$F$16,$F$17,$F$18,J$12,$D36,$F$22,$F$21,$F$19)</f>
        <v>-1703965.8200000003</v>
      </c>
      <c r="M36" s="10">
        <f>_xll.DBRW($D$13,M$26,$F$16,$F$17,$F$18,K$12,$D36,$F$22,$F$21,$F$19)</f>
        <v>-1424747.675308144</v>
      </c>
      <c r="N36" s="10">
        <f>_xll.DBRW($D$13,N$26,$F$16,$G$14,$F$18,L$12,$D36,$F$22,$F$21,$F$19)</f>
        <v>-1497659.21</v>
      </c>
      <c r="O36" s="3"/>
      <c r="P36" s="10">
        <f>_xll.DBRW($D$13,P$26,$F$16,$F$17,N$12,$F$20,$D36,$F$22,$F$21,$F$19)</f>
        <v>-1703965.82</v>
      </c>
      <c r="Q36" s="10">
        <f>_xll.DBRW($D$13,Q$26,$F$16,$F$17,O$12,$F$20,$D36,$F$22,$F$21,$F$19)</f>
        <v>-1424747.6753081433</v>
      </c>
      <c r="R36" s="10">
        <f>_xll.DBRW($D$13,R$26,$F$16,$G$14,P$12,$F$20,$D36,$F$22,$F$21,$F$19)</f>
        <v>-1497659.2099999997</v>
      </c>
    </row>
    <row r="37" spans="1:18" s="25" customFormat="1" ht="16.5" x14ac:dyDescent="0.3">
      <c r="A37" s="22" t="str">
        <f>IF(_xll.TM1RPTELISCONSOLIDATED($D$29,$D37),IF(_xll.TM1RPTELLEV($D$29,$D37)&lt;=5,_xll.TM1RPTELLEV($D$29,$D37),"Default"),"Leaf")</f>
        <v>Leaf</v>
      </c>
      <c r="B37" s="22" t="str" cm="1">
        <f t="array" ref="B37">_xll.DBRA("Finance:Accounts - MA",D37,"Period YTD")</f>
        <v>Period</v>
      </c>
      <c r="C37" s="22"/>
      <c r="D37" s="39" t="s">
        <v>21</v>
      </c>
      <c r="E37" s="24"/>
      <c r="F37" s="10">
        <f>_xll.DBRW($D$13,F$26,$F$16,$F$17,$F$18,$F$20,$D37,$F$22,$F$21,$F$19)</f>
        <v>-307602.67592227674</v>
      </c>
      <c r="G37" s="10">
        <f>_xll.DBRW($D$13,G$26,$F$16,$F$17,$F$18,$F$20,$D37,$F$22,$F$21,$F$19)</f>
        <v>-218799.96</v>
      </c>
      <c r="H37" s="10">
        <f>_xll.DBRW($D$13,H$26,$F$16,$F$17,$F$18,$F$20,$D37,$F$22,$F$21,$F$19)</f>
        <v>-337543.21851162077</v>
      </c>
      <c r="I37" s="10">
        <f>_xll.DBRW($D$13,I$26,$F$16,$G$14,$F$18,$F$20,$D37,$F$22,$F$21,$F$19)</f>
        <v>-334108.09000000008</v>
      </c>
      <c r="J37" s="3"/>
      <c r="K37" s="10">
        <f>_xll.DBRW($D$13,K$26,$F$16,$F$17,$F$18,J$12,$D37,$F$22,$F$21,$F$19)</f>
        <v>-3031056.2190560014</v>
      </c>
      <c r="L37" s="10">
        <f>_xll.DBRW($D$13,L$26,$F$16,$F$17,$F$18,J$12,$D37,$F$22,$F$21,$F$19)</f>
        <v>-2883425.8599999994</v>
      </c>
      <c r="M37" s="10">
        <f>_xll.DBRW($D$13,M$26,$F$16,$F$17,$F$18,K$12,$D37,$F$22,$F$21,$F$19)</f>
        <v>-3429603.847064137</v>
      </c>
      <c r="N37" s="10">
        <f>_xll.DBRW($D$13,N$26,$F$16,$G$14,$F$18,L$12,$D37,$F$22,$F$21,$F$19)</f>
        <v>-3265192.8899999992</v>
      </c>
      <c r="O37" s="3"/>
      <c r="P37" s="10">
        <f>_xll.DBRW($D$13,P$26,$F$16,$F$17,N$12,$F$20,$D37,$F$22,$F$21,$F$19)</f>
        <v>-2883425.8600000003</v>
      </c>
      <c r="Q37" s="10">
        <f>_xll.DBRW($D$13,Q$26,$F$16,$F$17,O$12,$F$20,$D37,$F$22,$F$21,$F$19)</f>
        <v>-3429603.847064137</v>
      </c>
      <c r="R37" s="10">
        <f>_xll.DBRW($D$13,R$26,$F$16,$G$14,P$12,$F$20,$D37,$F$22,$F$21,$F$19)</f>
        <v>-3265192.8899999997</v>
      </c>
    </row>
    <row r="38" spans="1:18" s="25" customFormat="1" ht="16.5" x14ac:dyDescent="0.3">
      <c r="A38" s="22" t="str">
        <f>IF(_xll.TM1RPTELISCONSOLIDATED($D$29,$D38),IF(_xll.TM1RPTELLEV($D$29,$D38)&lt;=5,_xll.TM1RPTELLEV($D$29,$D38),"Default"),"Leaf")</f>
        <v>Leaf</v>
      </c>
      <c r="B38" s="22" t="str" cm="1">
        <f t="array" ref="B38">_xll.DBRA("Finance:Accounts - MA",D38,"Period YTD")</f>
        <v>Period</v>
      </c>
      <c r="C38" s="22"/>
      <c r="D38" s="39" t="s">
        <v>22</v>
      </c>
      <c r="E38" s="24"/>
      <c r="F38" s="10">
        <f>_xll.DBRW($D$13,F$26,$F$16,$F$17,$F$18,$F$20,$D38,$F$22,$F$21,$F$19)</f>
        <v>-7806.7779734304304</v>
      </c>
      <c r="G38" s="10">
        <f>_xll.DBRW($D$13,G$26,$F$16,$F$17,$F$18,$F$20,$D38,$F$22,$F$21,$F$19)</f>
        <v>-130102.5</v>
      </c>
      <c r="H38" s="10">
        <f>_xll.DBRW($D$13,H$26,$F$16,$F$17,$F$18,$F$20,$D38,$F$22,$F$21,$F$19)</f>
        <v>-181287.05195013175</v>
      </c>
      <c r="I38" s="10">
        <f>_xll.DBRW($D$13,I$26,$F$16,$G$14,$F$18,$F$20,$D38,$F$22,$F$21,$F$19)</f>
        <v>-85042.02</v>
      </c>
      <c r="J38" s="3"/>
      <c r="K38" s="10">
        <f>_xll.DBRW($D$13,K$26,$F$16,$F$17,$F$18,J$12,$D38,$F$22,$F$21,$F$19)</f>
        <v>-1805084.5659116374</v>
      </c>
      <c r="L38" s="10">
        <f>_xll.DBRW($D$13,L$26,$F$16,$F$17,$F$18,J$12,$D38,$F$22,$F$21,$F$19)</f>
        <v>-1639974.4100000001</v>
      </c>
      <c r="M38" s="10">
        <f>_xll.DBRW($D$13,M$26,$F$16,$F$17,$F$18,K$12,$D38,$F$22,$F$21,$F$19)</f>
        <v>-1637338.2149262617</v>
      </c>
      <c r="N38" s="10">
        <f>_xll.DBRW($D$13,N$26,$F$16,$G$14,$F$18,L$12,$D38,$F$22,$F$21,$F$19)</f>
        <v>-2020481.6700000004</v>
      </c>
      <c r="O38" s="3"/>
      <c r="P38" s="10">
        <f>_xll.DBRW($D$13,P$26,$F$16,$F$17,N$12,$F$20,$D38,$F$22,$F$21,$F$19)</f>
        <v>-1639974.4100000004</v>
      </c>
      <c r="Q38" s="10">
        <f>_xll.DBRW($D$13,Q$26,$F$16,$F$17,O$12,$F$20,$D38,$F$22,$F$21,$F$19)</f>
        <v>-1637338.214926261</v>
      </c>
      <c r="R38" s="10">
        <f>_xll.DBRW($D$13,R$26,$F$16,$G$14,P$12,$F$20,$D38,$F$22,$F$21,$F$19)</f>
        <v>-2020481.6700000004</v>
      </c>
    </row>
    <row r="39" spans="1:18" s="25" customFormat="1" ht="16.5" x14ac:dyDescent="0.3">
      <c r="A39" s="22" t="str">
        <f>IF(_xll.TM1RPTELISCONSOLIDATED($D$29,$D39),IF(_xll.TM1RPTELLEV($D$29,$D39)&lt;=5,_xll.TM1RPTELLEV($D$29,$D39),"Default"),"Leaf")</f>
        <v>Leaf</v>
      </c>
      <c r="B39" s="22" t="str" cm="1">
        <f t="array" ref="B39">_xll.DBRA("Finance:Accounts - MA",D39,"Period YTD")</f>
        <v>Period</v>
      </c>
      <c r="C39" s="22"/>
      <c r="D39" s="39" t="s">
        <v>23</v>
      </c>
      <c r="E39" s="24"/>
      <c r="F39" s="10">
        <f>_xll.DBRW($D$13,F$26,$F$16,$F$17,$F$18,$F$20,$D39,$F$22,$F$21,$F$19)</f>
        <v>-35194.433176500192</v>
      </c>
      <c r="G39" s="10">
        <f>_xll.DBRW($D$13,G$26,$F$16,$F$17,$F$18,$F$20,$D39,$F$22,$F$21,$F$19)</f>
        <v>-43350.91</v>
      </c>
      <c r="H39" s="10">
        <f>_xll.DBRW($D$13,H$26,$F$16,$F$17,$F$18,$F$20,$D39,$F$22,$F$21,$F$19)</f>
        <v>-944.07845669606525</v>
      </c>
      <c r="I39" s="10">
        <f>_xll.DBRW($D$13,I$26,$F$16,$G$14,$F$18,$F$20,$D39,$F$22,$F$21,$F$19)</f>
        <v>-17037.860000000004</v>
      </c>
      <c r="J39" s="3"/>
      <c r="K39" s="10">
        <f>_xll.DBRW($D$13,K$26,$F$16,$F$17,$F$18,J$12,$D39,$F$22,$F$21,$F$19)</f>
        <v>-86003.519338446829</v>
      </c>
      <c r="L39" s="10">
        <f>_xll.DBRW($D$13,L$26,$F$16,$F$17,$F$18,J$12,$D39,$F$22,$F$21,$F$19)</f>
        <v>-174991.06</v>
      </c>
      <c r="M39" s="10">
        <f>_xll.DBRW($D$13,M$26,$F$16,$F$17,$F$18,K$12,$D39,$F$22,$F$21,$F$19)</f>
        <v>-13689.122044798412</v>
      </c>
      <c r="N39" s="10">
        <f>_xll.DBRW($D$13,N$26,$F$16,$G$14,$F$18,L$12,$D39,$F$22,$F$21,$F$19)</f>
        <v>836961.77000000014</v>
      </c>
      <c r="O39" s="3"/>
      <c r="P39" s="10">
        <f>_xll.DBRW($D$13,P$26,$F$16,$F$17,N$12,$F$20,$D39,$F$22,$F$21,$F$19)</f>
        <v>-174991.06000000008</v>
      </c>
      <c r="Q39" s="10">
        <f>_xll.DBRW($D$13,Q$26,$F$16,$F$17,O$12,$F$20,$D39,$F$22,$F$21,$F$19)</f>
        <v>-13689.122044798409</v>
      </c>
      <c r="R39" s="10">
        <f>_xll.DBRW($D$13,R$26,$F$16,$G$14,P$12,$F$20,$D39,$F$22,$F$21,$F$19)</f>
        <v>836961.77000000014</v>
      </c>
    </row>
    <row r="40" spans="1:18" s="25" customFormat="1" ht="16.5" x14ac:dyDescent="0.3">
      <c r="A40" s="22" t="str">
        <f>IF(_xll.TM1RPTELISCONSOLIDATED($D$29,$D40),IF(_xll.TM1RPTELLEV($D$29,$D40)&lt;=5,_xll.TM1RPTELLEV($D$29,$D40),"Default"),"Leaf")</f>
        <v>Leaf</v>
      </c>
      <c r="B40" s="22" t="str" cm="1">
        <f t="array" ref="B40">_xll.DBRA("Finance:Accounts - MA",D40,"Period YTD")</f>
        <v>Period</v>
      </c>
      <c r="C40" s="22"/>
      <c r="D40" s="39" t="s">
        <v>24</v>
      </c>
      <c r="E40" s="24"/>
      <c r="F40" s="10">
        <f>_xll.DBRW($D$13,F$26,$F$16,$F$17,$F$18,$F$20,$D40,$F$22,$F$21,$F$19)</f>
        <v>-103666.18980646027</v>
      </c>
      <c r="G40" s="10">
        <f>_xll.DBRW($D$13,G$26,$F$16,$F$17,$F$18,$F$20,$D40,$F$22,$F$21,$F$19)</f>
        <v>-81764.97</v>
      </c>
      <c r="H40" s="10">
        <f>_xll.DBRW($D$13,H$26,$F$16,$F$17,$F$18,$F$20,$D40,$F$22,$F$21,$F$19)</f>
        <v>-185128.16441233578</v>
      </c>
      <c r="I40" s="10">
        <f>_xll.DBRW($D$13,I$26,$F$16,$G$14,$F$18,$F$20,$D40,$F$22,$F$21,$F$19)</f>
        <v>-146082.33999999997</v>
      </c>
      <c r="J40" s="3"/>
      <c r="K40" s="10">
        <f>_xll.DBRW($D$13,K$26,$F$16,$F$17,$F$18,J$12,$D40,$F$22,$F$21,$F$19)</f>
        <v>-1379145.896482443</v>
      </c>
      <c r="L40" s="10">
        <f>_xll.DBRW($D$13,L$26,$F$16,$F$17,$F$18,J$12,$D40,$F$22,$F$21,$F$19)</f>
        <v>-1316731.4200000002</v>
      </c>
      <c r="M40" s="10">
        <f>_xll.DBRW($D$13,M$26,$F$16,$F$17,$F$18,K$12,$D40,$F$22,$F$21,$F$19)</f>
        <v>-1740461.9914512672</v>
      </c>
      <c r="N40" s="10">
        <f>_xll.DBRW($D$13,N$26,$F$16,$G$14,$F$18,L$12,$D40,$F$22,$F$21,$F$19)</f>
        <v>-1600289.9500000002</v>
      </c>
      <c r="O40" s="3"/>
      <c r="P40" s="10">
        <f>_xll.DBRW($D$13,P$26,$F$16,$F$17,N$12,$F$20,$D40,$F$22,$F$21,$F$19)</f>
        <v>-1316731.42</v>
      </c>
      <c r="Q40" s="10">
        <f>_xll.DBRW($D$13,Q$26,$F$16,$F$17,O$12,$F$20,$D40,$F$22,$F$21,$F$19)</f>
        <v>-1740461.9914512669</v>
      </c>
      <c r="R40" s="10">
        <f>_xll.DBRW($D$13,R$26,$F$16,$G$14,P$12,$F$20,$D40,$F$22,$F$21,$F$19)</f>
        <v>-1600289.9500000002</v>
      </c>
    </row>
    <row r="41" spans="1:18" s="25" customFormat="1" ht="16.5" x14ac:dyDescent="0.3">
      <c r="A41" s="22" t="str">
        <f>IF(_xll.TM1RPTELISCONSOLIDATED($D$29,$D41),IF(_xll.TM1RPTELLEV($D$29,$D41)&lt;=5,_xll.TM1RPTELLEV($D$29,$D41),"Default"),"Leaf")</f>
        <v>Leaf</v>
      </c>
      <c r="B41" s="22" t="str" cm="1">
        <f t="array" ref="B41">_xll.DBRA("Finance:Accounts - MA",D41,"Period YTD")</f>
        <v>Period</v>
      </c>
      <c r="C41" s="22"/>
      <c r="D41" s="39" t="s">
        <v>25</v>
      </c>
      <c r="E41" s="24"/>
      <c r="F41" s="10">
        <f>_xll.DBRW($D$13,F$26,$F$16,$F$17,$F$18,$F$20,$D41,$F$22,$F$21,$F$19)</f>
        <v>-4774.5770359429889</v>
      </c>
      <c r="G41" s="10">
        <f>_xll.DBRW($D$13,G$26,$F$16,$F$17,$F$18,$F$20,$D41,$F$22,$F$21,$F$19)</f>
        <v>-27791.97</v>
      </c>
      <c r="H41" s="10">
        <f>_xll.DBRW($D$13,H$26,$F$16,$F$17,$F$18,$F$20,$D41,$F$22,$F$21,$F$19)</f>
        <v>-50896.46698743241</v>
      </c>
      <c r="I41" s="10">
        <f>_xll.DBRW($D$13,I$26,$F$16,$G$14,$F$18,$F$20,$D41,$F$22,$F$21,$F$19)</f>
        <v>-38944.80999999999</v>
      </c>
      <c r="J41" s="3"/>
      <c r="K41" s="10">
        <f>_xll.DBRW($D$13,K$26,$F$16,$F$17,$F$18,J$12,$D41,$F$22,$F$21,$F$19)</f>
        <v>-261027.15340122479</v>
      </c>
      <c r="L41" s="10">
        <f>_xll.DBRW($D$13,L$26,$F$16,$F$17,$F$18,J$12,$D41,$F$22,$F$21,$F$19)</f>
        <v>-306355.72999999992</v>
      </c>
      <c r="M41" s="10">
        <f>_xll.DBRW($D$13,M$26,$F$16,$F$17,$F$18,K$12,$D41,$F$22,$F$21,$F$19)</f>
        <v>-372359.33567259437</v>
      </c>
      <c r="N41" s="10">
        <f>_xll.DBRW($D$13,N$26,$F$16,$G$14,$F$18,L$12,$D41,$F$22,$F$21,$F$19)</f>
        <v>-406020.92</v>
      </c>
      <c r="O41" s="3"/>
      <c r="P41" s="10">
        <f>_xll.DBRW($D$13,P$26,$F$16,$F$17,N$12,$F$20,$D41,$F$22,$F$21,$F$19)</f>
        <v>-306355.73</v>
      </c>
      <c r="Q41" s="10">
        <f>_xll.DBRW($D$13,Q$26,$F$16,$F$17,O$12,$F$20,$D41,$F$22,$F$21,$F$19)</f>
        <v>-372359.33567259414</v>
      </c>
      <c r="R41" s="10">
        <f>_xll.DBRW($D$13,R$26,$F$16,$G$14,P$12,$F$20,$D41,$F$22,$F$21,$F$19)</f>
        <v>-406020.92000000004</v>
      </c>
    </row>
    <row r="42" spans="1:18" s="25" customFormat="1" ht="16.5" x14ac:dyDescent="0.3">
      <c r="A42" s="22" t="str">
        <f>IF(_xll.TM1RPTELISCONSOLIDATED($D$29,$D42),IF(_xll.TM1RPTELLEV($D$29,$D42)&lt;=5,_xll.TM1RPTELLEV($D$29,$D42),"Default"),"Leaf")</f>
        <v>Leaf</v>
      </c>
      <c r="B42" s="22" t="str" cm="1">
        <f t="array" ref="B42">_xll.DBRA("Finance:Accounts - MA",D42,"Period YTD")</f>
        <v>Period</v>
      </c>
      <c r="C42" s="22"/>
      <c r="D42" s="39" t="s">
        <v>26</v>
      </c>
      <c r="E42" s="24"/>
      <c r="F42" s="10">
        <f>_xll.DBRW($D$13,F$26,$F$16,$F$17,$F$18,$F$20,$D42,$F$22,$F$21,$F$19)</f>
        <v>-26071.869496643732</v>
      </c>
      <c r="G42" s="10">
        <f>_xll.DBRW($D$13,G$26,$F$16,$F$17,$F$18,$F$20,$D42,$F$22,$F$21,$F$19)</f>
        <v>-27897.82</v>
      </c>
      <c r="H42" s="10">
        <f>_xll.DBRW($D$13,H$26,$F$16,$F$17,$F$18,$F$20,$D42,$F$22,$F$21,$F$19)</f>
        <v>-26176.502443402256</v>
      </c>
      <c r="I42" s="10">
        <f>_xll.DBRW($D$13,I$26,$F$16,$G$14,$F$18,$F$20,$D42,$F$22,$F$21,$F$19)</f>
        <v>-30972.75</v>
      </c>
      <c r="J42" s="3"/>
      <c r="K42" s="10">
        <f>_xll.DBRW($D$13,K$26,$F$16,$F$17,$F$18,J$12,$D42,$F$22,$F$21,$F$19)</f>
        <v>-224097.87267465715</v>
      </c>
      <c r="L42" s="10">
        <f>_xll.DBRW($D$13,L$26,$F$16,$F$17,$F$18,J$12,$D42,$F$22,$F$21,$F$19)</f>
        <v>-235640.58999999997</v>
      </c>
      <c r="M42" s="10">
        <f>_xll.DBRW($D$13,M$26,$F$16,$F$17,$F$18,K$12,$D42,$F$22,$F$21,$F$19)</f>
        <v>-345644.67827778595</v>
      </c>
      <c r="N42" s="10">
        <f>_xll.DBRW($D$13,N$26,$F$16,$G$14,$F$18,L$12,$D42,$F$22,$F$21,$F$19)</f>
        <v>-328025.52999999997</v>
      </c>
      <c r="O42" s="3"/>
      <c r="P42" s="10">
        <f>_xll.DBRW($D$13,P$26,$F$16,$F$17,N$12,$F$20,$D42,$F$22,$F$21,$F$19)</f>
        <v>-235640.58999999997</v>
      </c>
      <c r="Q42" s="10">
        <f>_xll.DBRW($D$13,Q$26,$F$16,$F$17,O$12,$F$20,$D42,$F$22,$F$21,$F$19)</f>
        <v>-345644.67827778589</v>
      </c>
      <c r="R42" s="10">
        <f>_xll.DBRW($D$13,R$26,$F$16,$G$14,P$12,$F$20,$D42,$F$22,$F$21,$F$19)</f>
        <v>-328025.53000000003</v>
      </c>
    </row>
    <row r="43" spans="1:18" s="25" customFormat="1" ht="16.5" x14ac:dyDescent="0.3">
      <c r="A43" s="22" t="str">
        <f>IF(_xll.TM1RPTELISCONSOLIDATED($D$29,$D43),IF(_xll.TM1RPTELLEV($D$29,$D43)&lt;=5,_xll.TM1RPTELLEV($D$29,$D43),"Default"),"Leaf")</f>
        <v>Leaf</v>
      </c>
      <c r="B43" s="22" t="str" cm="1">
        <f t="array" ref="B43">_xll.DBRA("Finance:Accounts - MA",D43,"Period YTD")</f>
        <v>Period</v>
      </c>
      <c r="C43" s="22"/>
      <c r="D43" s="39" t="s">
        <v>27</v>
      </c>
      <c r="E43" s="24"/>
      <c r="F43" s="10">
        <f>_xll.DBRW($D$13,F$26,$F$16,$F$17,$F$18,$F$20,$D43,$F$22,$F$21,$F$19)</f>
        <v>-14494.83</v>
      </c>
      <c r="G43" s="10">
        <f>_xll.DBRW($D$13,G$26,$F$16,$F$17,$F$18,$F$20,$D43,$F$22,$F$21,$F$19)</f>
        <v>3600</v>
      </c>
      <c r="H43" s="10">
        <f>_xll.DBRW($D$13,H$26,$F$16,$F$17,$F$18,$F$20,$D43,$F$22,$F$21,$F$19)</f>
        <v>-33870.5</v>
      </c>
      <c r="I43" s="10">
        <f>_xll.DBRW($D$13,I$26,$F$16,$G$14,$F$18,$F$20,$D43,$F$22,$F$21,$F$19)</f>
        <v>-18309.919999999998</v>
      </c>
      <c r="J43" s="3"/>
      <c r="K43" s="10">
        <f>_xll.DBRW($D$13,K$26,$F$16,$F$17,$F$18,J$12,$D43,$F$22,$F$21,$F$19)</f>
        <v>-206922.18999999994</v>
      </c>
      <c r="L43" s="10">
        <f>_xll.DBRW($D$13,L$26,$F$16,$F$17,$F$18,J$12,$D43,$F$22,$F$21,$F$19)</f>
        <v>-152668.79999999996</v>
      </c>
      <c r="M43" s="10">
        <f>_xll.DBRW($D$13,M$26,$F$16,$F$17,$F$18,K$12,$D43,$F$22,$F$21,$F$19)</f>
        <v>-68050.440307885641</v>
      </c>
      <c r="N43" s="10">
        <f>_xll.DBRW($D$13,N$26,$F$16,$G$14,$F$18,L$12,$D43,$F$22,$F$21,$F$19)</f>
        <v>-220087.53999999992</v>
      </c>
      <c r="O43" s="3"/>
      <c r="P43" s="10">
        <f>_xll.DBRW($D$13,P$26,$F$16,$F$17,N$12,$F$20,$D43,$F$22,$F$21,$F$19)</f>
        <v>-152668.79999999996</v>
      </c>
      <c r="Q43" s="10">
        <f>_xll.DBRW($D$13,Q$26,$F$16,$F$17,O$12,$F$20,$D43,$F$22,$F$21,$F$19)</f>
        <v>-68050.440307885656</v>
      </c>
      <c r="R43" s="10">
        <f>_xll.DBRW($D$13,R$26,$F$16,$G$14,P$12,$F$20,$D43,$F$22,$F$21,$F$19)</f>
        <v>-220087.53999999992</v>
      </c>
    </row>
    <row r="44" spans="1:18" s="25" customFormat="1" ht="16.5" x14ac:dyDescent="0.3">
      <c r="A44" s="22" t="str">
        <f>IF(_xll.TM1RPTELISCONSOLIDATED($D$29,$D44),IF(_xll.TM1RPTELLEV($D$29,$D44)&lt;=5,_xll.TM1RPTELLEV($D$29,$D44),"Default"),"Leaf")</f>
        <v>Leaf</v>
      </c>
      <c r="B44" s="22" t="str" cm="1">
        <f t="array" ref="B44">_xll.DBRA("Finance:Accounts - MA",D44,"Period YTD")</f>
        <v>Period</v>
      </c>
      <c r="C44" s="22"/>
      <c r="D44" s="39" t="s">
        <v>28</v>
      </c>
      <c r="E44" s="24"/>
      <c r="F44" s="10">
        <f>_xll.DBRW($D$13,F$26,$F$16,$F$17,$F$18,$F$20,$D44,$F$22,$F$21,$F$19)</f>
        <v>120022.87639680761</v>
      </c>
      <c r="G44" s="10">
        <f>_xll.DBRW($D$13,G$26,$F$16,$F$17,$F$18,$F$20,$D44,$F$22,$F$21,$F$19)</f>
        <v>1122.9100000000001</v>
      </c>
      <c r="H44" s="10">
        <f>_xll.DBRW($D$13,H$26,$F$16,$F$17,$F$18,$F$20,$D44,$F$22,$F$21,$F$19)</f>
        <v>4722.9094584067352</v>
      </c>
      <c r="I44" s="10">
        <f>_xll.DBRW($D$13,I$26,$F$16,$G$14,$F$18,$F$20,$D44,$F$22,$F$21,$F$19)</f>
        <v>747.09</v>
      </c>
      <c r="J44" s="3"/>
      <c r="K44" s="10">
        <f>_xll.DBRW($D$13,K$26,$F$16,$F$17,$F$18,J$12,$D44,$F$22,$F$21,$F$19)</f>
        <v>171656.34623412386</v>
      </c>
      <c r="L44" s="10">
        <f>_xll.DBRW($D$13,L$26,$F$16,$F$17,$F$18,J$12,$D44,$F$22,$F$21,$F$19)</f>
        <v>45572.529999999992</v>
      </c>
      <c r="M44" s="10">
        <f>_xll.DBRW($D$13,M$26,$F$16,$F$17,$F$18,K$12,$D44,$F$22,$F$21,$F$19)</f>
        <v>66579.9599837899</v>
      </c>
      <c r="N44" s="10">
        <f>_xll.DBRW($D$13,N$26,$F$16,$G$14,$F$18,L$12,$D44,$F$22,$F$21,$F$19)</f>
        <v>15429.33</v>
      </c>
      <c r="O44" s="3"/>
      <c r="P44" s="10">
        <f>_xll.DBRW($D$13,P$26,$F$16,$F$17,N$12,$F$20,$D44,$F$22,$F$21,$F$19)</f>
        <v>45572.529999999992</v>
      </c>
      <c r="Q44" s="10">
        <f>_xll.DBRW($D$13,Q$26,$F$16,$F$17,O$12,$F$20,$D44,$F$22,$F$21,$F$19)</f>
        <v>66579.959983789944</v>
      </c>
      <c r="R44" s="10">
        <f>_xll.DBRW($D$13,R$26,$F$16,$G$14,P$12,$F$20,$D44,$F$22,$F$21,$F$19)</f>
        <v>15429.330000000002</v>
      </c>
    </row>
    <row r="45" spans="1:18" s="25" customFormat="1" ht="17.25" thickBot="1" x14ac:dyDescent="0.35">
      <c r="A45" s="22" t="str">
        <f>IF(_xll.TM1RPTELISCONSOLIDATED($D$29,$D45),IF(_xll.TM1RPTELLEV($D$29,$D45)&lt;=5,_xll.TM1RPTELLEV($D$29,$D45),"Default"),"Leaf")</f>
        <v>Leaf</v>
      </c>
      <c r="B45" s="22" t="str" cm="1">
        <f t="array" ref="B45">_xll.DBRA("Finance:Accounts - MA",D45,"Period YTD")</f>
        <v>Period</v>
      </c>
      <c r="C45" s="22"/>
      <c r="D45" s="39" t="s">
        <v>29</v>
      </c>
      <c r="E45" s="24"/>
      <c r="F45" s="10">
        <f>_xll.DBRW($D$13,F$26,$F$16,$F$17,$F$18,$F$20,$D45,$F$22,$F$21,$F$19)</f>
        <v>113694.83147444129</v>
      </c>
      <c r="G45" s="10">
        <f>_xll.DBRW($D$13,G$26,$F$16,$F$17,$F$18,$F$20,$D45,$F$22,$F$21,$F$19)</f>
        <v>112374.48</v>
      </c>
      <c r="H45" s="10">
        <f>_xll.DBRW($D$13,H$26,$F$16,$F$17,$F$18,$F$20,$D45,$F$22,$F$21,$F$19)</f>
        <v>115886.36711114965</v>
      </c>
      <c r="I45" s="10">
        <f>_xll.DBRW($D$13,I$26,$F$16,$G$14,$F$18,$F$20,$D45,$F$22,$F$21,$F$19)</f>
        <v>143885.97999999998</v>
      </c>
      <c r="J45" s="3"/>
      <c r="K45" s="10">
        <f>_xll.DBRW($D$13,K$26,$F$16,$F$17,$F$18,J$12,$D45,$F$22,$F$21,$F$19)</f>
        <v>1337028.1313110234</v>
      </c>
      <c r="L45" s="10">
        <f>_xll.DBRW($D$13,L$26,$F$16,$F$17,$F$18,J$12,$D45,$F$22,$F$21,$F$19)</f>
        <v>1339353.08</v>
      </c>
      <c r="M45" s="10">
        <f>_xll.DBRW($D$13,M$26,$F$16,$F$17,$F$18,K$12,$D45,$F$22,$F$21,$F$19)</f>
        <v>1291250.2237940002</v>
      </c>
      <c r="N45" s="10">
        <f>_xll.DBRW($D$13,N$26,$F$16,$G$14,$F$18,L$12,$D45,$F$22,$F$21,$F$19)</f>
        <v>1506869.3</v>
      </c>
      <c r="O45" s="3"/>
      <c r="P45" s="10">
        <f>_xll.DBRW($D$13,P$26,$F$16,$F$17,N$12,$F$20,$D45,$F$22,$F$21,$F$19)</f>
        <v>1339353.08</v>
      </c>
      <c r="Q45" s="10">
        <f>_xll.DBRW($D$13,Q$26,$F$16,$F$17,O$12,$F$20,$D45,$F$22,$F$21,$F$19)</f>
        <v>1291250.2237940005</v>
      </c>
      <c r="R45" s="10">
        <f>_xll.DBRW($D$13,R$26,$F$16,$G$14,P$12,$F$20,$D45,$F$22,$F$21,$F$19)</f>
        <v>1506869.3</v>
      </c>
    </row>
    <row r="46" spans="1:18" s="4" customFormat="1" ht="27.75" thickBot="1" x14ac:dyDescent="0.5">
      <c r="A46" s="4">
        <f>IF(_xll.TM1RPTELISCONSOLIDATED($D$29,$D46),IF(_xll.TM1RPTELLEV($D$29,$D46)&lt;=5,_xll.TM1RPTELLEV($D$29,$D46),"Default"),"Leaf")</f>
        <v>0</v>
      </c>
      <c r="B46" s="4" t="str" cm="1">
        <f t="array" ref="B46">_xll.DBRA("Finance:Accounts - MA",D46,"Period YTD")</f>
        <v>Period</v>
      </c>
      <c r="D46" s="41" t="s">
        <v>30</v>
      </c>
      <c r="E46" s="6"/>
      <c r="F46" s="7">
        <f>_xll.DBRW($D$13,F$26,$F$16,$F$17,$F$18,$F$20,$D46,$F$22,$F$21,$F$19)</f>
        <v>-1181541.9812823657</v>
      </c>
      <c r="G46" s="7">
        <f>_xll.DBRW($D$13,G$26,$F$16,$F$17,$F$18,$F$20,$D46,$F$22,$F$21,$F$19)</f>
        <v>-1448489.64</v>
      </c>
      <c r="H46" s="7">
        <f>_xll.DBRW($D$13,H$26,$F$16,$F$17,$F$18,$F$20,$D46,$F$22,$F$21,$F$19)</f>
        <v>-1800917.3599216142</v>
      </c>
      <c r="I46" s="7">
        <f>_xll.DBRW($D$13,I$26,$F$16,$G$14,$F$18,$F$20,$D46,$F$22,$F$21,$F$19)</f>
        <v>-1546470.98</v>
      </c>
      <c r="J46" s="3"/>
      <c r="K46" s="7">
        <f>_xll.DBRW($D$13,K$26,$F$16,$F$17,$F$18,J$12,$D46,$F$22,$F$21,$F$19)</f>
        <v>-16987548.872297838</v>
      </c>
      <c r="L46" s="7">
        <f>_xll.DBRW($D$13,L$26,$F$16,$F$17,$F$18,J$12,$D46,$F$22,$F$21,$F$19)</f>
        <v>-17256552.370000001</v>
      </c>
      <c r="M46" s="7">
        <f>_xll.DBRW($D$13,M$26,$F$16,$F$17,$F$18,K$12,$D46,$F$22,$F$21,$F$19)</f>
        <v>-17375871.664691027</v>
      </c>
      <c r="N46" s="7">
        <f>_xll.DBRW($D$13,N$26,$F$16,$G$14,$F$18,L$12,$D46,$F$22,$F$21,$F$19)</f>
        <v>-15672191.08</v>
      </c>
      <c r="O46" s="3"/>
      <c r="P46" s="7">
        <f>_xll.DBRW($D$13,P$26,$F$16,$F$17,N$12,$F$20,$D46,$F$22,$F$21,$F$19)</f>
        <v>-17256552.369999997</v>
      </c>
      <c r="Q46" s="7">
        <f>_xll.DBRW($D$13,Q$26,$F$16,$F$17,O$12,$F$20,$D46,$F$22,$F$21,$F$19)</f>
        <v>-17375871.664691024</v>
      </c>
      <c r="R46" s="7">
        <f>_xll.DBRW($D$13,R$26,$F$16,$G$14,P$12,$F$20,$D46,$F$22,$F$21,$F$19)</f>
        <v>-15672191.079999998</v>
      </c>
    </row>
  </sheetData>
  <mergeCells count="8">
    <mergeCell ref="F22:G22"/>
    <mergeCell ref="F16:G16"/>
    <mergeCell ref="F17:G17"/>
    <mergeCell ref="F18:G18"/>
    <mergeCell ref="P25:R25"/>
    <mergeCell ref="K25:N25"/>
    <mergeCell ref="F25:I25"/>
    <mergeCell ref="D23:O23"/>
  </mergeCells>
  <hyperlinks>
    <hyperlink ref="D29" r:id="rId1" display="=@TM1RPTROW($D$13,&quot;Finance:Accounts - MA&quot;,,,&quot;Display Name&quot;,FALSE,D$11,,FALSE)" xr:uid="{31018F34-47BF-47DE-B756-130ECFBC6D05}"/>
  </hyperlinks>
  <pageMargins left="0.70866141732283472" right="0.70866141732283472" top="0.74803149606299213" bottom="0.74803149606299213" header="0.31496062992125984" footer="0.31496062992125984"/>
  <pageSetup paperSize="9" scale="76"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020B176441945BD7E573E66826F55" ma:contentTypeVersion="17" ma:contentTypeDescription="Create a new document." ma:contentTypeScope="" ma:versionID="510e00940fd809b3e8182d0a8cd4afad">
  <xsd:schema xmlns:xsd="http://www.w3.org/2001/XMLSchema" xmlns:xs="http://www.w3.org/2001/XMLSchema" xmlns:p="http://schemas.microsoft.com/office/2006/metadata/properties" xmlns:ns3="20e8896c-88ae-4820-ab91-7a6501b7cc39" xmlns:ns4="04cf5e9a-c5f9-4623-b378-f4ec62296da8" targetNamespace="http://schemas.microsoft.com/office/2006/metadata/properties" ma:root="true" ma:fieldsID="7510e49b83dc8df47b921e6c34e62654" ns3:_="" ns4:_="">
    <xsd:import namespace="20e8896c-88ae-4820-ab91-7a6501b7cc39"/>
    <xsd:import namespace="04cf5e9a-c5f9-4623-b378-f4ec62296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96c-88ae-4820-ab91-7a6501b7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5e9a-c5f9-4623-b378-f4ec6229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9E7D1-0F3A-4193-B74E-03226B523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B7A7DE-15F9-4A60-A257-5804DE9A1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96c-88ae-4820-ab91-7a6501b7cc39"/>
    <ds:schemaRef ds:uri="04cf5e9a-c5f9-4623-b378-f4ec62296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Group Administration Overheads</vt:lpstr>
      <vt:lpstr>'Group Administration Overheads'!Print_Area</vt:lpstr>
      <vt:lpstr>'Group Administration Overheads'!TM1RPTDATARNG8848660</vt:lpstr>
      <vt:lpstr>'Group Administration Overheads'!TM1RPTFMTIDCOL8848660</vt:lpstr>
      <vt:lpstr>'Group Administration Overheads'!TM1RPTFMTRNG8848660</vt:lpstr>
      <vt:lpstr>'Group Administration Overheads'!TM1RPTQRYRNG8848660</vt:lpstr>
      <vt:lpstr>'Group Administration Overheads'!TM1RPTVIEWRNG8848660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Helen Heaton</cp:lastModifiedBy>
  <cp:lastPrinted>2024-04-22T13:23:25Z</cp:lastPrinted>
  <dcterms:created xsi:type="dcterms:W3CDTF">2024-02-14T12:29:49Z</dcterms:created>
  <dcterms:modified xsi:type="dcterms:W3CDTF">2024-05-07T15:30:27Z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0x010100110020B176441945BD7E573E66826F55</vt:lpwstr>
  </property>
  <property fmtid="{D5CDD505-2E9C-101B-9397-08002B2CF9AE}" pid="3" name="_activity">
    <vt:lpwstr/>
  </property>
</Properties>
</file>