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n.hutchison\AppData\Local\Temp\"/>
    </mc:Choice>
  </mc:AlternateContent>
  <xr:revisionPtr revIDLastSave="0" documentId="8_{84045915-DA13-47CE-AF2C-3819574FA3D1}" xr6:coauthVersionLast="47" xr6:coauthVersionMax="47" xr10:uidLastSave="{00000000-0000-0000-0000-000000000000}"/>
  <bookViews>
    <workbookView xWindow="22932" yWindow="-108" windowWidth="19416" windowHeight="10296" firstSheet="1" activeTab="1" xr2:uid="{98EE4528-06C1-4EE8-B5F2-9805A4CAA583}"/>
  </bookViews>
  <sheets>
    <sheet name="Cognos_Office_Connection_Cache" sheetId="2" state="veryHidden" r:id="rId1"/>
    <sheet name="Covenants Summary" sheetId="1" r:id="rId2"/>
  </sheets>
  <definedNames>
    <definedName name="cafe_validation_temp" hidden="1">Cognos_Office_Connection_Cache!$B$2:$B$6</definedName>
    <definedName name="ID" localSheetId="0" hidden="1">"5000c9e9-f057-44e8-932d-b6de0c0a52b1"</definedName>
    <definedName name="ID" localSheetId="1" hidden="1">"13148267-dc2c-476b-b6eb-b94f7e473592"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1" l="1"/>
  <c r="F22" i="1"/>
  <c r="F20" i="1" a="1"/>
  <c r="F23" i="1"/>
  <c r="F20" i="1" l="1"/>
  <c r="AR35" i="1" l="1"/>
  <c r="AW35" i="1"/>
  <c r="AM35" i="1"/>
  <c r="F25" i="1"/>
  <c r="F24" i="1"/>
  <c r="F26" i="1"/>
  <c r="E5" i="1" a="1"/>
  <c r="AY98" i="1" a="1"/>
  <c r="AY70" i="1" a="1"/>
  <c r="AH30" i="1" a="1"/>
  <c r="AY52" i="1" a="1"/>
  <c r="AY123" i="1" a="1"/>
  <c r="G1" i="1" a="1"/>
  <c r="E6" i="1" a="1"/>
  <c r="AH30" i="1" l="1"/>
  <c r="E6" i="1"/>
  <c r="AY123" i="1"/>
  <c r="AY70" i="1"/>
  <c r="G1" i="1"/>
  <c r="D18" i="1"/>
  <c r="E5" i="1"/>
  <c r="AY98" i="1"/>
  <c r="AY52" i="1"/>
  <c r="E1" i="1"/>
  <c r="E2" i="1" s="1"/>
  <c r="M1" i="1" s="1"/>
  <c r="N1" i="1" s="1"/>
  <c r="O1" i="1" s="1"/>
  <c r="AH32" i="1"/>
  <c r="E3" i="1"/>
  <c r="E4" i="1" s="1"/>
  <c r="AY93" i="1"/>
  <c r="AH118" i="1"/>
  <c r="AH117" i="1"/>
  <c r="AY94" i="1"/>
  <c r="AY66" i="1"/>
  <c r="AY53" i="1"/>
  <c r="AY110" i="1"/>
  <c r="AY92" i="1"/>
  <c r="AH84" i="1"/>
  <c r="AH61" i="1"/>
  <c r="AY109" i="1"/>
  <c r="AH101" i="1"/>
  <c r="AH48" i="1"/>
  <c r="AH113" i="1"/>
  <c r="AH100" i="1"/>
  <c r="AY89" i="1"/>
  <c r="AY125" i="1"/>
  <c r="AY91" i="1"/>
  <c r="AH62" i="1"/>
  <c r="AH109" i="1"/>
  <c r="AY116" i="1"/>
  <c r="AY121" i="1"/>
  <c r="AD27" i="1" a="1"/>
  <c r="AY113" i="1"/>
  <c r="AY87" i="1"/>
  <c r="AY83" i="1"/>
  <c r="AH110" i="1"/>
  <c r="AY64" i="1"/>
  <c r="AH92" i="1"/>
  <c r="AY86" i="1"/>
  <c r="AY96" i="1"/>
  <c r="AY90" i="1"/>
  <c r="AH76" i="1"/>
  <c r="AY63" i="1"/>
  <c r="AY85" i="1"/>
  <c r="AH126" i="1"/>
  <c r="AH89" i="1"/>
  <c r="AH41" i="1"/>
  <c r="AH88" i="1"/>
  <c r="AH77" i="1"/>
  <c r="AE27" i="1" a="1"/>
  <c r="AH112" i="1"/>
  <c r="AH93" i="1"/>
  <c r="AA30" i="1" a="1"/>
  <c r="AY46" i="1"/>
  <c r="AH53" i="1"/>
  <c r="AY114" i="1"/>
  <c r="AH114" i="1"/>
  <c r="AH64" i="1"/>
  <c r="AY82" i="1"/>
  <c r="AY74" i="1"/>
  <c r="AY60" i="1"/>
  <c r="AH116" i="1"/>
  <c r="AH60" i="1"/>
  <c r="AH115" i="1"/>
  <c r="AH125" i="1"/>
  <c r="AY54" i="1"/>
  <c r="AY112" i="1"/>
  <c r="AY68" i="1"/>
  <c r="AY62" i="1"/>
  <c r="AH82" i="1"/>
  <c r="AY76" i="1"/>
  <c r="AH44" i="1"/>
  <c r="AY126" i="1"/>
  <c r="AH96" i="1"/>
  <c r="AY47" i="1"/>
  <c r="AH94" i="1"/>
  <c r="AH74" i="1"/>
  <c r="AH43" i="1"/>
  <c r="G2" i="1" a="1"/>
  <c r="AH90" i="1"/>
  <c r="AY115" i="1"/>
  <c r="AY107" i="1"/>
  <c r="AM30" i="1" a="1"/>
  <c r="AY41" i="1"/>
  <c r="AY44" i="1"/>
  <c r="AY100" i="1"/>
  <c r="AH50" i="1"/>
  <c r="J1" i="1" a="1"/>
  <c r="AY111" i="1"/>
  <c r="AH111" i="1"/>
  <c r="AC27" i="1" a="1"/>
  <c r="AH91" i="1"/>
  <c r="AH73" i="1"/>
  <c r="AH107" i="1"/>
  <c r="AY43" i="1"/>
  <c r="AG27" i="1" a="1"/>
  <c r="AY73" i="1"/>
  <c r="AY88" i="1"/>
  <c r="AY118" i="1"/>
  <c r="AH83" i="1"/>
  <c r="AH87" i="1"/>
  <c r="AY50" i="1"/>
  <c r="AH42" i="1"/>
  <c r="AY117" i="1"/>
  <c r="AY48" i="1"/>
  <c r="AY119" i="1"/>
  <c r="AY61" i="1"/>
  <c r="AH119" i="1"/>
  <c r="AY77" i="1"/>
  <c r="AH47" i="1"/>
  <c r="AY101" i="1"/>
  <c r="AH121" i="1"/>
  <c r="AY84" i="1"/>
  <c r="AH46" i="1"/>
  <c r="AH66" i="1"/>
  <c r="AH63" i="1"/>
  <c r="AH54" i="1"/>
  <c r="AY108" i="1"/>
  <c r="AH86" i="1"/>
  <c r="AY42" i="1"/>
  <c r="AH68" i="1"/>
  <c r="AH85" i="1"/>
  <c r="AH108" i="1"/>
  <c r="J1" i="1" l="1"/>
  <c r="AM30" i="1"/>
  <c r="AA30" i="1"/>
  <c r="AC27" i="1"/>
  <c r="AE27" i="1"/>
  <c r="AD27" i="1"/>
  <c r="AG27" i="1"/>
  <c r="G2" i="1"/>
  <c r="E7" i="1"/>
  <c r="AD30" i="1"/>
  <c r="AG30" i="1"/>
  <c r="AG29" i="1" s="1"/>
  <c r="AG28" i="1" s="1"/>
  <c r="AH29" i="1"/>
  <c r="AH28" i="1" s="1"/>
  <c r="AE30" i="1"/>
  <c r="AC30" i="1"/>
  <c r="AH31" i="1"/>
  <c r="AH39" i="1"/>
  <c r="AH58" i="1" s="1"/>
  <c r="H1" i="1"/>
  <c r="I1" i="1" s="1"/>
  <c r="M2" i="1" s="1"/>
  <c r="N2" i="1" s="1"/>
  <c r="O2" i="1" s="1"/>
  <c r="G3" i="1" a="1"/>
  <c r="AR30" i="1" a="1"/>
  <c r="W27" i="1" a="1"/>
  <c r="V27" i="1" a="1"/>
  <c r="J2" i="1" a="1"/>
  <c r="AJ30" i="1" a="1"/>
  <c r="AK30" i="1" a="1"/>
  <c r="T30" i="1" a="1"/>
  <c r="Z27" i="1" a="1"/>
  <c r="AL30" i="1" a="1"/>
  <c r="X27" i="1" a="1"/>
  <c r="J2" i="1" l="1"/>
  <c r="P1" i="1"/>
  <c r="G3" i="1"/>
  <c r="AJ30" i="1"/>
  <c r="AL30" i="1"/>
  <c r="AL29" i="1" s="1"/>
  <c r="AL28" i="1" s="1"/>
  <c r="AK30" i="1"/>
  <c r="AK29" i="1" s="1"/>
  <c r="AK28" i="1" s="1"/>
  <c r="T30" i="1"/>
  <c r="Z27" i="1"/>
  <c r="V27" i="1"/>
  <c r="W27" i="1"/>
  <c r="X27" i="1"/>
  <c r="AR30" i="1"/>
  <c r="H2" i="1"/>
  <c r="I2" i="1" s="1"/>
  <c r="M3" i="1" s="1"/>
  <c r="AC29" i="1"/>
  <c r="AC28" i="1" s="1"/>
  <c r="AE29" i="1"/>
  <c r="AH105" i="1"/>
  <c r="AH80" i="1"/>
  <c r="AD29" i="1"/>
  <c r="AD28" i="1" s="1"/>
  <c r="V30" i="1"/>
  <c r="V29" i="1" s="1"/>
  <c r="V28" i="1" s="1"/>
  <c r="X30" i="1"/>
  <c r="X29" i="1" s="1"/>
  <c r="X28" i="1" s="1"/>
  <c r="Z30" i="1"/>
  <c r="Z29" i="1" s="1"/>
  <c r="Z28" i="1" s="1"/>
  <c r="AA29" i="1"/>
  <c r="W30" i="1"/>
  <c r="W29" i="1" s="1"/>
  <c r="W28" i="1" s="1"/>
  <c r="AY106" i="1"/>
  <c r="AY81" i="1"/>
  <c r="AY40" i="1"/>
  <c r="AY59" i="1"/>
  <c r="AM29" i="1"/>
  <c r="J3" i="1" a="1"/>
  <c r="BA109" i="1"/>
  <c r="BA111" i="1"/>
  <c r="BA118" i="1"/>
  <c r="BA96" i="1"/>
  <c r="BA93" i="1"/>
  <c r="P27" i="1" a="1"/>
  <c r="BA77" i="1"/>
  <c r="BA87" i="1"/>
  <c r="BA44" i="1"/>
  <c r="BA48" i="1"/>
  <c r="BA63" i="1"/>
  <c r="BA91" i="1"/>
  <c r="M30" i="1" a="1"/>
  <c r="G4" i="1" a="1"/>
  <c r="BA62" i="1"/>
  <c r="BA88" i="1"/>
  <c r="BA76" i="1"/>
  <c r="AL27" i="1" a="1"/>
  <c r="AW30" i="1" a="1"/>
  <c r="BA64" i="1"/>
  <c r="BA126" i="1"/>
  <c r="BA60" i="1"/>
  <c r="BA86" i="1"/>
  <c r="BA108" i="1"/>
  <c r="BA41" i="1"/>
  <c r="BA100" i="1"/>
  <c r="BA84" i="1"/>
  <c r="BA47" i="1"/>
  <c r="BA107" i="1"/>
  <c r="BA121" i="1"/>
  <c r="BA114" i="1"/>
  <c r="BA101" i="1"/>
  <c r="BA70" i="1" a="1"/>
  <c r="BA90" i="1"/>
  <c r="BA82" i="1"/>
  <c r="BA74" i="1"/>
  <c r="O27" i="1" a="1"/>
  <c r="AJ27" i="1" a="1"/>
  <c r="S27" i="1" a="1"/>
  <c r="BA54" i="1"/>
  <c r="BA46" i="1"/>
  <c r="BA89" i="1"/>
  <c r="BA113" i="1"/>
  <c r="BA123" i="1" a="1"/>
  <c r="BA115" i="1"/>
  <c r="BA50" i="1"/>
  <c r="AK27" i="1" a="1"/>
  <c r="BA98" i="1" a="1"/>
  <c r="BA117" i="1"/>
  <c r="BA94" i="1"/>
  <c r="BA85" i="1"/>
  <c r="BA68" i="1"/>
  <c r="BA116" i="1"/>
  <c r="BA112" i="1"/>
  <c r="BA42" i="1"/>
  <c r="BA52" i="1" a="1"/>
  <c r="Q27" i="1" a="1"/>
  <c r="BA125" i="1"/>
  <c r="BA43" i="1"/>
  <c r="BA119" i="1"/>
  <c r="BA83" i="1"/>
  <c r="BA73" i="1"/>
  <c r="BA92" i="1"/>
  <c r="BA66" i="1"/>
  <c r="BA61" i="1"/>
  <c r="BA110" i="1"/>
  <c r="BA53" i="1"/>
  <c r="J3" i="1" l="1"/>
  <c r="M30" i="1"/>
  <c r="P27" i="1"/>
  <c r="S27" i="1"/>
  <c r="Q27" i="1"/>
  <c r="O27" i="1"/>
  <c r="BA123" i="1"/>
  <c r="BA52" i="1"/>
  <c r="BA70" i="1"/>
  <c r="BA98" i="1"/>
  <c r="AW30" i="1"/>
  <c r="AJ27" i="1"/>
  <c r="AK27" i="1"/>
  <c r="AL27" i="1"/>
  <c r="G4" i="1"/>
  <c r="AE32" i="1"/>
  <c r="AE28" i="1"/>
  <c r="P30" i="1"/>
  <c r="P29" i="1" s="1"/>
  <c r="P28" i="1" s="1"/>
  <c r="T29" i="1"/>
  <c r="Q30" i="1"/>
  <c r="Q29" i="1" s="1"/>
  <c r="Q28" i="1" s="1"/>
  <c r="S30" i="1"/>
  <c r="S29" i="1" s="1"/>
  <c r="S28" i="1" s="1"/>
  <c r="O30" i="1"/>
  <c r="O29" i="1" s="1"/>
  <c r="O28" i="1" s="1"/>
  <c r="N3" i="1"/>
  <c r="O3" i="1" s="1"/>
  <c r="AM28" i="1"/>
  <c r="AM32" i="1"/>
  <c r="AQ30" i="1"/>
  <c r="AR29" i="1"/>
  <c r="AJ29" i="1"/>
  <c r="AJ28" i="1" s="1"/>
  <c r="P2" i="1"/>
  <c r="AA32" i="1"/>
  <c r="AA28" i="1"/>
  <c r="H3" i="1"/>
  <c r="I3" i="1" s="1"/>
  <c r="M4" i="1" s="1"/>
  <c r="N4" i="1" s="1"/>
  <c r="O4" i="1" s="1"/>
  <c r="G5" i="1" a="1"/>
  <c r="AM74" i="1"/>
  <c r="AE89" i="1"/>
  <c r="AE86" i="1"/>
  <c r="AE126" i="1"/>
  <c r="J4" i="1" a="1"/>
  <c r="AE109" i="1"/>
  <c r="AM50" i="1"/>
  <c r="AE63" i="1"/>
  <c r="AM66" i="1"/>
  <c r="AE50" i="1"/>
  <c r="AA113" i="1"/>
  <c r="AE68" i="1"/>
  <c r="AA53" i="1"/>
  <c r="AE115" i="1"/>
  <c r="AM87" i="1"/>
  <c r="AE47" i="1"/>
  <c r="AM91" i="1"/>
  <c r="AA126" i="1"/>
  <c r="AA42" i="1"/>
  <c r="AA108" i="1"/>
  <c r="AM42" i="1"/>
  <c r="AM47" i="1"/>
  <c r="AA107" i="1"/>
  <c r="AM125" i="1"/>
  <c r="AM116" i="1"/>
  <c r="AM126" i="1"/>
  <c r="AA43" i="1"/>
  <c r="AA92" i="1"/>
  <c r="AM76" i="1"/>
  <c r="AE48" i="1"/>
  <c r="AE93" i="1"/>
  <c r="AA76" i="1"/>
  <c r="AM84" i="1"/>
  <c r="AM73" i="1"/>
  <c r="AA94" i="1"/>
  <c r="AA54" i="1"/>
  <c r="AE46" i="1"/>
  <c r="AM54" i="1"/>
  <c r="AE100" i="1"/>
  <c r="AA110" i="1"/>
  <c r="AE83" i="1"/>
  <c r="AA85" i="1"/>
  <c r="AM121" i="1"/>
  <c r="AA74" i="1"/>
  <c r="AA48" i="1"/>
  <c r="AE92" i="1"/>
  <c r="AA68" i="1"/>
  <c r="AE119" i="1"/>
  <c r="AA90" i="1"/>
  <c r="AE66" i="1"/>
  <c r="AM94" i="1"/>
  <c r="AE96" i="1"/>
  <c r="AM48" i="1"/>
  <c r="AE82" i="1"/>
  <c r="AM92" i="1"/>
  <c r="AA46" i="1"/>
  <c r="AM63" i="1"/>
  <c r="AA119" i="1"/>
  <c r="AM62" i="1"/>
  <c r="AA61" i="1"/>
  <c r="AE116" i="1"/>
  <c r="AE85" i="1"/>
  <c r="AE90" i="1"/>
  <c r="AA114" i="1"/>
  <c r="AM85" i="1"/>
  <c r="AE110" i="1"/>
  <c r="AQ27" i="1" a="1"/>
  <c r="AM108" i="1"/>
  <c r="AA115" i="1"/>
  <c r="AM86" i="1"/>
  <c r="AE108" i="1"/>
  <c r="AM61" i="1"/>
  <c r="AM111" i="1"/>
  <c r="AA66" i="1"/>
  <c r="AA89" i="1"/>
  <c r="AM119" i="1"/>
  <c r="AA125" i="1"/>
  <c r="AM118" i="1"/>
  <c r="AM46" i="1"/>
  <c r="AE118" i="1"/>
  <c r="AE107" i="1"/>
  <c r="AM89" i="1"/>
  <c r="AA73" i="1"/>
  <c r="AE84" i="1"/>
  <c r="AM112" i="1"/>
  <c r="AE114" i="1"/>
  <c r="AE111" i="1"/>
  <c r="AM68" i="1"/>
  <c r="AA118" i="1"/>
  <c r="AM96" i="1"/>
  <c r="AA44" i="1"/>
  <c r="AA109" i="1"/>
  <c r="AE41" i="1"/>
  <c r="AA88" i="1"/>
  <c r="AE43" i="1"/>
  <c r="AA117" i="1"/>
  <c r="AA101" i="1"/>
  <c r="AA121" i="1"/>
  <c r="AE62" i="1"/>
  <c r="AM107" i="1"/>
  <c r="AE42" i="1"/>
  <c r="AA87" i="1"/>
  <c r="AM64" i="1"/>
  <c r="AE76" i="1"/>
  <c r="AE60" i="1"/>
  <c r="AA84" i="1"/>
  <c r="AA93" i="1"/>
  <c r="AM115" i="1"/>
  <c r="AM43" i="1"/>
  <c r="J27" i="1" a="1"/>
  <c r="AA60" i="1"/>
  <c r="AE74" i="1"/>
  <c r="AM82" i="1"/>
  <c r="AA47" i="1"/>
  <c r="AM100" i="1"/>
  <c r="AM93" i="1"/>
  <c r="H27" i="1" a="1"/>
  <c r="AM90" i="1"/>
  <c r="AM113" i="1"/>
  <c r="AE94" i="1"/>
  <c r="AE125" i="1"/>
  <c r="AA41" i="1"/>
  <c r="AA91" i="1"/>
  <c r="AM41" i="1"/>
  <c r="AA86" i="1"/>
  <c r="AA100" i="1"/>
  <c r="AM60" i="1"/>
  <c r="AE64" i="1"/>
  <c r="AM88" i="1"/>
  <c r="AE44" i="1"/>
  <c r="AA50" i="1"/>
  <c r="AA112" i="1"/>
  <c r="AA111" i="1"/>
  <c r="AE91" i="1"/>
  <c r="AA63" i="1"/>
  <c r="AE112" i="1"/>
  <c r="AA64" i="1"/>
  <c r="AE87" i="1"/>
  <c r="AE117" i="1"/>
  <c r="AM44" i="1"/>
  <c r="AE88" i="1"/>
  <c r="AA83" i="1"/>
  <c r="I27" i="1" a="1"/>
  <c r="AE121" i="1"/>
  <c r="AA82" i="1"/>
  <c r="AM110" i="1"/>
  <c r="AM83" i="1"/>
  <c r="AM114" i="1"/>
  <c r="AE101" i="1"/>
  <c r="L27" i="1" a="1"/>
  <c r="AE54" i="1"/>
  <c r="AM77" i="1"/>
  <c r="AA77" i="1"/>
  <c r="AE61" i="1"/>
  <c r="AE53" i="1"/>
  <c r="AA62" i="1"/>
  <c r="AE77" i="1"/>
  <c r="AA96" i="1"/>
  <c r="AE73" i="1"/>
  <c r="AM109" i="1"/>
  <c r="AM117" i="1"/>
  <c r="AE113" i="1"/>
  <c r="AM101" i="1"/>
  <c r="AA116" i="1"/>
  <c r="AM53" i="1"/>
  <c r="J4" i="1" l="1"/>
  <c r="G5" i="1"/>
  <c r="L27" i="1"/>
  <c r="J27" i="1"/>
  <c r="H27" i="1"/>
  <c r="I27" i="1"/>
  <c r="AQ27" i="1"/>
  <c r="AW29" i="1"/>
  <c r="AU30" i="1"/>
  <c r="AU29" i="1" s="1"/>
  <c r="AU28" i="1" s="1"/>
  <c r="AV30" i="1"/>
  <c r="AV29" i="1" s="1"/>
  <c r="AV28" i="1" s="1"/>
  <c r="AT30" i="1"/>
  <c r="AA31" i="1"/>
  <c r="X32" i="1" s="1"/>
  <c r="AA39" i="1"/>
  <c r="AA58" i="1" s="1"/>
  <c r="H4" i="1"/>
  <c r="I4" i="1" s="1"/>
  <c r="M5" i="1" s="1"/>
  <c r="N5" i="1" s="1"/>
  <c r="O5" i="1" s="1"/>
  <c r="AG32" i="1"/>
  <c r="AE58" i="1"/>
  <c r="AE39" i="1"/>
  <c r="AE31" i="1"/>
  <c r="AD32" i="1" s="1"/>
  <c r="L30" i="1"/>
  <c r="L29" i="1" s="1"/>
  <c r="L28" i="1" s="1"/>
  <c r="J30" i="1"/>
  <c r="J29" i="1" s="1"/>
  <c r="J28" i="1" s="1"/>
  <c r="I30" i="1"/>
  <c r="I29" i="1" s="1"/>
  <c r="I28" i="1" s="1"/>
  <c r="M29" i="1"/>
  <c r="H30" i="1"/>
  <c r="H29" i="1" s="1"/>
  <c r="H28" i="1" s="1"/>
  <c r="P3" i="1"/>
  <c r="AQ29" i="1"/>
  <c r="AP30" i="1"/>
  <c r="AO30" i="1"/>
  <c r="AM31" i="1"/>
  <c r="AL32" i="1" s="1"/>
  <c r="AM39" i="1"/>
  <c r="AM58" i="1" s="1"/>
  <c r="AR28" i="1"/>
  <c r="T28" i="1"/>
  <c r="J5" i="1" a="1"/>
  <c r="AG88" i="1"/>
  <c r="X89" i="1"/>
  <c r="AG93" i="1"/>
  <c r="AL110" i="1"/>
  <c r="AL47" i="1"/>
  <c r="AD42" i="1"/>
  <c r="AG126" i="1"/>
  <c r="AP27" i="1" a="1"/>
  <c r="AL109" i="1"/>
  <c r="AL68" i="1"/>
  <c r="X94" i="1"/>
  <c r="AG100" i="1"/>
  <c r="AD116" i="1"/>
  <c r="AG62" i="1"/>
  <c r="AG107" i="1"/>
  <c r="X101" i="1"/>
  <c r="AL96" i="1"/>
  <c r="AL53" i="1"/>
  <c r="X92" i="1"/>
  <c r="AD118" i="1"/>
  <c r="AG60" i="1"/>
  <c r="AD101" i="1"/>
  <c r="AD60" i="1"/>
  <c r="AL61" i="1"/>
  <c r="X74" i="1"/>
  <c r="AG91" i="1"/>
  <c r="AG68" i="1"/>
  <c r="X83" i="1"/>
  <c r="X46" i="1"/>
  <c r="AL54" i="1"/>
  <c r="AL62" i="1"/>
  <c r="AG92" i="1"/>
  <c r="AD87" i="1"/>
  <c r="AG119" i="1"/>
  <c r="X77" i="1"/>
  <c r="X121" i="1"/>
  <c r="AG46" i="1"/>
  <c r="X62" i="1"/>
  <c r="AG115" i="1"/>
  <c r="AD44" i="1"/>
  <c r="AL46" i="1"/>
  <c r="AG89" i="1"/>
  <c r="X109" i="1"/>
  <c r="X93" i="1"/>
  <c r="AD90" i="1"/>
  <c r="AG84" i="1"/>
  <c r="X63" i="1"/>
  <c r="AG116" i="1"/>
  <c r="AL86" i="1"/>
  <c r="AD112" i="1"/>
  <c r="X60" i="1"/>
  <c r="AD108" i="1"/>
  <c r="AL100" i="1"/>
  <c r="AD100" i="1"/>
  <c r="AD115" i="1"/>
  <c r="AL85" i="1"/>
  <c r="AL94" i="1"/>
  <c r="AD88" i="1"/>
  <c r="AD111" i="1"/>
  <c r="AD96" i="1"/>
  <c r="AD92" i="1"/>
  <c r="AD73" i="1"/>
  <c r="AG114" i="1"/>
  <c r="AL108" i="1"/>
  <c r="AG42" i="1"/>
  <c r="AD53" i="1"/>
  <c r="AG109" i="1"/>
  <c r="X85" i="1"/>
  <c r="AG48" i="1"/>
  <c r="X96" i="1"/>
  <c r="AL73" i="1"/>
  <c r="AL44" i="1"/>
  <c r="X110" i="1"/>
  <c r="AD114" i="1"/>
  <c r="AL90" i="1"/>
  <c r="AU27" i="1" a="1"/>
  <c r="AD93" i="1"/>
  <c r="AD41" i="1"/>
  <c r="AD64" i="1"/>
  <c r="X116" i="1"/>
  <c r="X53" i="1"/>
  <c r="AL82" i="1"/>
  <c r="X107" i="1"/>
  <c r="AL77" i="1"/>
  <c r="AD110" i="1"/>
  <c r="AL91" i="1"/>
  <c r="AD48" i="1"/>
  <c r="AL107" i="1"/>
  <c r="AL60" i="1"/>
  <c r="X54" i="1"/>
  <c r="AD66" i="1"/>
  <c r="AD77" i="1"/>
  <c r="X47" i="1"/>
  <c r="AD54" i="1"/>
  <c r="AG83" i="1"/>
  <c r="X42" i="1"/>
  <c r="AL63" i="1"/>
  <c r="X91" i="1"/>
  <c r="X73" i="1"/>
  <c r="X119" i="1"/>
  <c r="X48" i="1"/>
  <c r="X43" i="1"/>
  <c r="AL117" i="1"/>
  <c r="AL89" i="1"/>
  <c r="AD121" i="1"/>
  <c r="X118" i="1"/>
  <c r="AG86" i="1"/>
  <c r="AG47" i="1"/>
  <c r="AD43" i="1"/>
  <c r="AL112" i="1"/>
  <c r="X113" i="1"/>
  <c r="AV27" i="1" a="1"/>
  <c r="X117" i="1"/>
  <c r="AG110" i="1"/>
  <c r="AD82" i="1"/>
  <c r="AG117" i="1"/>
  <c r="AG77" i="1"/>
  <c r="AD86" i="1"/>
  <c r="AG118" i="1"/>
  <c r="AG90" i="1"/>
  <c r="AG66" i="1"/>
  <c r="AG61" i="1"/>
  <c r="AL113" i="1"/>
  <c r="X44" i="1"/>
  <c r="AD50" i="1"/>
  <c r="AL114" i="1"/>
  <c r="AD109" i="1"/>
  <c r="AL125" i="1"/>
  <c r="AG82" i="1"/>
  <c r="AL126" i="1"/>
  <c r="AL101" i="1"/>
  <c r="AL119" i="1"/>
  <c r="AD91" i="1"/>
  <c r="X82" i="1"/>
  <c r="X108" i="1"/>
  <c r="X90" i="1"/>
  <c r="AG96" i="1"/>
  <c r="AD84" i="1"/>
  <c r="AD46" i="1"/>
  <c r="AL43" i="1"/>
  <c r="AL84" i="1"/>
  <c r="AL83" i="1"/>
  <c r="X84" i="1"/>
  <c r="AG54" i="1"/>
  <c r="X50" i="1"/>
  <c r="AL76" i="1"/>
  <c r="AD63" i="1"/>
  <c r="AD125" i="1"/>
  <c r="X64" i="1"/>
  <c r="AL116" i="1"/>
  <c r="AD83" i="1"/>
  <c r="AD74" i="1"/>
  <c r="AG94" i="1"/>
  <c r="AO27" i="1" a="1"/>
  <c r="X100" i="1"/>
  <c r="AG43" i="1"/>
  <c r="AG74" i="1"/>
  <c r="AG108" i="1"/>
  <c r="AG101" i="1"/>
  <c r="X87" i="1"/>
  <c r="AG125" i="1"/>
  <c r="AL121" i="1"/>
  <c r="AL115" i="1"/>
  <c r="AG112" i="1"/>
  <c r="AL74" i="1"/>
  <c r="AG113" i="1"/>
  <c r="AG111" i="1"/>
  <c r="AG73" i="1"/>
  <c r="AL118" i="1"/>
  <c r="AD68" i="1"/>
  <c r="AG63" i="1"/>
  <c r="AD117" i="1"/>
  <c r="AD94" i="1"/>
  <c r="AD113" i="1"/>
  <c r="AG85" i="1"/>
  <c r="AL41" i="1"/>
  <c r="AG53" i="1"/>
  <c r="AL48" i="1"/>
  <c r="AL87" i="1"/>
  <c r="AL111" i="1"/>
  <c r="X76" i="1"/>
  <c r="AL42" i="1"/>
  <c r="AG76" i="1"/>
  <c r="X41" i="1"/>
  <c r="X114" i="1"/>
  <c r="AT27" i="1" a="1"/>
  <c r="X111" i="1"/>
  <c r="AD126" i="1"/>
  <c r="AD119" i="1"/>
  <c r="X61" i="1"/>
  <c r="AD107" i="1"/>
  <c r="AD62" i="1"/>
  <c r="AL50" i="1"/>
  <c r="X88" i="1"/>
  <c r="AD61" i="1"/>
  <c r="X86" i="1"/>
  <c r="X115" i="1"/>
  <c r="AD47" i="1"/>
  <c r="AL93" i="1"/>
  <c r="AG50" i="1"/>
  <c r="AD85" i="1"/>
  <c r="AG87" i="1"/>
  <c r="X126" i="1"/>
  <c r="AL66" i="1"/>
  <c r="AL88" i="1"/>
  <c r="X112" i="1"/>
  <c r="AD89" i="1"/>
  <c r="AD76" i="1"/>
  <c r="AG121" i="1"/>
  <c r="AG64" i="1"/>
  <c r="G6" i="1" a="1"/>
  <c r="AL92" i="1"/>
  <c r="AG44" i="1"/>
  <c r="X125" i="1"/>
  <c r="AL64" i="1"/>
  <c r="X68" i="1"/>
  <c r="X66" i="1"/>
  <c r="AG41" i="1"/>
  <c r="J5" i="1" l="1"/>
  <c r="T32" i="1"/>
  <c r="AR33" i="1"/>
  <c r="AP27" i="1"/>
  <c r="AO27" i="1"/>
  <c r="AU27" i="1"/>
  <c r="AT27" i="1"/>
  <c r="AV27" i="1"/>
  <c r="G6" i="1"/>
  <c r="AP29" i="1"/>
  <c r="AP28" i="1" s="1"/>
  <c r="AW28" i="1"/>
  <c r="AR32" i="1"/>
  <c r="AG39" i="1"/>
  <c r="AG58" i="1"/>
  <c r="AG31" i="1"/>
  <c r="M28" i="1"/>
  <c r="AM80" i="1"/>
  <c r="AM105" i="1"/>
  <c r="AA80" i="1"/>
  <c r="AA105" i="1"/>
  <c r="AL31" i="1"/>
  <c r="AK32" i="1" s="1"/>
  <c r="AL58" i="1"/>
  <c r="AL39" i="1"/>
  <c r="X58" i="1"/>
  <c r="X31" i="1"/>
  <c r="W32" i="1" s="1"/>
  <c r="X39" i="1"/>
  <c r="Z32" i="1"/>
  <c r="BA106" i="1"/>
  <c r="BA40" i="1"/>
  <c r="BA59" i="1"/>
  <c r="BA81" i="1"/>
  <c r="AO29" i="1"/>
  <c r="AO28" i="1" s="1"/>
  <c r="AT29" i="1"/>
  <c r="AT28" i="1" s="1"/>
  <c r="AD58" i="1"/>
  <c r="AD39" i="1"/>
  <c r="AD31" i="1"/>
  <c r="AC32" i="1" s="1"/>
  <c r="P4" i="1"/>
  <c r="AQ28" i="1"/>
  <c r="AE80" i="1"/>
  <c r="AE105" i="1"/>
  <c r="H5" i="1"/>
  <c r="I5" i="1" s="1"/>
  <c r="M6" i="1" s="1"/>
  <c r="W76" i="1"/>
  <c r="AK112" i="1"/>
  <c r="W125" i="1"/>
  <c r="BC115" i="1"/>
  <c r="AC77" i="1"/>
  <c r="BC76" i="1"/>
  <c r="AK76" i="1"/>
  <c r="T119" i="1"/>
  <c r="Z109" i="1"/>
  <c r="AR88" i="1"/>
  <c r="AC68" i="1"/>
  <c r="BC91" i="1"/>
  <c r="AK61" i="1"/>
  <c r="Z100" i="1"/>
  <c r="Z118" i="1"/>
  <c r="T62" i="1"/>
  <c r="AC118" i="1"/>
  <c r="AK83" i="1"/>
  <c r="BC126" i="1"/>
  <c r="AR119" i="1"/>
  <c r="BC62" i="1"/>
  <c r="AK46" i="1"/>
  <c r="Z43" i="1"/>
  <c r="T46" i="1"/>
  <c r="AC89" i="1"/>
  <c r="W41" i="1"/>
  <c r="Z111" i="1"/>
  <c r="W101" i="1"/>
  <c r="AK73" i="1"/>
  <c r="Z90" i="1"/>
  <c r="T76" i="1"/>
  <c r="W107" i="1"/>
  <c r="AK93" i="1"/>
  <c r="W73" i="1"/>
  <c r="AR125" i="1"/>
  <c r="W85" i="1"/>
  <c r="AR84" i="1"/>
  <c r="Z121" i="1"/>
  <c r="AC90" i="1"/>
  <c r="W60" i="1"/>
  <c r="AK108" i="1"/>
  <c r="W126" i="1"/>
  <c r="AR91" i="1"/>
  <c r="Z66" i="1"/>
  <c r="T66" i="1"/>
  <c r="AR90" i="1"/>
  <c r="W121" i="1"/>
  <c r="AC41" i="1"/>
  <c r="BC48" i="1"/>
  <c r="AK114" i="1"/>
  <c r="Z126" i="1"/>
  <c r="W110" i="1"/>
  <c r="AR111" i="1"/>
  <c r="BC77" i="1"/>
  <c r="Z113" i="1"/>
  <c r="G7" i="1" a="1"/>
  <c r="Z116" i="1"/>
  <c r="AR110" i="1"/>
  <c r="AC92" i="1"/>
  <c r="W74" i="1"/>
  <c r="AK82" i="1"/>
  <c r="W88" i="1"/>
  <c r="AR43" i="1"/>
  <c r="BC46" i="1"/>
  <c r="AC112" i="1"/>
  <c r="BC54" i="1"/>
  <c r="AK64" i="1"/>
  <c r="W62" i="1"/>
  <c r="AK74" i="1"/>
  <c r="T90" i="1"/>
  <c r="AK90" i="1"/>
  <c r="BC107" i="1"/>
  <c r="AR116" i="1"/>
  <c r="T107" i="1"/>
  <c r="W46" i="1"/>
  <c r="T111" i="1"/>
  <c r="W108" i="1"/>
  <c r="AR48" i="1"/>
  <c r="AC115" i="1"/>
  <c r="BC74" i="1"/>
  <c r="AR93" i="1"/>
  <c r="T116" i="1"/>
  <c r="T118" i="1"/>
  <c r="Z76" i="1"/>
  <c r="AR83" i="1"/>
  <c r="AC96" i="1"/>
  <c r="BC73" i="1"/>
  <c r="Z89" i="1"/>
  <c r="AR42" i="1"/>
  <c r="AK121" i="1"/>
  <c r="Z114" i="1"/>
  <c r="AK62" i="1"/>
  <c r="T101" i="1"/>
  <c r="AK96" i="1"/>
  <c r="AR73" i="1"/>
  <c r="Z73" i="1"/>
  <c r="AR41" i="1"/>
  <c r="AR77" i="1"/>
  <c r="Z47" i="1"/>
  <c r="AR121" i="1"/>
  <c r="Z86" i="1"/>
  <c r="AK100" i="1"/>
  <c r="BC89" i="1"/>
  <c r="AC48" i="1"/>
  <c r="Z119" i="1"/>
  <c r="Z96" i="1"/>
  <c r="AK50" i="1"/>
  <c r="AK115" i="1"/>
  <c r="AR89" i="1"/>
  <c r="BC70" i="1" a="1"/>
  <c r="AC47" i="1"/>
  <c r="BC88" i="1"/>
  <c r="T112" i="1"/>
  <c r="Z61" i="1"/>
  <c r="T47" i="1"/>
  <c r="AC62" i="1"/>
  <c r="AC113" i="1"/>
  <c r="W91" i="1"/>
  <c r="AK107" i="1"/>
  <c r="Z108" i="1"/>
  <c r="AR85" i="1"/>
  <c r="Z91" i="1"/>
  <c r="AR86" i="1"/>
  <c r="W113" i="1"/>
  <c r="AR74" i="1"/>
  <c r="W115" i="1"/>
  <c r="BC96" i="1"/>
  <c r="AC63" i="1"/>
  <c r="AC73" i="1"/>
  <c r="AK92" i="1"/>
  <c r="Z62" i="1"/>
  <c r="BC114" i="1"/>
  <c r="AK125" i="1"/>
  <c r="W109" i="1"/>
  <c r="AR101" i="1"/>
  <c r="BC82" i="1"/>
  <c r="BC86" i="1"/>
  <c r="AC126" i="1"/>
  <c r="W83" i="1"/>
  <c r="AR108" i="1"/>
  <c r="AC87" i="1"/>
  <c r="AC85" i="1"/>
  <c r="T115" i="1"/>
  <c r="AK87" i="1"/>
  <c r="AR107" i="1"/>
  <c r="T88" i="1"/>
  <c r="BC43" i="1"/>
  <c r="AR47" i="1"/>
  <c r="T109" i="1"/>
  <c r="AC84" i="1"/>
  <c r="T94" i="1"/>
  <c r="AR115" i="1"/>
  <c r="AR66" i="1"/>
  <c r="T83" i="1"/>
  <c r="AR61" i="1"/>
  <c r="T113" i="1"/>
  <c r="BC90" i="1"/>
  <c r="W89" i="1"/>
  <c r="BC98" i="1" a="1"/>
  <c r="AK85" i="1"/>
  <c r="W96" i="1"/>
  <c r="Z117" i="1"/>
  <c r="AC60" i="1"/>
  <c r="BC84" i="1"/>
  <c r="AR60" i="1"/>
  <c r="AR76" i="1"/>
  <c r="Z48" i="1"/>
  <c r="T74" i="1"/>
  <c r="AC82" i="1"/>
  <c r="AC64" i="1"/>
  <c r="AR126" i="1"/>
  <c r="BC112" i="1"/>
  <c r="AR54" i="1"/>
  <c r="BC121" i="1"/>
  <c r="Z82" i="1"/>
  <c r="W44" i="1"/>
  <c r="Z50" i="1"/>
  <c r="AR100" i="1"/>
  <c r="T84" i="1"/>
  <c r="AC111" i="1"/>
  <c r="AC107" i="1"/>
  <c r="T63" i="1"/>
  <c r="AC110" i="1"/>
  <c r="T64" i="1"/>
  <c r="Z54" i="1"/>
  <c r="Z110" i="1"/>
  <c r="AR53" i="1"/>
  <c r="AK44" i="1"/>
  <c r="W42" i="1"/>
  <c r="W92" i="1"/>
  <c r="AK66" i="1"/>
  <c r="BC113" i="1"/>
  <c r="T44" i="1"/>
  <c r="BC111" i="1"/>
  <c r="W50" i="1"/>
  <c r="AK126" i="1"/>
  <c r="AK41" i="1"/>
  <c r="W116" i="1"/>
  <c r="T42" i="1"/>
  <c r="BC94" i="1"/>
  <c r="BC66" i="1"/>
  <c r="T125" i="1"/>
  <c r="Z44" i="1"/>
  <c r="T110" i="1"/>
  <c r="AC125" i="1"/>
  <c r="AR94" i="1"/>
  <c r="T68" i="1"/>
  <c r="AK68" i="1"/>
  <c r="J6" i="1" a="1"/>
  <c r="T108" i="1"/>
  <c r="Z46" i="1"/>
  <c r="AR117" i="1"/>
  <c r="AR109" i="1"/>
  <c r="W117" i="1"/>
  <c r="T43" i="1"/>
  <c r="W93" i="1"/>
  <c r="AK48" i="1"/>
  <c r="BC60" i="1"/>
  <c r="AR82" i="1"/>
  <c r="T126" i="1"/>
  <c r="BC119" i="1"/>
  <c r="W87" i="1"/>
  <c r="AK89" i="1"/>
  <c r="W100" i="1"/>
  <c r="AK94" i="1"/>
  <c r="Z74" i="1"/>
  <c r="T77" i="1"/>
  <c r="AR68" i="1"/>
  <c r="BC44" i="1"/>
  <c r="AK86" i="1"/>
  <c r="AK117" i="1"/>
  <c r="AK60" i="1"/>
  <c r="T89" i="1"/>
  <c r="BC63" i="1"/>
  <c r="BC64" i="1"/>
  <c r="AC53" i="1"/>
  <c r="AK110" i="1"/>
  <c r="T85" i="1"/>
  <c r="BC100" i="1"/>
  <c r="BC123" i="1" a="1"/>
  <c r="BC109" i="1"/>
  <c r="AC109" i="1"/>
  <c r="W63" i="1"/>
  <c r="T121" i="1"/>
  <c r="Z85" i="1"/>
  <c r="BC108" i="1"/>
  <c r="AR50" i="1"/>
  <c r="AR44" i="1"/>
  <c r="W114" i="1"/>
  <c r="T50" i="1"/>
  <c r="Z88" i="1"/>
  <c r="W77" i="1"/>
  <c r="Z53" i="1"/>
  <c r="T48" i="1"/>
  <c r="Z42" i="1"/>
  <c r="AR96" i="1"/>
  <c r="AC54" i="1"/>
  <c r="BC125" i="1"/>
  <c r="BC47" i="1"/>
  <c r="W48" i="1"/>
  <c r="T92" i="1"/>
  <c r="T54" i="1"/>
  <c r="T87" i="1"/>
  <c r="BC68" i="1"/>
  <c r="W47" i="1"/>
  <c r="Z93" i="1"/>
  <c r="AK54" i="1"/>
  <c r="BC87" i="1"/>
  <c r="T117" i="1"/>
  <c r="T73" i="1"/>
  <c r="W53" i="1"/>
  <c r="BC117" i="1"/>
  <c r="AC86" i="1"/>
  <c r="W84" i="1"/>
  <c r="AK116" i="1"/>
  <c r="AC100" i="1"/>
  <c r="AK88" i="1"/>
  <c r="AK43" i="1"/>
  <c r="Z60" i="1"/>
  <c r="BC93" i="1"/>
  <c r="AC91" i="1"/>
  <c r="W82" i="1"/>
  <c r="AK113" i="1"/>
  <c r="AC119" i="1"/>
  <c r="AK47" i="1"/>
  <c r="AR63" i="1"/>
  <c r="AK91" i="1"/>
  <c r="Z107" i="1"/>
  <c r="Z112" i="1"/>
  <c r="BC83" i="1"/>
  <c r="AC43" i="1"/>
  <c r="T53" i="1"/>
  <c r="AK111" i="1"/>
  <c r="AC76" i="1"/>
  <c r="AR113" i="1"/>
  <c r="AC114" i="1"/>
  <c r="AC88" i="1"/>
  <c r="AK101" i="1"/>
  <c r="T96" i="1"/>
  <c r="AC116" i="1"/>
  <c r="W94" i="1"/>
  <c r="AC94" i="1"/>
  <c r="AR112" i="1"/>
  <c r="BC42" i="1"/>
  <c r="W118" i="1"/>
  <c r="BC52" i="1" a="1"/>
  <c r="W119" i="1"/>
  <c r="AK109" i="1"/>
  <c r="AK84" i="1"/>
  <c r="BC41" i="1"/>
  <c r="AC117" i="1"/>
  <c r="Z83" i="1"/>
  <c r="W112" i="1"/>
  <c r="T86" i="1"/>
  <c r="Z84" i="1"/>
  <c r="W61" i="1"/>
  <c r="AR46" i="1"/>
  <c r="Z41" i="1"/>
  <c r="AC50" i="1"/>
  <c r="BC110" i="1"/>
  <c r="AC44" i="1"/>
  <c r="BC85" i="1"/>
  <c r="AK119" i="1"/>
  <c r="W43" i="1"/>
  <c r="Z92" i="1"/>
  <c r="AC121" i="1"/>
  <c r="BC61" i="1"/>
  <c r="BC116" i="1"/>
  <c r="AC46" i="1"/>
  <c r="W90" i="1"/>
  <c r="Z94" i="1"/>
  <c r="AC61" i="1"/>
  <c r="T41" i="1"/>
  <c r="W66" i="1"/>
  <c r="BC53" i="1"/>
  <c r="AC83" i="1"/>
  <c r="AC74" i="1"/>
  <c r="W111" i="1"/>
  <c r="AK63" i="1"/>
  <c r="Z87" i="1"/>
  <c r="T82" i="1"/>
  <c r="AK77" i="1"/>
  <c r="AR62" i="1"/>
  <c r="T91" i="1"/>
  <c r="T114" i="1"/>
  <c r="W54" i="1"/>
  <c r="AK53" i="1"/>
  <c r="AC108" i="1"/>
  <c r="T93" i="1"/>
  <c r="T60" i="1"/>
  <c r="Z77" i="1"/>
  <c r="W86" i="1"/>
  <c r="Z125" i="1"/>
  <c r="AR64" i="1"/>
  <c r="Z115" i="1"/>
  <c r="W64" i="1"/>
  <c r="Z101" i="1"/>
  <c r="T100" i="1"/>
  <c r="AK118" i="1"/>
  <c r="W68" i="1"/>
  <c r="Z68" i="1"/>
  <c r="AC42" i="1"/>
  <c r="AC66" i="1"/>
  <c r="AC101" i="1"/>
  <c r="T61" i="1"/>
  <c r="Z64" i="1"/>
  <c r="AR118" i="1"/>
  <c r="AK42" i="1"/>
  <c r="BC92" i="1"/>
  <c r="AR114" i="1"/>
  <c r="BC101" i="1"/>
  <c r="AR92" i="1"/>
  <c r="BC118" i="1"/>
  <c r="Z63" i="1"/>
  <c r="AR87" i="1"/>
  <c r="BC50" i="1"/>
  <c r="AC93" i="1"/>
  <c r="J6" i="1" l="1"/>
  <c r="T39" i="1"/>
  <c r="T58" i="1" s="1"/>
  <c r="T80" i="1" s="1"/>
  <c r="T31" i="1"/>
  <c r="G7" i="1"/>
  <c r="BC52" i="1"/>
  <c r="BC123" i="1"/>
  <c r="BC70" i="1"/>
  <c r="BC98" i="1"/>
  <c r="AR39" i="1"/>
  <c r="AR58" i="1" s="1"/>
  <c r="AR31" i="1"/>
  <c r="AK58" i="1"/>
  <c r="AK39" i="1"/>
  <c r="AK31" i="1"/>
  <c r="AJ32" i="1" s="1"/>
  <c r="P5" i="1"/>
  <c r="AC58" i="1"/>
  <c r="AC31" i="1"/>
  <c r="AC39" i="1"/>
  <c r="H6" i="1"/>
  <c r="I6" i="1" s="1"/>
  <c r="M7" i="1" s="1"/>
  <c r="N7" i="1" s="1"/>
  <c r="O7" i="1" s="1"/>
  <c r="AD105" i="1"/>
  <c r="AD80" i="1"/>
  <c r="Z39" i="1"/>
  <c r="Z31" i="1"/>
  <c r="Z58" i="1"/>
  <c r="W58" i="1"/>
  <c r="W39" i="1"/>
  <c r="W31" i="1"/>
  <c r="V32" i="1" s="1"/>
  <c r="AL80" i="1"/>
  <c r="AL105" i="1"/>
  <c r="N6" i="1"/>
  <c r="O6" i="1" s="1"/>
  <c r="X105" i="1"/>
  <c r="X80" i="1"/>
  <c r="AG80" i="1"/>
  <c r="AG105" i="1"/>
  <c r="V42" i="1"/>
  <c r="AJ77" i="1"/>
  <c r="V115" i="1"/>
  <c r="AJ117" i="1"/>
  <c r="AJ96" i="1"/>
  <c r="V119" i="1"/>
  <c r="V74" i="1"/>
  <c r="AJ111" i="1"/>
  <c r="V63" i="1"/>
  <c r="V53" i="1"/>
  <c r="AJ90" i="1"/>
  <c r="AJ82" i="1"/>
  <c r="AJ121" i="1"/>
  <c r="AJ83" i="1"/>
  <c r="AJ118" i="1"/>
  <c r="V62" i="1"/>
  <c r="AJ44" i="1"/>
  <c r="V66" i="1"/>
  <c r="G8" i="1" a="1"/>
  <c r="AJ66" i="1"/>
  <c r="V47" i="1"/>
  <c r="V87" i="1"/>
  <c r="V44" i="1"/>
  <c r="AJ101" i="1"/>
  <c r="V68" i="1"/>
  <c r="AJ64" i="1"/>
  <c r="AJ53" i="1"/>
  <c r="V111" i="1"/>
  <c r="AJ85" i="1"/>
  <c r="V50" i="1"/>
  <c r="V114" i="1"/>
  <c r="AJ93" i="1"/>
  <c r="AJ100" i="1"/>
  <c r="AJ74" i="1"/>
  <c r="AJ41" i="1"/>
  <c r="AJ63" i="1"/>
  <c r="V90" i="1"/>
  <c r="V93" i="1"/>
  <c r="J7" i="1" a="1"/>
  <c r="V100" i="1"/>
  <c r="AJ119" i="1"/>
  <c r="V121" i="1"/>
  <c r="V96" i="1"/>
  <c r="V109" i="1"/>
  <c r="V48" i="1"/>
  <c r="AJ108" i="1"/>
  <c r="V116" i="1"/>
  <c r="V126" i="1"/>
  <c r="V77" i="1"/>
  <c r="V83" i="1"/>
  <c r="AJ62" i="1"/>
  <c r="AJ109" i="1"/>
  <c r="AJ87" i="1"/>
  <c r="AJ116" i="1"/>
  <c r="V101" i="1"/>
  <c r="AJ125" i="1"/>
  <c r="V125" i="1"/>
  <c r="AJ88" i="1"/>
  <c r="AJ126" i="1"/>
  <c r="V85" i="1"/>
  <c r="V91" i="1"/>
  <c r="V94" i="1"/>
  <c r="V82" i="1"/>
  <c r="AJ107" i="1"/>
  <c r="V41" i="1"/>
  <c r="V112" i="1"/>
  <c r="AJ89" i="1"/>
  <c r="V54" i="1"/>
  <c r="AJ48" i="1"/>
  <c r="V92" i="1"/>
  <c r="V61" i="1"/>
  <c r="AJ112" i="1"/>
  <c r="AJ94" i="1"/>
  <c r="AJ115" i="1"/>
  <c r="AJ114" i="1"/>
  <c r="V113" i="1"/>
  <c r="AJ47" i="1"/>
  <c r="V110" i="1"/>
  <c r="AJ92" i="1"/>
  <c r="V108" i="1"/>
  <c r="V117" i="1"/>
  <c r="AJ84" i="1"/>
  <c r="AJ54" i="1"/>
  <c r="AJ76" i="1"/>
  <c r="AJ110" i="1"/>
  <c r="AJ60" i="1"/>
  <c r="V107" i="1"/>
  <c r="V118" i="1"/>
  <c r="AJ61" i="1"/>
  <c r="V89" i="1"/>
  <c r="V43" i="1"/>
  <c r="V64" i="1"/>
  <c r="AJ91" i="1"/>
  <c r="AJ68" i="1"/>
  <c r="V88" i="1"/>
  <c r="AJ46" i="1"/>
  <c r="V76" i="1"/>
  <c r="AJ50" i="1"/>
  <c r="V84" i="1"/>
  <c r="V46" i="1"/>
  <c r="AJ42" i="1"/>
  <c r="AJ73" i="1"/>
  <c r="V86" i="1"/>
  <c r="AJ86" i="1"/>
  <c r="V73" i="1"/>
  <c r="AJ113" i="1"/>
  <c r="V60" i="1"/>
  <c r="AJ43" i="1"/>
  <c r="J7" i="1" l="1"/>
  <c r="Q32" i="1"/>
  <c r="M32" i="1"/>
  <c r="T105" i="1"/>
  <c r="G8" i="1"/>
  <c r="Z80" i="1"/>
  <c r="Z105" i="1"/>
  <c r="P6" i="1"/>
  <c r="H7" i="1"/>
  <c r="I7" i="1" s="1"/>
  <c r="M8" i="1" s="1"/>
  <c r="N8" i="1" s="1"/>
  <c r="O8" i="1" s="1"/>
  <c r="AW32" i="1"/>
  <c r="AW33" i="1"/>
  <c r="AQ32" i="1"/>
  <c r="W105" i="1"/>
  <c r="W80" i="1"/>
  <c r="AC105" i="1"/>
  <c r="AC80" i="1"/>
  <c r="AJ58" i="1"/>
  <c r="AJ39" i="1"/>
  <c r="AJ31" i="1"/>
  <c r="AR80" i="1"/>
  <c r="AR105" i="1"/>
  <c r="AK80" i="1"/>
  <c r="AK105" i="1"/>
  <c r="V31" i="1"/>
  <c r="V58" i="1"/>
  <c r="V39" i="1"/>
  <c r="AQ74" i="1"/>
  <c r="AW93" i="1"/>
  <c r="AQ126" i="1"/>
  <c r="M96" i="1"/>
  <c r="AQ68" i="1"/>
  <c r="Q82" i="1"/>
  <c r="M73" i="1"/>
  <c r="AW86" i="1"/>
  <c r="Q101" i="1"/>
  <c r="Q109" i="1"/>
  <c r="M46" i="1"/>
  <c r="M50" i="1"/>
  <c r="Q61" i="1"/>
  <c r="AW94" i="1"/>
  <c r="AQ76" i="1"/>
  <c r="Q121" i="1"/>
  <c r="AQ82" i="1"/>
  <c r="AW47" i="1"/>
  <c r="AW53" i="1"/>
  <c r="Q73" i="1"/>
  <c r="AQ90" i="1"/>
  <c r="M64" i="1"/>
  <c r="AQ114" i="1"/>
  <c r="AW76" i="1"/>
  <c r="M82" i="1"/>
  <c r="Q43" i="1"/>
  <c r="AQ108" i="1"/>
  <c r="Q117" i="1"/>
  <c r="M86" i="1"/>
  <c r="AQ118" i="1"/>
  <c r="AQ107" i="1"/>
  <c r="Q77" i="1"/>
  <c r="AW100" i="1"/>
  <c r="AW66" i="1"/>
  <c r="M109" i="1"/>
  <c r="Q108" i="1"/>
  <c r="AQ53" i="1"/>
  <c r="M93" i="1"/>
  <c r="M44" i="1"/>
  <c r="AQ125" i="1"/>
  <c r="AW68" i="1"/>
  <c r="AW119" i="1"/>
  <c r="M100" i="1"/>
  <c r="AW109" i="1"/>
  <c r="AQ48" i="1"/>
  <c r="AQ119" i="1"/>
  <c r="M121" i="1"/>
  <c r="Q96" i="1"/>
  <c r="AQ84" i="1"/>
  <c r="Q46" i="1"/>
  <c r="Q47" i="1"/>
  <c r="AQ47" i="1"/>
  <c r="M85" i="1"/>
  <c r="Q91" i="1"/>
  <c r="AQ110" i="1"/>
  <c r="AW89" i="1"/>
  <c r="Q66" i="1"/>
  <c r="Q92" i="1"/>
  <c r="Q126" i="1"/>
  <c r="Q113" i="1"/>
  <c r="M125" i="1"/>
  <c r="Q112" i="1"/>
  <c r="M116" i="1"/>
  <c r="AQ86" i="1"/>
  <c r="Q48" i="1"/>
  <c r="Q74" i="1"/>
  <c r="AW44" i="1"/>
  <c r="J8" i="1" a="1"/>
  <c r="Q107" i="1"/>
  <c r="AW50" i="1"/>
  <c r="AQ73" i="1"/>
  <c r="M63" i="1"/>
  <c r="Q60" i="1"/>
  <c r="AQ112" i="1"/>
  <c r="AW85" i="1"/>
  <c r="AQ100" i="1"/>
  <c r="AW63" i="1"/>
  <c r="AQ83" i="1"/>
  <c r="AW115" i="1"/>
  <c r="AW92" i="1"/>
  <c r="AW61" i="1"/>
  <c r="Q54" i="1"/>
  <c r="M62" i="1"/>
  <c r="AW90" i="1"/>
  <c r="M111" i="1"/>
  <c r="M126" i="1"/>
  <c r="AQ94" i="1"/>
  <c r="AW62" i="1"/>
  <c r="AQ50" i="1"/>
  <c r="Q41" i="1"/>
  <c r="AQ101" i="1"/>
  <c r="M92" i="1"/>
  <c r="AW46" i="1"/>
  <c r="AW101" i="1"/>
  <c r="Q85" i="1"/>
  <c r="M60" i="1"/>
  <c r="AQ109" i="1"/>
  <c r="M83" i="1"/>
  <c r="M77" i="1"/>
  <c r="AW110" i="1"/>
  <c r="G9" i="1" a="1"/>
  <c r="AQ46" i="1"/>
  <c r="AQ111" i="1"/>
  <c r="AW121" i="1"/>
  <c r="AW96" i="1"/>
  <c r="M114" i="1"/>
  <c r="AW43" i="1"/>
  <c r="M41" i="1"/>
  <c r="AQ121" i="1"/>
  <c r="AQ96" i="1"/>
  <c r="M47" i="1"/>
  <c r="Q62" i="1"/>
  <c r="M115" i="1"/>
  <c r="AQ113" i="1"/>
  <c r="M66" i="1"/>
  <c r="AQ64" i="1"/>
  <c r="Q84" i="1"/>
  <c r="AQ116" i="1"/>
  <c r="AQ60" i="1"/>
  <c r="AW64" i="1"/>
  <c r="M113" i="1"/>
  <c r="M91" i="1"/>
  <c r="M43" i="1"/>
  <c r="AW117" i="1"/>
  <c r="Q93" i="1"/>
  <c r="M110" i="1"/>
  <c r="AW41" i="1"/>
  <c r="AQ117" i="1"/>
  <c r="AQ66" i="1"/>
  <c r="AW114" i="1"/>
  <c r="M108" i="1"/>
  <c r="Q64" i="1"/>
  <c r="AQ88" i="1"/>
  <c r="Q42" i="1"/>
  <c r="Q53" i="1"/>
  <c r="AW48" i="1"/>
  <c r="Q100" i="1"/>
  <c r="M54" i="1"/>
  <c r="AW112" i="1"/>
  <c r="AW107" i="1"/>
  <c r="M112" i="1"/>
  <c r="AW116" i="1"/>
  <c r="M94" i="1"/>
  <c r="Q83" i="1"/>
  <c r="Q118" i="1"/>
  <c r="M68" i="1"/>
  <c r="AW113" i="1"/>
  <c r="AQ63" i="1"/>
  <c r="AW87" i="1"/>
  <c r="AW88" i="1"/>
  <c r="AQ115" i="1"/>
  <c r="AQ61" i="1"/>
  <c r="M118" i="1"/>
  <c r="AW91" i="1"/>
  <c r="Q111" i="1"/>
  <c r="AW74" i="1"/>
  <c r="M107" i="1"/>
  <c r="AW77" i="1"/>
  <c r="AW108" i="1"/>
  <c r="Q88" i="1"/>
  <c r="AQ91" i="1"/>
  <c r="AQ85" i="1"/>
  <c r="M87" i="1"/>
  <c r="Q87" i="1"/>
  <c r="M90" i="1"/>
  <c r="AW82" i="1"/>
  <c r="M119" i="1"/>
  <c r="AQ41" i="1"/>
  <c r="Q44" i="1"/>
  <c r="M42" i="1"/>
  <c r="M117" i="1"/>
  <c r="Q110" i="1"/>
  <c r="Q63" i="1"/>
  <c r="Q90" i="1"/>
  <c r="M84" i="1"/>
  <c r="AW125" i="1"/>
  <c r="AQ77" i="1"/>
  <c r="M88" i="1"/>
  <c r="M61" i="1"/>
  <c r="AQ54" i="1"/>
  <c r="Q89" i="1"/>
  <c r="Q68" i="1"/>
  <c r="M76" i="1"/>
  <c r="AQ87" i="1"/>
  <c r="Q119" i="1"/>
  <c r="Q114" i="1"/>
  <c r="M101" i="1"/>
  <c r="AW111" i="1"/>
  <c r="AW84" i="1"/>
  <c r="AW60" i="1"/>
  <c r="Q76" i="1"/>
  <c r="AQ44" i="1"/>
  <c r="Q86" i="1"/>
  <c r="AW126" i="1"/>
  <c r="AW118" i="1"/>
  <c r="Q116" i="1"/>
  <c r="M89" i="1"/>
  <c r="AQ93" i="1"/>
  <c r="AQ43" i="1"/>
  <c r="AQ92" i="1"/>
  <c r="AW54" i="1"/>
  <c r="Q50" i="1"/>
  <c r="Q115" i="1"/>
  <c r="AQ42" i="1"/>
  <c r="AW42" i="1"/>
  <c r="AQ62" i="1"/>
  <c r="AW73" i="1"/>
  <c r="Q125" i="1"/>
  <c r="M53" i="1"/>
  <c r="M48" i="1"/>
  <c r="AQ89" i="1"/>
  <c r="Q94" i="1"/>
  <c r="AW83" i="1"/>
  <c r="M74" i="1"/>
  <c r="J8" i="1" l="1"/>
  <c r="M39" i="1"/>
  <c r="M58" i="1" s="1"/>
  <c r="M31" i="1"/>
  <c r="J32" i="1" s="1"/>
  <c r="Q58" i="1"/>
  <c r="Q31" i="1"/>
  <c r="P32" i="1" s="1"/>
  <c r="Q39" i="1"/>
  <c r="S32" i="1"/>
  <c r="G9" i="1"/>
  <c r="H8" i="1"/>
  <c r="I8" i="1" s="1"/>
  <c r="M9" i="1" s="1"/>
  <c r="AJ80" i="1"/>
  <c r="AJ105" i="1"/>
  <c r="AW39" i="1"/>
  <c r="AW58" i="1" s="1"/>
  <c r="AW31" i="1"/>
  <c r="AV32" i="1" s="1"/>
  <c r="AQ58" i="1"/>
  <c r="AQ31" i="1"/>
  <c r="AP32" i="1" s="1"/>
  <c r="AQ39" i="1"/>
  <c r="BC106" i="1"/>
  <c r="BC59" i="1"/>
  <c r="BC40" i="1"/>
  <c r="BC81" i="1"/>
  <c r="V80" i="1"/>
  <c r="V105" i="1"/>
  <c r="P7" i="1"/>
  <c r="G10" i="1" a="1"/>
  <c r="J9" i="1" a="1"/>
  <c r="J114" i="1"/>
  <c r="AP90" i="1"/>
  <c r="S112" i="1"/>
  <c r="BE77" i="1"/>
  <c r="J117" i="1"/>
  <c r="BE116" i="1"/>
  <c r="J48" i="1"/>
  <c r="J119" i="1"/>
  <c r="BE112" i="1"/>
  <c r="P44" i="1"/>
  <c r="P125" i="1"/>
  <c r="AP63" i="1"/>
  <c r="AV89" i="1"/>
  <c r="J44" i="1"/>
  <c r="AV43" i="1"/>
  <c r="J87" i="1"/>
  <c r="P107" i="1"/>
  <c r="S44" i="1"/>
  <c r="J96" i="1"/>
  <c r="AP64" i="1"/>
  <c r="BE86" i="1"/>
  <c r="BE53" i="1"/>
  <c r="S126" i="1"/>
  <c r="AV73" i="1"/>
  <c r="S76" i="1"/>
  <c r="P119" i="1"/>
  <c r="BE96" i="1"/>
  <c r="P112" i="1"/>
  <c r="BE111" i="1"/>
  <c r="BE126" i="1"/>
  <c r="AV92" i="1"/>
  <c r="P110" i="1"/>
  <c r="AV53" i="1"/>
  <c r="AV63" i="1"/>
  <c r="AV117" i="1"/>
  <c r="J85" i="1"/>
  <c r="AV93" i="1"/>
  <c r="AV88" i="1"/>
  <c r="AV112" i="1"/>
  <c r="J50" i="1"/>
  <c r="AV94" i="1"/>
  <c r="AV116" i="1"/>
  <c r="S50" i="1"/>
  <c r="S115" i="1"/>
  <c r="AV109" i="1"/>
  <c r="BE98" i="1" a="1"/>
  <c r="AV46" i="1"/>
  <c r="J115" i="1"/>
  <c r="AP85" i="1"/>
  <c r="P115" i="1"/>
  <c r="AV83" i="1"/>
  <c r="AV114" i="1"/>
  <c r="AV108" i="1"/>
  <c r="S119" i="1"/>
  <c r="P90" i="1"/>
  <c r="J112" i="1"/>
  <c r="AV126" i="1"/>
  <c r="BE107" i="1"/>
  <c r="BE73" i="1"/>
  <c r="S54" i="1"/>
  <c r="AP60" i="1"/>
  <c r="BE90" i="1"/>
  <c r="S86" i="1"/>
  <c r="AP88" i="1"/>
  <c r="S74" i="1"/>
  <c r="BE94" i="1"/>
  <c r="J111" i="1"/>
  <c r="S107" i="1"/>
  <c r="S125" i="1"/>
  <c r="AP84" i="1"/>
  <c r="AP115" i="1"/>
  <c r="S48" i="1"/>
  <c r="AP96" i="1"/>
  <c r="J89" i="1"/>
  <c r="S46" i="1"/>
  <c r="P62" i="1"/>
  <c r="AP61" i="1"/>
  <c r="S77" i="1"/>
  <c r="AP111" i="1"/>
  <c r="BE43" i="1"/>
  <c r="AP46" i="1"/>
  <c r="S61" i="1"/>
  <c r="AP83" i="1"/>
  <c r="AP94" i="1"/>
  <c r="BE64" i="1"/>
  <c r="AV91" i="1"/>
  <c r="AV47" i="1"/>
  <c r="AV110" i="1"/>
  <c r="BE125" i="1"/>
  <c r="AP87" i="1"/>
  <c r="J41" i="1"/>
  <c r="J109" i="1"/>
  <c r="AV119" i="1"/>
  <c r="S110" i="1"/>
  <c r="AV68" i="1"/>
  <c r="AV101" i="1"/>
  <c r="BE114" i="1"/>
  <c r="S53" i="1"/>
  <c r="AP109" i="1"/>
  <c r="AP126" i="1"/>
  <c r="AP117" i="1"/>
  <c r="S94" i="1"/>
  <c r="P92" i="1"/>
  <c r="BE70" i="1" a="1"/>
  <c r="P94" i="1"/>
  <c r="BE44" i="1"/>
  <c r="J101" i="1"/>
  <c r="BE74" i="1"/>
  <c r="BE83" i="1"/>
  <c r="J68" i="1"/>
  <c r="AP89" i="1"/>
  <c r="AV64" i="1"/>
  <c r="J86" i="1"/>
  <c r="AV61" i="1"/>
  <c r="P68" i="1"/>
  <c r="J108" i="1"/>
  <c r="J63" i="1"/>
  <c r="AP43" i="1"/>
  <c r="BE92" i="1"/>
  <c r="J126" i="1"/>
  <c r="BE50" i="1"/>
  <c r="AP42" i="1"/>
  <c r="BE61" i="1"/>
  <c r="AV118" i="1"/>
  <c r="AP112" i="1"/>
  <c r="P101" i="1"/>
  <c r="BE110" i="1"/>
  <c r="BE88" i="1"/>
  <c r="BE113" i="1"/>
  <c r="AV84" i="1"/>
  <c r="J73" i="1"/>
  <c r="S68" i="1"/>
  <c r="BE54" i="1"/>
  <c r="AV66" i="1"/>
  <c r="BE41" i="1"/>
  <c r="AP41" i="1"/>
  <c r="P73" i="1"/>
  <c r="P91" i="1"/>
  <c r="BE118" i="1"/>
  <c r="AV48" i="1"/>
  <c r="P117" i="1"/>
  <c r="P77" i="1"/>
  <c r="J83" i="1"/>
  <c r="P63" i="1"/>
  <c r="BE123" i="1" a="1"/>
  <c r="J74" i="1"/>
  <c r="J121" i="1"/>
  <c r="BE85" i="1"/>
  <c r="P54" i="1"/>
  <c r="AV76" i="1"/>
  <c r="P113" i="1"/>
  <c r="BE76" i="1"/>
  <c r="AP54" i="1"/>
  <c r="S85" i="1"/>
  <c r="AP101" i="1"/>
  <c r="S62" i="1"/>
  <c r="AP125" i="1"/>
  <c r="S64" i="1"/>
  <c r="BE108" i="1"/>
  <c r="J94" i="1"/>
  <c r="S92" i="1"/>
  <c r="P50" i="1"/>
  <c r="P66" i="1"/>
  <c r="AV96" i="1"/>
  <c r="J46" i="1"/>
  <c r="BE82" i="1"/>
  <c r="AP108" i="1"/>
  <c r="J116" i="1"/>
  <c r="S111" i="1"/>
  <c r="P108" i="1"/>
  <c r="AP62" i="1"/>
  <c r="P109" i="1"/>
  <c r="AP77" i="1"/>
  <c r="J53" i="1"/>
  <c r="BE93" i="1"/>
  <c r="BE60" i="1"/>
  <c r="AP100" i="1"/>
  <c r="S93" i="1"/>
  <c r="BE46" i="1"/>
  <c r="J61" i="1"/>
  <c r="J91" i="1"/>
  <c r="AV86" i="1"/>
  <c r="BE63" i="1"/>
  <c r="P87" i="1"/>
  <c r="S41" i="1"/>
  <c r="S82" i="1"/>
  <c r="P86" i="1"/>
  <c r="J92" i="1"/>
  <c r="AP76" i="1"/>
  <c r="P64" i="1"/>
  <c r="J66" i="1"/>
  <c r="P100" i="1"/>
  <c r="AP82" i="1"/>
  <c r="BE84" i="1"/>
  <c r="AP44" i="1"/>
  <c r="S83" i="1"/>
  <c r="AP48" i="1"/>
  <c r="J110" i="1"/>
  <c r="AV107" i="1"/>
  <c r="P74" i="1"/>
  <c r="S108" i="1"/>
  <c r="J88" i="1"/>
  <c r="AV60" i="1"/>
  <c r="P111" i="1"/>
  <c r="S113" i="1"/>
  <c r="BE101" i="1"/>
  <c r="S118" i="1"/>
  <c r="BE91" i="1"/>
  <c r="AV50" i="1"/>
  <c r="BE42" i="1"/>
  <c r="P43" i="1"/>
  <c r="J118" i="1"/>
  <c r="P83" i="1"/>
  <c r="AV87" i="1"/>
  <c r="J93" i="1"/>
  <c r="S116" i="1"/>
  <c r="S117" i="1"/>
  <c r="P96" i="1"/>
  <c r="AP116" i="1"/>
  <c r="AP119" i="1"/>
  <c r="AP68" i="1"/>
  <c r="S109" i="1"/>
  <c r="P121" i="1"/>
  <c r="AP73" i="1"/>
  <c r="AV90" i="1"/>
  <c r="J90" i="1"/>
  <c r="S73" i="1"/>
  <c r="BE100" i="1"/>
  <c r="J76" i="1"/>
  <c r="AP92" i="1"/>
  <c r="S66" i="1"/>
  <c r="BE117" i="1"/>
  <c r="J113" i="1"/>
  <c r="P60" i="1"/>
  <c r="P116" i="1"/>
  <c r="S100" i="1"/>
  <c r="J100" i="1"/>
  <c r="BE68" i="1"/>
  <c r="S42" i="1"/>
  <c r="AV113" i="1"/>
  <c r="S91" i="1"/>
  <c r="P53" i="1"/>
  <c r="S96" i="1"/>
  <c r="AV82" i="1"/>
  <c r="S60" i="1"/>
  <c r="BE87" i="1"/>
  <c r="BE89" i="1"/>
  <c r="BE121" i="1"/>
  <c r="AP53" i="1"/>
  <c r="AP113" i="1"/>
  <c r="S88" i="1"/>
  <c r="J47" i="1"/>
  <c r="AP66" i="1"/>
  <c r="S63" i="1"/>
  <c r="AP86" i="1"/>
  <c r="P114" i="1"/>
  <c r="AP93" i="1"/>
  <c r="BE62" i="1"/>
  <c r="P42" i="1"/>
  <c r="S47" i="1"/>
  <c r="P46" i="1"/>
  <c r="BE119" i="1"/>
  <c r="S87" i="1"/>
  <c r="P88" i="1"/>
  <c r="AP74" i="1"/>
  <c r="AV85" i="1"/>
  <c r="S43" i="1"/>
  <c r="BE115" i="1"/>
  <c r="BE109" i="1"/>
  <c r="AP114" i="1"/>
  <c r="S114" i="1"/>
  <c r="AP91" i="1"/>
  <c r="AP107" i="1"/>
  <c r="AV77" i="1"/>
  <c r="J54" i="1"/>
  <c r="AP118" i="1"/>
  <c r="P76" i="1"/>
  <c r="AV111" i="1"/>
  <c r="S89" i="1"/>
  <c r="J64" i="1"/>
  <c r="BE48" i="1"/>
  <c r="P48" i="1"/>
  <c r="AP110" i="1"/>
  <c r="P93" i="1"/>
  <c r="AP50" i="1"/>
  <c r="AP121" i="1"/>
  <c r="J60" i="1"/>
  <c r="AV54" i="1"/>
  <c r="AP47" i="1"/>
  <c r="AV62" i="1"/>
  <c r="J107" i="1"/>
  <c r="P126" i="1"/>
  <c r="AV44" i="1"/>
  <c r="S101" i="1"/>
  <c r="S90" i="1"/>
  <c r="AV121" i="1"/>
  <c r="AV115" i="1"/>
  <c r="J62" i="1"/>
  <c r="AV42" i="1"/>
  <c r="J77" i="1"/>
  <c r="J43" i="1"/>
  <c r="P89" i="1"/>
  <c r="AV125" i="1"/>
  <c r="J42" i="1"/>
  <c r="AV41" i="1"/>
  <c r="J125" i="1"/>
  <c r="P41" i="1"/>
  <c r="BE52" i="1" a="1"/>
  <c r="P47" i="1"/>
  <c r="J84" i="1"/>
  <c r="P84" i="1"/>
  <c r="AV74" i="1"/>
  <c r="BE47" i="1"/>
  <c r="BE66" i="1"/>
  <c r="P82" i="1"/>
  <c r="P85" i="1"/>
  <c r="P118" i="1"/>
  <c r="S84" i="1"/>
  <c r="AV100" i="1"/>
  <c r="S121" i="1"/>
  <c r="P61" i="1"/>
  <c r="J82" i="1"/>
  <c r="G10" i="1" l="1"/>
  <c r="J9" i="1"/>
  <c r="S58" i="1"/>
  <c r="S31" i="1"/>
  <c r="S39" i="1"/>
  <c r="M105" i="1"/>
  <c r="M80" i="1"/>
  <c r="Q105" i="1"/>
  <c r="Q80" i="1"/>
  <c r="J39" i="1"/>
  <c r="J31" i="1"/>
  <c r="I32" i="1" s="1"/>
  <c r="L32" i="1"/>
  <c r="P39" i="1"/>
  <c r="P58" i="1"/>
  <c r="P31" i="1"/>
  <c r="O32" i="1" s="1"/>
  <c r="BE123" i="1"/>
  <c r="BE70" i="1"/>
  <c r="BE52" i="1"/>
  <c r="BE98" i="1"/>
  <c r="N9" i="1"/>
  <c r="O9" i="1" s="1"/>
  <c r="P8" i="1"/>
  <c r="H9" i="1"/>
  <c r="I9" i="1" s="1"/>
  <c r="M10" i="1" s="1"/>
  <c r="AP31" i="1"/>
  <c r="AO32" i="1" s="1"/>
  <c r="AP39" i="1"/>
  <c r="AP58" i="1"/>
  <c r="AV58" i="1"/>
  <c r="AV31" i="1"/>
  <c r="AU32" i="1" s="1"/>
  <c r="AV39" i="1"/>
  <c r="AW80" i="1"/>
  <c r="AW105" i="1"/>
  <c r="AQ80" i="1"/>
  <c r="AQ105" i="1"/>
  <c r="J10" i="1" a="1"/>
  <c r="G11" i="1" a="1"/>
  <c r="O88" i="1"/>
  <c r="O90" i="1"/>
  <c r="O89" i="1"/>
  <c r="I117" i="1"/>
  <c r="AU111" i="1"/>
  <c r="L113" i="1"/>
  <c r="I85" i="1"/>
  <c r="AU101" i="1"/>
  <c r="AO101" i="1"/>
  <c r="AO113" i="1"/>
  <c r="I46" i="1"/>
  <c r="AU87" i="1"/>
  <c r="AO77" i="1"/>
  <c r="O62" i="1"/>
  <c r="AU50" i="1"/>
  <c r="AU121" i="1"/>
  <c r="I63" i="1"/>
  <c r="O96" i="1"/>
  <c r="L53" i="1"/>
  <c r="I100" i="1"/>
  <c r="AU92" i="1"/>
  <c r="AO64" i="1"/>
  <c r="I101" i="1"/>
  <c r="L83" i="1"/>
  <c r="I87" i="1"/>
  <c r="L108" i="1"/>
  <c r="L64" i="1"/>
  <c r="AU82" i="1"/>
  <c r="AO68" i="1"/>
  <c r="AU114" i="1"/>
  <c r="O84" i="1"/>
  <c r="I76" i="1"/>
  <c r="AO74" i="1"/>
  <c r="I114" i="1"/>
  <c r="AU46" i="1"/>
  <c r="AU83" i="1"/>
  <c r="AO111" i="1"/>
  <c r="AU85" i="1"/>
  <c r="L91" i="1"/>
  <c r="I47" i="1"/>
  <c r="AU112" i="1"/>
  <c r="AO76" i="1"/>
  <c r="AO48" i="1"/>
  <c r="O85" i="1"/>
  <c r="AU96" i="1"/>
  <c r="AU61" i="1"/>
  <c r="L63" i="1"/>
  <c r="AO53" i="1"/>
  <c r="I115" i="1"/>
  <c r="AU63" i="1"/>
  <c r="L96" i="1"/>
  <c r="AO82" i="1"/>
  <c r="O87" i="1"/>
  <c r="L50" i="1"/>
  <c r="I54" i="1"/>
  <c r="O125" i="1"/>
  <c r="AU126" i="1"/>
  <c r="O54" i="1"/>
  <c r="I113" i="1"/>
  <c r="O48" i="1"/>
  <c r="AO84" i="1"/>
  <c r="AO108" i="1"/>
  <c r="L115" i="1"/>
  <c r="O53" i="1"/>
  <c r="AU108" i="1"/>
  <c r="O60" i="1"/>
  <c r="AU94" i="1"/>
  <c r="AU60" i="1"/>
  <c r="AO44" i="1"/>
  <c r="L47" i="1"/>
  <c r="O93" i="1"/>
  <c r="L68" i="1"/>
  <c r="O101" i="1"/>
  <c r="AO112" i="1"/>
  <c r="I116" i="1"/>
  <c r="AO92" i="1"/>
  <c r="I96" i="1"/>
  <c r="AU73" i="1"/>
  <c r="L77" i="1"/>
  <c r="AO90" i="1"/>
  <c r="AU109" i="1"/>
  <c r="AU43" i="1"/>
  <c r="AO93" i="1"/>
  <c r="L44" i="1"/>
  <c r="O68" i="1"/>
  <c r="AO89" i="1"/>
  <c r="AO87" i="1"/>
  <c r="AO117" i="1"/>
  <c r="O64" i="1"/>
  <c r="L119" i="1"/>
  <c r="L41" i="1"/>
  <c r="I126" i="1"/>
  <c r="AU77" i="1"/>
  <c r="L84" i="1"/>
  <c r="I90" i="1"/>
  <c r="AU54" i="1"/>
  <c r="L116" i="1"/>
  <c r="AO119" i="1"/>
  <c r="O108" i="1"/>
  <c r="I88" i="1"/>
  <c r="AU107" i="1"/>
  <c r="L109" i="1"/>
  <c r="I44" i="1"/>
  <c r="I94" i="1"/>
  <c r="AU116" i="1"/>
  <c r="I77" i="1"/>
  <c r="O116" i="1"/>
  <c r="AO46" i="1"/>
  <c r="AU91" i="1"/>
  <c r="L121" i="1"/>
  <c r="I50" i="1"/>
  <c r="L76" i="1"/>
  <c r="AO91" i="1"/>
  <c r="AU110" i="1"/>
  <c r="L43" i="1"/>
  <c r="L48" i="1"/>
  <c r="I112" i="1"/>
  <c r="AU47" i="1"/>
  <c r="L62" i="1"/>
  <c r="AO61" i="1"/>
  <c r="AO109" i="1"/>
  <c r="O111" i="1"/>
  <c r="L42" i="1"/>
  <c r="AU64" i="1"/>
  <c r="I62" i="1"/>
  <c r="O42" i="1"/>
  <c r="AO63" i="1"/>
  <c r="I84" i="1"/>
  <c r="AO83" i="1"/>
  <c r="L89" i="1"/>
  <c r="AU86" i="1"/>
  <c r="AO50" i="1"/>
  <c r="AU53" i="1"/>
  <c r="O110" i="1"/>
  <c r="AO41" i="1"/>
  <c r="O63" i="1"/>
  <c r="L46" i="1"/>
  <c r="O46" i="1"/>
  <c r="AU90" i="1"/>
  <c r="O107" i="1"/>
  <c r="L117" i="1"/>
  <c r="O76" i="1"/>
  <c r="L88" i="1"/>
  <c r="I119" i="1"/>
  <c r="L101" i="1"/>
  <c r="L93" i="1"/>
  <c r="I108" i="1"/>
  <c r="I48" i="1"/>
  <c r="I92" i="1"/>
  <c r="I73" i="1"/>
  <c r="L94" i="1"/>
  <c r="AO88" i="1"/>
  <c r="I61" i="1"/>
  <c r="L90" i="1"/>
  <c r="L111" i="1"/>
  <c r="O47" i="1"/>
  <c r="I107" i="1"/>
  <c r="O74" i="1"/>
  <c r="I109" i="1"/>
  <c r="AO43" i="1"/>
  <c r="AO47" i="1"/>
  <c r="AO42" i="1"/>
  <c r="O86" i="1"/>
  <c r="AO54" i="1"/>
  <c r="AU84" i="1"/>
  <c r="AO125" i="1"/>
  <c r="I118" i="1"/>
  <c r="AU41" i="1"/>
  <c r="L61" i="1"/>
  <c r="O73" i="1"/>
  <c r="O113" i="1"/>
  <c r="L85" i="1"/>
  <c r="I42" i="1"/>
  <c r="O41" i="1"/>
  <c r="I53" i="1"/>
  <c r="AU48" i="1"/>
  <c r="AU119" i="1"/>
  <c r="I41" i="1"/>
  <c r="AU44" i="1"/>
  <c r="I74" i="1"/>
  <c r="O100" i="1"/>
  <c r="I91" i="1"/>
  <c r="AO85" i="1"/>
  <c r="O117" i="1"/>
  <c r="L66" i="1"/>
  <c r="AU68" i="1"/>
  <c r="AO114" i="1"/>
  <c r="O109" i="1"/>
  <c r="O126" i="1"/>
  <c r="O50" i="1"/>
  <c r="AU117" i="1"/>
  <c r="L73" i="1"/>
  <c r="I64" i="1"/>
  <c r="AU125" i="1"/>
  <c r="I89" i="1"/>
  <c r="I121" i="1"/>
  <c r="L92" i="1"/>
  <c r="AO86" i="1"/>
  <c r="L114" i="1"/>
  <c r="AO94" i="1"/>
  <c r="AO100" i="1"/>
  <c r="O77" i="1"/>
  <c r="AO121" i="1"/>
  <c r="AU115" i="1"/>
  <c r="AU118" i="1"/>
  <c r="AU100" i="1"/>
  <c r="O83" i="1"/>
  <c r="L60" i="1"/>
  <c r="AU113" i="1"/>
  <c r="O119" i="1"/>
  <c r="I93" i="1"/>
  <c r="AU66" i="1"/>
  <c r="L107" i="1"/>
  <c r="AO66" i="1"/>
  <c r="O66" i="1"/>
  <c r="AU62" i="1"/>
  <c r="I86" i="1"/>
  <c r="O44" i="1"/>
  <c r="L110" i="1"/>
  <c r="L112" i="1"/>
  <c r="I125" i="1"/>
  <c r="AO96" i="1"/>
  <c r="AO107" i="1"/>
  <c r="I66" i="1"/>
  <c r="AU89" i="1"/>
  <c r="AO126" i="1"/>
  <c r="AU76" i="1"/>
  <c r="AO62" i="1"/>
  <c r="I82" i="1"/>
  <c r="L125" i="1"/>
  <c r="L87" i="1"/>
  <c r="O43" i="1"/>
  <c r="L82" i="1"/>
  <c r="I60" i="1"/>
  <c r="L74" i="1"/>
  <c r="O114" i="1"/>
  <c r="AO116" i="1"/>
  <c r="O115" i="1"/>
  <c r="L86" i="1"/>
  <c r="I111" i="1"/>
  <c r="O61" i="1"/>
  <c r="O82" i="1"/>
  <c r="O118" i="1"/>
  <c r="AO73" i="1"/>
  <c r="AU93" i="1"/>
  <c r="O121" i="1"/>
  <c r="I83" i="1"/>
  <c r="O92" i="1"/>
  <c r="L126" i="1"/>
  <c r="AO110" i="1"/>
  <c r="AU88" i="1"/>
  <c r="I43" i="1"/>
  <c r="O91" i="1"/>
  <c r="I68" i="1"/>
  <c r="L100" i="1"/>
  <c r="L118" i="1"/>
  <c r="AO60" i="1"/>
  <c r="L54" i="1"/>
  <c r="I110" i="1"/>
  <c r="AO118" i="1"/>
  <c r="O94" i="1"/>
  <c r="O112" i="1"/>
  <c r="AU42" i="1"/>
  <c r="AU74" i="1"/>
  <c r="AO115" i="1"/>
  <c r="J10" i="1" l="1"/>
  <c r="N10" i="1"/>
  <c r="O10" i="1" s="1"/>
  <c r="H10" i="1"/>
  <c r="I10" i="1" s="1"/>
  <c r="M11" i="1" s="1"/>
  <c r="G11" i="1"/>
  <c r="O31" i="1"/>
  <c r="O39" i="1"/>
  <c r="O58" i="1"/>
  <c r="P105" i="1"/>
  <c r="P80" i="1"/>
  <c r="S105" i="1"/>
  <c r="S80" i="1"/>
  <c r="L39" i="1"/>
  <c r="L31" i="1"/>
  <c r="I39" i="1"/>
  <c r="I31" i="1"/>
  <c r="H32" i="1" s="1"/>
  <c r="J80" i="1"/>
  <c r="J105" i="1"/>
  <c r="J58" i="1"/>
  <c r="AP105" i="1"/>
  <c r="AP80" i="1"/>
  <c r="AO58" i="1"/>
  <c r="AO31" i="1"/>
  <c r="AO39" i="1"/>
  <c r="P9" i="1"/>
  <c r="AV80" i="1"/>
  <c r="AV105" i="1"/>
  <c r="AU31" i="1"/>
  <c r="AT32" i="1" s="1"/>
  <c r="AU39" i="1"/>
  <c r="AU58" i="1"/>
  <c r="J11" i="1" a="1"/>
  <c r="G12" i="1" a="1"/>
  <c r="AT116" i="1"/>
  <c r="H74" i="1"/>
  <c r="AT92" i="1"/>
  <c r="AT41" i="1"/>
  <c r="H68" i="1"/>
  <c r="H48" i="1"/>
  <c r="AT63" i="1"/>
  <c r="AT61" i="1"/>
  <c r="H114" i="1"/>
  <c r="H77" i="1"/>
  <c r="AT126" i="1"/>
  <c r="H61" i="1"/>
  <c r="AT96" i="1"/>
  <c r="AT53" i="1"/>
  <c r="AT47" i="1"/>
  <c r="H90" i="1"/>
  <c r="H112" i="1"/>
  <c r="H64" i="1"/>
  <c r="AT43" i="1"/>
  <c r="H76" i="1"/>
  <c r="AT77" i="1"/>
  <c r="AT74" i="1"/>
  <c r="H47" i="1"/>
  <c r="AT50" i="1"/>
  <c r="AT54" i="1"/>
  <c r="H108" i="1"/>
  <c r="H66" i="1"/>
  <c r="H116" i="1"/>
  <c r="H91" i="1"/>
  <c r="AT93" i="1"/>
  <c r="AT44" i="1"/>
  <c r="AT62" i="1"/>
  <c r="AT117" i="1"/>
  <c r="H63" i="1"/>
  <c r="AT108" i="1"/>
  <c r="AT60" i="1"/>
  <c r="H88" i="1"/>
  <c r="H60" i="1"/>
  <c r="H73" i="1"/>
  <c r="H44" i="1"/>
  <c r="AT107" i="1"/>
  <c r="H46" i="1"/>
  <c r="H94" i="1"/>
  <c r="H107" i="1"/>
  <c r="AT84" i="1"/>
  <c r="AT112" i="1"/>
  <c r="H121" i="1"/>
  <c r="AT100" i="1"/>
  <c r="H117" i="1"/>
  <c r="AT66" i="1"/>
  <c r="AT87" i="1"/>
  <c r="AT85" i="1"/>
  <c r="AT88" i="1"/>
  <c r="AT68" i="1"/>
  <c r="H119" i="1"/>
  <c r="AT48" i="1"/>
  <c r="H125" i="1"/>
  <c r="AT94" i="1"/>
  <c r="H85" i="1"/>
  <c r="H84" i="1"/>
  <c r="H43" i="1"/>
  <c r="H87" i="1"/>
  <c r="H113" i="1"/>
  <c r="H41" i="1"/>
  <c r="AT82" i="1"/>
  <c r="AT111" i="1"/>
  <c r="AT64" i="1"/>
  <c r="AT89" i="1"/>
  <c r="AT114" i="1"/>
  <c r="H118" i="1"/>
  <c r="AT73" i="1"/>
  <c r="H96" i="1"/>
  <c r="AT101" i="1"/>
  <c r="AT121" i="1"/>
  <c r="H111" i="1"/>
  <c r="H115" i="1"/>
  <c r="AT115" i="1"/>
  <c r="AT110" i="1"/>
  <c r="H101" i="1"/>
  <c r="H50" i="1"/>
  <c r="H92" i="1"/>
  <c r="H42" i="1"/>
  <c r="H109" i="1"/>
  <c r="H86" i="1"/>
  <c r="H62" i="1"/>
  <c r="H100" i="1"/>
  <c r="H126" i="1"/>
  <c r="H89" i="1"/>
  <c r="AT119" i="1"/>
  <c r="H53" i="1"/>
  <c r="AT90" i="1"/>
  <c r="AT83" i="1"/>
  <c r="H93" i="1"/>
  <c r="AT91" i="1"/>
  <c r="AT113" i="1"/>
  <c r="AT76" i="1"/>
  <c r="H83" i="1"/>
  <c r="AT46" i="1"/>
  <c r="AT125" i="1"/>
  <c r="H82" i="1"/>
  <c r="AT86" i="1"/>
  <c r="AT109" i="1"/>
  <c r="AT118" i="1"/>
  <c r="H54" i="1"/>
  <c r="AT42" i="1"/>
  <c r="H110" i="1"/>
  <c r="J11" i="1" l="1"/>
  <c r="N11" i="1"/>
  <c r="O11" i="1" s="1"/>
  <c r="P10" i="1"/>
  <c r="H11" i="1"/>
  <c r="I11" i="1" s="1"/>
  <c r="M12" i="1" s="1"/>
  <c r="G12" i="1"/>
  <c r="BI81" i="1"/>
  <c r="BI59" i="1"/>
  <c r="BG106" i="1"/>
  <c r="BG81" i="1"/>
  <c r="BI106" i="1"/>
  <c r="BG59" i="1"/>
  <c r="H39" i="1"/>
  <c r="H31" i="1"/>
  <c r="I105" i="1"/>
  <c r="I58" i="1"/>
  <c r="I80" i="1"/>
  <c r="L105" i="1"/>
  <c r="L80" i="1"/>
  <c r="L58" i="1"/>
  <c r="O80" i="1"/>
  <c r="O105" i="1"/>
  <c r="BE81" i="1"/>
  <c r="BE59" i="1"/>
  <c r="BE106" i="1"/>
  <c r="BE40" i="1"/>
  <c r="AT31" i="1"/>
  <c r="AT58" i="1"/>
  <c r="AT39" i="1"/>
  <c r="AO105" i="1"/>
  <c r="AO80" i="1"/>
  <c r="AU80" i="1"/>
  <c r="AU105" i="1"/>
  <c r="G13" i="1" a="1"/>
  <c r="J12" i="1" a="1"/>
  <c r="BG126" i="1"/>
  <c r="BG116" i="1"/>
  <c r="BG108" i="1"/>
  <c r="BG93" i="1"/>
  <c r="BG85" i="1"/>
  <c r="BG60" i="1"/>
  <c r="BG46" i="1"/>
  <c r="BG82" i="1"/>
  <c r="BG42" i="1"/>
  <c r="BG89" i="1"/>
  <c r="BG87" i="1"/>
  <c r="BG62" i="1"/>
  <c r="BG109" i="1"/>
  <c r="BG86" i="1"/>
  <c r="BG47" i="1"/>
  <c r="BG125" i="1"/>
  <c r="BG115" i="1"/>
  <c r="BG107" i="1"/>
  <c r="BG92" i="1"/>
  <c r="BG84" i="1"/>
  <c r="BG54" i="1"/>
  <c r="BG44" i="1"/>
  <c r="BG100" i="1"/>
  <c r="BG90" i="1"/>
  <c r="BG112" i="1"/>
  <c r="BG77" i="1"/>
  <c r="BG41" i="1"/>
  <c r="BG114" i="1"/>
  <c r="BG101" i="1"/>
  <c r="BG91" i="1"/>
  <c r="BG83" i="1"/>
  <c r="BG68" i="1"/>
  <c r="BG53" i="1"/>
  <c r="BG43" i="1"/>
  <c r="BG113" i="1"/>
  <c r="BG66" i="1"/>
  <c r="BG121" i="1"/>
  <c r="BG64" i="1"/>
  <c r="BG74" i="1"/>
  <c r="BG117" i="1"/>
  <c r="BG73" i="1"/>
  <c r="BG119" i="1"/>
  <c r="BG111" i="1"/>
  <c r="BG88" i="1"/>
  <c r="BG76" i="1"/>
  <c r="BG63" i="1"/>
  <c r="BG50" i="1"/>
  <c r="BG118" i="1"/>
  <c r="BG110" i="1"/>
  <c r="BG96" i="1"/>
  <c r="BG48" i="1"/>
  <c r="BG94" i="1"/>
  <c r="BG61" i="1"/>
  <c r="BG98" i="1" a="1"/>
  <c r="BG123" i="1" a="1"/>
  <c r="BG70" i="1" a="1"/>
  <c r="BG52" i="1" a="1"/>
  <c r="BG52" i="1" l="1"/>
  <c r="BG70" i="1"/>
  <c r="BG123" i="1"/>
  <c r="BG98" i="1"/>
  <c r="J12" i="1"/>
  <c r="G13" i="1"/>
  <c r="N12" i="1"/>
  <c r="O12" i="1" s="1"/>
  <c r="H12" i="1"/>
  <c r="I12" i="1" s="1"/>
  <c r="M13" i="1" s="1"/>
  <c r="P11" i="1"/>
  <c r="H80" i="1"/>
  <c r="H58" i="1"/>
  <c r="H105" i="1"/>
  <c r="AT80" i="1"/>
  <c r="AT105" i="1"/>
  <c r="G14" i="1" a="1"/>
  <c r="J13" i="1" a="1"/>
  <c r="J13" i="1" l="1"/>
  <c r="G14" i="1"/>
  <c r="N13" i="1"/>
  <c r="O13" i="1" s="1"/>
  <c r="P12" i="1"/>
  <c r="BG40" i="1" s="1"/>
  <c r="H13" i="1"/>
  <c r="I13" i="1" s="1"/>
  <c r="M14" i="1" s="1"/>
  <c r="G15" i="1" a="1"/>
  <c r="J14" i="1" a="1"/>
  <c r="J14" i="1" l="1"/>
  <c r="G15" i="1"/>
  <c r="N14" i="1"/>
  <c r="O14" i="1" s="1"/>
  <c r="P13" i="1"/>
  <c r="H14" i="1"/>
  <c r="I14" i="1" s="1"/>
  <c r="M15" i="1" s="1"/>
  <c r="J15" i="1" a="1"/>
  <c r="BI126" i="1"/>
  <c r="BI116" i="1"/>
  <c r="BI108" i="1"/>
  <c r="BI93" i="1"/>
  <c r="BI85" i="1"/>
  <c r="BI60" i="1"/>
  <c r="BI46" i="1"/>
  <c r="BI115" i="1"/>
  <c r="BI107" i="1"/>
  <c r="BI92" i="1"/>
  <c r="BI84" i="1"/>
  <c r="BI54" i="1"/>
  <c r="BI43" i="1"/>
  <c r="BI125" i="1"/>
  <c r="BI68" i="1"/>
  <c r="BI114" i="1"/>
  <c r="BI101" i="1"/>
  <c r="BI91" i="1"/>
  <c r="BI113" i="1"/>
  <c r="BI100" i="1"/>
  <c r="BI90" i="1"/>
  <c r="BI82" i="1"/>
  <c r="BI66" i="1"/>
  <c r="BI42" i="1"/>
  <c r="BI74" i="1"/>
  <c r="BI117" i="1"/>
  <c r="BI44" i="1"/>
  <c r="BI121" i="1"/>
  <c r="BI112" i="1"/>
  <c r="BI89" i="1"/>
  <c r="BI77" i="1"/>
  <c r="BI64" i="1"/>
  <c r="BI41" i="1"/>
  <c r="BI118" i="1"/>
  <c r="BI87" i="1"/>
  <c r="BI62" i="1"/>
  <c r="BI109" i="1"/>
  <c r="BI86" i="1"/>
  <c r="BI119" i="1"/>
  <c r="BI111" i="1"/>
  <c r="BI88" i="1"/>
  <c r="BI76" i="1"/>
  <c r="BI63" i="1"/>
  <c r="BI50" i="1"/>
  <c r="BI110" i="1"/>
  <c r="BI96" i="1"/>
  <c r="BI48" i="1"/>
  <c r="BI94" i="1"/>
  <c r="BI73" i="1"/>
  <c r="BI61" i="1"/>
  <c r="BI47" i="1"/>
  <c r="BI83" i="1"/>
  <c r="BI53" i="1"/>
  <c r="BI98" i="1" a="1"/>
  <c r="BI52" i="1" a="1"/>
  <c r="BI123" i="1" a="1"/>
  <c r="BI70" i="1" a="1"/>
  <c r="BI70" i="1" l="1"/>
  <c r="BI123" i="1"/>
  <c r="BI52" i="1"/>
  <c r="BI98" i="1"/>
  <c r="J15" i="1"/>
  <c r="N15" i="1"/>
  <c r="O15" i="1" s="1"/>
  <c r="P14" i="1"/>
  <c r="H15" i="1"/>
  <c r="I15" i="1" s="1"/>
  <c r="P15" i="1" l="1"/>
  <c r="BI4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<sst xmlns="http://schemas.openxmlformats.org/spreadsheetml/2006/main" count="489" uniqueCount="98">
  <si>
    <t>Version</t>
  </si>
  <si>
    <t>Financial Year</t>
  </si>
  <si>
    <t>Financial Period</t>
  </si>
  <si>
    <t>Company</t>
  </si>
  <si>
    <t>FX Calculation</t>
  </si>
  <si>
    <t>Consolidation Layer</t>
  </si>
  <si>
    <t>Rolling 12 Periods</t>
  </si>
  <si>
    <t>Covenant 1</t>
  </si>
  <si>
    <t>Underlying Operating Profit</t>
  </si>
  <si>
    <t>Amortisation of Intangibles</t>
  </si>
  <si>
    <t>Pensions Admin Costs</t>
  </si>
  <si>
    <t>EBITA Per Agreement</t>
  </si>
  <si>
    <t>Required EBITA</t>
  </si>
  <si>
    <t>EBITA Headroom</t>
  </si>
  <si>
    <t>Net Bank Interest Paid / (Received)</t>
  </si>
  <si>
    <t>Lease Interest</t>
  </si>
  <si>
    <t>Finance Costs</t>
  </si>
  <si>
    <t>EBITDA Per Agreement</t>
  </si>
  <si>
    <t>EBITDA Headroom</t>
  </si>
  <si>
    <t>Covenant 2</t>
  </si>
  <si>
    <t>Depreciation</t>
  </si>
  <si>
    <t>Net Debt</t>
  </si>
  <si>
    <t>Net Leverage</t>
  </si>
  <si>
    <t>Covenant 3</t>
  </si>
  <si>
    <t>External Revenue</t>
  </si>
  <si>
    <t>Actual / Forecast Core Subsidiary Revenue / Group Revenue</t>
  </si>
  <si>
    <t>Required Core Subsidiary Revenue</t>
  </si>
  <si>
    <t>Group Revenue Headroom</t>
  </si>
  <si>
    <t>12 m/e</t>
  </si>
  <si>
    <t>Covenant 1 - Interest Cover</t>
  </si>
  <si>
    <t>Period</t>
  </si>
  <si>
    <t>Next Period</t>
  </si>
  <si>
    <t>Period Numeric</t>
  </si>
  <si>
    <t>Period + 2</t>
  </si>
  <si>
    <t>Year</t>
  </si>
  <si>
    <t>Period + 3</t>
  </si>
  <si>
    <t>Year -1</t>
  </si>
  <si>
    <t>Period + 4</t>
  </si>
  <si>
    <t>Next Year</t>
  </si>
  <si>
    <t>Period + 5</t>
  </si>
  <si>
    <t>Month</t>
  </si>
  <si>
    <t>Period + 6</t>
  </si>
  <si>
    <t>Year Period</t>
  </si>
  <si>
    <t>Period + 7</t>
  </si>
  <si>
    <t>Period + 8</t>
  </si>
  <si>
    <t>Period + 9</t>
  </si>
  <si>
    <t>EBITA</t>
  </si>
  <si>
    <t>Compliance Level</t>
  </si>
  <si>
    <t>Interest Cover</t>
  </si>
  <si>
    <t>Compliance Level Ratio of EBITA : Finance Costs</t>
  </si>
  <si>
    <t>Covenant 2 - Net Leverage</t>
  </si>
  <si>
    <t>Compliance Level Ratio of Net Debt to EBITDA</t>
  </si>
  <si>
    <t>Covenant 3 - Core Subsidiary Ratio</t>
  </si>
  <si>
    <t>CTP-US</t>
  </si>
  <si>
    <t>CTP-UK</t>
  </si>
  <si>
    <t>CTP-Czech</t>
  </si>
  <si>
    <t>Aero-Bruntons</t>
  </si>
  <si>
    <t>Aero-Jacottet</t>
  </si>
  <si>
    <t>Aero-Consol</t>
  </si>
  <si>
    <t>Guarantor Group</t>
  </si>
  <si>
    <t>CTP-India</t>
  </si>
  <si>
    <t>CTP-China</t>
  </si>
  <si>
    <t>H01_Headoffice</t>
  </si>
  <si>
    <t>H02_other_companies</t>
  </si>
  <si>
    <t>H03_consol</t>
  </si>
  <si>
    <t>H03</t>
  </si>
  <si>
    <t>H02</t>
  </si>
  <si>
    <t>H01</t>
  </si>
  <si>
    <t>Group Total</t>
  </si>
  <si>
    <t>A</t>
  </si>
  <si>
    <t xml:space="preserve">F </t>
  </si>
  <si>
    <t xml:space="preserve">Net Bank Interest </t>
  </si>
  <si>
    <t>Management Accounts</t>
  </si>
  <si>
    <t>F</t>
  </si>
  <si>
    <t>Stat Adjustment</t>
  </si>
  <si>
    <t>Stat Adjustments</t>
  </si>
  <si>
    <t xml:space="preserve">Last 12 Months </t>
  </si>
  <si>
    <t>Covenant 4 - Core Subsidiary Ratio</t>
  </si>
  <si>
    <t>Covenant 4</t>
  </si>
  <si>
    <t>Actual / Forecast Core Subsidiary EBITA / Group EBITA</t>
  </si>
  <si>
    <t>Compliance Level Ratio of Core Subsidiary EBITA / Group EBITDA</t>
  </si>
  <si>
    <t>Required Core Subsidiary EBITA</t>
  </si>
  <si>
    <t>Required Net Debt</t>
  </si>
  <si>
    <t>Net Debt Headroom</t>
  </si>
  <si>
    <t>Required EBITDA</t>
  </si>
  <si>
    <t>Group EBITA Headroom</t>
  </si>
  <si>
    <t>Forecast Version</t>
  </si>
  <si>
    <t>[9]Covenants Summary'!F17</t>
  </si>
  <si>
    <t>P03</t>
  </si>
  <si>
    <t>P06</t>
  </si>
  <si>
    <t>P09</t>
  </si>
  <si>
    <t>P12</t>
  </si>
  <si>
    <t>Period + 10</t>
  </si>
  <si>
    <t>Period + 11</t>
  </si>
  <si>
    <t>Period + 12</t>
  </si>
  <si>
    <t>Period + 13</t>
  </si>
  <si>
    <t>Period + 14</t>
  </si>
  <si>
    <t>Period + 15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</si>
</sst>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%"/>
    <numFmt numFmtId="166" formatCode="#,##0,;[Red]\(#,##0,\);0"/>
  </numFmts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.5"/>
      <color rgb="FF165D81"/>
      <name val="Calibri"/>
      <family val="2"/>
    </font>
    <font>
      <b/>
      <sz val="10.5"/>
      <color theme="1" tint="0.24994659260841701"/>
      <name val="Calibri"/>
      <family val="2"/>
    </font>
    <font>
      <b/>
      <sz val="10.5"/>
      <color theme="1" tint="0.34998626667073579"/>
      <name val="Calibri"/>
      <family val="2"/>
    </font>
    <font>
      <b/>
      <sz val="10.5"/>
      <color theme="4"/>
      <name val="Calibri"/>
      <family val="2"/>
    </font>
    <font>
      <b/>
      <sz val="10.5"/>
      <color theme="7"/>
      <name val="Calibri"/>
      <family val="2"/>
    </font>
    <font>
      <b/>
      <sz val="10.5"/>
      <color theme="5" tint="0.39994506668294322"/>
      <name val="Calibri"/>
      <family val="2"/>
    </font>
    <font>
      <b/>
      <sz val="10.5"/>
      <color rgb="FF336577"/>
      <name val="Calibri"/>
      <family val="2"/>
    </font>
    <font>
      <b/>
      <sz val="10.5"/>
      <color theme="6" tint="-0.24994659260841701"/>
      <name val="Calibri"/>
      <family val="2"/>
    </font>
    <font>
      <b/>
      <sz val="10.5"/>
      <color theme="3" tint="0.39994506668294322"/>
      <name val="Calibri"/>
      <family val="2"/>
    </font>
    <font>
      <b/>
      <sz val="9"/>
      <color theme="1"/>
      <name val="Aptos Narrow"/>
      <family val="2"/>
      <scheme val="minor"/>
    </font>
    <font>
      <b/>
      <u/>
      <sz val="10"/>
      <name val="Calibri"/>
      <family val="2"/>
    </font>
    <font>
      <b/>
      <u/>
      <sz val="11"/>
      <color theme="1"/>
      <name val="Aptos Narrow"/>
      <family val="2"/>
      <scheme val="minor"/>
    </font>
    <font>
      <b/>
      <sz val="10"/>
      <name val="Calibri"/>
      <family val="2"/>
    </font>
    <font>
      <b/>
      <sz val="10"/>
      <color theme="3" tint="0.249977111117893"/>
      <name val="Calibri"/>
      <family val="2"/>
    </font>
    <font>
      <sz val="10.5"/>
      <color theme="1" tint="0.24994659260841701"/>
      <name val="Calibri"/>
      <family val="2"/>
    </font>
    <font>
      <b/>
      <sz val="10"/>
      <color rgb="FF165D8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u/>
      <sz val="10"/>
      <color theme="1"/>
      <name val="Calibri"/>
      <family val="2"/>
    </font>
    <font>
      <sz val="10"/>
      <name val="Calibri"/>
      <family val="2"/>
    </font>
    <font>
      <b/>
      <sz val="10.5"/>
      <name val="Calibri"/>
      <family val="2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ED7A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2EFDA"/>
        <bgColor indexed="64"/>
      </patternFill>
    </fill>
  </fills>
  <borders count="16">
    <border>
      <left/>
      <right/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 style="thin">
        <color theme="0" tint="-0.14996795556505021"/>
      </bottom>
      <diagonal/>
    </border>
  </borders>
  <cellStyleXfs count="76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1" applyNumberFormat="0" applyFill="0" applyProtection="0">
      <alignment horizontal="center" vertical="center"/>
    </xf>
    <xf numFmtId="3" fontId="4" fillId="0" borderId="2" applyFont="0" applyFill="0" applyAlignment="0" applyProtection="0"/>
    <xf numFmtId="3" fontId="4" fillId="0" borderId="2" applyFont="0" applyFill="0" applyAlignment="0" applyProtection="0"/>
    <xf numFmtId="3" fontId="4" fillId="0" borderId="2" applyFont="0" applyFill="0" applyAlignment="0" applyProtection="0"/>
    <xf numFmtId="3" fontId="4" fillId="0" borderId="2" applyFont="0" applyFill="0" applyAlignment="0" applyProtection="0"/>
    <xf numFmtId="3" fontId="4" fillId="0" borderId="2" applyFont="0" applyFill="0" applyAlignment="0" applyProtection="0"/>
    <xf numFmtId="3" fontId="4" fillId="0" borderId="2" applyFont="0" applyFill="0" applyAlignment="0" applyProtection="0"/>
    <xf numFmtId="3" fontId="4" fillId="0" borderId="2" applyFont="0" applyFill="0" applyAlignment="0" applyProtection="0"/>
    <xf numFmtId="3" fontId="4" fillId="0" borderId="2" applyFont="0" applyFill="0" applyAlignment="0" applyProtection="0"/>
    <xf numFmtId="3" fontId="3" fillId="0" borderId="1" applyNumberFormat="0" applyFill="0" applyAlignment="0" applyProtection="0"/>
    <xf numFmtId="0" fontId="3" fillId="0" borderId="1" applyNumberFormat="0" applyFill="0" applyAlignment="0" applyProtection="0"/>
    <xf numFmtId="3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3" fontId="4" fillId="0" borderId="0" applyNumberFormat="0" applyBorder="0" applyAlignment="0" applyProtection="0"/>
    <xf numFmtId="3" fontId="4" fillId="0" borderId="0" applyNumberFormat="0" applyBorder="0" applyAlignment="0" applyProtection="0"/>
    <xf numFmtId="3" fontId="4" fillId="0" borderId="0" applyNumberFormat="0" applyBorder="0" applyAlignment="0" applyProtection="0"/>
    <xf numFmtId="3" fontId="4" fillId="0" borderId="0" applyNumberFormat="0" applyBorder="0" applyAlignment="0" applyProtection="0"/>
    <xf numFmtId="3" fontId="4" fillId="0" borderId="0" applyNumberFormat="0" applyBorder="0" applyAlignment="0" applyProtection="0"/>
    <xf numFmtId="3" fontId="4" fillId="0" borderId="2" applyNumberFormat="0" applyBorder="0" applyAlignment="0" applyProtection="0"/>
    <xf numFmtId="3" fontId="4" fillId="0" borderId="2" applyNumberFormat="0" applyBorder="0" applyAlignment="0" applyProtection="0"/>
    <xf numFmtId="3" fontId="4" fillId="0" borderId="2" applyNumberFormat="0" applyBorder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>
      <alignment horizontal="right" vertical="center"/>
    </xf>
    <xf numFmtId="3" fontId="4" fillId="2" borderId="2">
      <alignment horizontal="center" vertical="center"/>
    </xf>
    <xf numFmtId="0" fontId="4" fillId="2" borderId="2">
      <alignment horizontal="right" vertical="center"/>
    </xf>
    <xf numFmtId="0" fontId="3" fillId="0" borderId="3">
      <alignment horizontal="left" vertical="center"/>
    </xf>
    <xf numFmtId="0" fontId="3" fillId="0" borderId="4">
      <alignment horizontal="center" vertical="center"/>
    </xf>
    <xf numFmtId="0" fontId="5" fillId="0" borderId="5">
      <alignment horizontal="center" vertical="center"/>
    </xf>
    <xf numFmtId="0" fontId="4" fillId="3" borderId="2"/>
    <xf numFmtId="3" fontId="3" fillId="0" borderId="1" applyFill="0" applyAlignment="0" applyProtection="0"/>
    <xf numFmtId="3" fontId="3" fillId="0" borderId="1" applyFill="0" applyAlignment="0" applyProtection="0"/>
    <xf numFmtId="3" fontId="3" fillId="0" borderId="1" applyFill="0" applyAlignment="0" applyProtection="0"/>
    <xf numFmtId="3" fontId="3" fillId="0" borderId="1" applyFill="0" applyAlignment="0" applyProtection="0"/>
    <xf numFmtId="0" fontId="3" fillId="0" borderId="1" applyFill="0" applyAlignment="0" applyProtection="0"/>
    <xf numFmtId="3" fontId="3" fillId="0" borderId="1" applyFill="0" applyAlignment="0" applyProtection="0"/>
    <xf numFmtId="0" fontId="3" fillId="0" borderId="4">
      <alignment horizontal="center" vertical="center"/>
    </xf>
    <xf numFmtId="0" fontId="3" fillId="0" borderId="4">
      <alignment horizontal="center" vertical="center"/>
    </xf>
    <xf numFmtId="3" fontId="4" fillId="0" borderId="2" applyFont="0" applyFill="0" applyAlignment="0" applyProtection="0"/>
    <xf numFmtId="0" fontId="4" fillId="0" borderId="2" applyFill="0" applyAlignment="0" applyProtection="0"/>
    <xf numFmtId="0" fontId="3" fillId="0" borderId="1" applyFill="0" applyAlignment="0" applyProtection="0"/>
    <xf numFmtId="3" fontId="3" fillId="0" borderId="1" applyFill="0" applyAlignment="0" applyProtection="0"/>
    <xf numFmtId="0" fontId="3" fillId="0" borderId="1" applyFill="0" applyAlignment="0" applyProtection="0"/>
    <xf numFmtId="0" fontId="3" fillId="0" borderId="1" applyFill="0" applyAlignment="0" applyProtection="0"/>
    <xf numFmtId="0" fontId="3" fillId="0" borderId="1" applyFill="0" applyAlignment="0" applyProtection="0"/>
    <xf numFmtId="0" fontId="3" fillId="0" borderId="1" applyFill="0" applyAlignment="0" applyProtection="0"/>
    <xf numFmtId="0" fontId="3" fillId="0" borderId="3">
      <alignment horizontal="left" vertical="center"/>
    </xf>
    <xf numFmtId="3" fontId="3" fillId="0" borderId="1" applyFill="0" applyAlignment="0" applyProtection="0"/>
    <xf numFmtId="3" fontId="6" fillId="0" borderId="2"/>
    <xf numFmtId="3" fontId="7" fillId="0" borderId="2"/>
    <xf numFmtId="0" fontId="3" fillId="0" borderId="4">
      <alignment horizontal="left" vertical="top"/>
    </xf>
    <xf numFmtId="0" fontId="8" fillId="0" borderId="2"/>
    <xf numFmtId="0" fontId="3" fillId="0" borderId="4">
      <alignment horizontal="left" vertical="center"/>
    </xf>
    <xf numFmtId="0" fontId="4" fillId="2" borderId="6"/>
    <xf numFmtId="3" fontId="4" fillId="0" borderId="2">
      <alignment horizontal="right" vertical="center"/>
    </xf>
    <xf numFmtId="0" fontId="3" fillId="0" borderId="4">
      <alignment horizontal="right" vertical="center"/>
    </xf>
    <xf numFmtId="0" fontId="4" fillId="0" borderId="5">
      <alignment horizontal="center" vertical="center"/>
    </xf>
    <xf numFmtId="3" fontId="4" fillId="0" borderId="2"/>
    <xf numFmtId="3" fontId="4" fillId="0" borderId="2"/>
    <xf numFmtId="0" fontId="4" fillId="0" borderId="5">
      <alignment horizontal="center" vertical="center" wrapText="1"/>
    </xf>
    <xf numFmtId="0" fontId="9" fillId="0" borderId="5">
      <alignment horizontal="left" vertical="center" indent="1"/>
    </xf>
    <xf numFmtId="0" fontId="10" fillId="0" borderId="2"/>
    <xf numFmtId="0" fontId="3" fillId="0" borderId="3">
      <alignment horizontal="left" vertical="center"/>
    </xf>
    <xf numFmtId="3" fontId="4" fillId="0" borderId="2">
      <alignment horizontal="center" vertical="center"/>
    </xf>
    <xf numFmtId="0" fontId="3" fillId="0" borderId="4">
      <alignment horizontal="center" vertical="center"/>
    </xf>
    <xf numFmtId="0" fontId="3" fillId="0" borderId="4">
      <alignment horizontal="center" vertical="center"/>
    </xf>
    <xf numFmtId="0" fontId="3" fillId="0" borderId="3">
      <alignment horizontal="left" vertical="center"/>
    </xf>
    <xf numFmtId="0" fontId="3" fillId="0" borderId="3">
      <alignment horizontal="left" vertical="center"/>
    </xf>
    <xf numFmtId="0" fontId="11" fillId="0" borderId="2"/>
  </cellStyleXfs>
  <cellXfs count="108">
    <xf numFmtId="0" fontId="0" fillId="0" borderId="0" xfId="0"/>
    <xf numFmtId="0" fontId="12" fillId="0" borderId="0" xfId="0" applyFont="1" applyAlignment="1">
      <alignment horizontal="left"/>
    </xf>
    <xf numFmtId="0" fontId="3" fillId="0" borderId="3" xfId="74" quotePrefix="1">
      <alignment horizontal="left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29" applyBorder="1" applyAlignment="1"/>
    <xf numFmtId="0" fontId="4" fillId="0" borderId="0" xfId="29" quotePrefix="1" applyBorder="1" applyAlignment="1"/>
    <xf numFmtId="0" fontId="3" fillId="0" borderId="0" xfId="74" quotePrefix="1" applyBorder="1" applyAlignment="1">
      <alignment horizontal="left" vertical="center" indent="2"/>
    </xf>
    <xf numFmtId="0" fontId="3" fillId="0" borderId="0" xfId="74" quotePrefix="1" applyBorder="1" applyAlignment="1">
      <alignment horizontal="left" vertical="center" indent="1"/>
    </xf>
    <xf numFmtId="0" fontId="3" fillId="0" borderId="0" xfId="74" quotePrefix="1" applyBorder="1">
      <alignment horizontal="left" vertical="center"/>
    </xf>
    <xf numFmtId="0" fontId="3" fillId="0" borderId="0" xfId="72" quotePrefix="1" applyBorder="1">
      <alignment horizontal="center" vertical="center"/>
    </xf>
    <xf numFmtId="3" fontId="4" fillId="0" borderId="0" xfId="65" applyBorder="1"/>
    <xf numFmtId="0" fontId="15" fillId="0" borderId="5" xfId="72" quotePrefix="1" applyFont="1" applyBorder="1" applyAlignment="1">
      <alignment horizontal="right" vertical="center"/>
    </xf>
    <xf numFmtId="0" fontId="13" fillId="0" borderId="5" xfId="72" quotePrefix="1" applyFont="1" applyBorder="1" applyAlignment="1">
      <alignment horizontal="right" vertical="center"/>
    </xf>
    <xf numFmtId="0" fontId="14" fillId="0" borderId="5" xfId="0" applyFont="1" applyBorder="1" applyAlignment="1">
      <alignment horizontal="right"/>
    </xf>
    <xf numFmtId="3" fontId="4" fillId="0" borderId="5" xfId="65" applyBorder="1"/>
    <xf numFmtId="164" fontId="4" fillId="0" borderId="5" xfId="1" applyFont="1" applyBorder="1"/>
    <xf numFmtId="4" fontId="16" fillId="0" borderId="5" xfId="65" applyNumberFormat="1" applyFont="1" applyBorder="1"/>
    <xf numFmtId="166" fontId="4" fillId="0" borderId="5" xfId="65" applyNumberFormat="1" applyBorder="1"/>
    <xf numFmtId="165" fontId="4" fillId="0" borderId="5" xfId="2" applyNumberFormat="1" applyFont="1" applyBorder="1"/>
    <xf numFmtId="9" fontId="16" fillId="0" borderId="5" xfId="2" applyFont="1" applyBorder="1"/>
    <xf numFmtId="0" fontId="4" fillId="0" borderId="0" xfId="28" applyBorder="1" applyAlignment="1">
      <alignment horizontal="left"/>
    </xf>
    <xf numFmtId="0" fontId="2" fillId="0" borderId="0" xfId="0" applyFont="1"/>
    <xf numFmtId="0" fontId="3" fillId="5" borderId="3" xfId="74" quotePrefix="1" applyFill="1">
      <alignment horizontal="left" vertical="center"/>
    </xf>
    <xf numFmtId="0" fontId="0" fillId="5" borderId="0" xfId="0" applyFill="1"/>
    <xf numFmtId="0" fontId="3" fillId="5" borderId="0" xfId="74" quotePrefix="1" applyFill="1" applyBorder="1" applyAlignment="1">
      <alignment horizontal="left" vertical="center" indent="2"/>
    </xf>
    <xf numFmtId="166" fontId="17" fillId="5" borderId="5" xfId="65" applyNumberFormat="1" applyFont="1" applyFill="1" applyBorder="1"/>
    <xf numFmtId="0" fontId="4" fillId="0" borderId="9" xfId="29" quotePrefix="1" applyBorder="1" applyAlignment="1"/>
    <xf numFmtId="0" fontId="4" fillId="6" borderId="9" xfId="28" applyFill="1" applyBorder="1" applyAlignment="1">
      <alignment horizontal="left"/>
    </xf>
    <xf numFmtId="0" fontId="4" fillId="0" borderId="11" xfId="29" quotePrefix="1" applyBorder="1" applyAlignment="1"/>
    <xf numFmtId="0" fontId="4" fillId="0" borderId="10" xfId="29" quotePrefix="1" applyFill="1" applyBorder="1" applyAlignment="1"/>
    <xf numFmtId="166" fontId="17" fillId="5" borderId="12" xfId="65" applyNumberFormat="1" applyFont="1" applyFill="1" applyBorder="1"/>
    <xf numFmtId="166" fontId="4" fillId="5" borderId="5" xfId="65" applyNumberFormat="1" applyFill="1" applyBorder="1"/>
    <xf numFmtId="166" fontId="17" fillId="5" borderId="0" xfId="65" applyNumberFormat="1" applyFont="1" applyFill="1" applyBorder="1"/>
    <xf numFmtId="166" fontId="4" fillId="5" borderId="14" xfId="65" applyNumberFormat="1" applyFill="1" applyBorder="1"/>
    <xf numFmtId="0" fontId="0" fillId="0" borderId="13" xfId="0" applyBorder="1"/>
    <xf numFmtId="0" fontId="0" fillId="0" borderId="5" xfId="0" applyBorder="1" applyAlignment="1">
      <alignment horizontal="center"/>
    </xf>
    <xf numFmtId="166" fontId="4" fillId="5" borderId="13" xfId="65" applyNumberFormat="1" applyFill="1" applyBorder="1" applyAlignment="1">
      <alignment horizontal="center"/>
    </xf>
    <xf numFmtId="166" fontId="4" fillId="5" borderId="0" xfId="65" applyNumberFormat="1" applyFill="1" applyBorder="1" applyAlignment="1">
      <alignment horizontal="center"/>
    </xf>
    <xf numFmtId="166" fontId="17" fillId="7" borderId="5" xfId="65" applyNumberFormat="1" applyFont="1" applyFill="1" applyBorder="1"/>
    <xf numFmtId="166" fontId="4" fillId="5" borderId="5" xfId="65" applyNumberFormat="1" applyFill="1" applyBorder="1" applyAlignment="1">
      <alignment horizontal="center"/>
    </xf>
    <xf numFmtId="0" fontId="20" fillId="0" borderId="5" xfId="0" applyFont="1" applyBorder="1" applyAlignment="1">
      <alignment horizontal="left"/>
    </xf>
    <xf numFmtId="166" fontId="4" fillId="0" borderId="2" xfId="65" applyNumberFormat="1" applyAlignment="1">
      <alignment horizontal="center"/>
    </xf>
    <xf numFmtId="0" fontId="0" fillId="0" borderId="2" xfId="0" applyBorder="1" applyAlignment="1">
      <alignment horizontal="center"/>
    </xf>
    <xf numFmtId="166" fontId="17" fillId="0" borderId="2" xfId="65" applyNumberFormat="1" applyFont="1"/>
    <xf numFmtId="166" fontId="4" fillId="0" borderId="2" xfId="65" applyNumberFormat="1"/>
    <xf numFmtId="166" fontId="17" fillId="0" borderId="0" xfId="65" applyNumberFormat="1" applyFont="1" applyBorder="1"/>
    <xf numFmtId="0" fontId="0" fillId="4" borderId="0" xfId="0" applyFill="1" applyAlignment="1">
      <alignment horizontal="center"/>
    </xf>
    <xf numFmtId="166" fontId="4" fillId="5" borderId="12" xfId="65" applyNumberFormat="1" applyFill="1" applyBorder="1"/>
    <xf numFmtId="0" fontId="15" fillId="5" borderId="5" xfId="72" quotePrefix="1" applyFont="1" applyFill="1" applyBorder="1" applyAlignment="1">
      <alignment horizontal="right" vertical="center"/>
    </xf>
    <xf numFmtId="0" fontId="13" fillId="5" borderId="5" xfId="72" quotePrefix="1" applyFont="1" applyFill="1" applyBorder="1" applyAlignment="1">
      <alignment horizontal="right" vertical="center"/>
    </xf>
    <xf numFmtId="0" fontId="13" fillId="0" borderId="13" xfId="72" quotePrefix="1" applyFont="1" applyBorder="1" applyAlignment="1">
      <alignment vertical="center"/>
    </xf>
    <xf numFmtId="0" fontId="13" fillId="0" borderId="0" xfId="72" quotePrefix="1" applyFont="1" applyBorder="1" applyAlignment="1">
      <alignment vertical="center"/>
    </xf>
    <xf numFmtId="0" fontId="13" fillId="5" borderId="13" xfId="72" quotePrefix="1" applyFont="1" applyFill="1" applyBorder="1" applyAlignment="1">
      <alignment vertical="center"/>
    </xf>
    <xf numFmtId="0" fontId="19" fillId="0" borderId="0" xfId="0" applyFont="1"/>
    <xf numFmtId="0" fontId="19" fillId="0" borderId="0" xfId="0" applyFont="1" applyAlignment="1">
      <alignment horizontal="center"/>
    </xf>
    <xf numFmtId="0" fontId="19" fillId="5" borderId="0" xfId="0" applyFont="1" applyFill="1"/>
    <xf numFmtId="0" fontId="19" fillId="5" borderId="13" xfId="0" applyFont="1" applyFill="1" applyBorder="1"/>
    <xf numFmtId="0" fontId="19" fillId="0" borderId="13" xfId="0" applyFont="1" applyBorder="1"/>
    <xf numFmtId="0" fontId="22" fillId="0" borderId="13" xfId="72" quotePrefix="1" applyFont="1" applyBorder="1" applyAlignment="1">
      <alignment vertical="center"/>
    </xf>
    <xf numFmtId="0" fontId="22" fillId="5" borderId="13" xfId="72" quotePrefix="1" applyFont="1" applyFill="1" applyBorder="1" applyAlignment="1">
      <alignment vertical="center"/>
    </xf>
    <xf numFmtId="0" fontId="22" fillId="0" borderId="0" xfId="72" quotePrefix="1" applyFont="1" applyBorder="1">
      <alignment horizontal="center" vertical="center"/>
    </xf>
    <xf numFmtId="166" fontId="4" fillId="5" borderId="2" xfId="65" applyNumberFormat="1" applyFill="1" applyAlignment="1">
      <alignment horizontal="center"/>
    </xf>
    <xf numFmtId="0" fontId="18" fillId="0" borderId="0" xfId="74" applyFont="1" applyBorder="1" applyAlignment="1">
      <alignment vertical="center"/>
    </xf>
    <xf numFmtId="0" fontId="19" fillId="0" borderId="5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9" fillId="0" borderId="2" xfId="0" applyFont="1" applyBorder="1"/>
    <xf numFmtId="0" fontId="19" fillId="5" borderId="5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2" fillId="0" borderId="2" xfId="0" applyFont="1" applyBorder="1" applyAlignment="1">
      <alignment horizontal="right"/>
    </xf>
    <xf numFmtId="166" fontId="0" fillId="0" borderId="2" xfId="0" applyNumberFormat="1" applyBorder="1"/>
    <xf numFmtId="166" fontId="2" fillId="0" borderId="2" xfId="0" applyNumberFormat="1" applyFont="1" applyBorder="1"/>
    <xf numFmtId="0" fontId="0" fillId="0" borderId="2" xfId="0" applyBorder="1"/>
    <xf numFmtId="0" fontId="2" fillId="0" borderId="2" xfId="0" applyFont="1" applyBorder="1"/>
    <xf numFmtId="4" fontId="16" fillId="0" borderId="2" xfId="65" applyNumberFormat="1" applyFont="1"/>
    <xf numFmtId="9" fontId="16" fillId="0" borderId="2" xfId="2" applyFont="1" applyFill="1" applyBorder="1"/>
    <xf numFmtId="166" fontId="4" fillId="0" borderId="0" xfId="65" applyNumberFormat="1" applyBorder="1"/>
    <xf numFmtId="0" fontId="4" fillId="0" borderId="15" xfId="29" quotePrefix="1" applyBorder="1" applyAlignment="1"/>
    <xf numFmtId="9" fontId="4" fillId="5" borderId="5" xfId="2" applyFont="1" applyFill="1" applyBorder="1"/>
    <xf numFmtId="9" fontId="4" fillId="0" borderId="2" xfId="2" applyFont="1" applyFill="1" applyBorder="1"/>
    <xf numFmtId="9" fontId="4" fillId="0" borderId="2" xfId="2" applyFont="1" applyBorder="1"/>
    <xf numFmtId="9" fontId="2" fillId="0" borderId="0" xfId="2" applyFont="1"/>
    <xf numFmtId="9" fontId="4" fillId="0" borderId="5" xfId="2" applyFont="1" applyBorder="1"/>
    <xf numFmtId="9" fontId="2" fillId="0" borderId="2" xfId="2" applyFont="1" applyFill="1" applyBorder="1"/>
    <xf numFmtId="166" fontId="17" fillId="5" borderId="14" xfId="65" applyNumberFormat="1" applyFont="1" applyFill="1" applyBorder="1"/>
    <xf numFmtId="0" fontId="20" fillId="0" borderId="7" xfId="0" applyFont="1" applyBorder="1" applyAlignment="1">
      <alignment horizontal="left"/>
    </xf>
    <xf numFmtId="0" fontId="20" fillId="0" borderId="8" xfId="0" applyFont="1" applyBorder="1" applyAlignment="1">
      <alignment horizontal="left"/>
    </xf>
    <xf numFmtId="166" fontId="2" fillId="0" borderId="0" xfId="0" applyNumberFormat="1" applyFont="1"/>
    <xf numFmtId="0" fontId="4" fillId="6" borderId="15" xfId="28" applyNumberFormat="1" applyFill="1" applyBorder="1" applyAlignment="1">
      <alignment horizontal="left"/>
    </xf>
    <xf numFmtId="0" fontId="4" fillId="6" borderId="9" xfId="28" applyNumberFormat="1" applyFill="1" applyBorder="1" applyAlignment="1">
      <alignment horizontal="left"/>
    </xf>
    <xf numFmtId="0" fontId="4" fillId="6" borderId="11" xfId="28" applyNumberFormat="1" applyFill="1" applyBorder="1" applyAlignment="1">
      <alignment horizontal="left"/>
    </xf>
    <xf numFmtId="0" fontId="4" fillId="0" borderId="0" xfId="29" quotePrefix="1" applyFill="1" applyBorder="1" applyAlignment="1"/>
    <xf numFmtId="0" fontId="0" fillId="0" borderId="0" xfId="0" quotePrefix="1"/>
    <xf numFmtId="0" fontId="0" fillId="0" borderId="5" xfId="0" applyBorder="1" applyAlignment="1">
      <alignment horizontal="left"/>
    </xf>
    <xf numFmtId="0" fontId="14" fillId="0" borderId="5" xfId="0" applyFont="1" applyBorder="1" applyAlignment="1">
      <alignment horizontal="left"/>
    </xf>
    <xf numFmtId="0" fontId="19" fillId="0" borderId="7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20" fillId="0" borderId="5" xfId="0" applyFont="1" applyBorder="1" applyAlignment="1">
      <alignment horizontal="left"/>
    </xf>
    <xf numFmtId="0" fontId="18" fillId="0" borderId="5" xfId="74" applyFont="1" applyBorder="1">
      <alignment horizontal="left" vertical="center"/>
    </xf>
    <xf numFmtId="0" fontId="19" fillId="0" borderId="5" xfId="0" applyFont="1" applyBorder="1" applyAlignment="1">
      <alignment horizontal="left"/>
    </xf>
    <xf numFmtId="0" fontId="19" fillId="5" borderId="5" xfId="0" applyFont="1" applyFill="1" applyBorder="1" applyAlignment="1">
      <alignment horizontal="left"/>
    </xf>
    <xf numFmtId="0" fontId="21" fillId="0" borderId="5" xfId="0" applyFont="1" applyBorder="1" applyAlignment="1">
      <alignment horizontal="left"/>
    </xf>
    <xf numFmtId="0" fontId="19" fillId="0" borderId="5" xfId="0" applyFont="1" applyBorder="1" applyAlignment="1">
      <alignment horizontal="left" wrapText="1"/>
    </xf>
    <xf numFmtId="0" fontId="22" fillId="0" borderId="13" xfId="72" quotePrefix="1" applyFont="1" applyBorder="1">
      <alignment horizontal="center" vertical="center"/>
    </xf>
    <xf numFmtId="0" fontId="13" fillId="0" borderId="13" xfId="72" quotePrefix="1" applyFont="1" applyBorder="1">
      <alignment horizontal="center" vertical="center"/>
    </xf>
    <xf numFmtId="0" fontId="23" fillId="0" borderId="0" xfId="72" quotePrefix="1" applyFont="1" applyBorder="1">
      <alignment horizontal="center" vertical="center"/>
    </xf>
    <xf numFmtId="0" fontId="19" fillId="0" borderId="13" xfId="0" applyFont="1" applyBorder="1" applyAlignment="1">
      <alignment horizontal="center"/>
    </xf>
  </cellXfs>
  <cellStyles count="76">
    <cellStyle name="AF Column - IBM Cognos" xfId="3" xr:uid="{5C0D6B33-4E2B-4334-9C70-18562660FF2E}"/>
    <cellStyle name="AF Data - IBM Cognos" xfId="4" xr:uid="{283AE17F-60D5-4ACD-8BB9-3ED334524F65}"/>
    <cellStyle name="AF Data 0 - IBM Cognos" xfId="5" xr:uid="{3F1EA29F-0E73-43E1-898B-1C31D20EF983}"/>
    <cellStyle name="AF Data 1 - IBM Cognos" xfId="6" xr:uid="{A8F73091-9CBB-40D8-870A-F691391F93B3}"/>
    <cellStyle name="AF Data 2 - IBM Cognos" xfId="7" xr:uid="{9243641A-C91B-4000-BE19-6E0A17ED0513}"/>
    <cellStyle name="AF Data 3 - IBM Cognos" xfId="8" xr:uid="{B80C971A-3BF1-4603-96E7-5A239D652831}"/>
    <cellStyle name="AF Data 4 - IBM Cognos" xfId="9" xr:uid="{95C18D2E-A4B8-4073-9929-CECB9F5F3B55}"/>
    <cellStyle name="AF Data 5 - IBM Cognos" xfId="10" xr:uid="{8945069F-08A0-40E1-9C19-75E3F1EBAAD7}"/>
    <cellStyle name="AF Data Leaf - IBM Cognos" xfId="11" xr:uid="{A354A6B2-FC30-45D5-A5EF-326939B70ED6}"/>
    <cellStyle name="AF Header - IBM Cognos" xfId="12" xr:uid="{A1EFE39C-83FC-4573-B562-D02A6B524A2F}"/>
    <cellStyle name="AF Header 0 - IBM Cognos" xfId="13" xr:uid="{F7AF8A28-1A12-4720-A238-22EEA73CF564}"/>
    <cellStyle name="AF Header 1 - IBM Cognos" xfId="14" xr:uid="{BECB129F-6002-41B8-AC03-CDC10E9BB10F}"/>
    <cellStyle name="AF Header 2 - IBM Cognos" xfId="15" xr:uid="{81F850D9-B5EB-4630-BF91-AA7B2A100EB0}"/>
    <cellStyle name="AF Header 3 - IBM Cognos" xfId="16" xr:uid="{FAE5C0FE-2447-4590-B0B6-63C0A532D1E0}"/>
    <cellStyle name="AF Header 4 - IBM Cognos" xfId="17" xr:uid="{ACF9D716-52BC-49BC-9691-EB45A1ACD4D2}"/>
    <cellStyle name="AF Header 5 - IBM Cognos" xfId="18" xr:uid="{764522CD-936C-4912-AB5F-99DCAEB5C75D}"/>
    <cellStyle name="AF Header Leaf - IBM Cognos" xfId="19" xr:uid="{4DF818E2-8877-4D95-BD1B-F2FEA90AE0B7}"/>
    <cellStyle name="AF Row - IBM Cognos" xfId="20" xr:uid="{D937EB86-DB7A-4B11-9075-75A8DBAE9C3E}"/>
    <cellStyle name="AF Row 0 - IBM Cognos" xfId="21" xr:uid="{7284030F-DD0D-40E9-97C7-2859D80653EE}"/>
    <cellStyle name="AF Row 1 - IBM Cognos" xfId="22" xr:uid="{A7A4E9AE-56E6-4A1E-BBC2-52354374B3E2}"/>
    <cellStyle name="AF Row 2 - IBM Cognos" xfId="23" xr:uid="{DADF96D8-848A-4FCF-8BF1-7E6AEB1326FF}"/>
    <cellStyle name="AF Row 3 - IBM Cognos" xfId="24" xr:uid="{D5686166-ABF0-42D3-A14A-F263A65D24ED}"/>
    <cellStyle name="AF Row 4 - IBM Cognos" xfId="25" xr:uid="{8DCDD816-B946-4FD6-815B-CC741ADF3C05}"/>
    <cellStyle name="AF Row 5 - IBM Cognos" xfId="26" xr:uid="{11DA9FF7-AB61-46F4-83E1-C53BCD79DFB0}"/>
    <cellStyle name="AF Row Leaf - IBM Cognos" xfId="27" xr:uid="{9D582496-14E2-4979-B696-A0B3F0C34E0B}"/>
    <cellStyle name="AF Subnm - IBM Cognos" xfId="28" xr:uid="{DF0535BB-6402-41E3-988F-6ED655D3F9D0}"/>
    <cellStyle name="AF Title - IBM Cognos" xfId="29" xr:uid="{504E1E47-2614-4754-BB95-6E986CE1FF55}"/>
    <cellStyle name="Calculated Column - IBM Cognos" xfId="30" xr:uid="{1935E84F-C26F-48DB-912B-10582EEDFB5F}"/>
    <cellStyle name="Calculated Column Name - IBM Cognos" xfId="31" xr:uid="{CA8898DA-C5B5-4AB6-AE4F-5EAADEA44D9D}"/>
    <cellStyle name="Calculated Row - IBM Cognos" xfId="32" xr:uid="{48841F5F-574B-4804-9F86-810C4CB721A1}"/>
    <cellStyle name="Calculated Row Name - IBM Cognos" xfId="33" xr:uid="{28FB8423-1809-42E7-AED6-27ADE8697072}"/>
    <cellStyle name="Column Name - IBM Cognos" xfId="34" xr:uid="{4480F592-8B91-4BF2-8C5F-8F447DE30BC8}"/>
    <cellStyle name="Column Template - IBM Cognos" xfId="35" xr:uid="{3B25292C-56EA-4151-BB81-8937FEEB5BD2}"/>
    <cellStyle name="Comma" xfId="1" builtinId="3"/>
    <cellStyle name="Differs From Base - IBM Cognos" xfId="36" xr:uid="{A5021765-8EE8-4F2F-90DF-00D28F0ACB33}"/>
    <cellStyle name="DQR Column 0 - IBM Cognos" xfId="37" xr:uid="{0D557CB2-0AAF-4488-A4A9-B89A60DB350F}"/>
    <cellStyle name="DQR Column 1 - IBM Cognos" xfId="38" xr:uid="{45812C6F-FF19-4EE9-A339-707A1C2A2957}"/>
    <cellStyle name="DQR Column 2 - IBM Cognos" xfId="39" xr:uid="{06B6C3F4-34DA-40C0-8F85-EB359B76731C}"/>
    <cellStyle name="DQR Column 3 - IBM Cognos" xfId="40" xr:uid="{9EC5DE62-6889-4AD7-A195-126118B8A688}"/>
    <cellStyle name="DQR Column 4 - IBM Cognos" xfId="41" xr:uid="{15967046-79EC-4FA2-9FF4-397ADE1678FF}"/>
    <cellStyle name="DQR Column 5 - IBM Cognos" xfId="42" xr:uid="{1D377B01-E89F-41C5-960E-6DD45F4A31C3}"/>
    <cellStyle name="DQR Column Default - IBM Cognos" xfId="43" xr:uid="{E88B0020-211B-48C9-9330-40DE4838BFF5}"/>
    <cellStyle name="DQR Column Leaf - IBM Cognos" xfId="44" xr:uid="{547A5398-414F-43BF-B0C8-DBCD8FB5B840}"/>
    <cellStyle name="DQR Data Default - IBM Cognos" xfId="45" xr:uid="{DF19A98D-9C71-4447-AFAC-5D2F8AD1DC23}"/>
    <cellStyle name="DQR Default - IBM Cognos" xfId="46" xr:uid="{380C8425-3F78-42BC-BF1F-2EEB14CB7C8A}"/>
    <cellStyle name="DQR Row 0 - IBM Cognos" xfId="47" xr:uid="{9016277B-911C-404A-8920-2C6DE48524F3}"/>
    <cellStyle name="DQR Row 1 - IBM Cognos" xfId="48" xr:uid="{1D84A1EB-E0A5-4CD1-BF31-C7B6490DD3C8}"/>
    <cellStyle name="DQR Row 2 - IBM Cognos" xfId="49" xr:uid="{C6B5CF54-569A-40FA-9FED-4F328EADB98A}"/>
    <cellStyle name="DQR Row 3 - IBM Cognos" xfId="50" xr:uid="{9320838A-C90E-4E4A-91FF-9871E90EE803}"/>
    <cellStyle name="DQR Row 4 - IBM Cognos" xfId="51" xr:uid="{C9387B1F-80F4-4AAB-873F-B7B35EFDE3A6}"/>
    <cellStyle name="DQR Row 5 - IBM Cognos" xfId="52" xr:uid="{377D438C-6201-486A-ADB7-D48458B1F24C}"/>
    <cellStyle name="DQR Row Default - IBM Cognos" xfId="53" xr:uid="{3A6A8818-B93C-4C00-BF83-6F92777BBCB6}"/>
    <cellStyle name="DQR Row Leaf - IBM Cognos" xfId="54" xr:uid="{F33E4BD9-7F02-41F3-8E71-8E93872F6D1F}"/>
    <cellStyle name="Edit - IBM Cognos" xfId="55" xr:uid="{14E60BF3-8C8E-4361-A1D9-E4F47A11548A}"/>
    <cellStyle name="Formula - IBM Cognos" xfId="56" xr:uid="{F395363E-682A-4D11-8D8C-A7A7A2CC19FA}"/>
    <cellStyle name="Group Name - IBM Cognos" xfId="57" xr:uid="{95605EDC-703A-4B2F-8A50-10F78B0263DE}"/>
    <cellStyle name="Hold Values - IBM Cognos" xfId="58" xr:uid="{0ED68E98-3DE1-4A0D-8D40-5733BBC7F805}"/>
    <cellStyle name="List Name - IBM Cognos" xfId="59" xr:uid="{95013C8F-97EA-4465-9667-FD7C026AAD28}"/>
    <cellStyle name="Locked - IBM Cognos" xfId="60" xr:uid="{FDECFF6A-D1F7-46C6-A07C-A103BFD3E0E0}"/>
    <cellStyle name="Measure - IBM Cognos" xfId="61" xr:uid="{2A656777-F5D1-46F8-B531-91B2F06D5019}"/>
    <cellStyle name="Measure Header - IBM Cognos" xfId="62" xr:uid="{8B4458BE-F316-4914-9AB2-00D64BC5AE70}"/>
    <cellStyle name="Measure Name - IBM Cognos" xfId="63" xr:uid="{C09DC036-A04A-476B-9390-6B490F68A8C5}"/>
    <cellStyle name="Measure Summary - IBM Cognos" xfId="64" xr:uid="{74C1FA42-061F-4E98-A2C9-7F437B824C7B}"/>
    <cellStyle name="Measure Summary TM1 - IBM Cognos" xfId="65" xr:uid="{1F2CE6E3-5AF8-4275-8056-D011D8040A1C}"/>
    <cellStyle name="Measure Template - IBM Cognos" xfId="66" xr:uid="{E78290BA-FF7B-483B-8B84-C5B9E104C56D}"/>
    <cellStyle name="More - IBM Cognos" xfId="67" xr:uid="{9FAFC131-6D07-40B0-95AE-3DB471CF60FE}"/>
    <cellStyle name="Normal" xfId="0" builtinId="0" customBuiltin="1"/>
    <cellStyle name="Pending Change - IBM Cognos" xfId="68" xr:uid="{4C4CFC33-95F7-4DAE-9182-18A022EEC998}"/>
    <cellStyle name="Percent" xfId="2" builtinId="5"/>
    <cellStyle name="Row Name - IBM Cognos" xfId="69" xr:uid="{106BC607-D31E-4B99-A66E-74DC70B1BFB0}"/>
    <cellStyle name="Row Template - IBM Cognos" xfId="70" xr:uid="{17DE4C32-69E6-4741-B45C-B1BAFD30639D}"/>
    <cellStyle name="Summary Column Name - IBM Cognos" xfId="71" xr:uid="{726D1366-3A38-40D0-B3CA-17D745EC9584}"/>
    <cellStyle name="Summary Column Name TM1 - IBM Cognos" xfId="72" xr:uid="{AE619B34-71EC-4916-931D-F1C62D0902D5}"/>
    <cellStyle name="Summary Row Name - IBM Cognos" xfId="73" xr:uid="{CEA051FD-B9F6-4EA8-8DFF-6EC6B759D515}"/>
    <cellStyle name="Summary Row Name TM1 - IBM Cognos" xfId="74" xr:uid="{B5018AC2-3CCA-4CF0-99CA-A9BCD8696DDE}"/>
    <cellStyle name="Unsaved Change - IBM Cognos" xfId="75" xr:uid="{44E62940-4111-4148-AA10-7FB15A4C5CAC}"/>
  </cellStyles>
  <dxfs count="0"/>
  <tableStyles count="0" defaultTableStyle="TableStyleMedium2" defaultPivotStyle="PivotStyleLight16"/>
  <colors>
    <mruColors>
      <color rgb="FFE2EFDA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1C84C-2CD0-436C-A35B-60881E198E86}">
  <dimension ref="B1:B6"/>
  <sheetViews>
    <sheetView workbookViewId="0"/>
  </sheetViews>
  <sheetFormatPr defaultRowHeight="14.4" x14ac:dyDescent="0.3"/>
  <sheetData>
    <row r="1" spans="2:2" x14ac:dyDescent="0.3">
      <c r="B1" s="93" t="s">
        <v>87</v>
      </c>
    </row>
    <row r="2" spans="2:2" x14ac:dyDescent="0.3">
      <c r="B2" s="93" t="s">
        <v>90</v>
      </c>
    </row>
    <row r="3" spans="2:2" x14ac:dyDescent="0.3">
      <c r="B3" s="93" t="s">
        <v>88</v>
      </c>
    </row>
    <row r="4" spans="2:2" x14ac:dyDescent="0.3">
      <c r="B4" s="93" t="s">
        <v>89</v>
      </c>
    </row>
    <row r="5" spans="2:2" x14ac:dyDescent="0.3">
      <c r="B5" s="93" t="s">
        <v>90</v>
      </c>
    </row>
    <row r="6" spans="2:2" x14ac:dyDescent="0.3">
      <c r="B6" s="93" t="s">
        <v>91</v>
      </c>
    </row>
  </sheetData>
  <pageMargins left="0.7" right="0.7" top="0.75" bottom="0.75" header="0.3" footer="0.3"/>
  <customProperties>
    <customPr name="CafeStyleVersion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8ACA2-B916-4DBC-8D70-09B8F49A1790}">
  <dimension ref="A1:BI126"/>
  <sheetViews>
    <sheetView showGridLines="0" tabSelected="1" topLeftCell="D21" zoomScale="85" zoomScaleNormal="85" workbookViewId="0">
      <pane xSplit="9" ySplit="20" topLeftCell="M41" activePane="bottomRight" state="frozen"/>
      <selection activeCell="D21" sqref="D21"/>
      <selection pane="topRight" activeCell="M21" sqref="M21"/>
      <selection pane="bottomLeft" activeCell="D41" sqref="D41"/>
      <selection pane="bottomRight"/>
    </sheetView>
  </sheetViews>
  <sheetFormatPr defaultRowHeight="14.4" outlineLevelRow="1" outlineLevelCol="1" x14ac:dyDescent="0.3"/>
  <cols>
    <col min="1" max="1" width="17.44140625" hidden="1" customWidth="1" outlineLevel="1"/>
    <col min="2" max="2" width="23" hidden="1" customWidth="1" outlineLevel="1"/>
    <col min="3" max="3" width="26.44140625" hidden="1" customWidth="1" outlineLevel="1"/>
    <col min="4" max="4" width="4.33203125" customWidth="1" collapsed="1"/>
    <col min="5" max="5" width="34.6640625" customWidth="1"/>
    <col min="6" max="6" width="12.77734375" customWidth="1"/>
    <col min="7" max="7" width="1.6640625" customWidth="1"/>
    <col min="8" max="9" width="13.44140625" customWidth="1" outlineLevel="1"/>
    <col min="10" max="10" width="13.77734375" customWidth="1" outlineLevel="1"/>
    <col min="11" max="11" width="2" customWidth="1"/>
    <col min="12" max="12" width="15.109375" customWidth="1" outlineLevel="1"/>
    <col min="13" max="13" width="15.88671875" bestFit="1" customWidth="1"/>
    <col min="14" max="14" width="2.77734375" customWidth="1"/>
    <col min="15" max="17" width="15.88671875" customWidth="1" outlineLevel="1"/>
    <col min="18" max="18" width="2.5546875" customWidth="1"/>
    <col min="19" max="19" width="15.88671875" customWidth="1" outlineLevel="1"/>
    <col min="20" max="20" width="14.77734375" customWidth="1"/>
    <col min="21" max="21" width="2.88671875" customWidth="1"/>
    <col min="22" max="24" width="13.6640625" customWidth="1" outlineLevel="1"/>
    <col min="25" max="25" width="3" customWidth="1"/>
    <col min="26" max="26" width="13.6640625" customWidth="1" outlineLevel="1"/>
    <col min="27" max="27" width="15.88671875" bestFit="1" customWidth="1"/>
    <col min="28" max="28" width="2.6640625" customWidth="1"/>
    <col min="29" max="31" width="15.88671875" customWidth="1" outlineLevel="1"/>
    <col min="32" max="32" width="2.88671875" customWidth="1"/>
    <col min="33" max="33" width="15.6640625" customWidth="1" outlineLevel="1"/>
    <col min="34" max="34" width="15.88671875" bestFit="1" customWidth="1"/>
    <col min="35" max="35" width="2.109375" customWidth="1"/>
    <col min="36" max="36" width="14" customWidth="1" outlineLevel="1"/>
    <col min="37" max="37" width="13.88671875" customWidth="1" outlineLevel="1"/>
    <col min="38" max="38" width="15.77734375" customWidth="1" outlineLevel="1"/>
    <col min="39" max="39" width="15.88671875" customWidth="1"/>
    <col min="40" max="40" width="2.109375" customWidth="1"/>
    <col min="41" max="43" width="15.88671875" customWidth="1" outlineLevel="1"/>
    <col min="44" max="44" width="15.88671875" customWidth="1"/>
    <col min="45" max="45" width="2.109375" customWidth="1"/>
    <col min="46" max="48" width="15.88671875" customWidth="1" outlineLevel="1"/>
    <col min="49" max="49" width="15.88671875" customWidth="1"/>
    <col min="50" max="50" width="3.44140625" customWidth="1"/>
    <col min="51" max="51" width="10.77734375" customWidth="1"/>
    <col min="52" max="52" width="2.77734375" customWidth="1"/>
    <col min="53" max="53" width="10.77734375" customWidth="1"/>
    <col min="54" max="54" width="2.77734375" customWidth="1"/>
    <col min="55" max="55" width="10.77734375" customWidth="1"/>
    <col min="56" max="56" width="2.5546875" customWidth="1"/>
    <col min="57" max="57" width="10.77734375" customWidth="1"/>
    <col min="58" max="58" width="2.5546875" customWidth="1"/>
    <col min="59" max="59" width="10.77734375" customWidth="1"/>
    <col min="60" max="60" width="2.5546875" customWidth="1"/>
    <col min="61" max="61" width="10.77734375" customWidth="1"/>
  </cols>
  <sheetData>
    <row r="1" spans="4:26" hidden="1" outlineLevel="1" x14ac:dyDescent="0.3">
      <c r="D1" t="s">
        <v>30</v>
      </c>
      <c r="E1" s="3" t="str">
        <f>MID($F$23,2,2)</f>
        <v>09</v>
      </c>
      <c r="F1" t="s">
        <v>31</v>
      </c>
      <c r="G1" t="str" cm="1">
        <f t="array" ref="G1">_xll.DBR("Finance:}ElementAttributes_Financial Period",$F$23,"Next Period")</f>
        <v>P10</v>
      </c>
      <c r="H1" s="3" t="str">
        <f t="shared" ref="H1:H15" si="0">MID($G1,2,2)</f>
        <v>10</v>
      </c>
      <c r="I1" s="4">
        <f t="shared" ref="I1:I15" si="1">H1*1</f>
        <v>10</v>
      </c>
      <c r="J1" s="3" t="str" cm="1">
        <f t="array" ref="J1">_xll.DBR("Finance:}ElementAttributes_Financial Period",$G1,"Mon")</f>
        <v>Jan</v>
      </c>
      <c r="M1" t="str">
        <f>IF(E2&lt;&gt;12,$F$22,$E$5)</f>
        <v>FY24</v>
      </c>
      <c r="N1" t="str">
        <f>MID(M1,3,2)</f>
        <v>24</v>
      </c>
      <c r="O1">
        <f t="shared" ref="O1:O15" si="2">N1*1</f>
        <v>24</v>
      </c>
      <c r="P1" s="3" t="str">
        <f t="shared" ref="P1:P15" si="3">$J1 &amp; "-" &amp;IF($I1 &lt; 10,$O1-1,$O1)</f>
        <v>Jan-24</v>
      </c>
      <c r="Q1" s="3"/>
      <c r="R1" s="3"/>
      <c r="S1" s="3"/>
      <c r="U1" s="4"/>
      <c r="V1" s="4"/>
      <c r="W1" s="4"/>
      <c r="X1" s="4"/>
      <c r="Y1" s="4"/>
      <c r="Z1" s="4"/>
    </row>
    <row r="2" spans="4:26" hidden="1" outlineLevel="1" x14ac:dyDescent="0.3">
      <c r="D2" t="s">
        <v>32</v>
      </c>
      <c r="E2" s="4">
        <f>E1*1</f>
        <v>9</v>
      </c>
      <c r="F2" t="s">
        <v>33</v>
      </c>
      <c r="G2" t="str" cm="1">
        <f t="array" ref="G2">_xll.DBR("Finance:}ElementAttributes_Financial Period",$G1,"Next Period")</f>
        <v>P11</v>
      </c>
      <c r="H2" s="3" t="str">
        <f t="shared" si="0"/>
        <v>11</v>
      </c>
      <c r="I2" s="4">
        <f t="shared" si="1"/>
        <v>11</v>
      </c>
      <c r="J2" s="3" t="str" cm="1">
        <f t="array" ref="J2">_xll.DBR("Finance:}ElementAttributes_Financial Period",$G2,"Mon")</f>
        <v>Feb</v>
      </c>
      <c r="M2" t="str">
        <f>IF(AND($M1=$F$22,$I1&lt;&gt;12),$F$22,$E$5)</f>
        <v>FY24</v>
      </c>
      <c r="N2" t="str">
        <f t="shared" ref="N2:N15" si="4">MID(M2,3,2)</f>
        <v>24</v>
      </c>
      <c r="O2">
        <f t="shared" si="2"/>
        <v>24</v>
      </c>
      <c r="P2" s="3" t="str">
        <f t="shared" si="3"/>
        <v>Feb-24</v>
      </c>
      <c r="Q2" s="3"/>
      <c r="R2" s="3"/>
      <c r="S2" s="3"/>
      <c r="U2" s="4"/>
      <c r="V2" s="4"/>
      <c r="W2" s="4"/>
      <c r="X2" s="4"/>
      <c r="Y2" s="4"/>
      <c r="Z2" s="4"/>
    </row>
    <row r="3" spans="4:26" hidden="1" outlineLevel="1" x14ac:dyDescent="0.3">
      <c r="D3" t="s">
        <v>34</v>
      </c>
      <c r="E3" s="3" t="str">
        <f>MID($F$22,3,2)</f>
        <v>24</v>
      </c>
      <c r="F3" t="s">
        <v>35</v>
      </c>
      <c r="G3" t="str" cm="1">
        <f t="array" ref="G3">_xll.DBR("Finance:}ElementAttributes_Financial Period",$G2,"Next Period")</f>
        <v>P12</v>
      </c>
      <c r="H3" s="3" t="str">
        <f t="shared" si="0"/>
        <v>12</v>
      </c>
      <c r="I3" s="4">
        <f t="shared" si="1"/>
        <v>12</v>
      </c>
      <c r="J3" s="3" t="str" cm="1">
        <f t="array" ref="J3">_xll.DBR("Finance:}ElementAttributes_Financial Period",$G3,"Mon")</f>
        <v>Mar</v>
      </c>
      <c r="M3" t="str">
        <f>IF(AND($M2=$F$22,$I2&lt;&gt;12),$F$22,$E$5)</f>
        <v>FY24</v>
      </c>
      <c r="N3" t="str">
        <f t="shared" si="4"/>
        <v>24</v>
      </c>
      <c r="O3">
        <f t="shared" si="2"/>
        <v>24</v>
      </c>
      <c r="P3" s="3" t="str">
        <f t="shared" si="3"/>
        <v>Mar-24</v>
      </c>
      <c r="Q3" s="3"/>
      <c r="R3" s="3"/>
      <c r="S3" s="3"/>
      <c r="U3" s="4"/>
      <c r="V3" s="4"/>
      <c r="W3" s="4"/>
      <c r="X3" s="4"/>
      <c r="Y3" s="4"/>
      <c r="Z3" s="4"/>
    </row>
    <row r="4" spans="4:26" hidden="1" outlineLevel="1" x14ac:dyDescent="0.3">
      <c r="D4" t="s">
        <v>36</v>
      </c>
      <c r="E4" s="3">
        <f>E3-1</f>
        <v>23</v>
      </c>
      <c r="F4" t="s">
        <v>37</v>
      </c>
      <c r="G4" t="str" cm="1">
        <f t="array" ref="G4">_xll.DBR("Finance:}ElementAttributes_Financial Period",$G3,"Next Period")</f>
        <v>P01</v>
      </c>
      <c r="H4" s="3" t="str">
        <f t="shared" si="0"/>
        <v>01</v>
      </c>
      <c r="I4" s="4">
        <f t="shared" si="1"/>
        <v>1</v>
      </c>
      <c r="J4" s="3" t="str" cm="1">
        <f t="array" ref="J4">_xll.DBR("Finance:}ElementAttributes_Financial Period",$G4,"Mon")</f>
        <v>Apr</v>
      </c>
      <c r="M4" t="str">
        <f>IF(AND($M3=$F$22,$I3&lt;&gt;12),$F$22,$E$5)</f>
        <v>FY25</v>
      </c>
      <c r="N4" t="str">
        <f t="shared" si="4"/>
        <v>25</v>
      </c>
      <c r="O4">
        <f t="shared" si="2"/>
        <v>25</v>
      </c>
      <c r="P4" s="3" t="str">
        <f t="shared" si="3"/>
        <v>Apr-24</v>
      </c>
      <c r="Q4" s="3"/>
      <c r="R4" s="3"/>
      <c r="S4" s="3"/>
      <c r="U4" s="4"/>
      <c r="V4" s="4"/>
      <c r="W4" s="4"/>
      <c r="X4" s="4"/>
      <c r="Y4" s="4"/>
      <c r="Z4" s="4"/>
    </row>
    <row r="5" spans="4:26" hidden="1" outlineLevel="1" x14ac:dyDescent="0.3">
      <c r="D5" t="s">
        <v>38</v>
      </c>
      <c r="E5" s="3" t="str" cm="1">
        <f t="array" ref="E5">_xll.DBR("Finance:}ElementAttributes_Financial Year",$F$22,"Next Year")</f>
        <v>FY25</v>
      </c>
      <c r="F5" t="s">
        <v>39</v>
      </c>
      <c r="G5" t="str" cm="1">
        <f t="array" ref="G5">_xll.DBR("Finance:}ElementAttributes_Financial Period",$G4,"Next Period")</f>
        <v>P02</v>
      </c>
      <c r="H5" s="3" t="str">
        <f t="shared" si="0"/>
        <v>02</v>
      </c>
      <c r="I5" s="4">
        <f t="shared" si="1"/>
        <v>2</v>
      </c>
      <c r="J5" s="3" t="str" cm="1">
        <f t="array" ref="J5">_xll.DBR("Finance:}ElementAttributes_Financial Period",$G5,"Mon")</f>
        <v>May</v>
      </c>
      <c r="M5" t="str">
        <f>IF(AND($M4=$F$22,$I4&lt;&gt;12),$F$22,$E$5)</f>
        <v>FY25</v>
      </c>
      <c r="N5" t="str">
        <f t="shared" si="4"/>
        <v>25</v>
      </c>
      <c r="O5">
        <f t="shared" si="2"/>
        <v>25</v>
      </c>
      <c r="P5" s="3" t="str">
        <f t="shared" si="3"/>
        <v>May-24</v>
      </c>
      <c r="Q5" s="3"/>
      <c r="R5" s="3"/>
      <c r="S5" s="3"/>
      <c r="U5" s="4"/>
      <c r="V5" s="4"/>
      <c r="W5" s="4"/>
      <c r="X5" s="4"/>
      <c r="Y5" s="4"/>
      <c r="Z5" s="4"/>
    </row>
    <row r="6" spans="4:26" hidden="1" outlineLevel="1" x14ac:dyDescent="0.3">
      <c r="D6" t="s">
        <v>40</v>
      </c>
      <c r="E6" s="3" t="str" cm="1">
        <f t="array" ref="E6">_xll.DBR("Finance:}ElementAttributes_Financial Period",$F$23,"Mon")</f>
        <v>Dec</v>
      </c>
      <c r="F6" t="s">
        <v>41</v>
      </c>
      <c r="G6" t="str" cm="1">
        <f t="array" ref="G6">_xll.DBR("Finance:}ElementAttributes_Financial Period",$G5,"Next Period")</f>
        <v>P03</v>
      </c>
      <c r="H6" s="3" t="str">
        <f t="shared" si="0"/>
        <v>03</v>
      </c>
      <c r="I6" s="4">
        <f t="shared" si="1"/>
        <v>3</v>
      </c>
      <c r="J6" s="3" t="str" cm="1">
        <f t="array" ref="J6">_xll.DBR("Finance:}ElementAttributes_Financial Period",$G6,"Mon")</f>
        <v>Jun</v>
      </c>
      <c r="M6" t="str">
        <f>IF(AND($M5=$F$22,$I5&lt;&gt;12),$F$22,$E$5)</f>
        <v>FY25</v>
      </c>
      <c r="N6" t="str">
        <f t="shared" si="4"/>
        <v>25</v>
      </c>
      <c r="O6">
        <f t="shared" si="2"/>
        <v>25</v>
      </c>
      <c r="P6" s="3" t="str">
        <f t="shared" si="3"/>
        <v>Jun-24</v>
      </c>
      <c r="Q6" s="3"/>
      <c r="R6" s="3"/>
      <c r="S6" s="3"/>
      <c r="U6" s="4"/>
      <c r="V6" s="4"/>
      <c r="W6" s="4"/>
      <c r="X6" s="4"/>
      <c r="Y6" s="4"/>
      <c r="Z6" s="4"/>
    </row>
    <row r="7" spans="4:26" hidden="1" outlineLevel="1" x14ac:dyDescent="0.3">
      <c r="D7" t="s">
        <v>42</v>
      </c>
      <c r="E7" s="3" t="str">
        <f>$E$6 &amp; "-" &amp;IF($E$2 &lt; 10,$E$4,$E$3)</f>
        <v>Dec-23</v>
      </c>
      <c r="F7" t="s">
        <v>43</v>
      </c>
      <c r="G7" t="str" cm="1">
        <f t="array" ref="G7">_xll.DBR("Finance:}ElementAttributes_Financial Period",$G6,"Next Period")</f>
        <v>P04</v>
      </c>
      <c r="H7" s="3" t="str">
        <f t="shared" si="0"/>
        <v>04</v>
      </c>
      <c r="I7" s="4">
        <f t="shared" si="1"/>
        <v>4</v>
      </c>
      <c r="J7" s="3" t="str" cm="1">
        <f t="array" ref="J7">_xll.DBR("Finance:}ElementAttributes_Financial Period",$G7,"Mon")</f>
        <v>Jul</v>
      </c>
      <c r="M7" t="str">
        <f>IF(AND($M6=$F$22,$I6&lt;&gt;12),$F$22,$E$5)</f>
        <v>FY25</v>
      </c>
      <c r="N7" t="str">
        <f t="shared" si="4"/>
        <v>25</v>
      </c>
      <c r="O7">
        <f t="shared" si="2"/>
        <v>25</v>
      </c>
      <c r="P7" s="3" t="str">
        <f t="shared" si="3"/>
        <v>Jul-24</v>
      </c>
      <c r="Q7" s="3"/>
      <c r="R7" s="3"/>
      <c r="S7" s="3"/>
      <c r="U7" s="4"/>
      <c r="V7" s="4"/>
      <c r="W7" s="4"/>
      <c r="X7" s="4"/>
      <c r="Y7" s="4"/>
      <c r="Z7" s="4"/>
    </row>
    <row r="8" spans="4:26" hidden="1" outlineLevel="1" x14ac:dyDescent="0.3">
      <c r="E8" s="3"/>
      <c r="F8" t="s">
        <v>44</v>
      </c>
      <c r="G8" t="str" cm="1">
        <f t="array" ref="G8">_xll.DBR("Finance:}ElementAttributes_Financial Period",$G7,"Next Period")</f>
        <v>P05</v>
      </c>
      <c r="H8" s="3" t="str">
        <f t="shared" si="0"/>
        <v>05</v>
      </c>
      <c r="I8" s="4">
        <f t="shared" si="1"/>
        <v>5</v>
      </c>
      <c r="J8" s="3" t="str" cm="1">
        <f t="array" ref="J8">_xll.DBR("Finance:}ElementAttributes_Financial Period",$G8,"Mon")</f>
        <v>Aug</v>
      </c>
      <c r="M8" t="str">
        <f>IF(AND($M7=$F$22,$I7&lt;&gt;12),$F$22,$E$5)</f>
        <v>FY25</v>
      </c>
      <c r="N8" t="str">
        <f t="shared" si="4"/>
        <v>25</v>
      </c>
      <c r="O8">
        <f t="shared" si="2"/>
        <v>25</v>
      </c>
      <c r="P8" s="3" t="str">
        <f t="shared" si="3"/>
        <v>Aug-24</v>
      </c>
      <c r="Q8" s="3"/>
      <c r="R8" s="3"/>
      <c r="S8" s="3"/>
      <c r="U8" s="4"/>
      <c r="V8" s="4"/>
      <c r="W8" s="4"/>
      <c r="X8" s="4"/>
      <c r="Y8" s="4"/>
      <c r="Z8" s="4"/>
    </row>
    <row r="9" spans="4:26" hidden="1" outlineLevel="1" x14ac:dyDescent="0.3">
      <c r="F9" t="s">
        <v>45</v>
      </c>
      <c r="G9" t="str" cm="1">
        <f t="array" ref="G9">_xll.DBR("Finance:}ElementAttributes_Financial Period",$G8,"Next Period")</f>
        <v>P06</v>
      </c>
      <c r="H9" s="3" t="str">
        <f t="shared" si="0"/>
        <v>06</v>
      </c>
      <c r="I9" s="4">
        <f t="shared" si="1"/>
        <v>6</v>
      </c>
      <c r="J9" s="3" t="str" cm="1">
        <f t="array" ref="J9">_xll.DBR("Finance:}ElementAttributes_Financial Period",$G9,"Mon")</f>
        <v>Sep</v>
      </c>
      <c r="M9" t="str">
        <f>IF(AND($M8=$F$22,$I8&lt;&gt;12),$F$22,$E$5)</f>
        <v>FY25</v>
      </c>
      <c r="N9" t="str">
        <f t="shared" si="4"/>
        <v>25</v>
      </c>
      <c r="O9">
        <f t="shared" si="2"/>
        <v>25</v>
      </c>
      <c r="P9" s="3" t="str">
        <f t="shared" si="3"/>
        <v>Sep-24</v>
      </c>
      <c r="Q9" s="3"/>
      <c r="R9" s="3"/>
      <c r="S9" s="3"/>
      <c r="U9" s="4"/>
      <c r="V9" s="4"/>
      <c r="W9" s="4"/>
      <c r="X9" s="4"/>
      <c r="Y9" s="4"/>
      <c r="Z9" s="4"/>
    </row>
    <row r="10" spans="4:26" hidden="1" outlineLevel="1" x14ac:dyDescent="0.3">
      <c r="F10" t="s">
        <v>92</v>
      </c>
      <c r="G10" t="str" cm="1">
        <f t="array" ref="G10">_xll.DBR("Finance:}ElementAttributes_Financial Period",$G9,"Next Period")</f>
        <v>P07</v>
      </c>
      <c r="H10" s="3" t="str">
        <f t="shared" si="0"/>
        <v>07</v>
      </c>
      <c r="I10" s="4">
        <f t="shared" si="1"/>
        <v>7</v>
      </c>
      <c r="J10" s="3" t="str" cm="1">
        <f t="array" ref="J10">_xll.DBR("Finance:}ElementAttributes_Financial Period",$G10,"Mon")</f>
        <v>Oct</v>
      </c>
      <c r="M10" t="str">
        <f t="shared" ref="M10:M15" si="5">IF(AND($M9=$F$22,$I9&lt;&gt;12),$F$22,$E$5)</f>
        <v>FY25</v>
      </c>
      <c r="N10" t="str">
        <f t="shared" si="4"/>
        <v>25</v>
      </c>
      <c r="O10">
        <f t="shared" si="2"/>
        <v>25</v>
      </c>
      <c r="P10" s="3" t="str">
        <f t="shared" si="3"/>
        <v>Oct-24</v>
      </c>
      <c r="Q10" s="3"/>
      <c r="R10" s="3"/>
      <c r="S10" s="3"/>
      <c r="U10" s="4"/>
      <c r="V10" s="4"/>
      <c r="W10" s="4"/>
      <c r="X10" s="4"/>
      <c r="Y10" s="4"/>
      <c r="Z10" s="4"/>
    </row>
    <row r="11" spans="4:26" hidden="1" outlineLevel="1" x14ac:dyDescent="0.3">
      <c r="F11" t="s">
        <v>93</v>
      </c>
      <c r="G11" t="str" cm="1">
        <f t="array" ref="G11">_xll.DBR("Finance:}ElementAttributes_Financial Period",$G10,"Next Period")</f>
        <v>P08</v>
      </c>
      <c r="H11" s="3" t="str">
        <f t="shared" si="0"/>
        <v>08</v>
      </c>
      <c r="I11" s="4">
        <f t="shared" si="1"/>
        <v>8</v>
      </c>
      <c r="J11" s="3" t="str" cm="1">
        <f t="array" ref="J11">_xll.DBR("Finance:}ElementAttributes_Financial Period",$G11,"Mon")</f>
        <v>Nov</v>
      </c>
      <c r="M11" t="str">
        <f t="shared" si="5"/>
        <v>FY25</v>
      </c>
      <c r="N11" t="str">
        <f t="shared" si="4"/>
        <v>25</v>
      </c>
      <c r="O11">
        <f t="shared" si="2"/>
        <v>25</v>
      </c>
      <c r="P11" s="3" t="str">
        <f t="shared" si="3"/>
        <v>Nov-24</v>
      </c>
      <c r="Q11" s="3"/>
      <c r="R11" s="3"/>
      <c r="S11" s="3"/>
      <c r="U11" s="4"/>
      <c r="V11" s="4"/>
      <c r="W11" s="4"/>
      <c r="X11" s="4"/>
      <c r="Y11" s="4"/>
      <c r="Z11" s="4"/>
    </row>
    <row r="12" spans="4:26" hidden="1" outlineLevel="1" x14ac:dyDescent="0.3">
      <c r="F12" t="s">
        <v>94</v>
      </c>
      <c r="G12" t="str" cm="1">
        <f t="array" ref="G12">_xll.DBR("Finance:}ElementAttributes_Financial Period",$G11,"Next Period")</f>
        <v>P09</v>
      </c>
      <c r="H12" s="3" t="str">
        <f t="shared" si="0"/>
        <v>09</v>
      </c>
      <c r="I12" s="4">
        <f t="shared" si="1"/>
        <v>9</v>
      </c>
      <c r="J12" s="3" t="str" cm="1">
        <f t="array" ref="J12">_xll.DBR("Finance:}ElementAttributes_Financial Period",$G12,"Mon")</f>
        <v>Dec</v>
      </c>
      <c r="M12" t="str">
        <f t="shared" si="5"/>
        <v>FY25</v>
      </c>
      <c r="N12" t="str">
        <f t="shared" si="4"/>
        <v>25</v>
      </c>
      <c r="O12">
        <f t="shared" si="2"/>
        <v>25</v>
      </c>
      <c r="P12" s="3" t="str">
        <f t="shared" si="3"/>
        <v>Dec-24</v>
      </c>
      <c r="Q12" s="3"/>
      <c r="R12" s="3"/>
      <c r="S12" s="3"/>
      <c r="U12" s="4"/>
      <c r="V12" s="4"/>
      <c r="W12" s="4"/>
      <c r="X12" s="4"/>
      <c r="Y12" s="4"/>
      <c r="Z12" s="4"/>
    </row>
    <row r="13" spans="4:26" hidden="1" outlineLevel="1" x14ac:dyDescent="0.3">
      <c r="F13" t="s">
        <v>95</v>
      </c>
      <c r="G13" t="str" cm="1">
        <f t="array" ref="G13">_xll.DBR("Finance:}ElementAttributes_Financial Period",$G12,"Next Period")</f>
        <v>P10</v>
      </c>
      <c r="H13" s="3" t="str">
        <f t="shared" si="0"/>
        <v>10</v>
      </c>
      <c r="I13" s="4">
        <f t="shared" si="1"/>
        <v>10</v>
      </c>
      <c r="J13" s="3" t="str" cm="1">
        <f t="array" ref="J13">_xll.DBR("Finance:}ElementAttributes_Financial Period",$G13,"Mon")</f>
        <v>Jan</v>
      </c>
      <c r="M13" t="str">
        <f t="shared" si="5"/>
        <v>FY25</v>
      </c>
      <c r="N13" t="str">
        <f t="shared" si="4"/>
        <v>25</v>
      </c>
      <c r="O13">
        <f t="shared" si="2"/>
        <v>25</v>
      </c>
      <c r="P13" s="3" t="str">
        <f t="shared" si="3"/>
        <v>Jan-25</v>
      </c>
    </row>
    <row r="14" spans="4:26" hidden="1" outlineLevel="1" x14ac:dyDescent="0.3">
      <c r="F14" t="s">
        <v>96</v>
      </c>
      <c r="G14" t="str" cm="1">
        <f t="array" ref="G14">_xll.DBR("Finance:}ElementAttributes_Financial Period",$G13,"Next Period")</f>
        <v>P11</v>
      </c>
      <c r="H14" s="3" t="str">
        <f t="shared" si="0"/>
        <v>11</v>
      </c>
      <c r="I14" s="4">
        <f t="shared" si="1"/>
        <v>11</v>
      </c>
      <c r="J14" s="3" t="str" cm="1">
        <f t="array" ref="J14">_xll.DBR("Finance:}ElementAttributes_Financial Period",$G14,"Mon")</f>
        <v>Feb</v>
      </c>
      <c r="M14" t="str">
        <f t="shared" si="5"/>
        <v>FY25</v>
      </c>
      <c r="N14" t="str">
        <f t="shared" si="4"/>
        <v>25</v>
      </c>
      <c r="O14">
        <f t="shared" si="2"/>
        <v>25</v>
      </c>
      <c r="P14" s="3" t="str">
        <f t="shared" si="3"/>
        <v>Feb-25</v>
      </c>
    </row>
    <row r="15" spans="4:26" hidden="1" outlineLevel="1" x14ac:dyDescent="0.3">
      <c r="F15" t="s">
        <v>97</v>
      </c>
      <c r="G15" t="str" cm="1">
        <f t="array" ref="G15">_xll.DBR("Finance:}ElementAttributes_Financial Period",$G14,"Next Period")</f>
        <v>P12</v>
      </c>
      <c r="H15" s="3" t="str">
        <f t="shared" si="0"/>
        <v>12</v>
      </c>
      <c r="I15" s="4">
        <f t="shared" si="1"/>
        <v>12</v>
      </c>
      <c r="J15" s="3" t="str" cm="1">
        <f t="array" ref="J15">_xll.DBR("Finance:}ElementAttributes_Financial Period",$G15,"Mon")</f>
        <v>Mar</v>
      </c>
      <c r="M15" t="str">
        <f t="shared" si="5"/>
        <v>FY25</v>
      </c>
      <c r="N15" t="str">
        <f t="shared" si="4"/>
        <v>25</v>
      </c>
      <c r="O15">
        <f t="shared" si="2"/>
        <v>25</v>
      </c>
      <c r="P15" s="3" t="str">
        <f t="shared" si="3"/>
        <v>Mar-25</v>
      </c>
    </row>
    <row r="16" spans="4:26" hidden="1" outlineLevel="1" x14ac:dyDescent="0.3"/>
    <row r="17" spans="4:49" hidden="1" outlineLevel="1" x14ac:dyDescent="0.3"/>
    <row r="18" spans="4:49" hidden="1" outlineLevel="1" x14ac:dyDescent="0.3">
      <c r="D18" s="5" t="str">
        <f>_xll.VIEW("Finance:Covenant Summary",$F$19,$F$22,$F$23,$F$24,"!",$F$25,$F$26,"!","!")</f>
        <v>Finance:Covenant Summary</v>
      </c>
      <c r="E18" s="1"/>
    </row>
    <row r="19" spans="4:49" hidden="1" outlineLevel="1" x14ac:dyDescent="0.3">
      <c r="E19" s="29" t="s">
        <v>0</v>
      </c>
      <c r="F19" s="91" t="str">
        <f>_xll.SUBNM("Finance:Version",,"Derived Forecast"," ")</f>
        <v>Derived Forecast</v>
      </c>
    </row>
    <row r="20" spans="4:49" hidden="1" outlineLevel="1" x14ac:dyDescent="0.3">
      <c r="E20" s="30" t="s">
        <v>86</v>
      </c>
      <c r="F20" t="str" cm="1">
        <f t="array" ref="F20">_xll.DBR("Finance:Model Settings","Value","Reporting Forecast Version")</f>
        <v>9+3 Forecast</v>
      </c>
    </row>
    <row r="21" spans="4:49" collapsed="1" x14ac:dyDescent="0.3">
      <c r="E21" s="92"/>
    </row>
    <row r="22" spans="4:49" x14ac:dyDescent="0.3">
      <c r="E22" s="78" t="s">
        <v>1</v>
      </c>
      <c r="F22" s="89" t="str">
        <f>_xll.SUBNM("Finance:Financial Year","Covenants Years",1," ")</f>
        <v>FY24</v>
      </c>
    </row>
    <row r="23" spans="4:49" x14ac:dyDescent="0.3">
      <c r="E23" s="27" t="s">
        <v>2</v>
      </c>
      <c r="F23" s="90" t="str">
        <f>_xll.SUBNM("Finance:Financial Period","Covenants Periods","P09"," ")</f>
        <v>P09</v>
      </c>
      <c r="AT23" s="3"/>
    </row>
    <row r="24" spans="4:49" hidden="1" x14ac:dyDescent="0.3">
      <c r="E24" s="27" t="s">
        <v>3</v>
      </c>
      <c r="F24" s="28" t="str">
        <f>_xll.SUBNM("Finance:Company","","GROUP TOTAL","Short Name")</f>
        <v>GROUP TOTAL</v>
      </c>
    </row>
    <row r="25" spans="4:49" x14ac:dyDescent="0.3">
      <c r="E25" s="27" t="s">
        <v>4</v>
      </c>
      <c r="F25" s="90" t="str">
        <f>_xll.SUBNM("Finance:FX Calculation","MA Reporting Selections","GBP MA"," ")</f>
        <v>GBP MA</v>
      </c>
    </row>
    <row r="26" spans="4:49" hidden="1" x14ac:dyDescent="0.3">
      <c r="E26" s="27" t="s">
        <v>5</v>
      </c>
      <c r="F26" s="28" t="str">
        <f>_xll.SUBNM("Finance:Consolidation Layer","Default","Financial Accounts","MEMBER_NAME")</f>
        <v>Financial Accounts</v>
      </c>
    </row>
    <row r="27" spans="4:49" hidden="1" outlineLevel="1" x14ac:dyDescent="0.3">
      <c r="D27" s="6"/>
      <c r="E27" s="21"/>
      <c r="H27" t="str" cm="1">
        <f t="array" ref="H27">_xll.ELCOMP("Finance:Financial Period",$M$30,1)</f>
        <v>P10</v>
      </c>
      <c r="I27" t="str" cm="1">
        <f t="array" ref="I27">_xll.ELCOMP("Finance:Financial Period",$M$30,2)</f>
        <v>P11</v>
      </c>
      <c r="J27" t="str" cm="1">
        <f t="array" ref="J27">_xll.ELCOMP("Finance:Financial Period",$M$30,3)</f>
        <v>P12</v>
      </c>
      <c r="L27" t="str" cm="1">
        <f t="array" ref="L27">_xll.ELCOMP("Finance:Financial Period",$M$30,3)</f>
        <v>P12</v>
      </c>
      <c r="O27" t="str" cm="1">
        <f t="array" ref="O27">_xll.ELCOMP("Finance:Financial Period",$T$30,1)</f>
        <v>P01</v>
      </c>
      <c r="P27" t="str" cm="1">
        <f t="array" ref="P27">_xll.ELCOMP("Finance:Financial Period",$T$30,2)</f>
        <v>P02</v>
      </c>
      <c r="Q27" t="str" cm="1">
        <f t="array" ref="Q27">_xll.ELCOMP("Finance:Financial Period",$T$30,3)</f>
        <v>P03</v>
      </c>
      <c r="S27" t="str" cm="1">
        <f t="array" ref="S27">_xll.ELCOMP("Finance:Financial Period",$T$30,3)</f>
        <v>P03</v>
      </c>
      <c r="V27" t="str" cm="1">
        <f t="array" ref="V27">_xll.ELCOMP("Finance:Financial Period",$AA$30,1)</f>
        <v>P04</v>
      </c>
      <c r="W27" t="str" cm="1">
        <f t="array" ref="W27">_xll.ELCOMP("Finance:Financial Period",$AA$30,2)</f>
        <v>P05</v>
      </c>
      <c r="X27" t="str" cm="1">
        <f t="array" ref="X27">_xll.ELCOMP("Finance:Financial Period",$AA$30,3)</f>
        <v>P06</v>
      </c>
      <c r="Z27" t="str" cm="1">
        <f t="array" ref="Z27">_xll.ELCOMP("Finance:Financial Period",$AA$30,3)</f>
        <v>P06</v>
      </c>
      <c r="AC27" t="str" cm="1">
        <f t="array" ref="AC27">_xll.ELCOMP("Finance:Financial Period",$AH$30,1)</f>
        <v>P07</v>
      </c>
      <c r="AD27" t="str" cm="1">
        <f t="array" ref="AD27">_xll.ELCOMP("Finance:Financial Period",$AH$30,2)</f>
        <v>P08</v>
      </c>
      <c r="AE27" t="str" cm="1">
        <f t="array" ref="AE27">_xll.ELCOMP("Finance:Financial Period",$AH$30,3)</f>
        <v>P09</v>
      </c>
      <c r="AG27" t="str" cm="1">
        <f t="array" ref="AG27">_xll.ELCOMP("Finance:Financial Period",$AH$30,3)</f>
        <v>P09</v>
      </c>
      <c r="AJ27" t="str" cm="1">
        <f t="array" ref="AJ27">_xll.ELCOMP("Finance:Financial Period",$AJ$30,1)</f>
        <v>P10</v>
      </c>
      <c r="AK27" t="str" cm="1">
        <f t="array" ref="AK27">_xll.ELCOMP("Finance:Financial Period",$AJ$30,2)</f>
        <v>P11</v>
      </c>
      <c r="AL27" t="str" cm="1">
        <f t="array" ref="AL27">_xll.ELCOMP("Finance:Financial Period",$AJ$30,3)</f>
        <v>P12</v>
      </c>
      <c r="AO27" t="str" cm="1">
        <f t="array" ref="AO27">_xll.ELCOMP("Finance:Financial Period",$AO$30,1)</f>
        <v>P01</v>
      </c>
      <c r="AP27" t="str" cm="1">
        <f t="array" ref="AP27">_xll.ELCOMP("Finance:Financial Period",$AP$30,2)</f>
        <v>P02</v>
      </c>
      <c r="AQ27" t="str" cm="1">
        <f t="array" ref="AQ27">_xll.ELCOMP("Finance:Financial Period",$AQ$30,3)</f>
        <v>P03</v>
      </c>
      <c r="AT27" t="str" cm="1">
        <f t="array" ref="AT27">_xll.ELCOMP("Finance:Financial Period",$AT$30,1)</f>
        <v>P04</v>
      </c>
      <c r="AU27" t="str" cm="1">
        <f t="array" ref="AU27">_xll.ELCOMP("Finance:Financial Period",$AT$30,2)</f>
        <v>P05</v>
      </c>
      <c r="AV27" t="str" cm="1">
        <f t="array" ref="AV27">_xll.ELCOMP("Finance:Financial Period",$AT$30,3)</f>
        <v>P06</v>
      </c>
    </row>
    <row r="28" spans="4:49" hidden="1" outlineLevel="1" x14ac:dyDescent="0.3">
      <c r="D28" s="6"/>
      <c r="E28" s="21"/>
      <c r="H28" s="3">
        <f>H29*1</f>
        <v>4</v>
      </c>
      <c r="I28" s="3">
        <f>I29*1</f>
        <v>4</v>
      </c>
      <c r="J28" s="3">
        <f>J29*1</f>
        <v>4</v>
      </c>
      <c r="K28" s="3"/>
      <c r="L28" s="3">
        <f>L29*1</f>
        <v>4</v>
      </c>
      <c r="M28" s="47">
        <f>M29*1</f>
        <v>4</v>
      </c>
      <c r="N28" s="3"/>
      <c r="O28" s="3">
        <f>O29*1</f>
        <v>1</v>
      </c>
      <c r="P28" s="3">
        <f>P29*1</f>
        <v>1</v>
      </c>
      <c r="Q28" s="3">
        <f>Q29*1</f>
        <v>1</v>
      </c>
      <c r="R28" s="3"/>
      <c r="S28" s="3">
        <f>S29*1</f>
        <v>1</v>
      </c>
      <c r="T28" s="3">
        <f>T29*1</f>
        <v>1</v>
      </c>
      <c r="U28" s="3"/>
      <c r="V28" s="3">
        <f>V29*1</f>
        <v>2</v>
      </c>
      <c r="W28" s="3">
        <f>W29*1</f>
        <v>2</v>
      </c>
      <c r="X28" s="3">
        <f>X29*1</f>
        <v>2</v>
      </c>
      <c r="Y28" s="3"/>
      <c r="Z28" s="3">
        <f>Z29*1</f>
        <v>2</v>
      </c>
      <c r="AA28" s="3">
        <f>AA29*1</f>
        <v>2</v>
      </c>
      <c r="AB28" s="3"/>
      <c r="AC28" s="3">
        <f>AC29*1</f>
        <v>3</v>
      </c>
      <c r="AD28" s="3">
        <f>AD29*1</f>
        <v>3</v>
      </c>
      <c r="AE28" s="3">
        <f>AE29*1</f>
        <v>3</v>
      </c>
      <c r="AF28" s="3"/>
      <c r="AG28" s="3">
        <f>AG29*1</f>
        <v>3</v>
      </c>
      <c r="AH28" s="3">
        <f>AH29*1</f>
        <v>3</v>
      </c>
      <c r="AJ28" s="3">
        <f>AJ29*1</f>
        <v>4</v>
      </c>
      <c r="AK28" s="3">
        <f>AK29*1</f>
        <v>4</v>
      </c>
      <c r="AL28" s="3">
        <f>AL29*1</f>
        <v>4</v>
      </c>
      <c r="AM28" s="3">
        <f>AM29*1</f>
        <v>4</v>
      </c>
      <c r="AN28" s="3"/>
      <c r="AO28" s="3">
        <f>AO29*1</f>
        <v>1</v>
      </c>
      <c r="AP28" s="3">
        <f>AP29*1</f>
        <v>1</v>
      </c>
      <c r="AQ28" s="3">
        <f>AQ29*1</f>
        <v>1</v>
      </c>
      <c r="AR28" s="3">
        <f>AR29*1</f>
        <v>1</v>
      </c>
      <c r="AS28" s="3"/>
      <c r="AT28" s="3">
        <f>AT29*1</f>
        <v>2</v>
      </c>
      <c r="AU28" s="3">
        <f>AU29*1</f>
        <v>2</v>
      </c>
      <c r="AV28" s="3">
        <f>AV29*1</f>
        <v>2</v>
      </c>
      <c r="AW28" s="3">
        <f>AW29*1</f>
        <v>2</v>
      </c>
    </row>
    <row r="29" spans="4:49" hidden="1" outlineLevel="1" x14ac:dyDescent="0.3">
      <c r="D29" s="6"/>
      <c r="E29" s="21"/>
      <c r="H29" s="3" t="str">
        <f>MID(H30,2,1)</f>
        <v>4</v>
      </c>
      <c r="I29" s="3" t="str">
        <f>MID(I30,2,1)</f>
        <v>4</v>
      </c>
      <c r="J29" s="3" t="str">
        <f>MID(J30,2,1)</f>
        <v>4</v>
      </c>
      <c r="K29" s="3"/>
      <c r="L29" s="3" t="str">
        <f>MID(L30,2,1)</f>
        <v>4</v>
      </c>
      <c r="M29" s="47" t="str">
        <f>MID(M30,2,1)</f>
        <v>4</v>
      </c>
      <c r="N29" s="3"/>
      <c r="O29" s="3" t="str">
        <f>MID(O30,2,1)</f>
        <v>1</v>
      </c>
      <c r="P29" s="3" t="str">
        <f>MID(P30,2,1)</f>
        <v>1</v>
      </c>
      <c r="Q29" s="3" t="str">
        <f>MID(Q30,2,1)</f>
        <v>1</v>
      </c>
      <c r="R29" s="3"/>
      <c r="S29" s="3" t="str">
        <f>MID(S30,2,1)</f>
        <v>1</v>
      </c>
      <c r="T29" s="3" t="str">
        <f>MID(T30,2,1)</f>
        <v>1</v>
      </c>
      <c r="U29" s="3"/>
      <c r="V29" s="3" t="str">
        <f>MID(V30,2,1)</f>
        <v>2</v>
      </c>
      <c r="W29" s="3" t="str">
        <f>MID(W30,2,1)</f>
        <v>2</v>
      </c>
      <c r="X29" s="3" t="str">
        <f>MID(X30,2,1)</f>
        <v>2</v>
      </c>
      <c r="Y29" s="3"/>
      <c r="Z29" s="3" t="str">
        <f>MID(Z30,2,1)</f>
        <v>2</v>
      </c>
      <c r="AA29" s="3" t="str">
        <f>MID(AA30,2,1)</f>
        <v>2</v>
      </c>
      <c r="AB29" s="3"/>
      <c r="AC29" s="3" t="str">
        <f>MID(AC30,2,1)</f>
        <v>3</v>
      </c>
      <c r="AD29" s="3" t="str">
        <f>MID(AD30,2,1)</f>
        <v>3</v>
      </c>
      <c r="AE29" s="3" t="str">
        <f>MID(AE30,2,1)</f>
        <v>3</v>
      </c>
      <c r="AF29" s="3"/>
      <c r="AG29" s="3" t="str">
        <f>MID(AG30,2,1)</f>
        <v>3</v>
      </c>
      <c r="AH29" s="3" t="str">
        <f>MID(AH30,2,1)</f>
        <v>3</v>
      </c>
      <c r="AJ29" s="3" t="str">
        <f>MID(AJ30,2,1)</f>
        <v>4</v>
      </c>
      <c r="AK29" s="3" t="str">
        <f>MID(AK30,2,1)</f>
        <v>4</v>
      </c>
      <c r="AL29" s="3" t="str">
        <f>MID(AL30,2,1)</f>
        <v>4</v>
      </c>
      <c r="AM29" s="3" t="str">
        <f>MID(AM30,2,1)</f>
        <v>4</v>
      </c>
      <c r="AN29" s="3"/>
      <c r="AO29" s="3" t="str">
        <f>MID(AO30,2,1)</f>
        <v>1</v>
      </c>
      <c r="AP29" s="3" t="str">
        <f>MID(AP30,2,1)</f>
        <v>1</v>
      </c>
      <c r="AQ29" s="3" t="str">
        <f>MID(AQ30,2,1)</f>
        <v>1</v>
      </c>
      <c r="AR29" s="3" t="str">
        <f>MID(AR30,2,1)</f>
        <v>1</v>
      </c>
      <c r="AS29" s="3"/>
      <c r="AT29" s="3" t="str">
        <f>MID(AT30,2,1)</f>
        <v>2</v>
      </c>
      <c r="AU29" s="3" t="str">
        <f>MID(AU30,2,1)</f>
        <v>2</v>
      </c>
      <c r="AV29" s="3" t="str">
        <f>MID(AV30,2,1)</f>
        <v>2</v>
      </c>
      <c r="AW29" s="3" t="str">
        <f>MID(AW30,2,1)</f>
        <v>2</v>
      </c>
    </row>
    <row r="30" spans="4:49" hidden="1" outlineLevel="1" x14ac:dyDescent="0.3">
      <c r="H30" s="3" t="str">
        <f>$M$30</f>
        <v>Q4</v>
      </c>
      <c r="I30" s="3" t="str">
        <f>$M$30</f>
        <v>Q4</v>
      </c>
      <c r="J30" s="3" t="str">
        <f>$M$30</f>
        <v>Q4</v>
      </c>
      <c r="K30" s="3"/>
      <c r="L30" s="3" t="str">
        <f>$M$30</f>
        <v>Q4</v>
      </c>
      <c r="M30" t="str" cm="1">
        <f t="array" ref="M30">_xll.DBR("Finance:}ElementAttributes_Financial Period",T30,"Previous Period")</f>
        <v>Q4</v>
      </c>
      <c r="N30" s="3"/>
      <c r="O30" s="3" t="str">
        <f>$T$30</f>
        <v>Q1</v>
      </c>
      <c r="P30" s="3" t="str">
        <f>$T$30</f>
        <v>Q1</v>
      </c>
      <c r="Q30" s="3" t="str">
        <f>$T$30</f>
        <v>Q1</v>
      </c>
      <c r="R30" s="3"/>
      <c r="S30" s="3" t="str">
        <f>$T$30</f>
        <v>Q1</v>
      </c>
      <c r="T30" t="str" cm="1">
        <f t="array" ref="T30">_xll.DBR("Finance:}ElementAttributes_Financial Period",AA30,"Previous Period")</f>
        <v>Q1</v>
      </c>
      <c r="U30" s="3"/>
      <c r="V30" s="3" t="str">
        <f>$AA$30</f>
        <v>Q2</v>
      </c>
      <c r="W30" s="3" t="str">
        <f>$AA$30</f>
        <v>Q2</v>
      </c>
      <c r="X30" s="3" t="str">
        <f>$AA$30</f>
        <v>Q2</v>
      </c>
      <c r="Y30" s="3"/>
      <c r="Z30" s="3" t="str">
        <f>$AA$30</f>
        <v>Q2</v>
      </c>
      <c r="AA30" t="str" cm="1">
        <f t="array" ref="AA30">_xll.DBR("Finance:}ElementAttributes_Financial Period",AH30,"Previous Period")</f>
        <v>Q2</v>
      </c>
      <c r="AB30" s="3"/>
      <c r="AC30" s="3" t="str">
        <f>$AH$30</f>
        <v>Q3</v>
      </c>
      <c r="AD30" s="3" t="str">
        <f t="shared" ref="AD30:AG30" si="6">$AH$30</f>
        <v>Q3</v>
      </c>
      <c r="AE30" s="3" t="str">
        <f t="shared" si="6"/>
        <v>Q3</v>
      </c>
      <c r="AF30" s="3"/>
      <c r="AG30" s="3" t="str">
        <f t="shared" si="6"/>
        <v>Q3</v>
      </c>
      <c r="AH30" t="str" cm="1">
        <f t="array" ref="AH30">_xll.DBR("Finance:}ElementAttributes_Financial Period",$F$23,"Quarter")</f>
        <v>Q3</v>
      </c>
      <c r="AJ30" t="str" cm="1">
        <f t="array" ref="AJ30">_xll.DBR("Finance:}ElementAttributes_Financial Period",AC30,"Next Period")</f>
        <v>Q4</v>
      </c>
      <c r="AK30" t="str" cm="1">
        <f t="array" ref="AK30">_xll.DBR("Finance:}ElementAttributes_Financial Period",AD30,"Next Period")</f>
        <v>Q4</v>
      </c>
      <c r="AL30" t="str" cm="1">
        <f t="array" ref="AL30">_xll.DBR("Finance:}ElementAttributes_Financial Period",AE30,"Next Period")</f>
        <v>Q4</v>
      </c>
      <c r="AM30" t="str" cm="1">
        <f t="array" ref="AM30">_xll.DBR("Finance:}ElementAttributes_Financial Period",AH30,"Next Period")</f>
        <v>Q4</v>
      </c>
      <c r="AN30" s="3"/>
      <c r="AO30" s="3" t="str">
        <f>$AQ$30</f>
        <v>Q1</v>
      </c>
      <c r="AP30" s="3" t="str">
        <f>$AQ$30</f>
        <v>Q1</v>
      </c>
      <c r="AQ30" s="3" t="str">
        <f>$AR$30</f>
        <v>Q1</v>
      </c>
      <c r="AR30" t="str" cm="1">
        <f t="array" ref="AR30">_xll.DBR("Finance:}ElementAttributes_Financial Period",AM30,"Next Period")</f>
        <v>Q1</v>
      </c>
      <c r="AS30" s="3"/>
      <c r="AT30" s="3" t="str">
        <f>$AW$30</f>
        <v>Q2</v>
      </c>
      <c r="AU30" s="3" t="str">
        <f t="shared" ref="AU30:AV30" si="7">$AW$30</f>
        <v>Q2</v>
      </c>
      <c r="AV30" s="3" t="str">
        <f t="shared" si="7"/>
        <v>Q2</v>
      </c>
      <c r="AW30" t="str" cm="1">
        <f t="array" ref="AW30">_xll.DBR("Finance:}ElementAttributes_Financial Period",AR30,"Next Period")</f>
        <v>Q2</v>
      </c>
    </row>
    <row r="31" spans="4:49" hidden="1" outlineLevel="1" x14ac:dyDescent="0.3">
      <c r="H31" s="3" t="str">
        <f>MID(H32,3,2)</f>
        <v>23</v>
      </c>
      <c r="I31" s="3" t="str">
        <f>MID(I32,3,2)</f>
        <v>23</v>
      </c>
      <c r="J31" s="3" t="str">
        <f>MID(J32,3,2)</f>
        <v>23</v>
      </c>
      <c r="K31" s="3"/>
      <c r="L31" s="3" t="str">
        <f>MID(L32,3,2)</f>
        <v>23</v>
      </c>
      <c r="M31" s="47" t="str">
        <f>MID(M32,3,2)</f>
        <v>23</v>
      </c>
      <c r="N31" s="3"/>
      <c r="O31" s="3" t="str">
        <f>MID(O32,3,2)</f>
        <v>24</v>
      </c>
      <c r="P31" s="3" t="str">
        <f>MID(P32,3,2)</f>
        <v>24</v>
      </c>
      <c r="Q31" s="3" t="str">
        <f>MID(Q32,3,2)</f>
        <v>24</v>
      </c>
      <c r="R31" s="3"/>
      <c r="S31" s="3" t="str">
        <f>MID(S32,3,2)</f>
        <v>24</v>
      </c>
      <c r="T31" s="3" t="str">
        <f>MID(T32,3,2)</f>
        <v>24</v>
      </c>
      <c r="U31" s="3"/>
      <c r="V31" s="3" t="str">
        <f>MID(V32,3,2)</f>
        <v>24</v>
      </c>
      <c r="W31" s="3" t="str">
        <f>MID(W32,3,2)</f>
        <v>24</v>
      </c>
      <c r="X31" s="3" t="str">
        <f>MID(X32,3,2)</f>
        <v>24</v>
      </c>
      <c r="Y31" s="3"/>
      <c r="Z31" s="3" t="str">
        <f>MID(Z32,3,2)</f>
        <v>24</v>
      </c>
      <c r="AA31" s="3" t="str">
        <f>MID(AA32,3,2)</f>
        <v>24</v>
      </c>
      <c r="AB31" s="3"/>
      <c r="AC31" s="3" t="str">
        <f>MID(AC32,3,2)</f>
        <v>24</v>
      </c>
      <c r="AD31" s="3" t="str">
        <f>MID(AD32,3,2)</f>
        <v>24</v>
      </c>
      <c r="AE31" s="3" t="str">
        <f>MID(AE32,3,2)</f>
        <v>24</v>
      </c>
      <c r="AF31" s="3"/>
      <c r="AG31" s="3" t="str">
        <f>MID(AG32,3,2)</f>
        <v>24</v>
      </c>
      <c r="AH31" s="3" t="str">
        <f>MID(AH32,3,2)</f>
        <v>24</v>
      </c>
      <c r="AJ31" s="3" t="str">
        <f>MID(AJ32,3,2)</f>
        <v>24</v>
      </c>
      <c r="AK31" s="3" t="str">
        <f>MID(AK32,3,2)</f>
        <v>24</v>
      </c>
      <c r="AL31" s="3" t="str">
        <f>MID(AL32,3,2)</f>
        <v>24</v>
      </c>
      <c r="AM31" s="3" t="str">
        <f>MID(AM32,3,2)</f>
        <v>24</v>
      </c>
      <c r="AN31" s="3"/>
      <c r="AO31" s="3" t="str">
        <f>MID(AO32,3,2)</f>
        <v>25</v>
      </c>
      <c r="AP31" s="3" t="str">
        <f>MID(AP32,3,2)</f>
        <v>25</v>
      </c>
      <c r="AQ31" s="3" t="str">
        <f>MID(AQ32,3,2)</f>
        <v>25</v>
      </c>
      <c r="AR31" s="3" t="str">
        <f>MID(AR32,3,2)</f>
        <v>25</v>
      </c>
      <c r="AS31" s="3"/>
      <c r="AT31" s="3" t="str">
        <f>MID(AT32,3,2)</f>
        <v>25</v>
      </c>
      <c r="AU31" s="3" t="str">
        <f>MID(AU32,3,2)</f>
        <v>25</v>
      </c>
      <c r="AV31" s="3" t="str">
        <f>MID(AV32,3,2)</f>
        <v>25</v>
      </c>
      <c r="AW31" s="3" t="str">
        <f>MID(AW32,3,2)</f>
        <v>25</v>
      </c>
    </row>
    <row r="32" spans="4:49" hidden="1" outlineLevel="1" x14ac:dyDescent="0.3">
      <c r="H32" s="3" t="str">
        <f>"FY" &amp; IF(H29&gt;I29,I31-1,I31)</f>
        <v>FY23</v>
      </c>
      <c r="I32" s="3" t="str">
        <f>"FY" &amp; IF(I29&gt;J29,J31-1,J31)</f>
        <v>FY23</v>
      </c>
      <c r="J32" s="3" t="str">
        <f>"FY" &amp; IF(J29&gt;M29,M31-1,M31)</f>
        <v>FY23</v>
      </c>
      <c r="K32" s="3"/>
      <c r="L32" s="3" t="str">
        <f>$J$32</f>
        <v>FY23</v>
      </c>
      <c r="M32" s="47" t="str">
        <f>"FY" &amp; IF(M29&gt;T29,T31-1,T31)</f>
        <v>FY23</v>
      </c>
      <c r="N32" s="3"/>
      <c r="O32" s="3" t="str">
        <f>"FY" &amp; IF(O29&gt;P29,P31-1,P31)</f>
        <v>FY24</v>
      </c>
      <c r="P32" s="3" t="str">
        <f>"FY" &amp; IF(P29&gt;Q29,Q31-1,Q31)</f>
        <v>FY24</v>
      </c>
      <c r="Q32" s="3" t="str">
        <f>"FY" &amp; IF(Q29&gt;T29,T31-1,T31)</f>
        <v>FY24</v>
      </c>
      <c r="R32" s="3"/>
      <c r="S32" s="3" t="str">
        <f>$Q$32</f>
        <v>FY24</v>
      </c>
      <c r="T32" s="3" t="str">
        <f>"FY" &amp; IF(T29&gt;AA29,AA31-1,AA31)</f>
        <v>FY24</v>
      </c>
      <c r="U32" s="3"/>
      <c r="V32" s="3" t="str">
        <f>"FY" &amp; IF(V29&gt;W29,W31-1,W31)</f>
        <v>FY24</v>
      </c>
      <c r="W32" s="3" t="str">
        <f>"FY" &amp; IF(W29&gt;X29,X31-1,X31)</f>
        <v>FY24</v>
      </c>
      <c r="X32" s="3" t="str">
        <f>"FY" &amp; IF(X29&gt;AA29,AA31-1,AA31)</f>
        <v>FY24</v>
      </c>
      <c r="Y32" s="3"/>
      <c r="Z32" s="3" t="str">
        <f>$X$32</f>
        <v>FY24</v>
      </c>
      <c r="AA32" s="3" t="str">
        <f>"FY" &amp; IF(AA29&gt;AH29,AH31-1,AH31)</f>
        <v>FY24</v>
      </c>
      <c r="AB32" s="3"/>
      <c r="AC32" s="3" t="str">
        <f>"FY" &amp; IF(AC29&gt;AD29,AD31-1,AD31)</f>
        <v>FY24</v>
      </c>
      <c r="AD32" s="3" t="str">
        <f>"FY" &amp; IF(AD29&gt;AE29,AE31-1,AE31)</f>
        <v>FY24</v>
      </c>
      <c r="AE32" s="3" t="str">
        <f>"FY" &amp; IF(AE29&gt;AH29,AH31-1,AH31)</f>
        <v>FY24</v>
      </c>
      <c r="AF32" s="3"/>
      <c r="AG32" s="3" t="str">
        <f>$AE$32</f>
        <v>FY24</v>
      </c>
      <c r="AH32" s="3" t="str">
        <f>$F$22</f>
        <v>FY24</v>
      </c>
      <c r="AJ32" s="3" t="str">
        <f>"FY" &amp; IF(AJ29&gt;AK29,AK31-1,AK31)</f>
        <v>FY24</v>
      </c>
      <c r="AK32" s="3" t="str">
        <f>"FY" &amp; IF(AK29&gt;AL29,AL31-1,AL31)</f>
        <v>FY24</v>
      </c>
      <c r="AL32" s="3" t="str">
        <f>"FY" &amp; IF(AL29&gt;AM29,AM31-1,AM31)</f>
        <v>FY24</v>
      </c>
      <c r="AM32" s="3" t="str">
        <f>"FY" &amp; IF(AM$29&lt;AH$29,AH$31+1,AH$31)</f>
        <v>FY24</v>
      </c>
      <c r="AN32" s="3"/>
      <c r="AO32" s="3" t="str">
        <f>"FY" &amp; IF(AO29&gt;AP29,AP31-1,AP31)</f>
        <v>FY25</v>
      </c>
      <c r="AP32" s="3" t="str">
        <f>"FY" &amp; IF(AP29&gt;AQ29,AQ31-1,AQ31)</f>
        <v>FY25</v>
      </c>
      <c r="AQ32" s="3" t="str">
        <f>"FY" &amp; IF(AQ29&gt;AR29,AR31-1,AR31)</f>
        <v>FY25</v>
      </c>
      <c r="AR32" s="3" t="str">
        <f>"FY" &amp; IF(AR$29&lt;AM$29,AM$31+1,AM$31)</f>
        <v>FY25</v>
      </c>
      <c r="AS32" s="3"/>
      <c r="AT32" s="3" t="str">
        <f>"FY" &amp; IF(AT29&gt;AU29,AU31-1,AU31)</f>
        <v>FY25</v>
      </c>
      <c r="AU32" s="3" t="str">
        <f>"FY" &amp; IF(AU29&gt;AV29,AV31-1,AV31)</f>
        <v>FY25</v>
      </c>
      <c r="AV32" s="3" t="str">
        <f>"FY" &amp; IF(AV29&gt;AW29,AW31-1,AW31)</f>
        <v>FY25</v>
      </c>
      <c r="AW32" s="3" t="str">
        <f t="shared" ref="AW32:AW33" si="8">"FY" &amp; IF(AW$29&lt;AR$29,AR$31+1,AR$31)</f>
        <v>FY25</v>
      </c>
    </row>
    <row r="33" spans="1:61" hidden="1" outlineLevel="1" x14ac:dyDescent="0.3">
      <c r="AM33" s="3"/>
      <c r="AN33" s="3"/>
      <c r="AO33" s="3"/>
      <c r="AP33" s="3"/>
      <c r="AQ33" s="3"/>
      <c r="AR33" s="3" t="str">
        <f>"FY" &amp; IF(AR$29&lt;AM$29,AM$31+1,AM$31)</f>
        <v>FY25</v>
      </c>
      <c r="AS33" s="3"/>
      <c r="AT33" s="3"/>
      <c r="AU33" s="3"/>
      <c r="AV33" s="3"/>
      <c r="AW33" s="3" t="str">
        <f t="shared" si="8"/>
        <v>FY25</v>
      </c>
    </row>
    <row r="34" spans="1:61" hidden="1" outlineLevel="1" x14ac:dyDescent="0.3"/>
    <row r="35" spans="1:61" hidden="1" outlineLevel="1" x14ac:dyDescent="0.3">
      <c r="H35" t="s">
        <v>72</v>
      </c>
      <c r="I35" t="s">
        <v>72</v>
      </c>
      <c r="J35" t="s">
        <v>72</v>
      </c>
      <c r="L35" t="s">
        <v>75</v>
      </c>
      <c r="O35" t="s">
        <v>72</v>
      </c>
      <c r="P35" t="s">
        <v>72</v>
      </c>
      <c r="Q35" t="s">
        <v>72</v>
      </c>
      <c r="S35" t="s">
        <v>75</v>
      </c>
      <c r="V35" t="s">
        <v>72</v>
      </c>
      <c r="W35" t="s">
        <v>72</v>
      </c>
      <c r="X35" t="s">
        <v>72</v>
      </c>
      <c r="Z35" t="s">
        <v>75</v>
      </c>
      <c r="AC35" t="s">
        <v>72</v>
      </c>
      <c r="AD35" t="s">
        <v>72</v>
      </c>
      <c r="AE35" t="s">
        <v>72</v>
      </c>
      <c r="AG35" t="s">
        <v>75</v>
      </c>
      <c r="AJ35" t="s">
        <v>72</v>
      </c>
      <c r="AK35" t="s">
        <v>72</v>
      </c>
      <c r="AL35" t="s">
        <v>72</v>
      </c>
      <c r="AM35" t="str">
        <f>$F$20</f>
        <v>9+3 Forecast</v>
      </c>
      <c r="AO35" t="s">
        <v>72</v>
      </c>
      <c r="AP35" t="s">
        <v>72</v>
      </c>
      <c r="AQ35" t="s">
        <v>72</v>
      </c>
      <c r="AR35" t="str">
        <f>$F$20</f>
        <v>9+3 Forecast</v>
      </c>
      <c r="AT35" t="s">
        <v>72</v>
      </c>
      <c r="AU35" t="s">
        <v>72</v>
      </c>
      <c r="AV35" t="s">
        <v>72</v>
      </c>
      <c r="AW35" t="str">
        <f>$F$20</f>
        <v>9+3 Forecast</v>
      </c>
    </row>
    <row r="36" spans="1:61" hidden="1" outlineLevel="1" x14ac:dyDescent="0.3">
      <c r="H36" s="10" t="s">
        <v>30</v>
      </c>
      <c r="I36" s="10" t="s">
        <v>30</v>
      </c>
      <c r="J36" s="10" t="s">
        <v>30</v>
      </c>
      <c r="K36" s="10"/>
      <c r="L36" s="10" t="s">
        <v>30</v>
      </c>
      <c r="M36" s="10" t="s">
        <v>30</v>
      </c>
      <c r="N36" s="10"/>
      <c r="O36" s="10" t="s">
        <v>30</v>
      </c>
      <c r="P36" s="10" t="s">
        <v>30</v>
      </c>
      <c r="Q36" s="10" t="s">
        <v>30</v>
      </c>
      <c r="R36" s="10"/>
      <c r="S36" s="10" t="s">
        <v>30</v>
      </c>
      <c r="T36" s="10" t="s">
        <v>30</v>
      </c>
      <c r="U36" s="10"/>
      <c r="V36" s="10" t="s">
        <v>30</v>
      </c>
      <c r="W36" s="10" t="s">
        <v>30</v>
      </c>
      <c r="X36" s="10" t="s">
        <v>30</v>
      </c>
      <c r="Y36" s="10"/>
      <c r="Z36" s="10" t="s">
        <v>30</v>
      </c>
      <c r="AA36" s="10" t="s">
        <v>30</v>
      </c>
      <c r="AB36" s="10"/>
      <c r="AC36" s="10" t="s">
        <v>30</v>
      </c>
      <c r="AD36" s="10" t="s">
        <v>30</v>
      </c>
      <c r="AE36" s="10" t="s">
        <v>30</v>
      </c>
      <c r="AF36" s="10"/>
      <c r="AG36" s="10" t="s">
        <v>30</v>
      </c>
      <c r="AH36" s="10" t="s">
        <v>30</v>
      </c>
      <c r="AJ36" s="10" t="s">
        <v>30</v>
      </c>
      <c r="AK36" s="10" t="s">
        <v>30</v>
      </c>
      <c r="AL36" s="10" t="s">
        <v>30</v>
      </c>
      <c r="AM36" s="10" t="s">
        <v>30</v>
      </c>
      <c r="AN36" s="10"/>
      <c r="AO36" s="10" t="s">
        <v>30</v>
      </c>
      <c r="AP36" s="10" t="s">
        <v>30</v>
      </c>
      <c r="AQ36" s="10" t="s">
        <v>30</v>
      </c>
      <c r="AR36" s="10" t="s">
        <v>30</v>
      </c>
      <c r="AS36" s="10"/>
      <c r="AT36" s="10" t="s">
        <v>30</v>
      </c>
      <c r="AU36" s="10" t="s">
        <v>30</v>
      </c>
      <c r="AV36" s="10" t="s">
        <v>30</v>
      </c>
      <c r="AW36" s="10" t="s">
        <v>30</v>
      </c>
      <c r="AY36" s="10" t="s">
        <v>6</v>
      </c>
      <c r="BA36" s="10" t="s">
        <v>6</v>
      </c>
      <c r="BC36" s="10" t="s">
        <v>6</v>
      </c>
      <c r="BE36" s="10" t="s">
        <v>6</v>
      </c>
      <c r="BG36" s="10" t="s">
        <v>6</v>
      </c>
      <c r="BI36" s="10" t="s">
        <v>6</v>
      </c>
    </row>
    <row r="37" spans="1:61" collapsed="1" x14ac:dyDescent="0.3"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Y37" s="106" t="s">
        <v>76</v>
      </c>
      <c r="AZ37" s="106"/>
      <c r="BA37" s="106"/>
      <c r="BB37" s="106"/>
      <c r="BC37" s="106"/>
      <c r="BD37" s="106"/>
      <c r="BE37" s="106"/>
    </row>
    <row r="38" spans="1:61" x14ac:dyDescent="0.3">
      <c r="E38" s="95" t="s">
        <v>29</v>
      </c>
      <c r="F38" s="95"/>
      <c r="H38" s="107" t="s">
        <v>72</v>
      </c>
      <c r="I38" s="107"/>
      <c r="J38" s="107"/>
      <c r="K38" s="55"/>
      <c r="L38" s="54" t="s">
        <v>74</v>
      </c>
      <c r="M38" s="51"/>
      <c r="N38" s="52"/>
      <c r="O38" s="104" t="s">
        <v>72</v>
      </c>
      <c r="P38" s="104"/>
      <c r="Q38" s="104"/>
      <c r="R38" s="61"/>
      <c r="S38" s="59" t="s">
        <v>74</v>
      </c>
      <c r="T38" s="51"/>
      <c r="U38" s="52"/>
      <c r="V38" s="104" t="s">
        <v>72</v>
      </c>
      <c r="W38" s="104"/>
      <c r="X38" s="104"/>
      <c r="Y38" s="61"/>
      <c r="Z38" s="59" t="s">
        <v>74</v>
      </c>
      <c r="AA38" s="51"/>
      <c r="AB38" s="52"/>
      <c r="AC38" s="104" t="s">
        <v>72</v>
      </c>
      <c r="AD38" s="104"/>
      <c r="AE38" s="104"/>
      <c r="AF38" s="61"/>
      <c r="AG38" s="60" t="s">
        <v>74</v>
      </c>
      <c r="AH38" s="53"/>
      <c r="AI38" s="55"/>
      <c r="AJ38" s="51"/>
      <c r="AK38" s="53"/>
      <c r="AL38" s="53"/>
      <c r="AM38" s="53"/>
      <c r="AN38" s="52"/>
      <c r="AO38" s="51"/>
      <c r="AP38" s="53"/>
      <c r="AQ38" s="53"/>
      <c r="AR38" s="53"/>
      <c r="AS38" s="52"/>
      <c r="AT38" s="51"/>
      <c r="AU38" s="53"/>
      <c r="AV38" s="53"/>
      <c r="AW38" s="53"/>
      <c r="AX38" s="56"/>
      <c r="AY38" s="57"/>
      <c r="AZ38" s="54"/>
      <c r="BA38" s="58"/>
      <c r="BB38" s="54"/>
      <c r="BC38" s="58"/>
      <c r="BD38" s="54"/>
      <c r="BE38" s="58"/>
      <c r="BG38" s="58"/>
      <c r="BI38" s="58"/>
    </row>
    <row r="39" spans="1:61" x14ac:dyDescent="0.3">
      <c r="E39" s="94"/>
      <c r="F39" s="94"/>
      <c r="H39" s="40" t="str">
        <f>H$32&amp; " " &amp; H$27</f>
        <v>FY23 P10</v>
      </c>
      <c r="I39" s="40" t="str">
        <f t="shared" ref="I39:L39" si="9">I$32&amp; " " &amp; I$27</f>
        <v>FY23 P11</v>
      </c>
      <c r="J39" s="40" t="str">
        <f t="shared" si="9"/>
        <v>FY23 P12</v>
      </c>
      <c r="K39" s="62"/>
      <c r="L39" s="40" t="str">
        <f t="shared" si="9"/>
        <v>FY23 P12</v>
      </c>
      <c r="M39" s="40" t="str">
        <f>M32&amp; " " &amp; M30</f>
        <v>FY23 Q4</v>
      </c>
      <c r="N39" s="62"/>
      <c r="O39" s="40" t="str">
        <f>O$32&amp; " " &amp; O$27</f>
        <v>FY24 P01</v>
      </c>
      <c r="P39" s="40" t="str">
        <f t="shared" ref="P39:S39" si="10">P$32&amp; " " &amp; P$27</f>
        <v>FY24 P02</v>
      </c>
      <c r="Q39" s="40" t="str">
        <f t="shared" si="10"/>
        <v>FY24 P03</v>
      </c>
      <c r="R39" s="62"/>
      <c r="S39" s="40" t="str">
        <f t="shared" si="10"/>
        <v>FY24 P03</v>
      </c>
      <c r="T39" s="40" t="str">
        <f>T32&amp; " " &amp; T30</f>
        <v>FY24 Q1</v>
      </c>
      <c r="U39" s="62"/>
      <c r="V39" s="40" t="str">
        <f>V$32&amp; " " &amp; V$27</f>
        <v>FY24 P04</v>
      </c>
      <c r="W39" s="40" t="str">
        <f t="shared" ref="W39:Z39" si="11">W$32&amp; " " &amp; W$27</f>
        <v>FY24 P05</v>
      </c>
      <c r="X39" s="40" t="str">
        <f t="shared" si="11"/>
        <v>FY24 P06</v>
      </c>
      <c r="Y39" s="62"/>
      <c r="Z39" s="40" t="str">
        <f t="shared" si="11"/>
        <v>FY24 P06</v>
      </c>
      <c r="AA39" s="40" t="str">
        <f>AA32&amp; " " &amp; AA30</f>
        <v>FY24 Q2</v>
      </c>
      <c r="AB39" s="62"/>
      <c r="AC39" s="40" t="str">
        <f>AC$32&amp; " " &amp; AC$27</f>
        <v>FY24 P07</v>
      </c>
      <c r="AD39" s="40" t="str">
        <f t="shared" ref="AD39:AG39" si="12">AD$32&amp; " " &amp; AD$27</f>
        <v>FY24 P08</v>
      </c>
      <c r="AE39" s="40" t="str">
        <f t="shared" si="12"/>
        <v>FY24 P09</v>
      </c>
      <c r="AF39" s="62"/>
      <c r="AG39" s="40" t="str">
        <f t="shared" si="12"/>
        <v>FY24 P09</v>
      </c>
      <c r="AH39" s="40" t="str">
        <f>AH32&amp; " " &amp; AH30</f>
        <v>FY24 Q3</v>
      </c>
      <c r="AI39" s="38"/>
      <c r="AJ39" s="40" t="str">
        <f>AJ$32&amp; " " &amp; AJ$27</f>
        <v>FY24 P10</v>
      </c>
      <c r="AK39" s="40" t="str">
        <f t="shared" ref="AK39:AL39" si="13">AK$32&amp; " " &amp; AK$27</f>
        <v>FY24 P11</v>
      </c>
      <c r="AL39" s="40" t="str">
        <f t="shared" si="13"/>
        <v>FY24 P12</v>
      </c>
      <c r="AM39" s="40" t="str">
        <f>AM32&amp; " " &amp; AM30</f>
        <v>FY24 Q4</v>
      </c>
      <c r="AN39" s="62"/>
      <c r="AO39" s="40" t="str">
        <f>AO$32&amp; " " &amp; AO$27</f>
        <v>FY25 P01</v>
      </c>
      <c r="AP39" s="40" t="str">
        <f t="shared" ref="AP39:AQ39" si="14">AP$32&amp; " " &amp; AP$27</f>
        <v>FY25 P02</v>
      </c>
      <c r="AQ39" s="40" t="str">
        <f t="shared" si="14"/>
        <v>FY25 P03</v>
      </c>
      <c r="AR39" s="40" t="str">
        <f>AR32&amp; " " &amp; AR30</f>
        <v>FY25 Q1</v>
      </c>
      <c r="AS39" s="62"/>
      <c r="AT39" s="40" t="str">
        <f>AT$32&amp; " " &amp; AT$27</f>
        <v>FY25 P04</v>
      </c>
      <c r="AU39" s="40" t="str">
        <f t="shared" ref="AU39:AV39" si="15">AU$32&amp; " " &amp; AU$27</f>
        <v>FY25 P05</v>
      </c>
      <c r="AV39" s="40" t="str">
        <f t="shared" si="15"/>
        <v>FY25 P06</v>
      </c>
      <c r="AW39" s="40" t="str">
        <f>AW32&amp; " " &amp; AW30</f>
        <v>FY25 Q2</v>
      </c>
      <c r="AX39" s="24"/>
      <c r="AY39" s="49" t="s">
        <v>28</v>
      </c>
      <c r="AZ39" s="69"/>
      <c r="BA39" s="12" t="s">
        <v>28</v>
      </c>
      <c r="BB39" s="69"/>
      <c r="BC39" s="12" t="s">
        <v>28</v>
      </c>
      <c r="BD39" s="69"/>
      <c r="BE39" s="12" t="s">
        <v>28</v>
      </c>
      <c r="BG39" s="12" t="s">
        <v>28</v>
      </c>
      <c r="BI39" s="12" t="s">
        <v>28</v>
      </c>
    </row>
    <row r="40" spans="1:61" x14ac:dyDescent="0.3">
      <c r="A40" s="54"/>
      <c r="B40" s="54"/>
      <c r="C40" s="54"/>
      <c r="D40" s="63"/>
      <c r="E40" s="99"/>
      <c r="F40" s="99"/>
      <c r="G40" s="54"/>
      <c r="H40" s="64" t="s">
        <v>69</v>
      </c>
      <c r="I40" s="64" t="s">
        <v>69</v>
      </c>
      <c r="J40" s="64" t="s">
        <v>69</v>
      </c>
      <c r="K40" s="65"/>
      <c r="L40" s="64" t="s">
        <v>69</v>
      </c>
      <c r="M40" s="64" t="s">
        <v>69</v>
      </c>
      <c r="N40" s="65"/>
      <c r="O40" s="64" t="s">
        <v>69</v>
      </c>
      <c r="P40" s="64" t="s">
        <v>69</v>
      </c>
      <c r="Q40" s="64" t="s">
        <v>69</v>
      </c>
      <c r="R40" s="65"/>
      <c r="S40" s="64" t="s">
        <v>69</v>
      </c>
      <c r="T40" s="64" t="s">
        <v>69</v>
      </c>
      <c r="U40" s="65"/>
      <c r="V40" s="64" t="s">
        <v>69</v>
      </c>
      <c r="W40" s="64" t="s">
        <v>69</v>
      </c>
      <c r="X40" s="64" t="s">
        <v>69</v>
      </c>
      <c r="Y40" s="65"/>
      <c r="Z40" s="64" t="s">
        <v>69</v>
      </c>
      <c r="AA40" s="64" t="s">
        <v>69</v>
      </c>
      <c r="AB40" s="65"/>
      <c r="AC40" s="64" t="s">
        <v>69</v>
      </c>
      <c r="AD40" s="64" t="s">
        <v>69</v>
      </c>
      <c r="AE40" s="64" t="s">
        <v>69</v>
      </c>
      <c r="AF40" s="65"/>
      <c r="AG40" s="64" t="s">
        <v>69</v>
      </c>
      <c r="AH40" s="64" t="s">
        <v>69</v>
      </c>
      <c r="AI40" s="66"/>
      <c r="AJ40" s="64" t="s">
        <v>70</v>
      </c>
      <c r="AK40" s="64" t="s">
        <v>70</v>
      </c>
      <c r="AL40" s="64" t="s">
        <v>70</v>
      </c>
      <c r="AM40" s="67" t="s">
        <v>70</v>
      </c>
      <c r="AN40" s="65"/>
      <c r="AO40" s="64" t="s">
        <v>73</v>
      </c>
      <c r="AP40" s="64" t="s">
        <v>73</v>
      </c>
      <c r="AQ40" s="64" t="s">
        <v>73</v>
      </c>
      <c r="AR40" s="67" t="s">
        <v>70</v>
      </c>
      <c r="AS40" s="65"/>
      <c r="AT40" s="64" t="s">
        <v>73</v>
      </c>
      <c r="AU40" s="64" t="s">
        <v>73</v>
      </c>
      <c r="AV40" s="64" t="s">
        <v>73</v>
      </c>
      <c r="AW40" s="67" t="s">
        <v>70</v>
      </c>
      <c r="AX40" s="24"/>
      <c r="AY40" s="50" t="str">
        <f>$E$7</f>
        <v>Dec-23</v>
      </c>
      <c r="AZ40" s="70"/>
      <c r="BA40" s="13" t="str">
        <f>$P$3</f>
        <v>Mar-24</v>
      </c>
      <c r="BB40" s="70"/>
      <c r="BC40" s="13" t="str">
        <f>$P$6</f>
        <v>Jun-24</v>
      </c>
      <c r="BD40" s="70"/>
      <c r="BE40" s="13" t="str">
        <f>$P$9</f>
        <v>Sep-24</v>
      </c>
      <c r="BG40" s="13" t="str">
        <f>$P$12</f>
        <v>Dec-24</v>
      </c>
      <c r="BI40" s="13" t="str">
        <f>$P$15</f>
        <v>Mar-25</v>
      </c>
    </row>
    <row r="41" spans="1:61" s="24" customFormat="1" x14ac:dyDescent="0.3">
      <c r="A41" s="23" t="s">
        <v>7</v>
      </c>
      <c r="C41" s="25" t="s">
        <v>8</v>
      </c>
      <c r="E41" s="101" t="s">
        <v>8</v>
      </c>
      <c r="F41" s="101"/>
      <c r="H41" s="39">
        <f>_xll.DBRW($D$18,$F$19,H$32,H$27,$F$24,H$36,$F$25,H$35,$A41,$C41)</f>
        <v>-71390.419999998383</v>
      </c>
      <c r="I41" s="39">
        <f>_xll.DBRW($D$18,$F$19,I$32,I$27,$F$24,I$36,$F$25,I$35,$A41,$C41)</f>
        <v>481773.89000000211</v>
      </c>
      <c r="J41" s="39">
        <f>_xll.DBRW($D$18,$F$19,J$32,J$27,$F$24,J$36,$F$25,J$35,$A41,$C41)</f>
        <v>1674441.1999999997</v>
      </c>
      <c r="K41" s="44"/>
      <c r="L41" s="39">
        <f>_xll.DBRW($D$18,$F$19,L$32,L$27,$F$24,L$36,$F$25,L$35,$A41,$C41)</f>
        <v>0</v>
      </c>
      <c r="M41" s="39">
        <f>_xll.DBRW($D$18,$F$19,M$32,M$30,$F$24,M$36,$F$25,$F$26,$A41,$C41)</f>
        <v>2084824.6700000034</v>
      </c>
      <c r="N41" s="44"/>
      <c r="O41" s="39">
        <f>_xll.DBRW($D$18,$F$19,O$32,O$27,$F$24,O$36,$F$25,O$35,$A41,$C41)</f>
        <v>78236.170000000289</v>
      </c>
      <c r="P41" s="39">
        <f>_xll.DBRW($D$18,$F$19,P$32,P$27,$F$24,P$36,$F$25,P$35,$A41,$C41)</f>
        <v>141462.91999999987</v>
      </c>
      <c r="Q41" s="39">
        <f>_xll.DBRW($D$18,$F$19,Q$32,Q$27,$F$24,Q$36,$F$25,Q$35,$A41,$C41)</f>
        <v>479968.70999999967</v>
      </c>
      <c r="R41" s="44"/>
      <c r="S41" s="39">
        <f>_xll.DBRW($D$18,$F$19,S$32,S$27,$F$24,S$36,$F$25,S$35,$A41,$C41)</f>
        <v>0</v>
      </c>
      <c r="T41" s="39">
        <f>_xll.DBRW($D$18,$F$19,T$32,T$30,$F$24,T$36,$F$25,$F$26,$A41,$C41)</f>
        <v>699667.79999999981</v>
      </c>
      <c r="U41" s="44"/>
      <c r="V41" s="39">
        <f>_xll.DBRW($D$18,$F$19,V$32,V$27,$F$24,V$36,$F$25,V$35,$A41,$C41)</f>
        <v>66534.870000000155</v>
      </c>
      <c r="W41" s="39">
        <f>_xll.DBRW($D$18,$F$19,W$32,W$27,$F$24,W$36,$F$25,W$35,$A41,$C41)</f>
        <v>215665.0999999998</v>
      </c>
      <c r="X41" s="39">
        <f>_xll.DBRW($D$18,$F$19,X$32,X$27,$F$24,X$36,$F$25,X$35,$A41,$C41)</f>
        <v>861069.31999999983</v>
      </c>
      <c r="Y41" s="44"/>
      <c r="Z41" s="39">
        <f>_xll.DBRW($D$18,$F$19,Z$32,Z$27,$F$24,Z$36,$F$25,Z$35,$A41,$C41)</f>
        <v>0</v>
      </c>
      <c r="AA41" s="39">
        <f>_xll.DBRW($D$18,$F$19,AA$32,AA$30,$F$24,AA$36,$F$25,$F$26,$A41,$C41)</f>
        <v>1143269.2899999998</v>
      </c>
      <c r="AB41" s="44"/>
      <c r="AC41" s="39">
        <f>_xll.DBRW($D$18,$F$19,AC$32,AC$27,$F$24,AC$36,$F$25,AC$35,$A41,$C41)</f>
        <v>182031.60000000085</v>
      </c>
      <c r="AD41" s="39">
        <f>_xll.DBRW($D$18,$F$19,AD$32,AD$27,$F$24,AD$36,$F$25,AD$35,$A41,$C41)</f>
        <v>-114372.67999999996</v>
      </c>
      <c r="AE41" s="39">
        <f>_xll.DBRW($D$18,$F$19,AE$32,AE$27,$F$24,AE$36,$F$25,AE$35,$A41,$C41)</f>
        <v>701050.78999999934</v>
      </c>
      <c r="AF41" s="44"/>
      <c r="AG41" s="39">
        <f>_xll.DBRW($D$18,$F$19,AG$32,AG$27,$F$24,AG$36,$F$25,AG$35,$A41,$C41)</f>
        <v>0</v>
      </c>
      <c r="AH41" s="39">
        <f>_xll.DBRW($D$18,$F$19,AH$32,AH$30,$F$24,AH$36,$F$25,$F$26,$A41,$C41)</f>
        <v>768709.7100000002</v>
      </c>
      <c r="AJ41" s="39">
        <f>_xll.DBRW($D$18,$F$19,AJ$32,AJ$27,$F$24,AJ$36,$F$25,AJ$35,$A41,$C41)</f>
        <v>276918.75004864187</v>
      </c>
      <c r="AK41" s="39">
        <f>_xll.DBRW($D$18,$F$19,AK$32,AK$27,$F$24,AK$36,$F$25,AK$35,$A41,$C41)</f>
        <v>977091.79736243864</v>
      </c>
      <c r="AL41" s="39">
        <f>_xll.DBRW($D$18,$F$19,AL$32,AL$27,$F$24,AL$36,$F$25,AL$35,$A41,$C41)</f>
        <v>823135.86999999965</v>
      </c>
      <c r="AM41" s="39">
        <f>_xll.DBRW($D$18,$F$19,AM$32,AM$30,$F$24,AM$36,$F$25,$F$26,$A41,$C41)</f>
        <v>2077146.4174110801</v>
      </c>
      <c r="AN41" s="44"/>
      <c r="AO41" s="39">
        <f>_xll.DBRW($D$18,$F$19,AO$32,AO$27,$F$24,AO$36,$F$25,AO$35,$A41,$C41)</f>
        <v>270646.21004313254</v>
      </c>
      <c r="AP41" s="39">
        <f>_xll.DBRW($D$18,$F$19,AP$32,AP$27,$F$24,AP$36,$F$25,AP$35,$A41,$C41)</f>
        <v>486555.38636454206</v>
      </c>
      <c r="AQ41" s="39">
        <f>_xll.DBRW($D$18,$F$19,AQ$32,AQ$27,$F$24,AQ$36,$F$25,AQ$35,$A41,$C41)</f>
        <v>936382.42425453814</v>
      </c>
      <c r="AR41" s="39">
        <f>_xll.DBRW($D$18,$F$19,AR$32,AR$30,$F$24,AR$36,$F$25,$F$26,$A41,$C41)</f>
        <v>1693584.0206622127</v>
      </c>
      <c r="AS41" s="44"/>
      <c r="AT41" s="39">
        <f>_xll.DBRW($D$18,$F$19,AT$32,AT$27,$F$24,AT$36,$F$25,AT$35,$A41,$C41)</f>
        <v>532945.94852110092</v>
      </c>
      <c r="AU41" s="39">
        <f>_xll.DBRW($D$18,$F$19,AU$32,AU$27,$F$24,AU$36,$F$25,AU$35,$A41,$C41)</f>
        <v>632879.05641442654</v>
      </c>
      <c r="AV41" s="39">
        <f>_xll.DBRW($D$18,$F$19,AV$32,AV$27,$F$24,AV$36,$F$25,AV$35,$A41,$C41)</f>
        <v>981796.70742225589</v>
      </c>
      <c r="AW41" s="39">
        <f>_xll.DBRW($D$18,$F$19,AW$32,AW$30,$F$24,AW$36,$F$25,$F$26,$A41,$C41)</f>
        <v>2147621.7123577832</v>
      </c>
      <c r="AY41" s="39">
        <f>_xll.DBRW($D$18,$F$19,$F$22,$F$23,$F$24,AY$36,$F$25,$F$26,$A41,$C41)</f>
        <v>4696471.4699999699</v>
      </c>
      <c r="AZ41" s="71"/>
      <c r="BA41" s="39">
        <f>_xll.DBRW($D$18,$F$19,$M$3,$G$3,$F$24,BA$36,$F$25,$F$26,$A41,$C41)</f>
        <v>4688793.217411099</v>
      </c>
      <c r="BB41" s="71"/>
      <c r="BC41" s="39">
        <f>_xll.DBRW($D$18,$F$19,$M$6,$G$6,$F$24,BC$36,$F$25,$F$26,$A41,$C41)</f>
        <v>5682709.4380732812</v>
      </c>
      <c r="BD41" s="71"/>
      <c r="BE41" s="39">
        <f>_xll.DBRW($D$18,$F$19,$M$9,$G$9,$F$24,BE$36,$F$25,$F$26,$A41,$C41)</f>
        <v>6687061.8604310872</v>
      </c>
      <c r="BG41" s="39">
        <f>_xll.DBRW($D$18,$F$19,$M$12,$G$12,$F$24,BG$36,$F$25,$F$26,$A41,$C41)</f>
        <v>8362420.8256387804</v>
      </c>
      <c r="BI41" s="39">
        <f>_xll.DBRW($D$18,$F$19,$M$15,$G$15,$F$24,BI$36,$F$25,$F$26,$A41,$C41)</f>
        <v>8695390.5703531019</v>
      </c>
    </row>
    <row r="42" spans="1:61" x14ac:dyDescent="0.3">
      <c r="A42" s="2" t="s">
        <v>7</v>
      </c>
      <c r="C42" s="7" t="s">
        <v>9</v>
      </c>
      <c r="E42" s="100" t="s">
        <v>9</v>
      </c>
      <c r="F42" s="100"/>
      <c r="H42" s="39">
        <f>_xll.DBRW($D$18,$F$19,H$32,H$27,$F$24,H$36,$F$25,H$35,$A42,$C42)</f>
        <v>14575.05</v>
      </c>
      <c r="I42" s="39">
        <f>_xll.DBRW($D$18,$F$19,I$32,I$27,$F$24,I$36,$F$25,I$35,$A42,$C42)</f>
        <v>15479.84</v>
      </c>
      <c r="J42" s="39">
        <f>_xll.DBRW($D$18,$F$19,J$32,J$27,$F$24,J$36,$F$25,J$35,$A42,$C42)</f>
        <v>21105.08</v>
      </c>
      <c r="K42" s="44"/>
      <c r="L42" s="39">
        <f>_xll.DBRW($D$18,$F$19,L$32,L$27,$F$24,L$36,$F$25,L$35,$A42,$C42)</f>
        <v>0</v>
      </c>
      <c r="M42" s="39">
        <f>_xll.DBRW($D$18,$F$19,M$32,M$30,$F$24,M$36,$F$25,$F$26,$A42,$C42)</f>
        <v>51159.97</v>
      </c>
      <c r="N42" s="44"/>
      <c r="O42" s="39">
        <f>_xll.DBRW($D$18,$F$19,O$32,O$27,$F$24,O$36,$F$25,O$35,$A42,$C42)</f>
        <v>18146.830000000002</v>
      </c>
      <c r="P42" s="39">
        <f>_xll.DBRW($D$18,$F$19,P$32,P$27,$F$24,P$36,$F$25,P$35,$A42,$C42)</f>
        <v>18146.830000000002</v>
      </c>
      <c r="Q42" s="39">
        <f>_xll.DBRW($D$18,$F$19,Q$32,Q$27,$F$24,Q$36,$F$25,Q$35,$A42,$C42)</f>
        <v>18146.830000000002</v>
      </c>
      <c r="R42" s="44"/>
      <c r="S42" s="39">
        <f>_xll.DBRW($D$18,$F$19,S$32,S$27,$F$24,S$36,$F$25,S$35,$A42,$C42)</f>
        <v>0</v>
      </c>
      <c r="T42" s="39">
        <f>_xll.DBRW($D$18,$F$19,T$32,T$30,$F$24,T$36,$F$25,$F$26,$A42,$C42)</f>
        <v>54440.490000000005</v>
      </c>
      <c r="U42" s="44"/>
      <c r="V42" s="39">
        <f>_xll.DBRW($D$18,$F$19,V$32,V$27,$F$24,V$36,$F$25,V$35,$A42,$C42)</f>
        <v>27509.95</v>
      </c>
      <c r="W42" s="39">
        <f>_xll.DBRW($D$18,$F$19,W$32,W$27,$F$24,W$36,$F$25,W$35,$A42,$C42)</f>
        <v>23852.85</v>
      </c>
      <c r="X42" s="39">
        <f>_xll.DBRW($D$18,$F$19,X$32,X$27,$F$24,X$36,$F$25,X$35,$A42,$C42)</f>
        <v>24002.06</v>
      </c>
      <c r="Y42" s="44"/>
      <c r="Z42" s="39">
        <f>_xll.DBRW($D$18,$F$19,Z$32,Z$27,$F$24,Z$36,$F$25,Z$35,$A42,$C42)</f>
        <v>0</v>
      </c>
      <c r="AA42" s="39">
        <f>_xll.DBRW($D$18,$F$19,AA$32,AA$30,$F$24,AA$36,$F$25,$F$26,$A42,$C42)</f>
        <v>75364.86</v>
      </c>
      <c r="AB42" s="44"/>
      <c r="AC42" s="39">
        <f>_xll.DBRW($D$18,$F$19,AC$32,AC$27,$F$24,AC$36,$F$25,AC$35,$A42,$C42)</f>
        <v>-11487.39</v>
      </c>
      <c r="AD42" s="39">
        <f>_xll.DBRW($D$18,$F$19,AD$32,AD$27,$F$24,AD$36,$F$25,AD$35,$A42,$C42)</f>
        <v>20972.33</v>
      </c>
      <c r="AE42" s="39">
        <f>_xll.DBRW($D$18,$F$19,AE$32,AE$27,$F$24,AE$36,$F$25,AE$35,$A42,$C42)</f>
        <v>20560.43</v>
      </c>
      <c r="AF42" s="44"/>
      <c r="AG42" s="39">
        <f>_xll.DBRW($D$18,$F$19,AG$32,AG$27,$F$24,AG$36,$F$25,AG$35,$A42,$C42)</f>
        <v>0</v>
      </c>
      <c r="AH42" s="39">
        <f>_xll.DBRW($D$18,$F$19,AH$32,AH$30,$F$24,AH$36,$F$25,$F$26,$A42,$C42)</f>
        <v>30045.370000000003</v>
      </c>
      <c r="AJ42" s="39">
        <f>_xll.DBRW($D$18,$F$19,AJ$32,AJ$27,$F$24,AJ$36,$F$25,AJ$35,$A42,$C42)</f>
        <v>24012.803298008719</v>
      </c>
      <c r="AK42" s="39">
        <f>_xll.DBRW($D$18,$F$19,AK$32,AK$27,$F$24,AK$36,$F$25,AK$35,$A42,$C42)</f>
        <v>14906.161154864611</v>
      </c>
      <c r="AL42" s="39">
        <f>_xll.DBRW($D$18,$F$19,AL$32,AL$27,$F$24,AL$36,$F$25,AL$35,$A42,$C42)</f>
        <v>13281.08</v>
      </c>
      <c r="AM42" s="39">
        <f>_xll.DBRW($D$18,$F$19,AM$32,AM$30,$F$24,AM$36,$F$25,$F$26,$A42,$C42)</f>
        <v>52200.044452873335</v>
      </c>
      <c r="AN42" s="44"/>
      <c r="AO42" s="39">
        <f>_xll.DBRW($D$18,$F$19,AO$32,AO$27,$F$24,AO$36,$F$25,AO$35,$A42,$C42)</f>
        <v>12271.911444425177</v>
      </c>
      <c r="AP42" s="39">
        <f>_xll.DBRW($D$18,$F$19,AP$32,AP$27,$F$24,AP$36,$F$25,AP$35,$A42,$C42)</f>
        <v>12271.911444425177</v>
      </c>
      <c r="AQ42" s="39">
        <f>_xll.DBRW($D$18,$F$19,AQ$32,AQ$27,$F$24,AQ$36,$F$25,AQ$35,$A42,$C42)</f>
        <v>12271.911444425177</v>
      </c>
      <c r="AR42" s="39">
        <f>_xll.DBRW($D$18,$F$19,AR$32,AR$30,$F$24,AR$36,$F$25,$F$26,$A42,$C42)</f>
        <v>36815.734333275534</v>
      </c>
      <c r="AS42" s="44"/>
      <c r="AT42" s="39">
        <f>_xll.DBRW($D$18,$F$19,AT$32,AT$27,$F$24,AT$36,$F$25,AT$35,$A42,$C42)</f>
        <v>12271.911444425177</v>
      </c>
      <c r="AU42" s="39">
        <f>_xll.DBRW($D$18,$F$19,AU$32,AU$27,$F$24,AU$36,$F$25,AU$35,$A42,$C42)</f>
        <v>12271.911444425177</v>
      </c>
      <c r="AV42" s="39">
        <f>_xll.DBRW($D$18,$F$19,AV$32,AV$27,$F$24,AV$36,$F$25,AV$35,$A42,$C42)</f>
        <v>12271.911444425177</v>
      </c>
      <c r="AW42" s="39">
        <f>_xll.DBRW($D$18,$F$19,AW$32,AW$30,$F$24,AW$36,$F$25,$F$26,$A42,$C42)</f>
        <v>36815.734333275534</v>
      </c>
      <c r="AY42" s="39">
        <f>_xll.DBRW($D$18,$F$19,$F$22,$F$23,$F$24,AY$36,$F$25,$F$26,$A42,$C42)</f>
        <v>211010.69</v>
      </c>
      <c r="AZ42" s="71"/>
      <c r="BA42" s="39">
        <f>_xll.DBRW($D$18,$F$19,$M$3,$G$3,$F$24,BA$36,$F$25,$F$26,$A42,$C42)</f>
        <v>212050.76445287335</v>
      </c>
      <c r="BB42" s="71"/>
      <c r="BC42" s="39">
        <f>_xll.DBRW($D$18,$F$19,$M$6,$G$6,$F$24,BC$36,$F$25,$F$26,$A42,$C42)</f>
        <v>194426.00878614889</v>
      </c>
      <c r="BD42" s="71"/>
      <c r="BE42" s="39">
        <f>_xll.DBRW($D$18,$F$19,$M$9,$G$9,$F$24,BE$36,$F$25,$F$26,$A42,$C42)</f>
        <v>155876.8831194244</v>
      </c>
      <c r="BG42" s="39">
        <f>_xll.DBRW($D$18,$F$19,$M$12,$G$12,$F$24,BG$36,$F$25,$F$26,$A42,$C42)</f>
        <v>175247.24745269996</v>
      </c>
      <c r="BI42" s="39">
        <f>_xll.DBRW($D$18,$F$19,$M$15,$G$15,$F$24,BI$36,$F$25,$F$26,$A42,$C42)</f>
        <v>172462.93733310213</v>
      </c>
    </row>
    <row r="43" spans="1:61" x14ac:dyDescent="0.3">
      <c r="A43" s="2" t="s">
        <v>7</v>
      </c>
      <c r="C43" s="7" t="s">
        <v>10</v>
      </c>
      <c r="E43" s="100" t="s">
        <v>10</v>
      </c>
      <c r="F43" s="100"/>
      <c r="H43" s="39">
        <f>_xll.DBRW($D$18,$F$19,H$32,H$27,$F$24,H$36,$F$25,H$35,$A43,$C43)</f>
        <v>0</v>
      </c>
      <c r="I43" s="39">
        <f>_xll.DBRW($D$18,$F$19,I$32,I$27,$F$24,I$36,$F$25,I$35,$A43,$C43)</f>
        <v>0</v>
      </c>
      <c r="J43" s="39">
        <f>_xll.DBRW($D$18,$F$19,J$32,J$27,$F$24,J$36,$F$25,J$35,$A43,$C43)</f>
        <v>0</v>
      </c>
      <c r="K43" s="44"/>
      <c r="L43" s="39">
        <f>_xll.DBRW($D$18,$F$19,L$32,L$27,$F$24,L$36,$F$25,L$35,$A43,$C43)</f>
        <v>0</v>
      </c>
      <c r="M43" s="39">
        <f>_xll.DBRW($D$18,$F$19,M$32,M$30,$F$24,M$36,$F$25,$F$26,$A43,$C43)</f>
        <v>0</v>
      </c>
      <c r="N43" s="44"/>
      <c r="O43" s="39">
        <f>_xll.DBRW($D$18,$F$19,O$32,O$27,$F$24,O$36,$F$25,O$35,$A43,$C43)</f>
        <v>0</v>
      </c>
      <c r="P43" s="39">
        <f>_xll.DBRW($D$18,$F$19,P$32,P$27,$F$24,P$36,$F$25,P$35,$A43,$C43)</f>
        <v>0</v>
      </c>
      <c r="Q43" s="39">
        <f>_xll.DBRW($D$18,$F$19,Q$32,Q$27,$F$24,Q$36,$F$25,Q$35,$A43,$C43)</f>
        <v>0</v>
      </c>
      <c r="R43" s="44"/>
      <c r="S43" s="39">
        <f>_xll.DBRW($D$18,$F$19,S$32,S$27,$F$24,S$36,$F$25,S$35,$A43,$C43)</f>
        <v>0</v>
      </c>
      <c r="T43" s="39">
        <f>_xll.DBRW($D$18,$F$19,T$32,T$30,$F$24,T$36,$F$25,$F$26,$A43,$C43)</f>
        <v>0</v>
      </c>
      <c r="U43" s="44"/>
      <c r="V43" s="39">
        <f>_xll.DBRW($D$18,$F$19,V$32,V$27,$F$24,V$36,$F$25,V$35,$A43,$C43)</f>
        <v>0</v>
      </c>
      <c r="W43" s="39">
        <f>_xll.DBRW($D$18,$F$19,W$32,W$27,$F$24,W$36,$F$25,W$35,$A43,$C43)</f>
        <v>0</v>
      </c>
      <c r="X43" s="39">
        <f>_xll.DBRW($D$18,$F$19,X$32,X$27,$F$24,X$36,$F$25,X$35,$A43,$C43)</f>
        <v>0</v>
      </c>
      <c r="Y43" s="44"/>
      <c r="Z43" s="39">
        <f>_xll.DBRW($D$18,$F$19,Z$32,Z$27,$F$24,Z$36,$F$25,Z$35,$A43,$C43)</f>
        <v>0</v>
      </c>
      <c r="AA43" s="39">
        <f>_xll.DBRW($D$18,$F$19,AA$32,AA$30,$F$24,AA$36,$F$25,$F$26,$A43,$C43)</f>
        <v>0</v>
      </c>
      <c r="AB43" s="44"/>
      <c r="AC43" s="39">
        <f>_xll.DBRW($D$18,$F$19,AC$32,AC$27,$F$24,AC$36,$F$25,AC$35,$A43,$C43)</f>
        <v>0</v>
      </c>
      <c r="AD43" s="39">
        <f>_xll.DBRW($D$18,$F$19,AD$32,AD$27,$F$24,AD$36,$F$25,AD$35,$A43,$C43)</f>
        <v>0</v>
      </c>
      <c r="AE43" s="39">
        <f>_xll.DBRW($D$18,$F$19,AE$32,AE$27,$F$24,AE$36,$F$25,AE$35,$A43,$C43)</f>
        <v>0</v>
      </c>
      <c r="AF43" s="44"/>
      <c r="AG43" s="39">
        <f>_xll.DBRW($D$18,$F$19,AG$32,AG$27,$F$24,AG$36,$F$25,AG$35,$A43,$C43)</f>
        <v>0</v>
      </c>
      <c r="AH43" s="39">
        <f>_xll.DBRW($D$18,$F$19,AH$32,AH$30,$F$24,AH$36,$F$25,$F$26,$A43,$C43)</f>
        <v>0</v>
      </c>
      <c r="AJ43" s="39">
        <f>_xll.DBRW($D$18,$F$19,AJ$32,AJ$27,$F$24,AJ$36,$F$25,AJ$35,$A43,$C43)</f>
        <v>0</v>
      </c>
      <c r="AK43" s="39">
        <f>_xll.DBRW($D$18,$F$19,AK$32,AK$27,$F$24,AK$36,$F$25,AK$35,$A43,$C43)</f>
        <v>0</v>
      </c>
      <c r="AL43" s="39">
        <f>_xll.DBRW($D$18,$F$19,AL$32,AL$27,$F$24,AL$36,$F$25,AL$35,$A43,$C43)</f>
        <v>0</v>
      </c>
      <c r="AM43" s="39">
        <f>_xll.DBRW($D$18,$F$19,AM$32,AM$30,$F$24,AM$36,$F$25,$F$26,$A43,$C43)</f>
        <v>0</v>
      </c>
      <c r="AN43" s="44"/>
      <c r="AO43" s="39">
        <f>_xll.DBRW($D$18,$F$19,AO$32,AO$27,$F$24,AO$36,$F$25,AO$35,$A43,$C43)</f>
        <v>0</v>
      </c>
      <c r="AP43" s="39">
        <f>_xll.DBRW($D$18,$F$19,AP$32,AP$27,$F$24,AP$36,$F$25,AP$35,$A43,$C43)</f>
        <v>0</v>
      </c>
      <c r="AQ43" s="39">
        <f>_xll.DBRW($D$18,$F$19,AQ$32,AQ$27,$F$24,AQ$36,$F$25,AQ$35,$A43,$C43)</f>
        <v>0</v>
      </c>
      <c r="AR43" s="39">
        <f>_xll.DBRW($D$18,$F$19,AR$32,AR$30,$F$24,AR$36,$F$25,$F$26,$A43,$C43)</f>
        <v>0</v>
      </c>
      <c r="AS43" s="44"/>
      <c r="AT43" s="39">
        <f>_xll.DBRW($D$18,$F$19,AT$32,AT$27,$F$24,AT$36,$F$25,AT$35,$A43,$C43)</f>
        <v>0</v>
      </c>
      <c r="AU43" s="39">
        <f>_xll.DBRW($D$18,$F$19,AU$32,AU$27,$F$24,AU$36,$F$25,AU$35,$A43,$C43)</f>
        <v>0</v>
      </c>
      <c r="AV43" s="39">
        <f>_xll.DBRW($D$18,$F$19,AV$32,AV$27,$F$24,AV$36,$F$25,AV$35,$A43,$C43)</f>
        <v>0</v>
      </c>
      <c r="AW43" s="39">
        <f>_xll.DBRW($D$18,$F$19,AW$32,AW$30,$F$24,AW$36,$F$25,$F$26,$A43,$C43)</f>
        <v>0</v>
      </c>
      <c r="AY43" s="39">
        <f>_xll.DBRW($D$18,$F$19,$F$22,$F$23,$F$24,AY$36,$F$25,$F$26,$A43,$C43)</f>
        <v>0</v>
      </c>
      <c r="AZ43" s="71"/>
      <c r="BA43" s="39">
        <f>_xll.DBRW($D$18,$F$19,$M$3,$G$3,$F$24,BA$36,$F$25,$F$26,$A43,$C43)</f>
        <v>0</v>
      </c>
      <c r="BB43" s="71"/>
      <c r="BC43" s="39">
        <f>_xll.DBRW($D$18,$F$19,$M$6,$G$6,$F$24,BC$36,$F$25,$F$26,$A43,$C43)</f>
        <v>0</v>
      </c>
      <c r="BD43" s="71"/>
      <c r="BE43" s="39">
        <f>_xll.DBRW($D$18,$F$19,$M$9,$G$9,$F$24,BE$36,$F$25,$F$26,$A43,$C43)</f>
        <v>0</v>
      </c>
      <c r="BG43" s="39">
        <f>_xll.DBRW($D$18,$F$19,$M$12,$G$12,$F$24,BG$36,$F$25,$F$26,$A43,$C43)</f>
        <v>0</v>
      </c>
      <c r="BI43" s="39">
        <f>_xll.DBRW($D$18,$F$19,$M$15,$G$15,$F$24,BI$36,$F$25,$F$26,$A43,$C43)</f>
        <v>0</v>
      </c>
    </row>
    <row r="44" spans="1:61" s="22" customFormat="1" x14ac:dyDescent="0.3">
      <c r="A44" s="2" t="s">
        <v>7</v>
      </c>
      <c r="C44" s="8" t="s">
        <v>11</v>
      </c>
      <c r="E44" s="98" t="s">
        <v>46</v>
      </c>
      <c r="F44" s="98"/>
      <c r="H44" s="39">
        <f>_xll.DBRW($D$18,$F$19,H$32,H$27,$F$24,H$36,$F$25,H$35,$A44,$C44)</f>
        <v>-56815.369999998395</v>
      </c>
      <c r="I44" s="39">
        <f>_xll.DBRW($D$18,$F$19,I$32,I$27,$F$24,I$36,$F$25,I$35,$A44,$C44)</f>
        <v>497253.73000000196</v>
      </c>
      <c r="J44" s="39">
        <f>_xll.DBRW($D$18,$F$19,J$32,J$27,$F$24,J$36,$F$25,J$35,$A44,$C44)</f>
        <v>1695546.2799999998</v>
      </c>
      <c r="K44" s="44"/>
      <c r="L44" s="39">
        <f>_xll.DBRW($D$18,$F$19,L$32,L$27,$F$24,L$36,$F$25,L$35,$A44,$C44)</f>
        <v>0</v>
      </c>
      <c r="M44" s="32">
        <f>_xll.DBRW($D$18,$F$19,M$32,M$30,$F$24,M$36,$F$25,$F$26,$A44,$C44)</f>
        <v>2135984.6400000034</v>
      </c>
      <c r="N44" s="45"/>
      <c r="O44" s="32">
        <f>_xll.DBRW($D$18,$F$19,O$32,O$27,$F$24,O$36,$F$25,O$35,$A44,$C44)</f>
        <v>96383.000000000189</v>
      </c>
      <c r="P44" s="32">
        <f>_xll.DBRW($D$18,$F$19,P$32,P$27,$F$24,P$36,$F$25,P$35,$A44,$C44)</f>
        <v>159609.74999999985</v>
      </c>
      <c r="Q44" s="32">
        <f>_xll.DBRW($D$18,$F$19,Q$32,Q$27,$F$24,Q$36,$F$25,Q$35,$A44,$C44)</f>
        <v>498115.53999999963</v>
      </c>
      <c r="R44" s="45"/>
      <c r="S44" s="32">
        <f>_xll.DBRW($D$18,$F$19,S$32,S$27,$F$24,S$36,$F$25,S$35,$A44,$C44)</f>
        <v>0</v>
      </c>
      <c r="T44" s="32">
        <f>_xll.DBRW($D$18,$F$19,T$32,T$30,$F$24,T$36,$F$25,$F$26,$A44,$C44)</f>
        <v>754108.28999999969</v>
      </c>
      <c r="U44" s="45"/>
      <c r="V44" s="32">
        <f>_xll.DBRW($D$18,$F$19,V$32,V$27,$F$24,V$36,$F$25,V$35,$A44,$C44)</f>
        <v>94044.820000000138</v>
      </c>
      <c r="W44" s="32">
        <f>_xll.DBRW($D$18,$F$19,W$32,W$27,$F$24,W$36,$F$25,W$35,$A44,$C44)</f>
        <v>239517.94999999975</v>
      </c>
      <c r="X44" s="32">
        <f>_xll.DBRW($D$18,$F$19,X$32,X$27,$F$24,X$36,$F$25,X$35,$A44,$C44)</f>
        <v>885071.37999999989</v>
      </c>
      <c r="Y44" s="45"/>
      <c r="Z44" s="32">
        <f>_xll.DBRW($D$18,$F$19,Z$32,Z$27,$F$24,Z$36,$F$25,Z$35,$A44,$C44)</f>
        <v>0</v>
      </c>
      <c r="AA44" s="32">
        <f>_xll.DBRW($D$18,$F$19,AA$32,AA$30,$F$24,AA$36,$F$25,$F$26,$A44,$C44)</f>
        <v>1218634.1499999999</v>
      </c>
      <c r="AB44" s="45"/>
      <c r="AC44" s="32">
        <f>_xll.DBRW($D$18,$F$19,AC$32,AC$27,$F$24,AC$36,$F$25,AC$35,$A44,$C44)</f>
        <v>170544.21000000084</v>
      </c>
      <c r="AD44" s="32">
        <f>_xll.DBRW($D$18,$F$19,AD$32,AD$27,$F$24,AD$36,$F$25,AD$35,$A44,$C44)</f>
        <v>-93400.35</v>
      </c>
      <c r="AE44" s="32">
        <f>_xll.DBRW($D$18,$F$19,AE$32,AE$27,$F$24,AE$36,$F$25,AE$35,$A44,$C44)</f>
        <v>721611.21999999927</v>
      </c>
      <c r="AF44" s="45"/>
      <c r="AG44" s="32">
        <f>_xll.DBRW($D$18,$F$19,AG$32,AG$27,$F$24,AG$36,$F$25,AG$35,$A44,$C44)</f>
        <v>0</v>
      </c>
      <c r="AH44" s="32">
        <f>_xll.DBRW($D$18,$F$19,AH$32,AH$30,$F$24,AH$36,$F$25,$F$26,$A44,$C44)</f>
        <v>798755.08000000007</v>
      </c>
      <c r="AJ44" s="32">
        <f>_xll.DBRW($D$18,$F$19,AJ$32,AJ$27,$F$24,AJ$36,$F$25,AJ$35,$A44,$C44)</f>
        <v>300931.55334665056</v>
      </c>
      <c r="AK44" s="32">
        <f>_xll.DBRW($D$18,$F$19,AK$32,AK$27,$F$24,AK$36,$F$25,AK$35,$A44,$C44)</f>
        <v>991997.95851730322</v>
      </c>
      <c r="AL44" s="32">
        <f>_xll.DBRW($D$18,$F$19,AL$32,AL$27,$F$24,AL$36,$F$25,AL$35,$A44,$C44)</f>
        <v>836416.94999999949</v>
      </c>
      <c r="AM44" s="32">
        <f>_xll.DBRW($D$18,$F$19,AM$32,AM$30,$F$24,AM$36,$F$25,$F$26,$A44,$C44)</f>
        <v>2129346.4618639536</v>
      </c>
      <c r="AN44" s="45"/>
      <c r="AO44" s="32">
        <f>_xll.DBRW($D$18,$F$19,AO$32,AO$27,$F$24,AO$36,$F$25,AO$35,$A44,$C44)</f>
        <v>282918.12148755771</v>
      </c>
      <c r="AP44" s="32">
        <f>_xll.DBRW($D$18,$F$19,AP$32,AP$27,$F$24,AP$36,$F$25,AP$35,$A44,$C44)</f>
        <v>498827.29780896724</v>
      </c>
      <c r="AQ44" s="32">
        <f>_xll.DBRW($D$18,$F$19,AQ$32,AQ$27,$F$24,AQ$36,$F$25,AQ$35,$A44,$C44)</f>
        <v>948654.33569896338</v>
      </c>
      <c r="AR44" s="32">
        <f>_xll.DBRW($D$18,$F$19,AR$32,AR$30,$F$24,AR$36,$F$25,$F$26,$A44,$C44)</f>
        <v>1730399.7549954883</v>
      </c>
      <c r="AS44" s="45"/>
      <c r="AT44" s="32">
        <f>_xll.DBRW($D$18,$F$19,AT$32,AT$27,$F$24,AT$36,$F$25,AT$35,$A44,$C44)</f>
        <v>545217.85996552615</v>
      </c>
      <c r="AU44" s="32">
        <f>_xll.DBRW($D$18,$F$19,AU$32,AU$27,$F$24,AU$36,$F$25,AU$35,$A44,$C44)</f>
        <v>645150.96785885177</v>
      </c>
      <c r="AV44" s="32">
        <f>_xll.DBRW($D$18,$F$19,AV$32,AV$27,$F$24,AV$36,$F$25,AV$35,$A44,$C44)</f>
        <v>994068.61886668112</v>
      </c>
      <c r="AW44" s="32">
        <f>_xll.DBRW($D$18,$F$19,AW$32,AW$30,$F$24,AW$36,$F$25,$F$26,$A44,$C44)</f>
        <v>2184437.446691059</v>
      </c>
      <c r="AY44" s="18">
        <f>_xll.DBRW($D$18,$F$19,$F$22,$F$23,$F$24,AY$36,$F$25,$F$26,$A44,$C44)</f>
        <v>4907482.1599999685</v>
      </c>
      <c r="AZ44" s="72"/>
      <c r="BA44" s="18">
        <f>_xll.DBRW($D$18,$F$19,$M$3,$G$3,$F$24,BA$36,$F$25,$F$26,$A44,$C44)</f>
        <v>4900843.9818639727</v>
      </c>
      <c r="BB44" s="72"/>
      <c r="BC44" s="18">
        <f>_xll.DBRW($D$18,$F$19,$M$6,$G$6,$F$24,BC$36,$F$25,$F$26,$A44,$C44)</f>
        <v>5877135.4468594305</v>
      </c>
      <c r="BD44" s="72"/>
      <c r="BE44" s="18">
        <f>_xll.DBRW($D$18,$F$19,$M$9,$G$9,$F$24,BE$36,$F$25,$F$26,$A44,$C44)</f>
        <v>6842938.743550512</v>
      </c>
      <c r="BG44" s="18">
        <f>_xll.DBRW($D$18,$F$19,$M$12,$G$12,$F$24,BG$36,$F$25,$F$26,$A44,$C44)</f>
        <v>8537668.0730914809</v>
      </c>
      <c r="BI44" s="18">
        <f>_xll.DBRW($D$18,$F$19,$M$15,$G$15,$F$24,BI$36,$F$25,$F$26,$A44,$C44)</f>
        <v>8867853.5076862033</v>
      </c>
    </row>
    <row r="45" spans="1:61" ht="9" customHeight="1" x14ac:dyDescent="0.3">
      <c r="A45" s="2"/>
      <c r="C45" s="8"/>
      <c r="E45" s="98"/>
      <c r="F45" s="98"/>
      <c r="H45" s="26"/>
      <c r="I45" s="26"/>
      <c r="J45" s="26"/>
      <c r="K45" s="44"/>
      <c r="L45" s="26"/>
      <c r="M45" s="26"/>
      <c r="N45" s="44"/>
      <c r="O45" s="26"/>
      <c r="P45" s="26"/>
      <c r="Q45" s="26"/>
      <c r="R45" s="44"/>
      <c r="S45" s="26"/>
      <c r="T45" s="26"/>
      <c r="U45" s="44"/>
      <c r="V45" s="26"/>
      <c r="W45" s="26"/>
      <c r="X45" s="26"/>
      <c r="Y45" s="44"/>
      <c r="Z45" s="26"/>
      <c r="AA45" s="26"/>
      <c r="AB45" s="44"/>
      <c r="AC45" s="26"/>
      <c r="AD45" s="26"/>
      <c r="AE45" s="26"/>
      <c r="AF45" s="44"/>
      <c r="AG45" s="26"/>
      <c r="AH45" s="26"/>
      <c r="AJ45" s="26"/>
      <c r="AK45" s="26"/>
      <c r="AL45" s="26"/>
      <c r="AM45" s="26"/>
      <c r="AN45" s="44"/>
      <c r="AO45" s="26"/>
      <c r="AP45" s="26"/>
      <c r="AQ45" s="26"/>
      <c r="AR45" s="26"/>
      <c r="AS45" s="44"/>
      <c r="AT45" s="26"/>
      <c r="AU45" s="26"/>
      <c r="AV45" s="26"/>
      <c r="AW45" s="26"/>
      <c r="AY45" s="15"/>
      <c r="AZ45" s="73"/>
      <c r="BA45" s="15"/>
      <c r="BB45" s="73"/>
      <c r="BC45" s="15"/>
      <c r="BD45" s="73"/>
      <c r="BE45" s="15"/>
      <c r="BG45" s="15"/>
      <c r="BI45" s="15"/>
    </row>
    <row r="46" spans="1:61" x14ac:dyDescent="0.3">
      <c r="A46" s="2" t="s">
        <v>7</v>
      </c>
      <c r="C46" s="8" t="s">
        <v>14</v>
      </c>
      <c r="E46" s="100" t="s">
        <v>71</v>
      </c>
      <c r="F46" s="100"/>
      <c r="H46" s="39">
        <f>_xll.DBRW($D$18,$F$19,H$32,H$27,$F$24,H$36,$F$25,H$35,$A46,$C46)</f>
        <v>258330.77</v>
      </c>
      <c r="I46" s="39">
        <f>_xll.DBRW($D$18,$F$19,I$32,I$27,$F$24,I$36,$F$25,I$35,$A46,$C46)</f>
        <v>245917.35</v>
      </c>
      <c r="J46" s="39">
        <f>_xll.DBRW($D$18,$F$19,J$32,J$27,$F$24,J$36,$F$25,J$35,$A46,$C46)</f>
        <v>228062.56</v>
      </c>
      <c r="K46" s="44"/>
      <c r="L46" s="39">
        <f>_xll.DBRW($D$18,$F$19,L$32,L$27,$F$24,L$36,$F$25,L$35,$A46,$C46)</f>
        <v>0</v>
      </c>
      <c r="M46" s="39">
        <f>_xll.DBRW($D$18,$F$19,M$32,M$30,$F$24,M$36,$F$25,$F$26,$A46,$C46)</f>
        <v>732310.67999999993</v>
      </c>
      <c r="N46" s="44"/>
      <c r="O46" s="39">
        <f>_xll.DBRW($D$18,$F$19,O$32,O$27,$F$24,O$36,$F$25,O$35,$A46,$C46)</f>
        <v>258715.96000000002</v>
      </c>
      <c r="P46" s="39">
        <f>_xll.DBRW($D$18,$F$19,P$32,P$27,$F$24,P$36,$F$25,P$35,$A46,$C46)</f>
        <v>290712.87</v>
      </c>
      <c r="Q46" s="39">
        <f>_xll.DBRW($D$18,$F$19,Q$32,Q$27,$F$24,Q$36,$F$25,Q$35,$A46,$C46)</f>
        <v>195823.53999999998</v>
      </c>
      <c r="R46" s="44"/>
      <c r="S46" s="39">
        <f>_xll.DBRW($D$18,$F$19,S$32,S$27,$F$24,S$36,$F$25,S$35,$A46,$C46)</f>
        <v>0</v>
      </c>
      <c r="T46" s="39">
        <f>_xll.DBRW($D$18,$F$19,T$32,T$30,$F$24,T$36,$F$25,$F$26,$A46,$C46)</f>
        <v>745252.37000000011</v>
      </c>
      <c r="U46" s="44"/>
      <c r="V46" s="39">
        <f>_xll.DBRW($D$18,$F$19,V$32,V$27,$F$24,V$36,$F$25,V$35,$A46,$C46)</f>
        <v>261601.74999999997</v>
      </c>
      <c r="W46" s="39">
        <f>_xll.DBRW($D$18,$F$19,W$32,W$27,$F$24,W$36,$F$25,W$35,$A46,$C46)</f>
        <v>212852.62999999998</v>
      </c>
      <c r="X46" s="39">
        <f>_xll.DBRW($D$18,$F$19,X$32,X$27,$F$24,X$36,$F$25,X$35,$A46,$C46)</f>
        <v>174499.15999999997</v>
      </c>
      <c r="Y46" s="44"/>
      <c r="Z46" s="39">
        <f>_xll.DBRW($D$18,$F$19,Z$32,Z$27,$F$24,Z$36,$F$25,Z$35,$A46,$C46)</f>
        <v>0</v>
      </c>
      <c r="AA46" s="39">
        <f>_xll.DBRW($D$18,$F$19,AA$32,AA$30,$F$24,AA$36,$F$25,$F$26,$A46,$C46)</f>
        <v>648953.53999999992</v>
      </c>
      <c r="AB46" s="44"/>
      <c r="AC46" s="39">
        <f>_xll.DBRW($D$18,$F$19,AC$32,AC$27,$F$24,AC$36,$F$25,AC$35,$A46,$C46)</f>
        <v>242293.84999999998</v>
      </c>
      <c r="AD46" s="39">
        <f>_xll.DBRW($D$18,$F$19,AD$32,AD$27,$F$24,AD$36,$F$25,AD$35,$A46,$C46)</f>
        <v>223761.40999999997</v>
      </c>
      <c r="AE46" s="39">
        <f>_xll.DBRW($D$18,$F$19,AE$32,AE$27,$F$24,AE$36,$F$25,AE$35,$A46,$C46)</f>
        <v>188740.33000000002</v>
      </c>
      <c r="AF46" s="44"/>
      <c r="AG46" s="39">
        <f>_xll.DBRW($D$18,$F$19,AG$32,AG$27,$F$24,AG$36,$F$25,AG$35,$A46,$C46)</f>
        <v>0</v>
      </c>
      <c r="AH46" s="39">
        <f>_xll.DBRW($D$18,$F$19,AH$32,AH$30,$F$24,AH$36,$F$25,$F$26,$A46,$C46)</f>
        <v>654795.59</v>
      </c>
      <c r="AJ46" s="39">
        <f>_xll.DBRW($D$18,$F$19,AJ$32,AJ$27,$F$24,AJ$36,$F$25,AJ$35,$A46,$C46)</f>
        <v>229973.43662831347</v>
      </c>
      <c r="AK46" s="39">
        <f>_xll.DBRW($D$18,$F$19,AK$32,AK$27,$F$24,AK$36,$F$25,AK$35,$A46,$C46)</f>
        <v>200781.90460841917</v>
      </c>
      <c r="AL46" s="39">
        <f>_xll.DBRW($D$18,$F$19,AL$32,AL$27,$F$24,AL$36,$F$25,AL$35,$A46,$C46)</f>
        <v>217851.75</v>
      </c>
      <c r="AM46" s="39">
        <f>_xll.DBRW($D$18,$F$19,AM$32,AM$30,$F$24,AM$36,$F$25,$F$26,$A46,$C46)</f>
        <v>648607.09123673267</v>
      </c>
      <c r="AN46" s="44"/>
      <c r="AO46" s="39">
        <f>_xll.DBRW($D$18,$F$19,AO$32,AO$27,$F$24,AO$36,$F$25,AO$35,$A46,$C46)</f>
        <v>234005.04783355395</v>
      </c>
      <c r="AP46" s="39">
        <f>_xll.DBRW($D$18,$F$19,AP$32,AP$27,$F$24,AP$36,$F$25,AP$35,$A46,$C46)</f>
        <v>234579.02964943892</v>
      </c>
      <c r="AQ46" s="39">
        <f>_xll.DBRW($D$18,$F$19,AQ$32,AQ$27,$F$24,AQ$36,$F$25,AQ$35,$A46,$C46)</f>
        <v>193340.71146532387</v>
      </c>
      <c r="AR46" s="39">
        <f>_xll.DBRW($D$18,$F$19,AR$32,AR$30,$F$24,AR$36,$F$25,$F$26,$A46,$C46)</f>
        <v>661924.78894831683</v>
      </c>
      <c r="AS46" s="44"/>
      <c r="AT46" s="39">
        <f>_xll.DBRW($D$18,$F$19,AT$32,AT$27,$F$24,AT$36,$F$25,AT$35,$A46,$C46)</f>
        <v>284724.09328120883</v>
      </c>
      <c r="AU46" s="39">
        <f>_xll.DBRW($D$18,$F$19,AU$32,AU$27,$F$24,AU$36,$F$25,AU$35,$A46,$C46)</f>
        <v>261282.77509709375</v>
      </c>
      <c r="AV46" s="39">
        <f>_xll.DBRW($D$18,$F$19,AV$32,AV$27,$F$24,AV$36,$F$25,AV$35,$A46,$C46)</f>
        <v>252933.65691297871</v>
      </c>
      <c r="AW46" s="39">
        <f>_xll.DBRW($D$18,$F$19,AW$32,AW$30,$F$24,AW$36,$F$25,$F$26,$A46,$C46)</f>
        <v>798940.52529128129</v>
      </c>
      <c r="AY46" s="39">
        <f>_xll.DBRW($D$18,$F$19,$F$22,$F$23,$F$24,AY$36,$F$25,$F$26,$A46,$C46)</f>
        <v>2781312.1799999992</v>
      </c>
      <c r="AZ46" s="71"/>
      <c r="BA46" s="39">
        <f>_xll.DBRW($D$18,$F$19,$M$3,$G$3,$F$24,BA$36,$F$25,$F$26,$A46,$C46)</f>
        <v>2697608.591236732</v>
      </c>
      <c r="BB46" s="71"/>
      <c r="BC46" s="39">
        <f>_xll.DBRW($D$18,$F$19,$M$6,$G$6,$F$24,BC$36,$F$25,$F$26,$A46,$C46)</f>
        <v>2614281.0101850489</v>
      </c>
      <c r="BD46" s="71"/>
      <c r="BE46" s="39">
        <f>_xll.DBRW($D$18,$F$19,$M$9,$G$9,$F$24,BE$36,$F$25,$F$26,$A46,$C46)</f>
        <v>2764267.9954763302</v>
      </c>
      <c r="BG46" s="39">
        <f>_xll.DBRW($D$18,$F$19,$M$12,$G$12,$F$24,BG$36,$F$25,$F$26,$A46,$C46)</f>
        <v>2872501.5671105767</v>
      </c>
      <c r="BI46" s="39">
        <f>_xll.DBRW($D$18,$F$19,$M$15,$G$15,$F$24,BI$36,$F$25,$F$26,$A46,$C46)</f>
        <v>2950759.573851055</v>
      </c>
    </row>
    <row r="47" spans="1:61" x14ac:dyDescent="0.3">
      <c r="A47" s="2" t="s">
        <v>7</v>
      </c>
      <c r="C47" s="8" t="s">
        <v>15</v>
      </c>
      <c r="E47" s="100" t="s">
        <v>15</v>
      </c>
      <c r="F47" s="100"/>
      <c r="H47" s="39">
        <f>_xll.DBRW($D$18,$F$19,H$32,H$27,$F$24,H$36,$F$25,H$35,$A47,$C47)</f>
        <v>62681.590000000004</v>
      </c>
      <c r="I47" s="39">
        <f>_xll.DBRW($D$18,$F$19,I$32,I$27,$F$24,I$36,$F$25,I$35,$A47,$C47)</f>
        <v>81820.099999999991</v>
      </c>
      <c r="J47" s="39">
        <f>_xll.DBRW($D$18,$F$19,J$32,J$27,$F$24,J$36,$F$25,J$35,$A47,$C47)</f>
        <v>68095.819999999992</v>
      </c>
      <c r="K47" s="44"/>
      <c r="L47" s="39">
        <f>_xll.DBRW($D$18,$F$19,L$32,L$27,$F$24,L$36,$F$25,L$35,$A47,$C47)</f>
        <v>0</v>
      </c>
      <c r="M47" s="39">
        <f>_xll.DBRW($D$18,$F$19,M$32,M$30,$F$24,M$36,$F$25,$F$26,$A47,$C47)</f>
        <v>212597.51</v>
      </c>
      <c r="N47" s="44"/>
      <c r="O47" s="39">
        <f>_xll.DBRW($D$18,$F$19,O$32,O$27,$F$24,O$36,$F$25,O$35,$A47,$C47)</f>
        <v>66850.67</v>
      </c>
      <c r="P47" s="39">
        <f>_xll.DBRW($D$18,$F$19,P$32,P$27,$F$24,P$36,$F$25,P$35,$A47,$C47)</f>
        <v>71753.289999999994</v>
      </c>
      <c r="Q47" s="39">
        <f>_xll.DBRW($D$18,$F$19,Q$32,Q$27,$F$24,Q$36,$F$25,Q$35,$A47,$C47)</f>
        <v>61126.189999999995</v>
      </c>
      <c r="R47" s="44"/>
      <c r="S47" s="39">
        <f>_xll.DBRW($D$18,$F$19,S$32,S$27,$F$24,S$36,$F$25,S$35,$A47,$C47)</f>
        <v>0</v>
      </c>
      <c r="T47" s="39">
        <f>_xll.DBRW($D$18,$F$19,T$32,T$30,$F$24,T$36,$F$25,$F$26,$A47,$C47)</f>
        <v>199730.15</v>
      </c>
      <c r="U47" s="44"/>
      <c r="V47" s="39">
        <f>_xll.DBRW($D$18,$F$19,V$32,V$27,$F$24,V$36,$F$25,V$35,$A47,$C47)</f>
        <v>57975.65</v>
      </c>
      <c r="W47" s="39">
        <f>_xll.DBRW($D$18,$F$19,W$32,W$27,$F$24,W$36,$F$25,W$35,$A47,$C47)</f>
        <v>76495.89</v>
      </c>
      <c r="X47" s="39">
        <f>_xll.DBRW($D$18,$F$19,X$32,X$27,$F$24,X$36,$F$25,X$35,$A47,$C47)</f>
        <v>79487.87</v>
      </c>
      <c r="Y47" s="44"/>
      <c r="Z47" s="39">
        <f>_xll.DBRW($D$18,$F$19,Z$32,Z$27,$F$24,Z$36,$F$25,Z$35,$A47,$C47)</f>
        <v>0</v>
      </c>
      <c r="AA47" s="39">
        <f>_xll.DBRW($D$18,$F$19,AA$32,AA$30,$F$24,AA$36,$F$25,$F$26,$A47,$C47)</f>
        <v>213959.41</v>
      </c>
      <c r="AB47" s="44"/>
      <c r="AC47" s="39">
        <f>_xll.DBRW($D$18,$F$19,AC$32,AC$27,$F$24,AC$36,$F$25,AC$35,$A47,$C47)</f>
        <v>75649.710000000006</v>
      </c>
      <c r="AD47" s="39">
        <f>_xll.DBRW($D$18,$F$19,AD$32,AD$27,$F$24,AD$36,$F$25,AD$35,$A47,$C47)</f>
        <v>70266.87</v>
      </c>
      <c r="AE47" s="39">
        <f>_xll.DBRW($D$18,$F$19,AE$32,AE$27,$F$24,AE$36,$F$25,AE$35,$A47,$C47)</f>
        <v>112963.19000000002</v>
      </c>
      <c r="AF47" s="44"/>
      <c r="AG47" s="39">
        <f>_xll.DBRW($D$18,$F$19,AG$32,AG$27,$F$24,AG$36,$F$25,AG$35,$A47,$C47)</f>
        <v>0</v>
      </c>
      <c r="AH47" s="39">
        <f>_xll.DBRW($D$18,$F$19,AH$32,AH$30,$F$24,AH$36,$F$25,$F$26,$A47,$C47)</f>
        <v>258879.77000000002</v>
      </c>
      <c r="AJ47" s="39">
        <f>_xll.DBRW($D$18,$F$19,AJ$32,AJ$27,$F$24,AJ$36,$F$25,AJ$35,$A47,$C47)</f>
        <v>73485.576382612708</v>
      </c>
      <c r="AK47" s="39">
        <f>_xll.DBRW($D$18,$F$19,AK$32,AK$27,$F$24,AK$36,$F$25,AK$35,$A47,$C47)</f>
        <v>75771.740233205608</v>
      </c>
      <c r="AL47" s="39">
        <f>_xll.DBRW($D$18,$F$19,AL$32,AL$27,$F$24,AL$36,$F$25,AL$35,$A47,$C47)</f>
        <v>67379.59</v>
      </c>
      <c r="AM47" s="39">
        <f>_xll.DBRW($D$18,$F$19,AM$32,AM$30,$F$24,AM$36,$F$25,$F$26,$A47,$C47)</f>
        <v>216636.9066158183</v>
      </c>
      <c r="AN47" s="44"/>
      <c r="AO47" s="39">
        <f>_xll.DBRW($D$18,$F$19,AO$32,AO$27,$F$24,AO$36,$F$25,AO$35,$A47,$C47)</f>
        <v>74053.037781023842</v>
      </c>
      <c r="AP47" s="39">
        <f>_xll.DBRW($D$18,$F$19,AP$32,AP$27,$F$24,AP$36,$F$25,AP$35,$A47,$C47)</f>
        <v>71471.791999583627</v>
      </c>
      <c r="AQ47" s="39">
        <f>_xll.DBRW($D$18,$F$19,AQ$32,AQ$27,$F$24,AQ$36,$F$25,AQ$35,$A47,$C47)</f>
        <v>70619.124264379963</v>
      </c>
      <c r="AR47" s="39">
        <f>_xll.DBRW($D$18,$F$19,AR$32,AR$30,$F$24,AR$36,$F$25,$F$26,$A47,$C47)</f>
        <v>216143.95404498745</v>
      </c>
      <c r="AS47" s="44"/>
      <c r="AT47" s="39">
        <f>_xll.DBRW($D$18,$F$19,AT$32,AT$27,$F$24,AT$36,$F$25,AT$35,$A47,$C47)</f>
        <v>68174.621698399336</v>
      </c>
      <c r="AU47" s="39">
        <f>_xll.DBRW($D$18,$F$19,AU$32,AU$27,$F$24,AU$36,$F$25,AU$35,$A47,$C47)</f>
        <v>65670.54824222326</v>
      </c>
      <c r="AV47" s="39">
        <f>_xll.DBRW($D$18,$F$19,AV$32,AV$27,$F$24,AV$36,$F$25,AV$35,$A47,$C47)</f>
        <v>64776.417979675665</v>
      </c>
      <c r="AW47" s="39">
        <f>_xll.DBRW($D$18,$F$19,AW$32,AW$30,$F$24,AW$36,$F$25,$F$26,$A47,$C47)</f>
        <v>198621.58792029825</v>
      </c>
      <c r="AY47" s="39">
        <f>_xll.DBRW($D$18,$F$19,$F$22,$F$23,$F$24,AY$36,$F$25,$F$26,$A47,$C47)</f>
        <v>885166.8400000002</v>
      </c>
      <c r="AZ47" s="71"/>
      <c r="BA47" s="39">
        <f>_xll.DBRW($D$18,$F$19,$M$3,$G$3,$F$24,BA$36,$F$25,$F$26,$A47,$C47)</f>
        <v>889206.23661581823</v>
      </c>
      <c r="BB47" s="71"/>
      <c r="BC47" s="39">
        <f>_xll.DBRW($D$18,$F$19,$M$6,$G$6,$F$24,BC$36,$F$25,$F$26,$A47,$C47)</f>
        <v>905620.040660806</v>
      </c>
      <c r="BD47" s="71"/>
      <c r="BE47" s="39">
        <f>_xll.DBRW($D$18,$F$19,$M$9,$G$9,$F$24,BE$36,$F$25,$F$26,$A47,$C47)</f>
        <v>890282.21858110395</v>
      </c>
      <c r="BG47" s="39">
        <f>_xll.DBRW($D$18,$F$19,$M$12,$G$12,$F$24,BG$36,$F$25,$F$26,$A47,$C47)</f>
        <v>821400.88403729419</v>
      </c>
      <c r="BI47" s="39">
        <f>_xll.DBRW($D$18,$F$19,$M$15,$G$15,$F$24,BI$36,$F$25,$F$26,$A47,$C47)</f>
        <v>781273.85665306647</v>
      </c>
    </row>
    <row r="48" spans="1:61" s="22" customFormat="1" x14ac:dyDescent="0.3">
      <c r="A48" s="2" t="s">
        <v>7</v>
      </c>
      <c r="C48" s="9" t="s">
        <v>16</v>
      </c>
      <c r="E48" s="98" t="s">
        <v>16</v>
      </c>
      <c r="F48" s="98"/>
      <c r="H48" s="32">
        <f>_xll.DBRW($D$18,$F$19,H$32,H$27,$F$24,H$36,$F$25,H$35,$A48,$C48)</f>
        <v>321012.36</v>
      </c>
      <c r="I48" s="32">
        <f>_xll.DBRW($D$18,$F$19,I$32,I$27,$F$24,I$36,$F$25,I$35,$A48,$C48)</f>
        <v>327737.44999999995</v>
      </c>
      <c r="J48" s="32">
        <f>_xll.DBRW($D$18,$F$19,J$32,J$27,$F$24,J$36,$F$25,J$35,$A48,$C48)</f>
        <v>296158.38</v>
      </c>
      <c r="K48" s="45"/>
      <c r="L48" s="32">
        <f>_xll.DBRW($D$18,$F$19,L$32,L$27,$F$24,L$36,$F$25,L$35,$A48,$C48)</f>
        <v>0</v>
      </c>
      <c r="M48" s="32">
        <f>_xll.DBRW($D$18,$F$19,M$32,M$30,$F$24,M$36,$F$25,$F$26,$A48,$C48)</f>
        <v>944908.19</v>
      </c>
      <c r="N48" s="45"/>
      <c r="O48" s="32">
        <f>_xll.DBRW($D$18,$F$19,O$32,O$27,$F$24,O$36,$F$25,O$35,$A48,$C48)</f>
        <v>325566.63</v>
      </c>
      <c r="P48" s="32">
        <f>_xll.DBRW($D$18,$F$19,P$32,P$27,$F$24,P$36,$F$25,P$35,$A48,$C48)</f>
        <v>362466.16</v>
      </c>
      <c r="Q48" s="32">
        <f>_xll.DBRW($D$18,$F$19,Q$32,Q$27,$F$24,Q$36,$F$25,Q$35,$A48,$C48)</f>
        <v>256949.72999999998</v>
      </c>
      <c r="R48" s="45"/>
      <c r="S48" s="32">
        <f>_xll.DBRW($D$18,$F$19,S$32,S$27,$F$24,S$36,$F$25,S$35,$A48,$C48)</f>
        <v>0</v>
      </c>
      <c r="T48" s="32">
        <f>_xll.DBRW($D$18,$F$19,T$32,T$30,$F$24,T$36,$F$25,$F$26,$A48,$C48)</f>
        <v>944982.52</v>
      </c>
      <c r="U48" s="45"/>
      <c r="V48" s="32">
        <f>_xll.DBRW($D$18,$F$19,V$32,V$27,$F$24,V$36,$F$25,V$35,$A48,$C48)</f>
        <v>319577.39999999997</v>
      </c>
      <c r="W48" s="32">
        <f>_xll.DBRW($D$18,$F$19,W$32,W$27,$F$24,W$36,$F$25,W$35,$A48,$C48)</f>
        <v>289348.52</v>
      </c>
      <c r="X48" s="32">
        <f>_xll.DBRW($D$18,$F$19,X$32,X$27,$F$24,X$36,$F$25,X$35,$A48,$C48)</f>
        <v>253987.02999999997</v>
      </c>
      <c r="Y48" s="45"/>
      <c r="Z48" s="32">
        <f>_xll.DBRW($D$18,$F$19,Z$32,Z$27,$F$24,Z$36,$F$25,Z$35,$A48,$C48)</f>
        <v>0</v>
      </c>
      <c r="AA48" s="32">
        <f>_xll.DBRW($D$18,$F$19,AA$32,AA$30,$F$24,AA$36,$F$25,$F$26,$A48,$C48)</f>
        <v>862912.95</v>
      </c>
      <c r="AB48" s="45"/>
      <c r="AC48" s="32">
        <f>_xll.DBRW($D$18,$F$19,AC$32,AC$27,$F$24,AC$36,$F$25,AC$35,$A48,$C48)</f>
        <v>317943.56</v>
      </c>
      <c r="AD48" s="32">
        <f>_xll.DBRW($D$18,$F$19,AD$32,AD$27,$F$24,AD$36,$F$25,AD$35,$A48,$C48)</f>
        <v>294028.28000000003</v>
      </c>
      <c r="AE48" s="32">
        <f>_xll.DBRW($D$18,$F$19,AE$32,AE$27,$F$24,AE$36,$F$25,AE$35,$A48,$C48)</f>
        <v>301703.51999999996</v>
      </c>
      <c r="AF48" s="45"/>
      <c r="AG48" s="32">
        <f>_xll.DBRW($D$18,$F$19,AG$32,AG$27,$F$24,AG$36,$F$25,AG$35,$A48,$C48)</f>
        <v>0</v>
      </c>
      <c r="AH48" s="32">
        <f>_xll.DBRW($D$18,$F$19,AH$32,AH$30,$F$24,AH$36,$F$25,$F$26,$A48,$C48)</f>
        <v>913675.3600000001</v>
      </c>
      <c r="AJ48" s="32">
        <f>_xll.DBRW($D$18,$F$19,AJ$32,AJ$27,$F$24,AJ$36,$F$25,AJ$35,$A48,$C48)</f>
        <v>303459.0130109262</v>
      </c>
      <c r="AK48" s="32">
        <f>_xll.DBRW($D$18,$F$19,AK$32,AK$27,$F$24,AK$36,$F$25,AK$35,$A48,$C48)</f>
        <v>276553.64484162477</v>
      </c>
      <c r="AL48" s="32">
        <f>_xll.DBRW($D$18,$F$19,AL$32,AL$27,$F$24,AL$36,$F$25,AL$35,$A48,$C48)</f>
        <v>285231.33999999997</v>
      </c>
      <c r="AM48" s="32">
        <f>_xll.DBRW($D$18,$F$19,AM$32,AM$30,$F$24,AM$36,$F$25,$F$26,$A48,$C48)</f>
        <v>865243.99785255094</v>
      </c>
      <c r="AN48" s="45"/>
      <c r="AO48" s="32">
        <f>_xll.DBRW($D$18,$F$19,AO$32,AO$27,$F$24,AO$36,$F$25,AO$35,$A48,$C48)</f>
        <v>308058.08561457781</v>
      </c>
      <c r="AP48" s="32">
        <f>_xll.DBRW($D$18,$F$19,AP$32,AP$27,$F$24,AP$36,$F$25,AP$35,$A48,$C48)</f>
        <v>306050.82164902258</v>
      </c>
      <c r="AQ48" s="32">
        <f>_xll.DBRW($D$18,$F$19,AQ$32,AQ$27,$F$24,AQ$36,$F$25,AQ$35,$A48,$C48)</f>
        <v>263959.83572970383</v>
      </c>
      <c r="AR48" s="32">
        <f>_xll.DBRW($D$18,$F$19,AR$32,AR$30,$F$24,AR$36,$F$25,$F$26,$A48,$C48)</f>
        <v>878068.74299330427</v>
      </c>
      <c r="AS48" s="45"/>
      <c r="AT48" s="32">
        <f>_xll.DBRW($D$18,$F$19,AT$32,AT$27,$F$24,AT$36,$F$25,AT$35,$A48,$C48)</f>
        <v>352898.71497960819</v>
      </c>
      <c r="AU48" s="32">
        <f>_xll.DBRW($D$18,$F$19,AU$32,AU$27,$F$24,AU$36,$F$25,AU$35,$A48,$C48)</f>
        <v>326953.32333931705</v>
      </c>
      <c r="AV48" s="32">
        <f>_xll.DBRW($D$18,$F$19,AV$32,AV$27,$F$24,AV$36,$F$25,AV$35,$A48,$C48)</f>
        <v>317710.07489265437</v>
      </c>
      <c r="AW48" s="32">
        <f>_xll.DBRW($D$18,$F$19,AW$32,AW$30,$F$24,AW$36,$F$25,$F$26,$A48,$C48)</f>
        <v>997562.11321157962</v>
      </c>
      <c r="AY48" s="18">
        <f>_xll.DBRW($D$18,$F$19,$F$22,$F$23,$F$24,AY$36,$F$25,$F$26,$A48,$C48)</f>
        <v>3666479.0199999991</v>
      </c>
      <c r="AZ48" s="72"/>
      <c r="BA48" s="18">
        <f>_xll.DBRW($D$18,$F$19,$M$3,$G$3,$F$24,BA$36,$F$25,$F$26,$A48,$C48)</f>
        <v>3586814.82785255</v>
      </c>
      <c r="BB48" s="72"/>
      <c r="BC48" s="18">
        <f>_xll.DBRW($D$18,$F$19,$M$6,$G$6,$F$24,BC$36,$F$25,$F$26,$A48,$C48)</f>
        <v>3519901.0508458549</v>
      </c>
      <c r="BD48" s="72"/>
      <c r="BE48" s="18">
        <f>_xll.DBRW($D$18,$F$19,$M$9,$G$9,$F$24,BE$36,$F$25,$F$26,$A48,$C48)</f>
        <v>3654550.2140574344</v>
      </c>
      <c r="BG48" s="18">
        <f>_xll.DBRW($D$18,$F$19,$M$12,$G$12,$F$24,BG$36,$F$25,$F$26,$A48,$C48)</f>
        <v>3693902.4511478711</v>
      </c>
      <c r="BI48" s="18">
        <f>_xll.DBRW($D$18,$F$19,$M$15,$G$15,$F$24,BI$36,$F$25,$F$26,$A48,$C48)</f>
        <v>3732033.4305041214</v>
      </c>
    </row>
    <row r="49" spans="1:61" ht="8.4" customHeight="1" x14ac:dyDescent="0.3">
      <c r="A49" s="2"/>
      <c r="C49" s="9"/>
      <c r="E49" s="98"/>
      <c r="F49" s="98"/>
      <c r="H49" s="26"/>
      <c r="I49" s="26"/>
      <c r="J49" s="26"/>
      <c r="K49" s="44"/>
      <c r="L49" s="26"/>
      <c r="M49" s="26"/>
      <c r="N49" s="44"/>
      <c r="O49" s="26"/>
      <c r="P49" s="26"/>
      <c r="Q49" s="26"/>
      <c r="R49" s="44"/>
      <c r="S49" s="26"/>
      <c r="T49" s="26"/>
      <c r="U49" s="44"/>
      <c r="V49" s="26"/>
      <c r="W49" s="26"/>
      <c r="X49" s="26"/>
      <c r="Y49" s="44"/>
      <c r="Z49" s="26"/>
      <c r="AA49" s="26"/>
      <c r="AB49" s="44"/>
      <c r="AC49" s="26"/>
      <c r="AD49" s="26"/>
      <c r="AE49" s="26"/>
      <c r="AF49" s="44"/>
      <c r="AG49" s="26"/>
      <c r="AH49" s="26"/>
      <c r="AJ49" s="26"/>
      <c r="AK49" s="26"/>
      <c r="AL49" s="26"/>
      <c r="AM49" s="26"/>
      <c r="AN49" s="44"/>
      <c r="AO49" s="26"/>
      <c r="AP49" s="26"/>
      <c r="AQ49" s="26"/>
      <c r="AR49" s="26"/>
      <c r="AS49" s="44"/>
      <c r="AT49" s="26"/>
      <c r="AU49" s="26"/>
      <c r="AV49" s="26"/>
      <c r="AW49" s="26"/>
      <c r="AY49" s="15"/>
      <c r="AZ49" s="73"/>
      <c r="BA49" s="15"/>
      <c r="BB49" s="73"/>
      <c r="BC49" s="15"/>
      <c r="BD49" s="73"/>
      <c r="BE49" s="15"/>
      <c r="BG49" s="15"/>
      <c r="BI49" s="15"/>
    </row>
    <row r="50" spans="1:61" s="22" customFormat="1" x14ac:dyDescent="0.3">
      <c r="A50" s="2" t="s">
        <v>7</v>
      </c>
      <c r="C50" s="9" t="s">
        <v>48</v>
      </c>
      <c r="E50" s="98" t="s">
        <v>48</v>
      </c>
      <c r="F50" s="98"/>
      <c r="H50" s="32">
        <f>_xll.DBRW($D$18,$F$19,H$32,H$27,$F$24,H$36,$F$25,H$35,$A50,$C50)</f>
        <v>-0.17698810724919875</v>
      </c>
      <c r="I50" s="32">
        <f>_xll.DBRW($D$18,$F$19,I$32,I$27,$F$24,I$36,$F$25,I$35,$A50,$C50)</f>
        <v>1.5172319489274175</v>
      </c>
      <c r="J50" s="32">
        <f>_xll.DBRW($D$18,$F$19,J$32,J$27,$F$24,J$36,$F$25,J$35,$A50,$C50)</f>
        <v>5.7251335586046892</v>
      </c>
      <c r="K50" s="45"/>
      <c r="L50" s="32">
        <f>_xll.DBRW($D$18,$F$19,L$32,L$27,$F$24,L$36,$F$25,L$35,$A50,$C50)</f>
        <v>0</v>
      </c>
      <c r="M50" s="32">
        <f>_xll.DBRW($D$18,$F$19,M$32,M$30,$F$24,M$36,$F$25,$F$26,$A50,$C50)</f>
        <v>2.2605208237215124</v>
      </c>
      <c r="N50" s="45"/>
      <c r="O50" s="32">
        <f>_xll.DBRW($D$18,$F$19,O$32,O$27,$F$24,O$36,$F$25,$O$35,$A50,$C50)</f>
        <v>0.29604692593955401</v>
      </c>
      <c r="P50" s="32">
        <f>_xll.DBRW($D$18,$F$19,P$32,P$27,$F$24,P$36,$F$25,$O$35,$A50,$C50)</f>
        <v>0.44034386547974536</v>
      </c>
      <c r="Q50" s="32">
        <f>_xll.DBRW($D$18,$F$19,Q$32,Q$27,$F$24,Q$36,$F$25,$O$35,$A50,$C50)</f>
        <v>1.9385719533544545</v>
      </c>
      <c r="R50" s="45"/>
      <c r="S50" s="32">
        <f>_xll.DBRW($D$18,$F$19,S$32,S$27,$F$24,S$36,$F$25,$O$35,$A50,$C50)</f>
        <v>1.9385719533544545</v>
      </c>
      <c r="T50" s="32">
        <f>_xll.DBRW($D$18,$F$19,T$32,T$30,$F$24,T$36,$F$25,$F$26,$A50,$C50)</f>
        <v>0.79801295160464947</v>
      </c>
      <c r="U50" s="45"/>
      <c r="V50" s="32">
        <f>_xll.DBRW($D$18,$F$19,V$32,V$27,$F$24,V$36,$F$25,$O$35,$A50,$C50)</f>
        <v>0.29427869430066128</v>
      </c>
      <c r="W50" s="32">
        <f>_xll.DBRW($D$18,$F$19,W$32,W$27,$F$24,W$36,$F$25,$O$35,$A50,$C50)</f>
        <v>0.82778356702843936</v>
      </c>
      <c r="X50" s="32">
        <f>_xll.DBRW($D$18,$F$19,X$32,X$27,$F$24,X$36,$F$25,$O$35,$A50,$C50)</f>
        <v>3.4847109318928609</v>
      </c>
      <c r="Y50" s="45"/>
      <c r="Z50" s="32">
        <f>_xll.DBRW($D$18,$F$19,Z$32,Z$27,$F$24,Z$36,$F$25,$O$35,$A50,$C50)</f>
        <v>3.4847109318928609</v>
      </c>
      <c r="AA50" s="32">
        <f>_xll.DBRW($D$18,$F$19,AA$32,AA$30,$F$24,AA$36,$F$25,$F$26,$A50,$C50)</f>
        <v>1.4122330068171998</v>
      </c>
      <c r="AB50" s="45"/>
      <c r="AC50" s="32">
        <f>_xll.DBRW($D$18,$F$19,AC$32,AC$27,$F$24,AC$36,$F$25,$O$35,$A50,$C50)</f>
        <v>0.53639774933639428</v>
      </c>
      <c r="AD50" s="32">
        <f>_xll.DBRW($D$18,$F$19,AD$32,AD$27,$F$24,AD$36,$F$25,$O$35,$A50,$C50)</f>
        <v>-0.3176577096597647</v>
      </c>
      <c r="AE50" s="32">
        <f>_xll.DBRW($D$18,$F$19,AE$32,AE$27,$F$24,AE$36,$F$25,$O$35,$A50,$C50)</f>
        <v>2.3917891975539409</v>
      </c>
      <c r="AF50" s="45"/>
      <c r="AG50" s="32">
        <f>_xll.DBRW($D$18,$F$19,AG$32,AG$27,$F$24,AG$36,$F$25,$O$35,$A50,$C50)</f>
        <v>2.3917891975539409</v>
      </c>
      <c r="AH50" s="32">
        <f>_xll.DBRW($D$18,$F$19,AH$32,AH$30,$F$24,AH$36,$F$25,$F$26,$A50,$C50)</f>
        <v>0.87422197748662056</v>
      </c>
      <c r="AJ50" s="32">
        <f>_xll.DBRW($D$18,$F$19,AJ$32,AJ$27,$F$24,AJ$36,$F$25,$O$35,$A50,$C50)</f>
        <v>0.99167116626658036</v>
      </c>
      <c r="AK50" s="32">
        <f>_xll.DBRW($D$18,$F$19,AK$32,AK$27,$F$24,AK$36,$F$25,$O$35,$A50,$C50)</f>
        <v>3.5870001246427079</v>
      </c>
      <c r="AL50" s="32">
        <f>_xll.DBRW($D$18,$F$19,AL$32,AL$27,$F$24,AL$36,$F$25,$O$35,$A50,$C50)</f>
        <v>2.9324160171178932</v>
      </c>
      <c r="AM50" s="32">
        <f>_xll.DBRW($D$18,$F$19,AM$32,AM$30,$F$24,AM$36,$F$25,$F$26,$A50,$C50)</f>
        <v>2.4609780214006438</v>
      </c>
      <c r="AN50" s="45"/>
      <c r="AO50" s="32">
        <f>_xll.DBRW($D$18,$F$19,AO$32,AO$27,$F$24,AO$36,$F$25,$O$35,$A50,$C50)</f>
        <v>0.91839213024756128</v>
      </c>
      <c r="AP50" s="32">
        <f>_xll.DBRW($D$18,$F$19,AP$32,AP$27,$F$24,AP$36,$F$25,$O$35,$A50,$C50)</f>
        <v>1.6298838706632184</v>
      </c>
      <c r="AQ50" s="32">
        <f>_xll.DBRW($D$18,$F$19,AQ$32,AQ$27,$F$24,AQ$36,$F$25,$O$35,$A50,$C50)</f>
        <v>3.5939344070148236</v>
      </c>
      <c r="AR50" s="32">
        <f>_xll.DBRW($D$18,$F$19,AR$32,AR$30,$F$24,AR$36,$F$25,$F$26,$A50,$C50)</f>
        <v>1.9706882505538448</v>
      </c>
      <c r="AS50" s="45"/>
      <c r="AT50" s="32">
        <f>_xll.DBRW($D$18,$F$19,AT$32,AT$27,$F$24,AT$36,$F$25,$O$35,$A50,$C50)</f>
        <v>1.5449698081134438</v>
      </c>
      <c r="AU50" s="32">
        <f>_xll.DBRW($D$18,$F$19,AU$32,AU$27,$F$24,AU$36,$F$25,$O$35,$A50,$C50)</f>
        <v>1.97322040121704</v>
      </c>
      <c r="AV50" s="32">
        <f>_xll.DBRW($D$18,$F$19,AV$32,AV$27,$F$24,AV$36,$F$25,$O$35,$A50,$C50)</f>
        <v>3.1288545671790544</v>
      </c>
      <c r="AW50" s="32">
        <f>_xll.DBRW($D$18,$F$19,AW$32,AW$30,$F$24,AW$36,$F$25,$F$26,$A50,$C50)</f>
        <v>2.189775872359887</v>
      </c>
      <c r="AY50" s="16">
        <f>_xll.DBRW($D$18,$F$19,$F$22,$F$23,$F$24,AY$36,$F$25,$F$26,$A50,$C50)</f>
        <v>1.3384727236213585</v>
      </c>
      <c r="AZ50" s="74"/>
      <c r="BA50" s="15">
        <f>_xll.DBRW($D$18,$F$19,$M$3,$G$3,$F$24,BA$36,$F$25,$F$26,$A50,$C50)</f>
        <v>1.3663498722620535</v>
      </c>
      <c r="BB50" s="74"/>
      <c r="BC50" s="15">
        <f>_xll.DBRW($D$18,$F$19,$M$6,$G$6,$F$24,BC$36,$F$25,$F$26,$A50,$C50)</f>
        <v>1.6696876877965412</v>
      </c>
      <c r="BD50" s="74"/>
      <c r="BE50" s="15">
        <f>_xll.DBRW($D$18,$F$19,$M$9,$G$9,$F$24,BE$36,$F$25,$F$26,$A50,$C50)</f>
        <v>1.8724434862678196</v>
      </c>
      <c r="BG50" s="15">
        <f>_xll.DBRW($D$18,$F$19,$M$12,$G$12,$F$24,BG$36,$F$25,$F$26,$A50,$C50)</f>
        <v>2.3112868263314374</v>
      </c>
      <c r="BI50" s="15">
        <f>_xll.DBRW($D$18,$F$19,$M$15,$G$15,$F$24,BI$36,$F$25,$F$26,$A50,$C50)</f>
        <v>2.3761452497193569</v>
      </c>
    </row>
    <row r="51" spans="1:61" ht="9" customHeight="1" x14ac:dyDescent="0.3">
      <c r="A51" s="2"/>
      <c r="C51" s="9"/>
      <c r="E51" s="98"/>
      <c r="F51" s="98"/>
      <c r="H51" s="26"/>
      <c r="I51" s="26"/>
      <c r="J51" s="26"/>
      <c r="K51" s="44"/>
      <c r="L51" s="26"/>
      <c r="M51" s="26"/>
      <c r="N51" s="44"/>
      <c r="O51" s="26"/>
      <c r="P51" s="26"/>
      <c r="Q51" s="26"/>
      <c r="R51" s="44"/>
      <c r="S51" s="26"/>
      <c r="T51" s="26"/>
      <c r="U51" s="44"/>
      <c r="V51" s="26"/>
      <c r="W51" s="26"/>
      <c r="X51" s="26"/>
      <c r="Y51" s="44"/>
      <c r="Z51" s="26"/>
      <c r="AA51" s="26"/>
      <c r="AB51" s="44"/>
      <c r="AC51" s="26"/>
      <c r="AD51" s="26"/>
      <c r="AE51" s="26"/>
      <c r="AF51" s="44"/>
      <c r="AG51" s="26"/>
      <c r="AH51" s="26"/>
      <c r="AJ51" s="26"/>
      <c r="AK51" s="26"/>
      <c r="AL51" s="26"/>
      <c r="AM51" s="26"/>
      <c r="AN51" s="44"/>
      <c r="AO51" s="26"/>
      <c r="AP51" s="26"/>
      <c r="AQ51" s="26"/>
      <c r="AR51" s="26"/>
      <c r="AS51" s="44"/>
      <c r="AT51" s="26"/>
      <c r="AU51" s="26"/>
      <c r="AV51" s="26"/>
      <c r="AW51" s="26"/>
      <c r="AY51" s="16"/>
      <c r="AZ51" s="73"/>
      <c r="BA51" s="15"/>
      <c r="BB51" s="73"/>
      <c r="BC51" s="15"/>
      <c r="BD51" s="73"/>
      <c r="BE51" s="15"/>
      <c r="BG51" s="15"/>
      <c r="BI51" s="15"/>
    </row>
    <row r="52" spans="1:61" s="22" customFormat="1" x14ac:dyDescent="0.3">
      <c r="A52" s="2" t="s">
        <v>7</v>
      </c>
      <c r="C52" s="8" t="s">
        <v>47</v>
      </c>
      <c r="E52" s="98" t="s">
        <v>49</v>
      </c>
      <c r="F52" s="98"/>
      <c r="H52" s="32"/>
      <c r="I52" s="32"/>
      <c r="J52" s="32"/>
      <c r="K52" s="45"/>
      <c r="L52" s="32"/>
      <c r="M52" s="32"/>
      <c r="N52" s="45"/>
      <c r="O52" s="32"/>
      <c r="P52" s="32"/>
      <c r="Q52" s="32"/>
      <c r="R52" s="45"/>
      <c r="S52" s="32"/>
      <c r="T52" s="32"/>
      <c r="U52" s="45"/>
      <c r="V52" s="32"/>
      <c r="W52" s="32"/>
      <c r="X52" s="32"/>
      <c r="Y52" s="45"/>
      <c r="Z52" s="32"/>
      <c r="AA52" s="32"/>
      <c r="AB52" s="45"/>
      <c r="AC52" s="32"/>
      <c r="AD52" s="32"/>
      <c r="AE52" s="32"/>
      <c r="AF52" s="45"/>
      <c r="AG52" s="32"/>
      <c r="AH52" s="32"/>
      <c r="AJ52" s="32"/>
      <c r="AK52" s="32"/>
      <c r="AL52" s="32"/>
      <c r="AM52" s="32"/>
      <c r="AN52" s="45"/>
      <c r="AO52" s="32"/>
      <c r="AP52" s="32"/>
      <c r="AQ52" s="32"/>
      <c r="AR52" s="32"/>
      <c r="AS52" s="45"/>
      <c r="AT52" s="32"/>
      <c r="AU52" s="32"/>
      <c r="AV52" s="32"/>
      <c r="AW52" s="32"/>
      <c r="AY52" s="17" cm="1">
        <f t="array" ref="AY52">_xll.DBRW("Finance:Covenants Assumptions",$F$22,$F$23,$A52,"Compliance Level")</f>
        <v>1.3</v>
      </c>
      <c r="AZ52" s="75"/>
      <c r="BA52" s="17" cm="1">
        <f t="array" ref="BA52">_xll.DBRW("Finance:Covenants Assumptions",$M$3,$G$3,$A52,"Compliance Level")</f>
        <v>1.45</v>
      </c>
      <c r="BB52" s="75"/>
      <c r="BC52" s="17" cm="1">
        <f t="array" ref="BC52">_xll.DBRW("Finance:Covenants Assumptions",$M$6,$G$6,$A52,"Compliance Level")</f>
        <v>1.65</v>
      </c>
      <c r="BD52" s="75"/>
      <c r="BE52" s="17" cm="1">
        <f t="array" ref="BE52">_xll.DBRW("Finance:Covenants Assumptions",$M$9,$G$9,$A52,"Compliance Level")</f>
        <v>1.65</v>
      </c>
      <c r="BG52" s="17" cm="1">
        <f t="array" ref="BG52">_xll.DBRW("Finance:Covenants Assumptions",$M$12,$G$12,$A52,"Compliance Level")</f>
        <v>0</v>
      </c>
      <c r="BI52" s="17" cm="1">
        <f t="array" ref="BI52">_xll.DBRW("Finance:Covenants Assumptions",$M$15,$G$15,$A52,"Compliance Level")</f>
        <v>0</v>
      </c>
    </row>
    <row r="53" spans="1:61" s="22" customFormat="1" x14ac:dyDescent="0.3">
      <c r="A53" s="2" t="s">
        <v>7</v>
      </c>
      <c r="C53" s="8" t="s">
        <v>12</v>
      </c>
      <c r="E53" s="98" t="s">
        <v>12</v>
      </c>
      <c r="F53" s="98"/>
      <c r="H53" s="32">
        <f>_xll.DBRW($D$18,$F$19,H$32,H$27,$F$24,H$36,$F$25,H$35,$A53,$C53)</f>
        <v>0</v>
      </c>
      <c r="I53" s="32">
        <f>_xll.DBRW($D$18,$F$19,I$32,I$27,$F$24,I$36,$F$25,I$35,$A53,$C53)</f>
        <v>0</v>
      </c>
      <c r="J53" s="32">
        <f>_xll.DBRW($D$18,$F$19,J$32,J$27,$F$24,J$36,$F$25,J$35,$A53,$C53)</f>
        <v>0</v>
      </c>
      <c r="K53" s="45"/>
      <c r="L53" s="32">
        <f>_xll.DBRW($D$18,$F$19,L$32,L$27,$F$24,L$36,$F$25,L$35,$A53,$C53)</f>
        <v>0</v>
      </c>
      <c r="M53" s="32">
        <f>_xll.DBRW($D$18,$F$19,M$32,M$30,$F$24,M$36,$F$25,$F$26,$A53,$C53)</f>
        <v>0</v>
      </c>
      <c r="N53" s="45"/>
      <c r="O53" s="32">
        <f>_xll.DBRW($D$18,$F$19,O$32,O$27,$F$24,O$36,$F$25,$O$35,$A53,$C53)</f>
        <v>325566.63</v>
      </c>
      <c r="P53" s="32">
        <f>_xll.DBRW($D$18,$F$19,P$32,P$27,$F$24,P$36,$F$25,$O$35,$A53,$C53)</f>
        <v>362466.16</v>
      </c>
      <c r="Q53" s="32">
        <f>_xll.DBRW($D$18,$F$19,Q$32,Q$27,$F$24,Q$36,$F$25,$O$35,$A53,$C53)</f>
        <v>256949.72999999998</v>
      </c>
      <c r="R53" s="45"/>
      <c r="S53" s="32">
        <f>_xll.DBRW($D$18,$F$19,S$32,S$27,$F$24,S$36,$F$25,$S$35,$A53,$C53)</f>
        <v>0</v>
      </c>
      <c r="T53" s="32">
        <f>_xll.DBRW($D$18,$F$19,T$32,T$30,$F$24,T$36,$F$25,$F$26,$A53,$C53)</f>
        <v>0</v>
      </c>
      <c r="U53" s="45"/>
      <c r="V53" s="32">
        <f>_xll.DBRW($D$18,$F$19,V$32,V$27,$F$24,V$36,$F$25,$O$35,$A53,$C53)</f>
        <v>319577.39999999997</v>
      </c>
      <c r="W53" s="32">
        <f>_xll.DBRW($D$18,$F$19,W$32,W$27,$F$24,W$36,$F$25,$O$35,$A53,$C53)</f>
        <v>289348.52</v>
      </c>
      <c r="X53" s="32">
        <f>_xll.DBRW($D$18,$F$19,X$32,X$27,$F$24,X$36,$F$25,$O$35,$A53,$C53)</f>
        <v>253987.02999999997</v>
      </c>
      <c r="Y53" s="45"/>
      <c r="Z53" s="32">
        <f>_xll.DBRW($D$18,$F$19,Z$32,Z$27,$F$24,Z$36,$F$25,$Z$35,$A53,$C53)</f>
        <v>0</v>
      </c>
      <c r="AA53" s="32">
        <f>_xll.DBRW($D$18,$F$19,AA$32,AA$30,$F$24,AA$36,$F$25,$F$26,$A53,$C53)</f>
        <v>0</v>
      </c>
      <c r="AB53" s="45"/>
      <c r="AC53" s="32">
        <f>_xll.DBRW($D$18,$F$19,AC$32,AC$27,$F$24,AC$36,$F$25,$O$35,$A53,$C53)</f>
        <v>413326.62800000003</v>
      </c>
      <c r="AD53" s="32">
        <f>_xll.DBRW($D$18,$F$19,AD$32,AD$27,$F$24,AD$36,$F$25,$O$35,$A53,$C53)</f>
        <v>382236.76400000002</v>
      </c>
      <c r="AE53" s="32">
        <f>_xll.DBRW($D$18,$F$19,AE$32,AE$27,$F$24,AE$36,$F$25,$O$35,$A53,$C53)</f>
        <v>392214.57599999994</v>
      </c>
      <c r="AF53" s="45"/>
      <c r="AG53" s="32">
        <f>_xll.DBRW($D$18,$F$19,AG$32,AG$27,$F$24,AG$36,$F$25,$AG$35,$A53,$C53)</f>
        <v>0</v>
      </c>
      <c r="AH53" s="32">
        <f>_xll.DBRW($D$18,$F$19,AH$32,AH$30,$F$24,AH$36,$F$25,$F$26,$A53,$C53)</f>
        <v>0</v>
      </c>
      <c r="AJ53" s="32">
        <f>_xll.DBRW($D$18,$F$19,AJ$32,AJ$27,$F$24,AJ$36,$F$25,$O$35,$A53,$C53)</f>
        <v>440015.56886584294</v>
      </c>
      <c r="AK53" s="32">
        <f>_xll.DBRW($D$18,$F$19,AK$32,AK$27,$F$24,AK$36,$F$25,$O$35,$A53,$C53)</f>
        <v>401002.78502035589</v>
      </c>
      <c r="AL53" s="32">
        <f>_xll.DBRW($D$18,$F$19,AL$32,AL$27,$F$24,AL$36,$F$25,$O$35,$A53,$C53)</f>
        <v>413585.44299999991</v>
      </c>
      <c r="AM53" s="32">
        <f>_xll.DBRW($D$18,$F$19,AM$32,AM$30,$F$24,AM$36,$F$25,$F$26,$A53,$C53)</f>
        <v>0</v>
      </c>
      <c r="AN53" s="45"/>
      <c r="AO53" s="32">
        <f>_xll.DBRW($D$18,$F$19,AO$32,AO$27,$F$24,AO$36,$F$25,$O$35,$A53,$C53)</f>
        <v>508295.84126405336</v>
      </c>
      <c r="AP53" s="32">
        <f>_xll.DBRW($D$18,$F$19,AP$32,AP$27,$F$24,AP$36,$F$25,$O$35,$A53,$C53)</f>
        <v>504983.85572088719</v>
      </c>
      <c r="AQ53" s="32">
        <f>_xll.DBRW($D$18,$F$19,AQ$32,AQ$27,$F$24,AQ$36,$F$25,$O$35,$A53,$C53)</f>
        <v>435533.72895401128</v>
      </c>
      <c r="AR53" s="32">
        <f>_xll.DBRW($D$18,$F$19,AR$32,AR$30,$F$24,AR$36,$F$25,$F$26,$A53,$C53)</f>
        <v>0</v>
      </c>
      <c r="AS53" s="45"/>
      <c r="AT53" s="32">
        <f>_xll.DBRW($D$18,$F$19,AT$32,AT$27,$F$24,AT$36,$F$25,$O$35,$A53,$C53)</f>
        <v>582282.87971635349</v>
      </c>
      <c r="AU53" s="32">
        <f>_xll.DBRW($D$18,$F$19,AU$32,AU$27,$F$24,AU$36,$F$25,$O$35,$A53,$C53)</f>
        <v>539472.98350987316</v>
      </c>
      <c r="AV53" s="32">
        <f>_xll.DBRW($D$18,$F$19,AV$32,AV$27,$F$24,AV$36,$F$25,$O$35,$A53,$C53)</f>
        <v>524221.6235728797</v>
      </c>
      <c r="AW53" s="32">
        <f>_xll.DBRW($D$18,$F$19,AW$32,AW$30,$F$24,AW$36,$F$25,$F$26,$A53,$C53)</f>
        <v>0</v>
      </c>
      <c r="AY53" s="18">
        <f>_xll.DBRW($D$18,$F$19,$F$22,$F$23,$F$24,AY$36,$F$25,$F$26,$A53,$C53)</f>
        <v>4766422.7259999989</v>
      </c>
      <c r="AZ53" s="72"/>
      <c r="BA53" s="18">
        <f>_xll.DBRW($D$18,$F$19,$M$3,$G$3,$F$24,BA$36,$F$25,$F$26,$A53,$C53)</f>
        <v>5200881.5003861981</v>
      </c>
      <c r="BB53" s="72"/>
      <c r="BC53" s="18">
        <f>_xll.DBRW($D$18,$F$19,$M$6,$G$6,$F$24,BC$36,$F$25,$F$26,$A53,$C53)</f>
        <v>5807836.7338956604</v>
      </c>
      <c r="BD53" s="72"/>
      <c r="BE53" s="18">
        <f>_xll.DBRW($D$18,$F$19,$M$9,$G$9,$F$24,BE$36,$F$25,$F$26,$A53,$C53)</f>
        <v>6030007.8531947667</v>
      </c>
      <c r="BG53" s="18">
        <f>_xll.DBRW($D$18,$F$19,$M$12,$G$12,$F$24,BG$36,$F$25,$F$26,$A53,$C53)</f>
        <v>0</v>
      </c>
      <c r="BI53" s="18">
        <f>_xll.DBRW($D$18,$F$19,$M$15,$G$15,$F$24,BI$36,$F$25,$F$26,$A53,$C53)</f>
        <v>0</v>
      </c>
    </row>
    <row r="54" spans="1:61" s="22" customFormat="1" x14ac:dyDescent="0.3">
      <c r="A54" s="2" t="s">
        <v>7</v>
      </c>
      <c r="C54" s="9" t="s">
        <v>13</v>
      </c>
      <c r="E54" s="98" t="s">
        <v>13</v>
      </c>
      <c r="F54" s="98"/>
      <c r="H54" s="32">
        <f>_xll.DBRW($D$18,$F$19,H$32,H$27,$F$24,H$36,$F$25,$H$35,$A54,$C54)</f>
        <v>-56815.369999998395</v>
      </c>
      <c r="I54" s="32">
        <f>_xll.DBRW($D$18,$F$19,I$32,I$27,$F$24,I$36,$F$25,$H$35,$A54,$C54)</f>
        <v>497253.73000000196</v>
      </c>
      <c r="J54" s="32">
        <f>_xll.DBRW($D$18,$F$19,J$32,J$27,$F$24,J$36,$F$25,$H$35,$A54,$C54)</f>
        <v>1695546.2799999998</v>
      </c>
      <c r="K54" s="45"/>
      <c r="L54" s="32">
        <f>_xll.DBRW($D$18,$F$19,L$32,L$27,$F$24,L$36,$F$25,$L$35,$A54,$C54)</f>
        <v>0</v>
      </c>
      <c r="M54" s="32">
        <f>_xll.DBRW($D$18,$F$19,M$32,M$30,$F$24,M$36,$F$25,$F$26,$A54,$C54)</f>
        <v>2135984.6400000034</v>
      </c>
      <c r="N54" s="45"/>
      <c r="O54" s="32">
        <f>_xll.DBRW($D$18,$F$19,O$32,O$27,$F$24,O$36,$F$25,$O$35,$A54,$C54)</f>
        <v>-229183.62999999977</v>
      </c>
      <c r="P54" s="32">
        <f>_xll.DBRW($D$18,$F$19,P$32,P$27,$F$24,P$36,$F$25,$O$35,$A54,$C54)</f>
        <v>-202856.41000000012</v>
      </c>
      <c r="Q54" s="32">
        <f>_xll.DBRW($D$18,$F$19,Q$32,Q$27,$F$24,Q$36,$F$25,$O$35,$A54,$C54)</f>
        <v>241165.80999999956</v>
      </c>
      <c r="R54" s="45"/>
      <c r="S54" s="32">
        <f>_xll.DBRW($D$18,$F$19,S$32,S$27,$F$24,S$36,$F$25,$S$35,$A54,$C54)</f>
        <v>0</v>
      </c>
      <c r="T54" s="32">
        <f>_xll.DBRW($D$18,$F$19,T$32,T$30,$F$24,T$36,$F$25,$F$26,$A54,$C54)</f>
        <v>-190874.23000000036</v>
      </c>
      <c r="U54" s="45"/>
      <c r="V54" s="32">
        <f>_xll.DBRW($D$18,$F$19,V$32,V$27,$F$24,V$36,$F$25,$O$35,$A54,$C54)</f>
        <v>-225532.57999999978</v>
      </c>
      <c r="W54" s="32">
        <f>_xll.DBRW($D$18,$F$19,W$32,W$27,$F$24,W$36,$F$25,$O$35,$A54,$C54)</f>
        <v>-49830.570000000218</v>
      </c>
      <c r="X54" s="32">
        <f>_xll.DBRW($D$18,$F$19,X$32,X$27,$F$24,X$36,$F$25,$O$35,$A54,$C54)</f>
        <v>631084.35</v>
      </c>
      <c r="Y54" s="45"/>
      <c r="Z54" s="32">
        <f>_xll.DBRW($D$18,$F$19,Z$32,Z$27,$F$24,Z$36,$F$25,$Z$35,$A54,$C54)</f>
        <v>0</v>
      </c>
      <c r="AA54" s="32">
        <f>_xll.DBRW($D$18,$F$19,AA$32,AA$30,$F$24,AA$36,$F$25,$F$26,$A54,$C54)</f>
        <v>355721.19999999995</v>
      </c>
      <c r="AB54" s="45"/>
      <c r="AC54" s="32">
        <f>_xll.DBRW($D$18,$F$19,AC$32,AC$27,$F$24,AC$36,$F$25,$O$35,$A54,$C54)</f>
        <v>-242782.41799999919</v>
      </c>
      <c r="AD54" s="32">
        <f>_xll.DBRW($D$18,$F$19,AD$32,AD$27,$F$24,AD$36,$F$25,$O$35,$A54,$C54)</f>
        <v>-475637.11399999994</v>
      </c>
      <c r="AE54" s="32">
        <f>_xll.DBRW($D$18,$F$19,AE$32,AE$27,$F$24,AE$36,$F$25,$O$35,$A54,$C54)</f>
        <v>329396.64399999939</v>
      </c>
      <c r="AF54" s="45"/>
      <c r="AG54" s="32">
        <f>_xll.DBRW($D$18,$F$19,AG$32,AG$27,$F$24,AG$36,$F$25,$AG$35,$A54,$C54)</f>
        <v>0</v>
      </c>
      <c r="AH54" s="32">
        <f>_xll.DBRW($D$18,$F$19,AH$32,AH$30,$F$24,AH$36,$F$25,$F$26,$A54,$C54)</f>
        <v>-389022.8879999998</v>
      </c>
      <c r="AJ54" s="32">
        <f>_xll.DBRW($D$18,$F$19,AJ$32,AJ$27,$F$24,AJ$36,$F$25,$O$35,$A54,$C54)</f>
        <v>-139084.0155191925</v>
      </c>
      <c r="AK54" s="32">
        <f>_xll.DBRW($D$18,$F$19,AK$32,AK$27,$F$24,AK$36,$F$25,$O$35,$A54,$C54)</f>
        <v>590995.17349694704</v>
      </c>
      <c r="AL54" s="32">
        <f>_xll.DBRW($D$18,$F$19,AL$32,AL$27,$F$24,AL$36,$F$25,$O$35,$A54,$C54)</f>
        <v>422831.5069999994</v>
      </c>
      <c r="AM54" s="32">
        <f>_xll.DBRW($D$18,$F$19,AM$32,AM$30,$F$24,AM$36,$F$25,$F$26,$A54,$C54)</f>
        <v>874742.664977754</v>
      </c>
      <c r="AN54" s="45"/>
      <c r="AO54" s="32">
        <f>_xll.DBRW($D$18,$F$19,AO$32,AO$27,$F$24,AO$36,$F$25,$O$35,$A54,$C54)</f>
        <v>-225377.71977649556</v>
      </c>
      <c r="AP54" s="32">
        <f>_xll.DBRW($D$18,$F$19,AP$32,AP$27,$F$24,AP$36,$F$25,$O$35,$A54,$C54)</f>
        <v>-6156.5579119198956</v>
      </c>
      <c r="AQ54" s="32">
        <f>_xll.DBRW($D$18,$F$19,AQ$32,AQ$27,$F$24,AQ$36,$F$25,$O$35,$A54,$C54)</f>
        <v>513120.60674495203</v>
      </c>
      <c r="AR54" s="32">
        <f>_xll.DBRW($D$18,$F$19,AR$32,AR$30,$F$24,AR$36,$F$25,$F$26,$A54,$C54)</f>
        <v>281586.32905653655</v>
      </c>
      <c r="AS54" s="45"/>
      <c r="AT54" s="32">
        <f>_xll.DBRW($D$18,$F$19,AT$32,AT$27,$F$24,AT$36,$F$25,$O$35,$A54,$C54)</f>
        <v>-37065.019750827254</v>
      </c>
      <c r="AU54" s="32">
        <f>_xll.DBRW($D$18,$F$19,AU$32,AU$27,$F$24,AU$36,$F$25,$O$35,$A54,$C54)</f>
        <v>105677.98434897873</v>
      </c>
      <c r="AV54" s="32">
        <f>_xll.DBRW($D$18,$F$19,AV$32,AV$27,$F$24,AV$36,$F$25,$O$35,$A54,$C54)</f>
        <v>469846.99529380148</v>
      </c>
      <c r="AW54" s="32">
        <f>_xll.DBRW($D$18,$F$19,AW$32,AW$30,$F$24,AW$36,$F$25,$F$26,$A54,$C54)</f>
        <v>538459.95989195292</v>
      </c>
      <c r="AY54" s="18">
        <f>_xll.DBRW($D$18,$F$19,$F$22,$F$23,$F$24,AY$36,$F$25,$F$26,$A54,$C54)</f>
        <v>141059.43399997056</v>
      </c>
      <c r="AZ54" s="72"/>
      <c r="BA54" s="18">
        <f>_xll.DBRW($D$18,$F$19,$M$3,$G$3,$F$24,BA$36,$F$25,$F$26,$A54,$C54)</f>
        <v>-300037.51852222439</v>
      </c>
      <c r="BB54" s="72"/>
      <c r="BC54" s="18">
        <f>_xll.DBRW($D$18,$F$19,$M$6,$G$6,$F$24,BC$36,$F$25,$F$26,$A54,$C54)</f>
        <v>69298.712963771075</v>
      </c>
      <c r="BD54" s="72"/>
      <c r="BE54" s="18">
        <f>_xll.DBRW($D$18,$F$19,$M$9,$G$9,$F$24,BE$36,$F$25,$F$26,$A54,$C54)</f>
        <v>812930.89035574533</v>
      </c>
      <c r="BG54" s="18">
        <f>_xll.DBRW($D$18,$F$19,$M$12,$G$12,$F$24,BG$36,$F$25,$F$26,$A54,$C54)</f>
        <v>8537668.0730914809</v>
      </c>
      <c r="BI54" s="18">
        <f>_xll.DBRW($D$18,$F$19,$M$15,$G$15,$F$24,BI$36,$F$25,$F$26,$A54,$C54)</f>
        <v>8867853.5076862033</v>
      </c>
    </row>
    <row r="55" spans="1:61" x14ac:dyDescent="0.3">
      <c r="E55" s="96"/>
      <c r="F55" s="97"/>
      <c r="AM55" s="31"/>
      <c r="AN55" s="46"/>
      <c r="AR55" s="31"/>
      <c r="AS55" s="46"/>
      <c r="AW55" s="31"/>
      <c r="BA55" s="11"/>
      <c r="BC55" s="11"/>
      <c r="BE55" s="11"/>
      <c r="BG55" s="11"/>
      <c r="BI55" s="11"/>
    </row>
    <row r="56" spans="1:61" x14ac:dyDescent="0.3">
      <c r="E56" s="96"/>
      <c r="F56" s="97"/>
      <c r="M56" s="33"/>
      <c r="N56" s="46"/>
      <c r="O56" s="33"/>
      <c r="P56" s="33"/>
      <c r="Q56" s="33"/>
      <c r="R56" s="46"/>
      <c r="S56" s="33"/>
      <c r="T56" s="33"/>
      <c r="U56" s="46"/>
      <c r="V56" s="33"/>
      <c r="W56" s="33"/>
      <c r="X56" s="33"/>
      <c r="Y56" s="46"/>
      <c r="Z56" s="33"/>
      <c r="AA56" s="33"/>
      <c r="AB56" s="46"/>
      <c r="AC56" s="33"/>
      <c r="AD56" s="33"/>
      <c r="AE56" s="33"/>
      <c r="AF56" s="46"/>
      <c r="AG56" s="33"/>
      <c r="AH56" s="33"/>
      <c r="AJ56" s="33"/>
      <c r="AK56" s="33"/>
      <c r="AL56" s="33"/>
      <c r="AO56" s="33"/>
      <c r="AP56" s="33"/>
      <c r="AQ56" s="33"/>
      <c r="AT56" s="33"/>
      <c r="AU56" s="33"/>
      <c r="AV56" s="33"/>
      <c r="BA56" s="11"/>
      <c r="BC56" s="11"/>
      <c r="BE56" s="11"/>
      <c r="BG56" s="11"/>
      <c r="BI56" s="11"/>
    </row>
    <row r="57" spans="1:61" x14ac:dyDescent="0.3">
      <c r="E57" s="102" t="s">
        <v>50</v>
      </c>
      <c r="F57" s="102"/>
      <c r="H57" s="107" t="s">
        <v>72</v>
      </c>
      <c r="I57" s="107"/>
      <c r="J57" s="107"/>
      <c r="L57" s="54" t="s">
        <v>74</v>
      </c>
      <c r="M57" s="51"/>
      <c r="N57" s="52"/>
      <c r="O57" s="104" t="s">
        <v>72</v>
      </c>
      <c r="P57" s="104"/>
      <c r="Q57" s="104"/>
      <c r="R57" s="52"/>
      <c r="S57" s="59" t="s">
        <v>74</v>
      </c>
      <c r="T57" s="51"/>
      <c r="U57" s="52"/>
      <c r="V57" s="104" t="s">
        <v>72</v>
      </c>
      <c r="W57" s="104"/>
      <c r="X57" s="104"/>
      <c r="Y57" s="52"/>
      <c r="Z57" s="59" t="s">
        <v>74</v>
      </c>
      <c r="AA57" s="51"/>
      <c r="AB57" s="52"/>
      <c r="AC57" s="104" t="s">
        <v>72</v>
      </c>
      <c r="AD57" s="104"/>
      <c r="AE57" s="104"/>
      <c r="AF57" s="52"/>
      <c r="AG57" s="60" t="s">
        <v>74</v>
      </c>
      <c r="AH57" s="51"/>
      <c r="AI57" s="3"/>
      <c r="AJ57" s="105"/>
      <c r="AK57" s="105"/>
      <c r="AL57" s="105"/>
      <c r="AM57" s="51"/>
      <c r="AN57" s="52"/>
      <c r="AO57" s="51"/>
      <c r="AP57" s="51"/>
      <c r="AQ57" s="51"/>
      <c r="AR57" s="51"/>
      <c r="AS57" s="52"/>
      <c r="AT57" s="51"/>
      <c r="AU57" s="51"/>
      <c r="AV57" s="51"/>
      <c r="AW57" s="51"/>
      <c r="AY57" s="35"/>
      <c r="BA57" s="35"/>
      <c r="BC57" s="35"/>
      <c r="BE57" s="35"/>
      <c r="BG57" s="35"/>
      <c r="BI57" s="35"/>
    </row>
    <row r="58" spans="1:61" x14ac:dyDescent="0.3">
      <c r="A58" s="24"/>
      <c r="B58" s="24"/>
      <c r="C58" s="24"/>
      <c r="D58" s="24"/>
      <c r="E58" s="101"/>
      <c r="F58" s="101"/>
      <c r="G58" s="24"/>
      <c r="H58" s="40" t="str">
        <f>H$39</f>
        <v>FY23 P10</v>
      </c>
      <c r="I58" s="40" t="str">
        <f t="shared" ref="I58:L58" si="16">I$39</f>
        <v>FY23 P11</v>
      </c>
      <c r="J58" s="40" t="str">
        <f t="shared" si="16"/>
        <v>FY23 P12</v>
      </c>
      <c r="K58" s="62"/>
      <c r="L58" s="40" t="str">
        <f t="shared" si="16"/>
        <v>FY23 P12</v>
      </c>
      <c r="M58" s="40" t="str">
        <f>M$39</f>
        <v>FY23 Q4</v>
      </c>
      <c r="N58" s="62"/>
      <c r="O58" s="40" t="str">
        <f>O$32&amp; " " &amp; O$27</f>
        <v>FY24 P01</v>
      </c>
      <c r="P58" s="40" t="str">
        <f t="shared" ref="P58:S58" si="17">P$32&amp; " " &amp; P$27</f>
        <v>FY24 P02</v>
      </c>
      <c r="Q58" s="40" t="str">
        <f t="shared" si="17"/>
        <v>FY24 P03</v>
      </c>
      <c r="R58" s="62"/>
      <c r="S58" s="40" t="str">
        <f t="shared" si="17"/>
        <v>FY24 P03</v>
      </c>
      <c r="T58" s="40" t="str">
        <f>T$39</f>
        <v>FY24 Q1</v>
      </c>
      <c r="U58" s="62"/>
      <c r="V58" s="40" t="str">
        <f>V$32&amp; " " &amp; V$27</f>
        <v>FY24 P04</v>
      </c>
      <c r="W58" s="40" t="str">
        <f t="shared" ref="W58:Z58" si="18">W$32&amp; " " &amp; W$27</f>
        <v>FY24 P05</v>
      </c>
      <c r="X58" s="40" t="str">
        <f t="shared" si="18"/>
        <v>FY24 P06</v>
      </c>
      <c r="Y58" s="62"/>
      <c r="Z58" s="40" t="str">
        <f t="shared" si="18"/>
        <v>FY24 P06</v>
      </c>
      <c r="AA58" s="40" t="str">
        <f>AA$39</f>
        <v>FY24 Q2</v>
      </c>
      <c r="AB58" s="62"/>
      <c r="AC58" s="40" t="str">
        <f>AC$32&amp; " " &amp; AC$27</f>
        <v>FY24 P07</v>
      </c>
      <c r="AD58" s="40" t="str">
        <f t="shared" ref="AD58:AG58" si="19">AD$32&amp; " " &amp; AD$27</f>
        <v>FY24 P08</v>
      </c>
      <c r="AE58" s="40" t="str">
        <f t="shared" si="19"/>
        <v>FY24 P09</v>
      </c>
      <c r="AF58" s="62"/>
      <c r="AG58" s="40" t="str">
        <f t="shared" si="19"/>
        <v>FY24 P09</v>
      </c>
      <c r="AH58" s="40" t="str">
        <f>AH$39</f>
        <v>FY24 Q3</v>
      </c>
      <c r="AI58" s="37"/>
      <c r="AJ58" s="40" t="str">
        <f>AJ$32&amp; " " &amp; AJ$27</f>
        <v>FY24 P10</v>
      </c>
      <c r="AK58" s="40" t="str">
        <f t="shared" ref="AK58:AL58" si="20">AK$32&amp; " " &amp; AK$27</f>
        <v>FY24 P11</v>
      </c>
      <c r="AL58" s="40" t="str">
        <f t="shared" si="20"/>
        <v>FY24 P12</v>
      </c>
      <c r="AM58" s="40" t="str">
        <f t="shared" ref="AM58:AW58" si="21">AM$39</f>
        <v>FY24 Q4</v>
      </c>
      <c r="AN58" s="62"/>
      <c r="AO58" s="40" t="str">
        <f>AO$32&amp; " " &amp; AO$27</f>
        <v>FY25 P01</v>
      </c>
      <c r="AP58" s="40" t="str">
        <f t="shared" ref="AP58:AQ58" si="22">AP$32&amp; " " &amp; AP$27</f>
        <v>FY25 P02</v>
      </c>
      <c r="AQ58" s="40" t="str">
        <f t="shared" si="22"/>
        <v>FY25 P03</v>
      </c>
      <c r="AR58" s="40" t="str">
        <f t="shared" si="21"/>
        <v>FY25 Q1</v>
      </c>
      <c r="AS58" s="62"/>
      <c r="AT58" s="40" t="str">
        <f>AT$32&amp; " " &amp; AT$27</f>
        <v>FY25 P04</v>
      </c>
      <c r="AU58" s="40" t="str">
        <f t="shared" ref="AU58:AV58" si="23">AU$32&amp; " " &amp; AU$27</f>
        <v>FY25 P05</v>
      </c>
      <c r="AV58" s="40" t="str">
        <f t="shared" si="23"/>
        <v>FY25 P06</v>
      </c>
      <c r="AW58" s="40" t="str">
        <f t="shared" si="21"/>
        <v>FY25 Q2</v>
      </c>
      <c r="AY58" s="12" t="s">
        <v>28</v>
      </c>
      <c r="AZ58" s="69"/>
      <c r="BA58" s="12" t="s">
        <v>28</v>
      </c>
      <c r="BB58" s="69"/>
      <c r="BC58" s="12" t="s">
        <v>28</v>
      </c>
      <c r="BD58" s="69"/>
      <c r="BE58" s="12" t="s">
        <v>28</v>
      </c>
      <c r="BG58" s="12" t="s">
        <v>28</v>
      </c>
      <c r="BI58" s="12" t="s">
        <v>28</v>
      </c>
    </row>
    <row r="59" spans="1:61" x14ac:dyDescent="0.3">
      <c r="E59" s="99"/>
      <c r="F59" s="99"/>
      <c r="H59" s="36" t="s">
        <v>69</v>
      </c>
      <c r="I59" s="36" t="s">
        <v>69</v>
      </c>
      <c r="J59" s="36" t="s">
        <v>69</v>
      </c>
      <c r="K59" s="43"/>
      <c r="L59" s="36" t="s">
        <v>69</v>
      </c>
      <c r="M59" s="36" t="s">
        <v>69</v>
      </c>
      <c r="N59" s="43"/>
      <c r="O59" s="36" t="s">
        <v>69</v>
      </c>
      <c r="P59" s="36" t="s">
        <v>69</v>
      </c>
      <c r="Q59" s="36" t="s">
        <v>69</v>
      </c>
      <c r="R59" s="43"/>
      <c r="S59" s="36" t="s">
        <v>69</v>
      </c>
      <c r="T59" s="36" t="s">
        <v>69</v>
      </c>
      <c r="U59" s="43"/>
      <c r="V59" s="36" t="s">
        <v>69</v>
      </c>
      <c r="W59" s="36" t="s">
        <v>69</v>
      </c>
      <c r="X59" s="36" t="s">
        <v>69</v>
      </c>
      <c r="Y59" s="43"/>
      <c r="Z59" s="36" t="s">
        <v>69</v>
      </c>
      <c r="AA59" s="36" t="s">
        <v>69</v>
      </c>
      <c r="AB59" s="43"/>
      <c r="AC59" s="36" t="s">
        <v>69</v>
      </c>
      <c r="AD59" s="36" t="s">
        <v>69</v>
      </c>
      <c r="AE59" s="36" t="s">
        <v>69</v>
      </c>
      <c r="AF59" s="43"/>
      <c r="AG59" s="36" t="s">
        <v>69</v>
      </c>
      <c r="AH59" s="36" t="s">
        <v>69</v>
      </c>
      <c r="AJ59" s="64" t="s">
        <v>73</v>
      </c>
      <c r="AK59" s="64" t="s">
        <v>73</v>
      </c>
      <c r="AL59" s="64" t="s">
        <v>73</v>
      </c>
      <c r="AM59" s="67" t="s">
        <v>70</v>
      </c>
      <c r="AN59" s="43"/>
      <c r="AO59" s="64" t="s">
        <v>73</v>
      </c>
      <c r="AP59" s="64" t="s">
        <v>73</v>
      </c>
      <c r="AQ59" s="64" t="s">
        <v>73</v>
      </c>
      <c r="AR59" s="67" t="s">
        <v>70</v>
      </c>
      <c r="AS59" s="43"/>
      <c r="AT59" s="64" t="s">
        <v>73</v>
      </c>
      <c r="AU59" s="64" t="s">
        <v>73</v>
      </c>
      <c r="AV59" s="64" t="s">
        <v>73</v>
      </c>
      <c r="AW59" s="67" t="s">
        <v>70</v>
      </c>
      <c r="AY59" s="13" t="str">
        <f>$E$7</f>
        <v>Dec-23</v>
      </c>
      <c r="AZ59" s="70"/>
      <c r="BA59" s="14" t="str">
        <f>$P$3</f>
        <v>Mar-24</v>
      </c>
      <c r="BB59" s="70"/>
      <c r="BC59" s="14" t="str">
        <f>$P$6</f>
        <v>Jun-24</v>
      </c>
      <c r="BD59" s="70"/>
      <c r="BE59" s="14" t="str">
        <f>$P$9</f>
        <v>Sep-24</v>
      </c>
      <c r="BG59" s="14" t="str">
        <f>$P$9</f>
        <v>Sep-24</v>
      </c>
      <c r="BI59" s="14" t="str">
        <f>$P$9</f>
        <v>Sep-24</v>
      </c>
    </row>
    <row r="60" spans="1:61" x14ac:dyDescent="0.3">
      <c r="A60" s="2" t="s">
        <v>19</v>
      </c>
      <c r="C60" s="7" t="s">
        <v>8</v>
      </c>
      <c r="E60" s="100" t="s">
        <v>8</v>
      </c>
      <c r="F60" s="100"/>
      <c r="H60" s="39">
        <f>_xll.DBRW($D$18,$F$19,H$32,H$27,$F$24,H$36,$F$25,H$35,$A60,$C60)</f>
        <v>-71390.419999998383</v>
      </c>
      <c r="I60" s="39">
        <f>_xll.DBRW($D$18,$F$19,I$32,I$27,$F$24,I$36,$F$25,I$35,$A60,$C60)</f>
        <v>481773.89000000211</v>
      </c>
      <c r="J60" s="39">
        <f>_xll.DBRW($D$18,$F$19,J$32,J$27,$F$24,J$36,$F$25,J$35,$A60,$C60)</f>
        <v>1674441.1999999997</v>
      </c>
      <c r="K60" s="44"/>
      <c r="L60" s="39">
        <f>_xll.DBRW($D$18,$F$19,L$32,L$27,$F$24,L$36,$F$25,L$35,$A60,$C60)</f>
        <v>0</v>
      </c>
      <c r="M60" s="39">
        <f>_xll.DBRW($D$18,$F$19,M$32,M$30,$F$24,M$36,$F$25,$F$26,$A60,$C60)</f>
        <v>2084824.6700000034</v>
      </c>
      <c r="N60" s="44"/>
      <c r="O60" s="39">
        <f>_xll.DBRW($D$18,$F$19,O$32,O$27,$F$24,O$36,$F$25,O$35,$A60,$C60)</f>
        <v>78236.170000000289</v>
      </c>
      <c r="P60" s="39">
        <f>_xll.DBRW($D$18,$F$19,P$32,P$27,$F$24,P$36,$F$25,P$35,$A60,$C60)</f>
        <v>141462.91999999987</v>
      </c>
      <c r="Q60" s="39">
        <f>_xll.DBRW($D$18,$F$19,Q$32,Q$27,$F$24,Q$36,$F$25,Q$35,$A60,$C60)</f>
        <v>479968.70999999967</v>
      </c>
      <c r="R60" s="44"/>
      <c r="S60" s="39">
        <f>_xll.DBRW($D$18,$F$19,S$32,S$27,$F$24,S$36,$F$25,S$35,$A60,$C60)</f>
        <v>0</v>
      </c>
      <c r="T60" s="39">
        <f>_xll.DBRW($D$18,$F$19,T$32,T$30,$F$24,T$36,$F$25,$F$26,$A60,$C60)</f>
        <v>699667.79999999981</v>
      </c>
      <c r="U60" s="44"/>
      <c r="V60" s="39">
        <f>_xll.DBRW($D$18,$F$19,V$32,V$27,$F$24,V$36,$F$25,V$35,$A60,$C60)</f>
        <v>66534.870000000155</v>
      </c>
      <c r="W60" s="39">
        <f>_xll.DBRW($D$18,$F$19,W$32,W$27,$F$24,W$36,$F$25,W$35,$A60,$C60)</f>
        <v>215665.0999999998</v>
      </c>
      <c r="X60" s="39">
        <f>_xll.DBRW($D$18,$F$19,X$32,X$27,$F$24,X$36,$F$25,X$35,$A60,$C60)</f>
        <v>861069.31999999983</v>
      </c>
      <c r="Y60" s="44"/>
      <c r="Z60" s="39">
        <f>_xll.DBRW($D$18,$F$19,Z$32,Z$27,$F$24,Z$36,$F$25,Z$35,$A60,$C60)</f>
        <v>0</v>
      </c>
      <c r="AA60" s="39">
        <f>_xll.DBRW($D$18,$F$19,AA$32,AA$30,$F$24,AA$36,$F$25,$F$26,$A60,$C60)</f>
        <v>1143269.2899999998</v>
      </c>
      <c r="AB60" s="44"/>
      <c r="AC60" s="39">
        <f>_xll.DBRW($D$18,$F$19,AC$32,AC$27,$F$24,AC$36,$F$25,AC$35,$A60,$C60)</f>
        <v>182031.60000000085</v>
      </c>
      <c r="AD60" s="39">
        <f>_xll.DBRW($D$18,$F$19,AD$32,AD$27,$F$24,AD$36,$F$25,AD$35,$A60,$C60)</f>
        <v>-114372.67999999996</v>
      </c>
      <c r="AE60" s="39">
        <f>_xll.DBRW($D$18,$F$19,AE$32,AE$27,$F$24,AE$36,$F$25,AE$35,$A60,$C60)</f>
        <v>701050.78999999934</v>
      </c>
      <c r="AF60" s="44"/>
      <c r="AG60" s="39">
        <f>_xll.DBRW($D$18,$F$19,AG$32,AG$27,$F$24,AG$36,$F$25,AG$35,$A60,$C60)</f>
        <v>0</v>
      </c>
      <c r="AH60" s="39">
        <f>_xll.DBRW($D$18,$F$19,AH$32,AH$30,$F$24,AH$36,$F$25,$F$26,$A60,$C60)</f>
        <v>768709.7100000002</v>
      </c>
      <c r="AJ60" s="39">
        <f>_xll.DBRW($D$18,$F$19,AJ$32,AJ$27,$F$24,AJ$36,$F$25,AJ$35,$A60,$C60)</f>
        <v>276918.75004864187</v>
      </c>
      <c r="AK60" s="39">
        <f>_xll.DBRW($D$18,$F$19,AK$32,AK$27,$F$24,AK$36,$F$25,AK$35,$A60,$C60)</f>
        <v>977091.79736243864</v>
      </c>
      <c r="AL60" s="39">
        <f>_xll.DBRW($D$18,$F$19,AL$32,AL$27,$F$24,AL$36,$F$25,AL$35,$A60,$C60)</f>
        <v>823135.86999999965</v>
      </c>
      <c r="AM60" s="39">
        <f>_xll.DBRW($D$18,$F$19,AM$32,AM$30,$F$24,AM$36,$F$25,$F$26,$A60,$C60)</f>
        <v>2077146.4174110801</v>
      </c>
      <c r="AN60" s="44"/>
      <c r="AO60" s="39">
        <f>_xll.DBRW($D$18,$F$19,AO$32,AO$27,$F$24,AO$36,$F$25,AO$35,$A60,$C60)</f>
        <v>270646.21004313254</v>
      </c>
      <c r="AP60" s="39">
        <f>_xll.DBRW($D$18,$F$19,AP$32,AP$27,$F$24,AP$36,$F$25,AP$35,$A60,$C60)</f>
        <v>486555.38636454206</v>
      </c>
      <c r="AQ60" s="39">
        <f>_xll.DBRW($D$18,$F$19,AQ$32,AQ$27,$F$24,AQ$36,$F$25,AQ$35,$A60,$C60)</f>
        <v>936382.42425453814</v>
      </c>
      <c r="AR60" s="39">
        <f>_xll.DBRW($D$18,$F$19,AR$32,AR$30,$F$24,AR$36,$F$25,$F$26,$A60,$C60)</f>
        <v>1693584.0206622127</v>
      </c>
      <c r="AS60" s="44"/>
      <c r="AT60" s="39">
        <f>_xll.DBRW($D$18,$F$19,AT$32,AT$27,$F$24,AT$36,$F$25,AT$35,$A60,$C60)</f>
        <v>532945.94852110092</v>
      </c>
      <c r="AU60" s="39">
        <f>_xll.DBRW($D$18,$F$19,AU$32,AU$27,$F$24,AU$36,$F$25,AU$35,$A60,$C60)</f>
        <v>632879.05641442654</v>
      </c>
      <c r="AV60" s="39">
        <f>_xll.DBRW($D$18,$F$19,AV$32,AV$27,$F$24,AV$36,$F$25,AV$35,$A60,$C60)</f>
        <v>981796.70742225589</v>
      </c>
      <c r="AW60" s="39">
        <f>_xll.DBRW($D$18,$F$19,AW$32,AW$30,$F$24,AW$36,$F$25,$F$26,$A60,$C60)</f>
        <v>2147621.7123577832</v>
      </c>
      <c r="AY60" s="39">
        <f>_xll.DBRW($D$18,$F$19,$F$22,$F$23,$F$24,AY$36,$F$25,$F$26,$A60,$C60)</f>
        <v>4696471.4699999709</v>
      </c>
      <c r="AZ60" s="71"/>
      <c r="BA60" s="39">
        <f>_xll.DBRW($D$18,$F$19,$M$3,$G$3,$F$24,BA$36,$F$25,$F$26,$A60,$C60)</f>
        <v>4688793.217411099</v>
      </c>
      <c r="BB60" s="71"/>
      <c r="BC60" s="39">
        <f>_xll.DBRW($D$18,$F$19,$M$6,$G$6,$F$24,BC$36,$F$25,$F$26,$A60,$C60)</f>
        <v>5682709.4380732812</v>
      </c>
      <c r="BD60" s="71"/>
      <c r="BE60" s="39">
        <f>_xll.DBRW($D$18,$F$19,$M$9,$G$9,$F$24,BE$36,$F$25,$F$26,$A60,$C60)</f>
        <v>6687061.8604310872</v>
      </c>
      <c r="BG60" s="39">
        <f>_xll.DBRW($D$18,$F$19,$M$12,$G$12,$F$24,BG$36,$F$25,$F$26,$A60,$C60)</f>
        <v>8362420.8256387804</v>
      </c>
      <c r="BI60" s="39">
        <f>_xll.DBRW($D$18,$F$19,$M$15,$G$15,$F$24,BI$36,$F$25,$F$26,$A60,$C60)</f>
        <v>8695390.5703531019</v>
      </c>
    </row>
    <row r="61" spans="1:61" x14ac:dyDescent="0.3">
      <c r="A61" s="2" t="s">
        <v>19</v>
      </c>
      <c r="C61" s="7" t="s">
        <v>9</v>
      </c>
      <c r="E61" s="100" t="s">
        <v>9</v>
      </c>
      <c r="F61" s="100"/>
      <c r="H61" s="39">
        <f>_xll.DBRW($D$18,$F$19,H$32,H$27,$F$24,H$36,$F$25,H$35,$A61,$C61)</f>
        <v>14575.05</v>
      </c>
      <c r="I61" s="39">
        <f>_xll.DBRW($D$18,$F$19,I$32,I$27,$F$24,I$36,$F$25,I$35,$A61,$C61)</f>
        <v>15479.84</v>
      </c>
      <c r="J61" s="39">
        <f>_xll.DBRW($D$18,$F$19,J$32,J$27,$F$24,J$36,$F$25,J$35,$A61,$C61)</f>
        <v>21105.08</v>
      </c>
      <c r="K61" s="44"/>
      <c r="L61" s="39">
        <f>_xll.DBRW($D$18,$F$19,L$32,L$27,$F$24,L$36,$F$25,L$35,$A61,$C61)</f>
        <v>0</v>
      </c>
      <c r="M61" s="39">
        <f>_xll.DBRW($D$18,$F$19,M$32,M$30,$F$24,M$36,$F$25,$F$26,$A61,$C61)</f>
        <v>51159.97</v>
      </c>
      <c r="N61" s="44"/>
      <c r="O61" s="39">
        <f>_xll.DBRW($D$18,$F$19,O$32,O$27,$F$24,O$36,$F$25,O$35,$A61,$C61)</f>
        <v>18146.830000000002</v>
      </c>
      <c r="P61" s="39">
        <f>_xll.DBRW($D$18,$F$19,P$32,P$27,$F$24,P$36,$F$25,P$35,$A61,$C61)</f>
        <v>18146.830000000002</v>
      </c>
      <c r="Q61" s="39">
        <f>_xll.DBRW($D$18,$F$19,Q$32,Q$27,$F$24,Q$36,$F$25,Q$35,$A61,$C61)</f>
        <v>18146.830000000002</v>
      </c>
      <c r="R61" s="44"/>
      <c r="S61" s="39">
        <f>_xll.DBRW($D$18,$F$19,S$32,S$27,$F$24,S$36,$F$25,S$35,$A61,$C61)</f>
        <v>0</v>
      </c>
      <c r="T61" s="39">
        <f>_xll.DBRW($D$18,$F$19,T$32,T$30,$F$24,T$36,$F$25,$F$26,$A61,$C61)</f>
        <v>54440.490000000005</v>
      </c>
      <c r="U61" s="44"/>
      <c r="V61" s="39">
        <f>_xll.DBRW($D$18,$F$19,V$32,V$27,$F$24,V$36,$F$25,V$35,$A61,$C61)</f>
        <v>27509.95</v>
      </c>
      <c r="W61" s="39">
        <f>_xll.DBRW($D$18,$F$19,W$32,W$27,$F$24,W$36,$F$25,W$35,$A61,$C61)</f>
        <v>23852.85</v>
      </c>
      <c r="X61" s="39">
        <f>_xll.DBRW($D$18,$F$19,X$32,X$27,$F$24,X$36,$F$25,X$35,$A61,$C61)</f>
        <v>24002.06</v>
      </c>
      <c r="Y61" s="44"/>
      <c r="Z61" s="39">
        <f>_xll.DBRW($D$18,$F$19,Z$32,Z$27,$F$24,Z$36,$F$25,Z$35,$A61,$C61)</f>
        <v>0</v>
      </c>
      <c r="AA61" s="39">
        <f>_xll.DBRW($D$18,$F$19,AA$32,AA$30,$F$24,AA$36,$F$25,$F$26,$A61,$C61)</f>
        <v>75364.86</v>
      </c>
      <c r="AB61" s="44"/>
      <c r="AC61" s="39">
        <f>_xll.DBRW($D$18,$F$19,AC$32,AC$27,$F$24,AC$36,$F$25,AC$35,$A61,$C61)</f>
        <v>-11487.39</v>
      </c>
      <c r="AD61" s="39">
        <f>_xll.DBRW($D$18,$F$19,AD$32,AD$27,$F$24,AD$36,$F$25,AD$35,$A61,$C61)</f>
        <v>20972.33</v>
      </c>
      <c r="AE61" s="39">
        <f>_xll.DBRW($D$18,$F$19,AE$32,AE$27,$F$24,AE$36,$F$25,AE$35,$A61,$C61)</f>
        <v>20560.43</v>
      </c>
      <c r="AF61" s="44"/>
      <c r="AG61" s="39">
        <f>_xll.DBRW($D$18,$F$19,AG$32,AG$27,$F$24,AG$36,$F$25,AG$35,$A61,$C61)</f>
        <v>0</v>
      </c>
      <c r="AH61" s="39">
        <f>_xll.DBRW($D$18,$F$19,AH$32,AH$30,$F$24,AH$36,$F$25,$F$26,$A61,$C61)</f>
        <v>30045.370000000003</v>
      </c>
      <c r="AJ61" s="39">
        <f>_xll.DBRW($D$18,$F$19,AJ$32,AJ$27,$F$24,AJ$36,$F$25,AJ$35,$A61,$C61)</f>
        <v>24012.803298008719</v>
      </c>
      <c r="AK61" s="39">
        <f>_xll.DBRW($D$18,$F$19,AK$32,AK$27,$F$24,AK$36,$F$25,AK$35,$A61,$C61)</f>
        <v>14906.161154864611</v>
      </c>
      <c r="AL61" s="39">
        <f>_xll.DBRW($D$18,$F$19,AL$32,AL$27,$F$24,AL$36,$F$25,AL$35,$A61,$C61)</f>
        <v>13281.08</v>
      </c>
      <c r="AM61" s="39">
        <f>_xll.DBRW($D$18,$F$19,AM$32,AM$30,$F$24,AM$36,$F$25,$F$26,$A61,$C61)</f>
        <v>52200.044452873335</v>
      </c>
      <c r="AN61" s="44"/>
      <c r="AO61" s="39">
        <f>_xll.DBRW($D$18,$F$19,AO$32,AO$27,$F$24,AO$36,$F$25,AO$35,$A61,$C61)</f>
        <v>12271.911444425177</v>
      </c>
      <c r="AP61" s="39">
        <f>_xll.DBRW($D$18,$F$19,AP$32,AP$27,$F$24,AP$36,$F$25,AP$35,$A61,$C61)</f>
        <v>12271.911444425177</v>
      </c>
      <c r="AQ61" s="39">
        <f>_xll.DBRW($D$18,$F$19,AQ$32,AQ$27,$F$24,AQ$36,$F$25,AQ$35,$A61,$C61)</f>
        <v>12271.911444425177</v>
      </c>
      <c r="AR61" s="39">
        <f>_xll.DBRW($D$18,$F$19,AR$32,AR$30,$F$24,AR$36,$F$25,$F$26,$A61,$C61)</f>
        <v>36815.734333275534</v>
      </c>
      <c r="AS61" s="44"/>
      <c r="AT61" s="39">
        <f>_xll.DBRW($D$18,$F$19,AT$32,AT$27,$F$24,AT$36,$F$25,AT$35,$A61,$C61)</f>
        <v>12271.911444425177</v>
      </c>
      <c r="AU61" s="39">
        <f>_xll.DBRW($D$18,$F$19,AU$32,AU$27,$F$24,AU$36,$F$25,AU$35,$A61,$C61)</f>
        <v>12271.911444425177</v>
      </c>
      <c r="AV61" s="39">
        <f>_xll.DBRW($D$18,$F$19,AV$32,AV$27,$F$24,AV$36,$F$25,AV$35,$A61,$C61)</f>
        <v>12271.911444425177</v>
      </c>
      <c r="AW61" s="39">
        <f>_xll.DBRW($D$18,$F$19,AW$32,AW$30,$F$24,AW$36,$F$25,$F$26,$A61,$C61)</f>
        <v>36815.734333275534</v>
      </c>
      <c r="AY61" s="39">
        <f>_xll.DBRW($D$18,$F$19,$F$22,$F$23,$F$24,AY$36,$F$25,$F$26,$A61,$C61)</f>
        <v>211010.69</v>
      </c>
      <c r="AZ61" s="71"/>
      <c r="BA61" s="39">
        <f>_xll.DBRW($D$18,$F$19,$M$3,$G$3,$F$24,BA$36,$F$25,$F$26,$A61,$C61)</f>
        <v>212050.76445287335</v>
      </c>
      <c r="BB61" s="71"/>
      <c r="BC61" s="39">
        <f>_xll.DBRW($D$18,$F$19,$M$6,$G$6,$F$24,BC$36,$F$25,$F$26,$A61,$C61)</f>
        <v>194426.00878614889</v>
      </c>
      <c r="BD61" s="71"/>
      <c r="BE61" s="39">
        <f>_xll.DBRW($D$18,$F$19,$M$9,$G$9,$F$24,BE$36,$F$25,$F$26,$A61,$C61)</f>
        <v>155876.8831194244</v>
      </c>
      <c r="BG61" s="39">
        <f>_xll.DBRW($D$18,$F$19,$M$12,$G$12,$F$24,BG$36,$F$25,$F$26,$A61,$C61)</f>
        <v>175247.24745269996</v>
      </c>
      <c r="BI61" s="39">
        <f>_xll.DBRW($D$18,$F$19,$M$15,$G$15,$F$24,BI$36,$F$25,$F$26,$A61,$C61)</f>
        <v>172462.93733310213</v>
      </c>
    </row>
    <row r="62" spans="1:61" x14ac:dyDescent="0.3">
      <c r="A62" s="2" t="s">
        <v>19</v>
      </c>
      <c r="C62" s="7" t="s">
        <v>10</v>
      </c>
      <c r="E62" s="100" t="s">
        <v>10</v>
      </c>
      <c r="F62" s="100"/>
      <c r="H62" s="39">
        <f>_xll.DBRW($D$18,$F$19,H$32,H$27,$F$24,H$36,$F$25,H$35,$A62,$C62)</f>
        <v>0</v>
      </c>
      <c r="I62" s="39">
        <f>_xll.DBRW($D$18,$F$19,I$32,I$27,$F$24,I$36,$F$25,I$35,$A62,$C62)</f>
        <v>0</v>
      </c>
      <c r="J62" s="39">
        <f>_xll.DBRW($D$18,$F$19,J$32,J$27,$F$24,J$36,$F$25,J$35,$A62,$C62)</f>
        <v>0</v>
      </c>
      <c r="K62" s="44"/>
      <c r="L62" s="39">
        <f>_xll.DBRW($D$18,$F$19,L$32,L$27,$F$24,L$36,$F$25,L$35,$A62,$C62)</f>
        <v>0</v>
      </c>
      <c r="M62" s="39">
        <f>_xll.DBRW($D$18,$F$19,M$32,M$30,$F$24,M$36,$F$25,$F$26,$A62,$C62)</f>
        <v>0</v>
      </c>
      <c r="N62" s="44"/>
      <c r="O62" s="39">
        <f>_xll.DBRW($D$18,$F$19,O$32,O$27,$F$24,O$36,$F$25,O$35,$A62,$C62)</f>
        <v>0</v>
      </c>
      <c r="P62" s="39">
        <f>_xll.DBRW($D$18,$F$19,P$32,P$27,$F$24,P$36,$F$25,P$35,$A62,$C62)</f>
        <v>0</v>
      </c>
      <c r="Q62" s="39">
        <f>_xll.DBRW($D$18,$F$19,Q$32,Q$27,$F$24,Q$36,$F$25,Q$35,$A62,$C62)</f>
        <v>0</v>
      </c>
      <c r="R62" s="44"/>
      <c r="S62" s="39">
        <f>_xll.DBRW($D$18,$F$19,S$32,S$27,$F$24,S$36,$F$25,S$35,$A62,$C62)</f>
        <v>0</v>
      </c>
      <c r="T62" s="39">
        <f>_xll.DBRW($D$18,$F$19,T$32,T$30,$F$24,T$36,$F$25,$F$26,$A62,$C62)</f>
        <v>0</v>
      </c>
      <c r="U62" s="44"/>
      <c r="V62" s="39">
        <f>_xll.DBRW($D$18,$F$19,V$32,V$27,$F$24,V$36,$F$25,V$35,$A62,$C62)</f>
        <v>0</v>
      </c>
      <c r="W62" s="39">
        <f>_xll.DBRW($D$18,$F$19,W$32,W$27,$F$24,W$36,$F$25,W$35,$A62,$C62)</f>
        <v>0</v>
      </c>
      <c r="X62" s="39">
        <f>_xll.DBRW($D$18,$F$19,X$32,X$27,$F$24,X$36,$F$25,X$35,$A62,$C62)</f>
        <v>0</v>
      </c>
      <c r="Y62" s="44"/>
      <c r="Z62" s="39">
        <f>_xll.DBRW($D$18,$F$19,Z$32,Z$27,$F$24,Z$36,$F$25,Z$35,$A62,$C62)</f>
        <v>0</v>
      </c>
      <c r="AA62" s="39">
        <f>_xll.DBRW($D$18,$F$19,AA$32,AA$30,$F$24,AA$36,$F$25,$F$26,$A62,$C62)</f>
        <v>0</v>
      </c>
      <c r="AB62" s="44"/>
      <c r="AC62" s="39">
        <f>_xll.DBRW($D$18,$F$19,AC$32,AC$27,$F$24,AC$36,$F$25,AC$35,$A62,$C62)</f>
        <v>0</v>
      </c>
      <c r="AD62" s="39">
        <f>_xll.DBRW($D$18,$F$19,AD$32,AD$27,$F$24,AD$36,$F$25,AD$35,$A62,$C62)</f>
        <v>0</v>
      </c>
      <c r="AE62" s="39">
        <f>_xll.DBRW($D$18,$F$19,AE$32,AE$27,$F$24,AE$36,$F$25,AE$35,$A62,$C62)</f>
        <v>0</v>
      </c>
      <c r="AF62" s="44"/>
      <c r="AG62" s="39">
        <f>_xll.DBRW($D$18,$F$19,AG$32,AG$27,$F$24,AG$36,$F$25,AG$35,$A62,$C62)</f>
        <v>0</v>
      </c>
      <c r="AH62" s="39">
        <f>_xll.DBRW($D$18,$F$19,AH$32,AH$30,$F$24,AH$36,$F$25,$F$26,$A62,$C62)</f>
        <v>0</v>
      </c>
      <c r="AJ62" s="39">
        <f>_xll.DBRW($D$18,$F$19,AJ$32,AJ$27,$F$24,AJ$36,$F$25,AJ$35,$A62,$C62)</f>
        <v>0</v>
      </c>
      <c r="AK62" s="39">
        <f>_xll.DBRW($D$18,$F$19,AK$32,AK$27,$F$24,AK$36,$F$25,AK$35,$A62,$C62)</f>
        <v>0</v>
      </c>
      <c r="AL62" s="39">
        <f>_xll.DBRW($D$18,$F$19,AL$32,AL$27,$F$24,AL$36,$F$25,AL$35,$A62,$C62)</f>
        <v>0</v>
      </c>
      <c r="AM62" s="39">
        <f>_xll.DBRW($D$18,$F$19,AM$32,AM$30,$F$24,AM$36,$F$25,$F$26,$A62,$C62)</f>
        <v>0</v>
      </c>
      <c r="AN62" s="44"/>
      <c r="AO62" s="39">
        <f>_xll.DBRW($D$18,$F$19,AO$32,AO$27,$F$24,AO$36,$F$25,AO$35,$A62,$C62)</f>
        <v>0</v>
      </c>
      <c r="AP62" s="39">
        <f>_xll.DBRW($D$18,$F$19,AP$32,AP$27,$F$24,AP$36,$F$25,AP$35,$A62,$C62)</f>
        <v>0</v>
      </c>
      <c r="AQ62" s="39">
        <f>_xll.DBRW($D$18,$F$19,AQ$32,AQ$27,$F$24,AQ$36,$F$25,AQ$35,$A62,$C62)</f>
        <v>0</v>
      </c>
      <c r="AR62" s="39">
        <f>_xll.DBRW($D$18,$F$19,AR$32,AR$30,$F$24,AR$36,$F$25,$F$26,$A62,$C62)</f>
        <v>0</v>
      </c>
      <c r="AS62" s="44"/>
      <c r="AT62" s="39">
        <f>_xll.DBRW($D$18,$F$19,AT$32,AT$27,$F$24,AT$36,$F$25,AT$35,$A62,$C62)</f>
        <v>0</v>
      </c>
      <c r="AU62" s="39">
        <f>_xll.DBRW($D$18,$F$19,AU$32,AU$27,$F$24,AU$36,$F$25,AU$35,$A62,$C62)</f>
        <v>0</v>
      </c>
      <c r="AV62" s="39">
        <f>_xll.DBRW($D$18,$F$19,AV$32,AV$27,$F$24,AV$36,$F$25,AV$35,$A62,$C62)</f>
        <v>0</v>
      </c>
      <c r="AW62" s="39">
        <f>_xll.DBRW($D$18,$F$19,AW$32,AW$30,$F$24,AW$36,$F$25,$F$26,$A62,$C62)</f>
        <v>0</v>
      </c>
      <c r="AY62" s="39">
        <f>_xll.DBRW($D$18,$F$19,$F$22,$F$23,$F$24,AY$36,$F$25,$F$26,$A62,$C62)</f>
        <v>0</v>
      </c>
      <c r="AZ62" s="71"/>
      <c r="BA62" s="39">
        <f>_xll.DBRW($D$18,$F$19,$M$3,$G$3,$F$24,BA$36,$F$25,$F$26,$A62,$C62)</f>
        <v>0</v>
      </c>
      <c r="BB62" s="71"/>
      <c r="BC62" s="39">
        <f>_xll.DBRW($D$18,$F$19,$M$6,$G$6,$F$24,BC$36,$F$25,$F$26,$A62,$C62)</f>
        <v>0</v>
      </c>
      <c r="BD62" s="71"/>
      <c r="BE62" s="39">
        <f>_xll.DBRW($D$18,$F$19,$M$9,$G$9,$F$24,BE$36,$F$25,$F$26,$A62,$C62)</f>
        <v>0</v>
      </c>
      <c r="BG62" s="39">
        <f>_xll.DBRW($D$18,$F$19,$M$12,$G$12,$F$24,BG$36,$F$25,$F$26,$A62,$C62)</f>
        <v>0</v>
      </c>
      <c r="BI62" s="39">
        <f>_xll.DBRW($D$18,$F$19,$M$15,$G$15,$F$24,BI$36,$F$25,$F$26,$A62,$C62)</f>
        <v>0</v>
      </c>
    </row>
    <row r="63" spans="1:61" x14ac:dyDescent="0.3">
      <c r="A63" s="2" t="s">
        <v>19</v>
      </c>
      <c r="C63" s="7" t="s">
        <v>20</v>
      </c>
      <c r="E63" s="100" t="s">
        <v>20</v>
      </c>
      <c r="F63" s="100"/>
      <c r="H63" s="39">
        <f>_xll.DBRW($D$18,$F$19,H$32,H$27,$F$24,H$36,$F$25,H$35,$A63,$C63)</f>
        <v>641017.59000000008</v>
      </c>
      <c r="I63" s="39">
        <f>_xll.DBRW($D$18,$F$19,I$32,I$27,$F$24,I$36,$F$25,I$35,$A63,$C63)</f>
        <v>695489.52</v>
      </c>
      <c r="J63" s="39">
        <f>_xll.DBRW($D$18,$F$19,J$32,J$27,$F$24,J$36,$F$25,J$35,$A63,$C63)</f>
        <v>641846.26</v>
      </c>
      <c r="K63" s="44"/>
      <c r="L63" s="39">
        <f>_xll.DBRW($D$18,$F$19,L$32,L$27,$F$24,L$36,$F$25,L$35,$A63,$C63)</f>
        <v>0</v>
      </c>
      <c r="M63" s="39">
        <f>_xll.DBRW($D$18,$F$19,M$32,M$30,$F$24,M$36,$F$25,$F$26,$A63,$C63)</f>
        <v>1978353.37</v>
      </c>
      <c r="N63" s="44"/>
      <c r="O63" s="39">
        <f>_xll.DBRW($D$18,$F$19,O$32,O$27,$F$24,O$36,$F$25,O$35,$A63,$C63)</f>
        <v>621618.56000000006</v>
      </c>
      <c r="P63" s="39">
        <f>_xll.DBRW($D$18,$F$19,P$32,P$27,$F$24,P$36,$F$25,P$35,$A63,$C63)</f>
        <v>690215.76000000013</v>
      </c>
      <c r="Q63" s="39">
        <f>_xll.DBRW($D$18,$F$19,Q$32,Q$27,$F$24,Q$36,$F$25,Q$35,$A63,$C63)</f>
        <v>704129.41</v>
      </c>
      <c r="R63" s="44"/>
      <c r="S63" s="39">
        <f>_xll.DBRW($D$18,$F$19,S$32,S$27,$F$24,S$36,$F$25,S$35,$A63,$C63)</f>
        <v>0</v>
      </c>
      <c r="T63" s="39">
        <f>_xll.DBRW($D$18,$F$19,T$32,T$30,$F$24,T$36,$F$25,$F$26,$A63,$C63)</f>
        <v>2015963.7300000004</v>
      </c>
      <c r="U63" s="44"/>
      <c r="V63" s="39">
        <f>_xll.DBRW($D$18,$F$19,V$32,V$27,$F$24,V$36,$F$25,V$35,$A63,$C63)</f>
        <v>610607.4800000001</v>
      </c>
      <c r="W63" s="39">
        <f>_xll.DBRW($D$18,$F$19,W$32,W$27,$F$24,W$36,$F$25,W$35,$A63,$C63)</f>
        <v>622635.31999999995</v>
      </c>
      <c r="X63" s="39">
        <f>_xll.DBRW($D$18,$F$19,X$32,X$27,$F$24,X$36,$F$25,X$35,$A63,$C63)</f>
        <v>608288.12</v>
      </c>
      <c r="Y63" s="44"/>
      <c r="Z63" s="39">
        <f>_xll.DBRW($D$18,$F$19,Z$32,Z$27,$F$24,Z$36,$F$25,Z$35,$A63,$C63)</f>
        <v>0</v>
      </c>
      <c r="AA63" s="39">
        <f>_xll.DBRW($D$18,$F$19,AA$32,AA$30,$F$24,AA$36,$F$25,$F$26,$A63,$C63)</f>
        <v>1841530.92</v>
      </c>
      <c r="AB63" s="44"/>
      <c r="AC63" s="39">
        <f>_xll.DBRW($D$18,$F$19,AC$32,AC$27,$F$24,AC$36,$F$25,AC$35,$A63,$C63)</f>
        <v>618538.72000000009</v>
      </c>
      <c r="AD63" s="39">
        <f>_xll.DBRW($D$18,$F$19,AD$32,AD$27,$F$24,AD$36,$F$25,AD$35,$A63,$C63)</f>
        <v>618988.21000000008</v>
      </c>
      <c r="AE63" s="39">
        <f>_xll.DBRW($D$18,$F$19,AE$32,AE$27,$F$24,AE$36,$F$25,AE$35,$A63,$C63)</f>
        <v>554545.93000000005</v>
      </c>
      <c r="AF63" s="44"/>
      <c r="AG63" s="39">
        <f>_xll.DBRW($D$18,$F$19,AG$32,AG$27,$F$24,AG$36,$F$25,AG$35,$A63,$C63)</f>
        <v>0</v>
      </c>
      <c r="AH63" s="39">
        <f>_xll.DBRW($D$18,$F$19,AH$32,AH$30,$F$24,AH$36,$F$25,$F$26,$A63,$C63)</f>
        <v>1792072.8600000003</v>
      </c>
      <c r="AJ63" s="39">
        <f>_xll.DBRW($D$18,$F$19,AJ$32,AJ$27,$F$24,AJ$36,$F$25,AJ$35,$A63,$C63)</f>
        <v>615719.63206309802</v>
      </c>
      <c r="AK63" s="39">
        <f>_xll.DBRW($D$18,$F$19,AK$32,AK$27,$F$24,AK$36,$F$25,AK$35,$A63,$C63)</f>
        <v>616423.40859742684</v>
      </c>
      <c r="AL63" s="39">
        <f>_xll.DBRW($D$18,$F$19,AL$32,AL$27,$F$24,AL$36,$F$25,AL$35,$A63,$C63)</f>
        <v>614047.80999999994</v>
      </c>
      <c r="AM63" s="39">
        <f>_xll.DBRW($D$18,$F$19,AM$32,AM$30,$F$24,AM$36,$F$25,$F$26,$A63,$C63)</f>
        <v>1846190.8506605248</v>
      </c>
      <c r="AN63" s="44"/>
      <c r="AO63" s="39">
        <f>_xll.DBRW($D$18,$F$19,AO$32,AO$27,$F$24,AO$36,$F$25,AO$35,$A63,$C63)</f>
        <v>649205.16500697762</v>
      </c>
      <c r="AP63" s="39">
        <f>_xll.DBRW($D$18,$F$19,AP$32,AP$27,$F$24,AP$36,$F$25,AP$35,$A63,$C63)</f>
        <v>650250.27219327074</v>
      </c>
      <c r="AQ63" s="39">
        <f>_xll.DBRW($D$18,$F$19,AQ$32,AQ$27,$F$24,AQ$36,$F$25,AQ$35,$A63,$C63)</f>
        <v>654182.65690838406</v>
      </c>
      <c r="AR63" s="39">
        <f>_xll.DBRW($D$18,$F$19,AR$32,AR$30,$F$24,AR$36,$F$25,$F$26,$A63,$C63)</f>
        <v>1953638.0941086323</v>
      </c>
      <c r="AS63" s="44"/>
      <c r="AT63" s="39">
        <f>_xll.DBRW($D$18,$F$19,AT$32,AT$27,$F$24,AT$36,$F$25,AT$35,$A63,$C63)</f>
        <v>648310.41730617161</v>
      </c>
      <c r="AU63" s="39">
        <f>_xll.DBRW($D$18,$F$19,AU$32,AU$27,$F$24,AU$36,$F$25,AU$35,$A63,$C63)</f>
        <v>648644.66637200466</v>
      </c>
      <c r="AV63" s="39">
        <f>_xll.DBRW($D$18,$F$19,AV$32,AV$27,$F$24,AV$36,$F$25,AV$35,$A63,$C63)</f>
        <v>649938.19022279652</v>
      </c>
      <c r="AW63" s="39">
        <f>_xll.DBRW($D$18,$F$19,AW$32,AW$30,$F$24,AW$36,$F$25,$F$26,$A63,$C63)</f>
        <v>1946893.2739009727</v>
      </c>
      <c r="AY63" s="39">
        <f>_xll.DBRW($D$18,$F$19,$F$22,$F$23,$F$24,AY$36,$F$25,$F$26,$A63,$C63)</f>
        <v>7627920.8800000008</v>
      </c>
      <c r="AZ63" s="71"/>
      <c r="BA63" s="39">
        <f>_xll.DBRW($D$18,$F$19,$M$3,$G$3,$F$24,BA$36,$F$25,$F$26,$A63,$C63)</f>
        <v>7495758.360660525</v>
      </c>
      <c r="BB63" s="71"/>
      <c r="BC63" s="39">
        <f>_xll.DBRW($D$18,$F$19,$M$6,$G$6,$F$24,BC$36,$F$25,$F$26,$A63,$C63)</f>
        <v>7433432.7247691583</v>
      </c>
      <c r="BD63" s="71"/>
      <c r="BE63" s="39">
        <f>_xll.DBRW($D$18,$F$19,$M$9,$G$9,$F$24,BE$36,$F$25,$F$26,$A63,$C63)</f>
        <v>7538795.0786701301</v>
      </c>
      <c r="BG63" s="39">
        <f>_xll.DBRW($D$18,$F$19,$M$12,$G$12,$F$24,BG$36,$F$25,$F$26,$A63,$C63)</f>
        <v>7379692.4593047919</v>
      </c>
      <c r="BI63" s="39">
        <f>_xll.DBRW($D$18,$F$19,$M$15,$G$15,$F$24,BI$36,$F$25,$F$26,$A63,$C63)</f>
        <v>7176662.9098275583</v>
      </c>
    </row>
    <row r="64" spans="1:61" s="22" customFormat="1" x14ac:dyDescent="0.3">
      <c r="A64" s="2" t="s">
        <v>19</v>
      </c>
      <c r="C64" s="8" t="s">
        <v>17</v>
      </c>
      <c r="E64" s="98" t="s">
        <v>17</v>
      </c>
      <c r="F64" s="98"/>
      <c r="H64" s="26">
        <f>_xll.DBRW($D$18,$F$19,H$32,H$27,$F$24,H$36,$F$25,H$35,$A64,$C64)</f>
        <v>584202.2200000016</v>
      </c>
      <c r="I64" s="26">
        <f>_xll.DBRW($D$18,$F$19,I$32,I$27,$F$24,I$36,$F$25,I$35,$A64,$C64)</f>
        <v>1192743.2500000021</v>
      </c>
      <c r="J64" s="26">
        <f>_xll.DBRW($D$18,$F$19,J$32,J$27,$F$24,J$36,$F$25,J$35,$A64,$C64)</f>
        <v>2337392.5399999996</v>
      </c>
      <c r="K64" s="44"/>
      <c r="L64" s="26">
        <f>_xll.DBRW($D$18,$F$19,L$32,L$27,$F$24,L$36,$F$25,L$35,$A64,$C64)</f>
        <v>0</v>
      </c>
      <c r="M64" s="32">
        <f>_xll.DBRW($D$18,$F$19,M$32,M$30,$F$24,M$36,$F$25,$F$26,$A64,$C64)</f>
        <v>4114338.0100000035</v>
      </c>
      <c r="N64" s="45"/>
      <c r="O64" s="26">
        <f>_xll.DBRW($D$18,$F$19,O$32,O$27,$F$24,O$36,$F$25,O$35,$A64,$C64)</f>
        <v>718001.56000000017</v>
      </c>
      <c r="P64" s="26">
        <f>_xll.DBRW($D$18,$F$19,P$32,P$27,$F$24,P$36,$F$25,P$35,$A64,$C64)</f>
        <v>849825.50999999989</v>
      </c>
      <c r="Q64" s="26">
        <f>_xll.DBRW($D$18,$F$19,Q$32,Q$27,$F$24,Q$36,$F$25,Q$35,$A64,$C64)</f>
        <v>1202244.9499999997</v>
      </c>
      <c r="R64" s="44"/>
      <c r="S64" s="26">
        <f>_xll.DBRW($D$18,$F$19,S$32,S$27,$F$24,S$36,$F$25,S$35,$A64,$C64)</f>
        <v>0</v>
      </c>
      <c r="T64" s="32">
        <f>_xll.DBRW($D$18,$F$19,T$32,T$30,$F$24,T$36,$F$25,$F$26,$A64,$C64)</f>
        <v>2770072.0199999996</v>
      </c>
      <c r="U64" s="45"/>
      <c r="V64" s="26">
        <f>_xll.DBRW($D$18,$F$19,V$32,V$27,$F$24,V$36,$F$25,V$35,$A64,$C64)</f>
        <v>704652.30000000016</v>
      </c>
      <c r="W64" s="26">
        <f>_xll.DBRW($D$18,$F$19,W$32,W$27,$F$24,W$36,$F$25,W$35,$A64,$C64)</f>
        <v>862153.26999999979</v>
      </c>
      <c r="X64" s="26">
        <f>_xll.DBRW($D$18,$F$19,X$32,X$27,$F$24,X$36,$F$25,X$35,$A64,$C64)</f>
        <v>1493359.4999999998</v>
      </c>
      <c r="Y64" s="44"/>
      <c r="Z64" s="26">
        <f>_xll.DBRW($D$18,$F$19,Z$32,Z$27,$F$24,Z$36,$F$25,Z$35,$A64,$C64)</f>
        <v>0</v>
      </c>
      <c r="AA64" s="32">
        <f>_xll.DBRW($D$18,$F$19,AA$32,AA$30,$F$24,AA$36,$F$25,$F$26,$A64,$C64)</f>
        <v>3060165.0699999994</v>
      </c>
      <c r="AB64" s="45"/>
      <c r="AC64" s="26">
        <f>_xll.DBRW($D$18,$F$19,AC$32,AC$27,$F$24,AC$36,$F$25,AC$35,$A64,$C64)</f>
        <v>789082.93000000087</v>
      </c>
      <c r="AD64" s="26">
        <f>_xll.DBRW($D$18,$F$19,AD$32,AD$27,$F$24,AD$36,$F$25,AD$35,$A64,$C64)</f>
        <v>525587.8600000001</v>
      </c>
      <c r="AE64" s="26">
        <f>_xll.DBRW($D$18,$F$19,AE$32,AE$27,$F$24,AE$36,$F$25,AE$35,$A64,$C64)</f>
        <v>1276157.1499999994</v>
      </c>
      <c r="AF64" s="44"/>
      <c r="AG64" s="26">
        <f>_xll.DBRW($D$18,$F$19,AG$32,AG$27,$F$24,AG$36,$F$25,AG$35,$A64,$C64)</f>
        <v>0</v>
      </c>
      <c r="AH64" s="32">
        <f>_xll.DBRW($D$18,$F$19,AH$32,AH$30,$F$24,AH$36,$F$25,$F$26,$A64,$C64)</f>
        <v>2590827.9400000004</v>
      </c>
      <c r="AJ64" s="26">
        <f>_xll.DBRW($D$18,$F$19,AJ$32,AJ$27,$F$24,AJ$36,$F$25,AJ$35,$A64,$C64)</f>
        <v>916651.18540974869</v>
      </c>
      <c r="AK64" s="26">
        <f>_xll.DBRW($D$18,$F$19,AK$32,AK$27,$F$24,AK$36,$F$25,AK$35,$A64,$C64)</f>
        <v>1608421.3671147302</v>
      </c>
      <c r="AL64" s="26">
        <f>_xll.DBRW($D$18,$F$19,AL$32,AL$27,$F$24,AL$36,$F$25,AL$35,$A64,$C64)</f>
        <v>1450464.7599999995</v>
      </c>
      <c r="AM64" s="32">
        <f>_xll.DBRW($D$18,$F$19,AM$32,AM$30,$F$24,AM$36,$F$25,$F$26,$A64,$C64)</f>
        <v>3975537.3125244789</v>
      </c>
      <c r="AN64" s="45"/>
      <c r="AO64" s="26">
        <f>_xll.DBRW($D$18,$F$19,AO$32,AO$27,$F$24,AO$36,$F$25,AO$35,$A64,$C64)</f>
        <v>932123.28649453539</v>
      </c>
      <c r="AP64" s="26">
        <f>_xll.DBRW($D$18,$F$19,AP$32,AP$27,$F$24,AP$36,$F$25,AP$35,$A64,$C64)</f>
        <v>1149077.570002238</v>
      </c>
      <c r="AQ64" s="26">
        <f>_xll.DBRW($D$18,$F$19,AQ$32,AQ$27,$F$24,AQ$36,$F$25,AQ$35,$A64,$C64)</f>
        <v>1602836.9926073474</v>
      </c>
      <c r="AR64" s="32">
        <f>_xll.DBRW($D$18,$F$19,AR$32,AR$30,$F$24,AR$36,$F$25,$F$26,$A64,$C64)</f>
        <v>3684037.8491041209</v>
      </c>
      <c r="AS64" s="45"/>
      <c r="AT64" s="26">
        <f>_xll.DBRW($D$18,$F$19,AT$32,AT$27,$F$24,AT$36,$F$25,AT$35,$A64,$C64)</f>
        <v>1193528.2772716978</v>
      </c>
      <c r="AU64" s="26">
        <f>_xll.DBRW($D$18,$F$19,AU$32,AU$27,$F$24,AU$36,$F$25,AU$35,$A64,$C64)</f>
        <v>1293795.6342308568</v>
      </c>
      <c r="AV64" s="26">
        <f>_xll.DBRW($D$18,$F$19,AV$32,AV$27,$F$24,AV$36,$F$25,AV$35,$A64,$C64)</f>
        <v>1644006.8090894776</v>
      </c>
      <c r="AW64" s="32">
        <f>_xll.DBRW($D$18,$F$19,AW$32,AW$30,$F$24,AW$36,$F$25,$F$26,$A64,$C64)</f>
        <v>4131330.7205920322</v>
      </c>
      <c r="AY64" s="18">
        <f>_xll.DBRW($D$18,$F$19,$F$22,$F$23,$F$24,AY$36,$F$25,$F$26,$A64,$C64)</f>
        <v>12535403.039999971</v>
      </c>
      <c r="AZ64" s="72"/>
      <c r="BA64" s="18">
        <f>_xll.DBRW($D$18,$F$19,$M$3,$G$3,$F$24,BA$36,$F$25,$F$26,$A64,$C64)</f>
        <v>12396602.342524499</v>
      </c>
      <c r="BB64" s="72"/>
      <c r="BC64" s="18">
        <f>_xll.DBRW($D$18,$F$19,$M$6,$G$6,$F$24,BC$36,$F$25,$F$26,$A64,$C64)</f>
        <v>13310568.171628589</v>
      </c>
      <c r="BD64" s="72"/>
      <c r="BE64" s="18">
        <f>_xll.DBRW($D$18,$F$19,$M$9,$G$9,$F$24,BE$36,$F$25,$F$26,$A64,$C64)</f>
        <v>14381733.822220642</v>
      </c>
      <c r="BG64" s="18">
        <f>_xll.DBRW($D$18,$F$19,$M$12,$G$12,$F$24,BG$36,$F$25,$F$26,$A64,$C64)</f>
        <v>15917360.532396272</v>
      </c>
      <c r="BI64" s="18">
        <f>_xll.DBRW($D$18,$F$19,$M$15,$G$15,$F$24,BI$36,$F$25,$F$26,$A64,$C64)</f>
        <v>16044516.417513762</v>
      </c>
    </row>
    <row r="65" spans="1:61" ht="6.6" customHeight="1" x14ac:dyDescent="0.3">
      <c r="A65" s="2"/>
      <c r="C65" s="8"/>
      <c r="E65" s="100"/>
      <c r="F65" s="100"/>
      <c r="H65" s="26"/>
      <c r="I65" s="26"/>
      <c r="J65" s="26"/>
      <c r="K65" s="44"/>
      <c r="L65" s="26"/>
      <c r="M65" s="26"/>
      <c r="N65" s="44"/>
      <c r="O65" s="26"/>
      <c r="P65" s="26"/>
      <c r="Q65" s="26"/>
      <c r="R65" s="44"/>
      <c r="S65" s="26"/>
      <c r="T65" s="26"/>
      <c r="U65" s="44"/>
      <c r="V65" s="26"/>
      <c r="W65" s="26"/>
      <c r="X65" s="26"/>
      <c r="Y65" s="44"/>
      <c r="Z65" s="26"/>
      <c r="AA65" s="26"/>
      <c r="AB65" s="44"/>
      <c r="AC65" s="26"/>
      <c r="AD65" s="26"/>
      <c r="AE65" s="26"/>
      <c r="AF65" s="44"/>
      <c r="AG65" s="26"/>
      <c r="AH65" s="26"/>
      <c r="AJ65" s="26"/>
      <c r="AK65" s="26"/>
      <c r="AL65" s="26"/>
      <c r="AM65" s="26"/>
      <c r="AN65" s="44"/>
      <c r="AO65" s="26"/>
      <c r="AP65" s="26"/>
      <c r="AQ65" s="26"/>
      <c r="AR65" s="26"/>
      <c r="AS65" s="44"/>
      <c r="AT65" s="26"/>
      <c r="AU65" s="26"/>
      <c r="AV65" s="26"/>
      <c r="AW65" s="26"/>
      <c r="AY65" s="15"/>
      <c r="AZ65" s="73"/>
      <c r="BA65" s="15"/>
      <c r="BB65" s="73"/>
      <c r="BC65" s="15"/>
      <c r="BD65" s="73"/>
      <c r="BE65" s="15"/>
      <c r="BG65" s="15"/>
      <c r="BI65" s="15"/>
    </row>
    <row r="66" spans="1:61" s="22" customFormat="1" x14ac:dyDescent="0.3">
      <c r="A66" s="2" t="s">
        <v>19</v>
      </c>
      <c r="C66" s="9" t="s">
        <v>21</v>
      </c>
      <c r="E66" s="98" t="s">
        <v>21</v>
      </c>
      <c r="F66" s="98"/>
      <c r="H66" s="26">
        <f>_xll.DBRW($D$18,$F$19,H$32,H$27,$F$24,H$36,$F$25,H$35,$A66,$C66)</f>
        <v>-80730.429999997898</v>
      </c>
      <c r="I66" s="26">
        <f>_xll.DBRW($D$18,$F$19,I$32,I$27,$F$24,I$36,$F$25,I$35,$A66,$C66)</f>
        <v>-257914.92000000086</v>
      </c>
      <c r="J66" s="26">
        <f>_xll.DBRW($D$18,$F$19,J$32,J$27,$F$24,J$36,$F$25,J$35,$A66,$C66)</f>
        <v>17737.650000001304</v>
      </c>
      <c r="K66" s="44"/>
      <c r="L66" s="26">
        <f>_xll.DBRW($D$18,$F$19,L$32,L$27,$F$24,L$36,$F$25,L$35,$A66,$C66)</f>
        <v>0</v>
      </c>
      <c r="M66" s="32">
        <f>_xll.DBRW($D$18,$F$19,M$32,M$30,$F$24,M$36,$F$25,$F$26,$A66,$C66)</f>
        <v>-320907.69999999745</v>
      </c>
      <c r="N66" s="45"/>
      <c r="O66" s="26">
        <f>_xll.DBRW($D$18,$F$19,O$32,O$27,$F$24,O$36,$F$25,O$35,$A66,$C66)</f>
        <v>-4956860.330000001</v>
      </c>
      <c r="P66" s="26">
        <f>_xll.DBRW($D$18,$F$19,P$32,P$27,$F$24,P$36,$F$25,P$35,$A66,$C66)</f>
        <v>1344846.2500000007</v>
      </c>
      <c r="Q66" s="26">
        <f>_xll.DBRW($D$18,$F$19,Q$32,Q$27,$F$24,Q$36,$F$25,Q$35,$A66,$C66)</f>
        <v>-5253248.4700000007</v>
      </c>
      <c r="R66" s="44"/>
      <c r="S66" s="26">
        <f>_xll.DBRW($D$18,$F$19,S$32,S$27,$F$24,S$36,$F$25,S$35,$A66,$C66)</f>
        <v>0</v>
      </c>
      <c r="T66" s="32">
        <f>_xll.DBRW($D$18,$F$19,T$32,T$30,$F$24,T$36,$F$25,$F$26,$A66,$C66)</f>
        <v>-8865262.5500000007</v>
      </c>
      <c r="U66" s="45"/>
      <c r="V66" s="26">
        <f>_xll.DBRW($D$18,$F$19,V$32,V$27,$F$24,V$36,$F$25,V$35,$A66,$C66)</f>
        <v>-3437144.5399999963</v>
      </c>
      <c r="W66" s="26">
        <f>_xll.DBRW($D$18,$F$19,W$32,W$27,$F$24,W$36,$F$25,W$35,$A66,$C66)</f>
        <v>1803825.7499999972</v>
      </c>
      <c r="X66" s="26">
        <f>_xll.DBRW($D$18,$F$19,X$32,X$27,$F$24,X$36,$F$25,X$35,$A66,$C66)</f>
        <v>-828474.16000000027</v>
      </c>
      <c r="Y66" s="44"/>
      <c r="Z66" s="26">
        <f>_xll.DBRW($D$18,$F$19,Z$32,Z$27,$F$24,Z$36,$F$25,Z$35,$A66,$C66)</f>
        <v>0</v>
      </c>
      <c r="AA66" s="32">
        <f>_xll.DBRW($D$18,$F$19,AA$32,AA$30,$F$24,AA$36,$F$25,$F$26,$A66,$C66)</f>
        <v>-2461792.9499999993</v>
      </c>
      <c r="AB66" s="45"/>
      <c r="AC66" s="26">
        <f>_xll.DBRW($D$18,$F$19,AC$32,AC$27,$F$24,AC$36,$F$25,AC$35,$A66,$C66)</f>
        <v>-328473.01999999816</v>
      </c>
      <c r="AD66" s="26">
        <f>_xll.DBRW($D$18,$F$19,AD$32,AD$27,$F$24,AD$36,$F$25,AD$35,$A66,$C66)</f>
        <v>-5168866.2500000009</v>
      </c>
      <c r="AE66" s="26">
        <f>_xll.DBRW($D$18,$F$19,AE$32,AE$27,$F$24,AE$36,$F$25,AE$35,$A66,$C66)</f>
        <v>13950796.780000001</v>
      </c>
      <c r="AF66" s="44"/>
      <c r="AG66" s="26">
        <f>_xll.DBRW($D$18,$F$19,AG$32,AG$27,$F$24,AG$36,$F$25,AG$35,$A66,$C66)</f>
        <v>0</v>
      </c>
      <c r="AH66" s="32">
        <f>_xll.DBRW($D$18,$F$19,AH$32,AH$30,$F$24,AH$36,$F$25,$F$26,$A66,$C66)</f>
        <v>8453457.5100000016</v>
      </c>
      <c r="AJ66" s="26">
        <f>_xll.DBRW($D$18,$F$19,AJ$32,AJ$27,$F$24,AJ$36,$F$25,AJ$35,$A66,$C66)</f>
        <v>-182956.19059193871</v>
      </c>
      <c r="AK66" s="26">
        <f>_xll.DBRW($D$18,$F$19,AK$32,AK$27,$F$24,AK$36,$F$25,AK$35,$A66,$C66)</f>
        <v>-107708.96572885092</v>
      </c>
      <c r="AL66" s="26">
        <f>_xll.DBRW($D$18,$F$19,AL$32,AL$27,$F$24,AL$36,$F$25,AL$35,$A66,$C66)</f>
        <v>0</v>
      </c>
      <c r="AM66" s="32">
        <f>_xll.DBRW($D$18,$F$19,AM$32,AM$30,$F$24,AM$36,$F$25,$F$26,$A66,$C66)</f>
        <v>-290665.1563207896</v>
      </c>
      <c r="AN66" s="45"/>
      <c r="AO66" s="26">
        <f>_xll.DBRW($D$18,$F$19,AO$32,AO$27,$F$24,AO$36,$F$25,AO$35,$A66,$C66)</f>
        <v>0</v>
      </c>
      <c r="AP66" s="26">
        <f>_xll.DBRW($D$18,$F$19,AP$32,AP$27,$F$24,AP$36,$F$25,AP$35,$A66,$C66)</f>
        <v>0</v>
      </c>
      <c r="AQ66" s="26">
        <f>_xll.DBRW($D$18,$F$19,AQ$32,AQ$27,$F$24,AQ$36,$F$25,AQ$35,$A66,$C66)</f>
        <v>0</v>
      </c>
      <c r="AR66" s="32">
        <f>_xll.DBRW($D$18,$F$19,AR$32,AR$30,$F$24,AR$36,$F$25,$F$26,$A66,$C66)</f>
        <v>0</v>
      </c>
      <c r="AS66" s="45"/>
      <c r="AT66" s="26">
        <f>_xll.DBRW($D$18,$F$19,AT$32,AT$27,$F$24,AT$36,$F$25,AT$35,$A66,$C66)</f>
        <v>0</v>
      </c>
      <c r="AU66" s="26">
        <f>_xll.DBRW($D$18,$F$19,AU$32,AU$27,$F$24,AU$36,$F$25,AU$35,$A66,$C66)</f>
        <v>0</v>
      </c>
      <c r="AV66" s="26">
        <f>_xll.DBRW($D$18,$F$19,AV$32,AV$27,$F$24,AV$36,$F$25,AV$35,$A66,$C66)</f>
        <v>0</v>
      </c>
      <c r="AW66" s="32">
        <f>_xll.DBRW($D$18,$F$19,AW$32,AW$30,$F$24,AW$36,$F$25,$F$26,$A66,$C66)</f>
        <v>0</v>
      </c>
      <c r="AY66" s="18">
        <f>_xll.DBRW($D$18,$F$19,$F$22,$F$23,$F$24,AY$36,$F$25,$F$26,$A66,$C66)</f>
        <v>-912937.49000001466</v>
      </c>
      <c r="AZ66" s="72"/>
      <c r="BA66" s="18">
        <f>_xll.DBRW($D$18,$F$19,$M$3,$G$3,$F$24,BA$36,$F$25,$F$26,$A66,$C66)</f>
        <v>-882694.94632079476</v>
      </c>
      <c r="BB66" s="72"/>
      <c r="BC66" s="18">
        <f>_xll.DBRW($D$18,$F$19,$M$6,$G$6,$F$24,BC$36,$F$25,$F$26,$A66,$C66)</f>
        <v>2536736.2573584258</v>
      </c>
      <c r="BD66" s="72"/>
      <c r="BE66" s="18">
        <f>_xll.DBRW($D$18,$F$19,$M$9,$G$9,$F$24,BE$36,$F$25,$F$26,$A66,$C66)</f>
        <v>4998529.2073584218</v>
      </c>
      <c r="BG66" s="18">
        <f>_xll.DBRW($D$18,$F$19,$M$12,$G$12,$F$24,BG$36,$F$25,$F$26,$A66,$C66)</f>
        <v>-3454928.302641578</v>
      </c>
      <c r="BI66" s="18">
        <f>_xll.DBRW($D$18,$F$19,$M$15,$G$15,$F$24,BI$36,$F$25,$F$26,$A66,$C66)</f>
        <v>-3164263.146320791</v>
      </c>
    </row>
    <row r="67" spans="1:61" ht="6.6" customHeight="1" x14ac:dyDescent="0.3">
      <c r="A67" s="2"/>
      <c r="C67" s="9"/>
      <c r="E67" s="98"/>
      <c r="F67" s="98"/>
      <c r="H67" s="32"/>
      <c r="I67" s="32"/>
      <c r="J67" s="32"/>
      <c r="K67" s="45"/>
      <c r="L67" s="32"/>
      <c r="M67" s="26"/>
      <c r="N67" s="44"/>
      <c r="O67" s="32"/>
      <c r="P67" s="32"/>
      <c r="Q67" s="32"/>
      <c r="R67" s="45"/>
      <c r="S67" s="32"/>
      <c r="T67" s="26"/>
      <c r="U67" s="44"/>
      <c r="V67" s="32"/>
      <c r="W67" s="32"/>
      <c r="X67" s="32"/>
      <c r="Y67" s="45"/>
      <c r="Z67" s="32"/>
      <c r="AA67" s="26"/>
      <c r="AB67" s="44"/>
      <c r="AC67" s="32"/>
      <c r="AD67" s="32"/>
      <c r="AE67" s="32"/>
      <c r="AF67" s="45"/>
      <c r="AG67" s="32"/>
      <c r="AH67" s="26"/>
      <c r="AJ67" s="32"/>
      <c r="AK67" s="32"/>
      <c r="AL67" s="32"/>
      <c r="AM67" s="26"/>
      <c r="AN67" s="44"/>
      <c r="AO67" s="32"/>
      <c r="AP67" s="32"/>
      <c r="AQ67" s="32"/>
      <c r="AR67" s="26"/>
      <c r="AS67" s="44"/>
      <c r="AT67" s="32"/>
      <c r="AU67" s="32"/>
      <c r="AV67" s="32"/>
      <c r="AW67" s="26"/>
      <c r="AY67" s="15"/>
      <c r="AZ67" s="73"/>
      <c r="BA67" s="15"/>
      <c r="BB67" s="73"/>
      <c r="BC67" s="15"/>
      <c r="BD67" s="73"/>
      <c r="BE67" s="15"/>
      <c r="BG67" s="15"/>
      <c r="BI67" s="15"/>
    </row>
    <row r="68" spans="1:61" s="22" customFormat="1" x14ac:dyDescent="0.3">
      <c r="A68" s="2" t="s">
        <v>19</v>
      </c>
      <c r="C68" s="9" t="s">
        <v>22</v>
      </c>
      <c r="E68" s="98" t="s">
        <v>22</v>
      </c>
      <c r="F68" s="98"/>
      <c r="H68" s="26">
        <f>_xll.DBRW($D$18,$F$19,H$32,H$27,$F$24,H$36,$F$25,H$35,$A68,$C68)</f>
        <v>2.5437028978725196</v>
      </c>
      <c r="I68" s="26">
        <f>_xll.DBRW($D$18,$F$19,I$32,I$27,$F$24,I$36,$F$25,I$35,$A68,$C68)</f>
        <v>2.4903710280569582</v>
      </c>
      <c r="J68" s="26">
        <f>_xll.DBRW($D$18,$F$19,J$32,J$27,$F$24,J$36,$F$25,J$35,$A68,$C68)</f>
        <v>2.5726943173220431</v>
      </c>
      <c r="K68" s="44"/>
      <c r="L68" s="26">
        <f>_xll.DBRW($D$18,$F$19,L$32,L$27,$F$24,L$36,$F$25,L$35,$A68,$C68)</f>
        <v>0</v>
      </c>
      <c r="M68" s="32">
        <f>_xll.DBRW($D$18,$F$19,M$32,M$30,$F$24,M$36,$F$25,$F$26,$A68,$C68)</f>
        <v>2.5351565687885591</v>
      </c>
      <c r="N68" s="45"/>
      <c r="O68" s="26">
        <f>_xll.DBRW($D$18,$F$19,O$32,O$27,$F$24,O$36,$F$25,O$35,$A68,$C68)</f>
        <v>2.217417195189781</v>
      </c>
      <c r="P68" s="26">
        <f>_xll.DBRW($D$18,$F$19,P$32,P$27,$F$24,P$36,$F$25,P$35,$A68,$C68)</f>
        <v>2.4113277206826522</v>
      </c>
      <c r="Q68" s="26">
        <f>_xll.DBRW($D$18,$F$19,Q$32,Q$27,$F$24,Q$36,$F$25,Q$35,$A68,$C68)</f>
        <v>2.1159367123771062</v>
      </c>
      <c r="R68" s="44"/>
      <c r="S68" s="26">
        <f>_xll.DBRW($D$18,$F$19,S$32,S$27,$F$24,S$36,$F$25,S$35,$A68,$C68)</f>
        <v>0</v>
      </c>
      <c r="T68" s="32">
        <f>_xll.DBRW($D$18,$F$19,T$32,T$30,$F$24,T$36,$F$25,$F$26,$A68,$C68)</f>
        <v>2.2502837216740712</v>
      </c>
      <c r="U68" s="45"/>
      <c r="V68" s="26">
        <f>_xll.DBRW($D$18,$F$19,V$32,V$27,$F$24,V$36,$F$25,V$35,$A68,$C68)</f>
        <v>1.7818970740192779</v>
      </c>
      <c r="W68" s="26">
        <f>_xll.DBRW($D$18,$F$19,W$32,W$27,$F$24,W$36,$F$25,W$35,$A68,$C68)</f>
        <v>1.9992315898314683</v>
      </c>
      <c r="X68" s="26">
        <f>_xll.DBRW($D$18,$F$19,X$32,X$27,$F$24,X$36,$F$25,X$35,$A68,$C68)</f>
        <v>1.9584367875418696</v>
      </c>
      <c r="Y68" s="44"/>
      <c r="Z68" s="26">
        <f>_xll.DBRW($D$18,$F$19,Z$32,Z$27,$F$24,Z$36,$F$25,Z$35,$A68,$C68)</f>
        <v>0</v>
      </c>
      <c r="AA68" s="32">
        <f>_xll.DBRW($D$18,$F$19,AA$32,AA$30,$F$24,AA$36,$F$25,$F$26,$A68,$C68)</f>
        <v>1.9113671768894673</v>
      </c>
      <c r="AB68" s="45"/>
      <c r="AC68" s="26">
        <f>_xll.DBRW($D$18,$F$19,AC$32,AC$27,$F$24,AC$36,$F$25,AC$35,$A68,$C68)</f>
        <v>1.9445651033050408</v>
      </c>
      <c r="AD68" s="26">
        <f>_xll.DBRW($D$18,$F$19,AD$32,AD$27,$F$24,AD$36,$F$25,AD$35,$A68,$C68)</f>
        <v>1.5155418075367921</v>
      </c>
      <c r="AE68" s="26">
        <f>_xll.DBRW($D$18,$F$19,AE$32,AE$27,$F$24,AE$36,$F$25,AE$35,$A68,$C68)</f>
        <v>2.5048799404219291</v>
      </c>
      <c r="AF68" s="44"/>
      <c r="AG68" s="26">
        <f>_xll.DBRW($D$18,$F$19,AG$32,AG$27,$F$24,AG$36,$F$25,AG$35,$A68,$C68)</f>
        <v>0</v>
      </c>
      <c r="AH68" s="32">
        <f>_xll.DBRW($D$18,$F$19,AH$32,AH$30,$F$24,AH$36,$F$25,$F$26,$A68,$C68)</f>
        <v>2.0029816350602299</v>
      </c>
      <c r="AJ68" s="26">
        <f>_xll.DBRW($D$18,$F$19,AJ$32,AJ$27,$F$24,AJ$36,$F$25,AJ$35,$A68,$C68)</f>
        <v>2.4259467249300251</v>
      </c>
      <c r="AK68" s="26">
        <f>_xll.DBRW($D$18,$F$19,AK$32,AK$27,$F$24,AK$36,$F$25,AK$35,$A68,$C68)</f>
        <v>2.3419237338821994</v>
      </c>
      <c r="AL68" s="26">
        <f>_xll.DBRW($D$18,$F$19,AL$32,AL$27,$F$24,AL$36,$F$25,AL$35,$A68,$C68)</f>
        <v>2.5094790979109551</v>
      </c>
      <c r="AM68" s="32">
        <f>_xll.DBRW($D$18,$F$19,AM$32,AM$30,$F$24,AM$36,$F$25,$F$26,$A68,$C68)</f>
        <v>2.4238557123102047</v>
      </c>
      <c r="AN68" s="45"/>
      <c r="AO68" s="26">
        <f>_xll.DBRW($D$18,$F$19,AO$32,AO$27,$F$24,AO$36,$F$25,AO$35,$A68,$C68)</f>
        <v>2.4668698080632248</v>
      </c>
      <c r="AP68" s="26">
        <f>_xll.DBRW($D$18,$F$19,AP$32,AP$27,$F$24,AP$36,$F$25,AP$35,$A68,$C68)</f>
        <v>2.4096879926638315</v>
      </c>
      <c r="AQ68" s="26">
        <f>_xll.DBRW($D$18,$F$19,AQ$32,AQ$27,$F$24,AQ$36,$F$25,AQ$35,$A68,$C68)</f>
        <v>2.3371665328297495</v>
      </c>
      <c r="AR68" s="32">
        <f>_xll.DBRW($D$18,$F$19,AR$32,AR$30,$F$24,AR$36,$F$25,$F$26,$A68,$C68)</f>
        <v>2.4033993044619546</v>
      </c>
      <c r="AS68" s="45"/>
      <c r="AT68" s="26">
        <f>_xll.DBRW($D$18,$F$19,AT$32,AT$27,$F$24,AT$36,$F$25,AT$35,$A68,$C68)</f>
        <v>2.254367214215534</v>
      </c>
      <c r="AU68" s="26">
        <f>_xll.DBRW($D$18,$F$19,AU$32,AU$27,$F$24,AU$36,$F$25,AU$35,$A68,$C68)</f>
        <v>2.1859901164239726</v>
      </c>
      <c r="AV68" s="26">
        <f>_xll.DBRW($D$18,$F$19,AV$32,AV$27,$F$24,AV$36,$F$25,AV$35,$A68,$C68)</f>
        <v>2.1630920755614262</v>
      </c>
      <c r="AW68" s="32">
        <f>_xll.DBRW($D$18,$F$19,AW$32,AW$30,$F$24,AW$36,$F$25,$F$26,$A68,$C68)</f>
        <v>2.2004730123686387</v>
      </c>
      <c r="AY68" s="15">
        <f>_xll.DBRW($D$18,$F$19,$F$22,$F$23,$F$24,AY$36,$F$25,$F$26,$A68,$C68)</f>
        <v>2.5048799404219291</v>
      </c>
      <c r="AZ68" s="74"/>
      <c r="BA68" s="15">
        <f>_xll.DBRW($D$18,$F$19,$M$3,$G$3,$F$24,BA$36,$F$25,$F$26,$A68,$C68)</f>
        <v>2.5094790979109551</v>
      </c>
      <c r="BB68" s="74"/>
      <c r="BC68" s="15">
        <f>_xll.DBRW($D$18,$F$19,$M$6,$G$6,$F$24,BC$36,$F$25,$F$26,$A68,$C68)</f>
        <v>2.3371665328297495</v>
      </c>
      <c r="BD68" s="74"/>
      <c r="BE68" s="15">
        <f>_xll.DBRW($D$18,$F$19,$M$9,$G$9,$F$24,BE$36,$F$25,$F$26,$A68,$C68)</f>
        <v>2.1630920755614262</v>
      </c>
      <c r="BG68" s="15">
        <f>_xll.DBRW($D$18,$F$19,$M$12,$G$12,$F$24,BG$36,$F$25,$F$26,$A68,$C68)</f>
        <v>1.9544078555212514</v>
      </c>
      <c r="BI68" s="15">
        <f>_xll.DBRW($D$18,$F$19,$M$15,$G$15,$F$24,BI$36,$F$25,$F$26,$A68,$C68)</f>
        <v>1.9389187965628829</v>
      </c>
    </row>
    <row r="69" spans="1:61" ht="7.2" customHeight="1" x14ac:dyDescent="0.3">
      <c r="A69" s="2"/>
      <c r="C69" s="8"/>
      <c r="E69" s="98"/>
      <c r="F69" s="98"/>
      <c r="H69" s="32"/>
      <c r="I69" s="32"/>
      <c r="J69" s="32"/>
      <c r="K69" s="45"/>
      <c r="L69" s="32"/>
      <c r="M69" s="26"/>
      <c r="N69" s="44"/>
      <c r="O69" s="32"/>
      <c r="P69" s="32"/>
      <c r="Q69" s="32"/>
      <c r="R69" s="45"/>
      <c r="S69" s="32"/>
      <c r="T69" s="26"/>
      <c r="U69" s="44"/>
      <c r="V69" s="32"/>
      <c r="W69" s="32"/>
      <c r="X69" s="32"/>
      <c r="Y69" s="45"/>
      <c r="Z69" s="32"/>
      <c r="AA69" s="26"/>
      <c r="AB69" s="44"/>
      <c r="AC69" s="32"/>
      <c r="AD69" s="32"/>
      <c r="AE69" s="32"/>
      <c r="AF69" s="45"/>
      <c r="AG69" s="32"/>
      <c r="AH69" s="26"/>
      <c r="AJ69" s="32"/>
      <c r="AK69" s="32"/>
      <c r="AL69" s="32"/>
      <c r="AM69" s="26"/>
      <c r="AN69" s="44"/>
      <c r="AO69" s="32"/>
      <c r="AP69" s="32"/>
      <c r="AQ69" s="32"/>
      <c r="AR69" s="26"/>
      <c r="AS69" s="44"/>
      <c r="AT69" s="32"/>
      <c r="AU69" s="32"/>
      <c r="AV69" s="32"/>
      <c r="AW69" s="26"/>
      <c r="AY69" s="16"/>
      <c r="AZ69" s="73"/>
      <c r="BA69" s="15"/>
      <c r="BB69" s="73"/>
      <c r="BC69" s="15"/>
      <c r="BD69" s="73"/>
      <c r="BE69" s="15"/>
      <c r="BG69" s="15"/>
      <c r="BI69" s="15"/>
    </row>
    <row r="70" spans="1:61" s="22" customFormat="1" x14ac:dyDescent="0.3">
      <c r="A70" s="2" t="s">
        <v>19</v>
      </c>
      <c r="C70" s="8" t="s">
        <v>47</v>
      </c>
      <c r="E70" s="98" t="s">
        <v>51</v>
      </c>
      <c r="F70" s="98"/>
      <c r="H70" s="26"/>
      <c r="I70" s="26"/>
      <c r="J70" s="26"/>
      <c r="K70" s="44"/>
      <c r="L70" s="26"/>
      <c r="M70" s="32"/>
      <c r="N70" s="45"/>
      <c r="O70" s="26"/>
      <c r="P70" s="26"/>
      <c r="Q70" s="26"/>
      <c r="R70" s="44"/>
      <c r="S70" s="26"/>
      <c r="T70" s="32"/>
      <c r="U70" s="45"/>
      <c r="V70" s="26"/>
      <c r="W70" s="26"/>
      <c r="X70" s="26"/>
      <c r="Y70" s="44"/>
      <c r="Z70" s="26"/>
      <c r="AA70" s="32"/>
      <c r="AB70" s="45"/>
      <c r="AC70" s="26"/>
      <c r="AD70" s="26"/>
      <c r="AE70" s="26"/>
      <c r="AF70" s="44"/>
      <c r="AG70" s="26"/>
      <c r="AH70" s="32"/>
      <c r="AJ70" s="26"/>
      <c r="AK70" s="26"/>
      <c r="AL70" s="26"/>
      <c r="AM70" s="32"/>
      <c r="AN70" s="45"/>
      <c r="AO70" s="26"/>
      <c r="AP70" s="26"/>
      <c r="AQ70" s="26"/>
      <c r="AR70" s="32"/>
      <c r="AS70" s="45"/>
      <c r="AT70" s="26"/>
      <c r="AU70" s="26"/>
      <c r="AV70" s="26"/>
      <c r="AW70" s="32"/>
      <c r="AY70" s="16" cm="1">
        <f t="array" ref="AY70">_xll.DBRW("Finance:Covenants Assumptions",$F$22,$F$23,$A70,"Compliance Level")</f>
        <v>3</v>
      </c>
      <c r="AZ70" s="74"/>
      <c r="BA70" s="15" cm="1">
        <f t="array" ref="BA70">_xll.DBRW("Finance:Covenants Assumptions",$M$3,$G$3,$A70,"Compliance Level")</f>
        <v>3</v>
      </c>
      <c r="BB70" s="74"/>
      <c r="BC70" s="15" cm="1">
        <f t="array" ref="BC70">_xll.DBRW("Finance:Covenants Assumptions",$M$6,$G$6,$A70,"Compliance Level")</f>
        <v>2.75</v>
      </c>
      <c r="BD70" s="74"/>
      <c r="BE70" s="15" cm="1">
        <f t="array" ref="BE70">_xll.DBRW("Finance:Covenants Assumptions",$M$9,$G$9,$A70,"Compliance Level")</f>
        <v>2.75</v>
      </c>
      <c r="BG70" s="15" cm="1">
        <f t="array" ref="BG70">_xll.DBRW("Finance:Covenants Assumptions",$M$12,$G$12,$A70,"Compliance Level")</f>
        <v>0</v>
      </c>
      <c r="BI70" s="15" cm="1">
        <f t="array" ref="BI70">_xll.DBRW("Finance:Covenants Assumptions",$M$15,$G$15,$A70,"Compliance Level")</f>
        <v>0</v>
      </c>
    </row>
    <row r="71" spans="1:61" ht="5.4" customHeight="1" x14ac:dyDescent="0.3">
      <c r="A71" s="2"/>
      <c r="C71" s="8"/>
      <c r="E71" s="98"/>
      <c r="F71" s="98"/>
      <c r="H71" s="32"/>
      <c r="I71" s="32"/>
      <c r="J71" s="32"/>
      <c r="K71" s="45"/>
      <c r="L71" s="32"/>
      <c r="M71" s="26"/>
      <c r="N71" s="44"/>
      <c r="O71" s="32"/>
      <c r="P71" s="32"/>
      <c r="Q71" s="32"/>
      <c r="R71" s="45"/>
      <c r="S71" s="32"/>
      <c r="T71" s="26"/>
      <c r="U71" s="44"/>
      <c r="V71" s="32"/>
      <c r="W71" s="32"/>
      <c r="X71" s="32"/>
      <c r="Y71" s="45"/>
      <c r="Z71" s="32"/>
      <c r="AA71" s="26"/>
      <c r="AB71" s="44"/>
      <c r="AC71" s="32"/>
      <c r="AD71" s="32"/>
      <c r="AE71" s="32"/>
      <c r="AF71" s="45"/>
      <c r="AG71" s="32"/>
      <c r="AH71" s="26"/>
      <c r="AJ71" s="32"/>
      <c r="AK71" s="32"/>
      <c r="AL71" s="32"/>
      <c r="AM71" s="26"/>
      <c r="AN71" s="44"/>
      <c r="AO71" s="32"/>
      <c r="AP71" s="32"/>
      <c r="AQ71" s="32"/>
      <c r="AR71" s="26"/>
      <c r="AS71" s="44"/>
      <c r="AT71" s="32"/>
      <c r="AU71" s="32"/>
      <c r="AV71" s="32"/>
      <c r="AW71" s="26"/>
      <c r="AY71" s="17"/>
      <c r="AZ71" s="75"/>
      <c r="BA71" s="17"/>
      <c r="BB71" s="75"/>
      <c r="BC71" s="17"/>
      <c r="BD71" s="75"/>
      <c r="BE71" s="17"/>
      <c r="BG71" s="17"/>
      <c r="BI71" s="17"/>
    </row>
    <row r="72" spans="1:61" ht="5.4" customHeight="1" x14ac:dyDescent="0.3">
      <c r="A72" s="2"/>
      <c r="C72" s="8"/>
      <c r="E72" s="41"/>
      <c r="F72" s="41"/>
      <c r="H72" s="32"/>
      <c r="I72" s="32"/>
      <c r="J72" s="32"/>
      <c r="K72" s="45"/>
      <c r="L72" s="32"/>
      <c r="M72" s="85"/>
      <c r="N72" s="44"/>
      <c r="O72" s="32"/>
      <c r="P72" s="32"/>
      <c r="Q72" s="32"/>
      <c r="R72" s="45"/>
      <c r="S72" s="32"/>
      <c r="T72" s="85"/>
      <c r="U72" s="44"/>
      <c r="V72" s="32"/>
      <c r="W72" s="32"/>
      <c r="X72" s="32"/>
      <c r="Y72" s="45"/>
      <c r="Z72" s="32"/>
      <c r="AA72" s="85"/>
      <c r="AB72" s="44"/>
      <c r="AC72" s="32"/>
      <c r="AD72" s="32"/>
      <c r="AE72" s="32"/>
      <c r="AF72" s="45"/>
      <c r="AG72" s="32"/>
      <c r="AH72" s="85"/>
      <c r="AJ72" s="32"/>
      <c r="AK72" s="32"/>
      <c r="AL72" s="32"/>
      <c r="AM72" s="85"/>
      <c r="AN72" s="44"/>
      <c r="AO72" s="32"/>
      <c r="AP72" s="32"/>
      <c r="AQ72" s="32"/>
      <c r="AR72" s="85"/>
      <c r="AS72" s="44"/>
      <c r="AT72" s="32"/>
      <c r="AU72" s="32"/>
      <c r="AV72" s="32"/>
      <c r="AW72" s="85"/>
      <c r="AY72" s="17"/>
      <c r="AZ72" s="75"/>
      <c r="BA72" s="17"/>
      <c r="BB72" s="75"/>
      <c r="BC72" s="17"/>
      <c r="BD72" s="75"/>
      <c r="BE72" s="17"/>
      <c r="BG72" s="17"/>
      <c r="BI72" s="17"/>
    </row>
    <row r="73" spans="1:61" s="22" customFormat="1" x14ac:dyDescent="0.3">
      <c r="A73" s="2" t="s">
        <v>19</v>
      </c>
      <c r="C73" s="9" t="s">
        <v>84</v>
      </c>
      <c r="E73" s="98" t="s">
        <v>84</v>
      </c>
      <c r="F73" s="98"/>
      <c r="H73" s="32">
        <f>_xll.DBRW($D$18,$F$19,H$32,H$27,$F$24,H$36,$F$25,H$35,$A73,$C73)</f>
        <v>0</v>
      </c>
      <c r="I73" s="32">
        <f>_xll.DBRW($D$18,$F$19,I$32,I$27,$F$24,I$36,$F$25,I$35,$A73,$C73)</f>
        <v>0</v>
      </c>
      <c r="J73" s="32">
        <f>_xll.DBRW($D$18,$F$19,J$32,J$27,$F$24,J$36,$F$25,J$35,$A73,$C73)</f>
        <v>0</v>
      </c>
      <c r="K73" s="45"/>
      <c r="L73" s="32">
        <f>_xll.DBRW($D$18,$F$19,L$32,L$27,$F$24,L$36,$F$25,L$35,$A73,$C73)</f>
        <v>0</v>
      </c>
      <c r="M73" s="34">
        <f>_xll.DBRW($D$18,$F$19,M$32,M$30,$F$24,M$36,$F$25,$F$26,$A73,$C73)</f>
        <v>0</v>
      </c>
      <c r="N73" s="45"/>
      <c r="O73" s="32">
        <f>_xll.DBRW($D$18,$F$19,O$32,O$27,$F$24,O$36,$F$25,O$35,$A73,$C73)</f>
        <v>9772139.0933333337</v>
      </c>
      <c r="P73" s="32">
        <f>_xll.DBRW($D$18,$F$19,P$32,P$27,$F$24,P$36,$F$25,P$35,$A73,$C73)</f>
        <v>10220421.176666668</v>
      </c>
      <c r="Q73" s="32">
        <f>_xll.DBRW($D$18,$F$19,Q$32,Q$27,$F$24,Q$36,$F$25,Q$35,$A73,$C73)</f>
        <v>8469338.3533333316</v>
      </c>
      <c r="R73" s="45"/>
      <c r="S73" s="32">
        <f>_xll.DBRW($D$18,$F$19,S$32,S$27,$F$24,S$36,$F$25,S$35,$A73,$C73)</f>
        <v>0</v>
      </c>
      <c r="T73" s="34">
        <f>_xll.DBRW($D$18,$F$19,T$32,T$30,$F$24,T$36,$F$25,$F$26,$A73,$C73)</f>
        <v>28461898.623333335</v>
      </c>
      <c r="U73" s="45"/>
      <c r="V73" s="32">
        <f>_xll.DBRW($D$18,$F$19,V$32,V$27,$F$24,V$36,$F$25,V$35,$A73,$C73)</f>
        <v>7323623.5066666678</v>
      </c>
      <c r="W73" s="32">
        <f>_xll.DBRW($D$18,$F$19,W$32,W$27,$F$24,W$36,$F$25,W$35,$A73,$C73)</f>
        <v>7924898.7566666678</v>
      </c>
      <c r="X73" s="32">
        <f>_xll.DBRW($D$18,$F$19,X$32,X$27,$F$24,X$36,$F$25,X$35,$A73,$C73)</f>
        <v>7648740.703333335</v>
      </c>
      <c r="Y73" s="45"/>
      <c r="Z73" s="32">
        <f>_xll.DBRW($D$18,$F$19,Z$32,Z$27,$F$24,Z$36,$F$25,Z$35,$A73,$C73)</f>
        <v>0</v>
      </c>
      <c r="AA73" s="34">
        <f>_xll.DBRW($D$18,$F$19,AA$32,AA$30,$F$24,AA$36,$F$25,$F$26,$A73,$C73)</f>
        <v>22897262.966666669</v>
      </c>
      <c r="AB73" s="45"/>
      <c r="AC73" s="32">
        <f>_xll.DBRW($D$18,$F$19,AC$32,AC$27,$F$24,AC$36,$F$25,AC$35,$A73,$C73)</f>
        <v>7539249.6966666672</v>
      </c>
      <c r="AD73" s="32">
        <f>_xll.DBRW($D$18,$F$19,AD$32,AD$27,$F$24,AD$36,$F$25,AD$35,$A73,$C73)</f>
        <v>5816294.2800000012</v>
      </c>
      <c r="AE73" s="32">
        <f>_xll.DBRW($D$18,$F$19,AE$32,AE$27,$F$24,AE$36,$F$25,AE$35,$A73,$C73)</f>
        <v>10466559.873333335</v>
      </c>
      <c r="AF73" s="45"/>
      <c r="AG73" s="32">
        <f>_xll.DBRW($D$18,$F$19,AG$32,AG$27,$F$24,AG$36,$F$25,AG$35,$A73,$C73)</f>
        <v>0</v>
      </c>
      <c r="AH73" s="34">
        <f>_xll.DBRW($D$18,$F$19,AH$32,AH$30,$F$24,AH$36,$F$25,$F$26,$A73,$C73)</f>
        <v>23822103.850000001</v>
      </c>
      <c r="AJ73" s="32">
        <f>_xll.DBRW($D$18,$F$19,AJ$32,AJ$27,$F$24,AJ$36,$F$25,AJ$35,$A73,$C73)</f>
        <v>10405574.476469355</v>
      </c>
      <c r="AK73" s="32">
        <f>_xll.DBRW($D$18,$F$19,AK$32,AK$27,$F$24,AK$36,$F$25,AK$35,$A73,$C73)</f>
        <v>10369671.487893071</v>
      </c>
      <c r="AL73" s="32">
        <f>_xll.DBRW($D$18,$F$19,AL$32,AL$27,$F$24,AL$36,$F$25,AL$35,$A73,$C73)</f>
        <v>10369671.487893071</v>
      </c>
      <c r="AM73" s="34">
        <f>_xll.DBRW($D$18,$F$19,AM$32,AM$30,$F$24,AM$36,$F$25,$F$26,$A73,$C73)</f>
        <v>31144917.452255499</v>
      </c>
      <c r="AN73" s="45"/>
      <c r="AO73" s="32">
        <f>_xll.DBRW($D$18,$F$19,AO$32,AO$27,$F$24,AO$36,$F$25,AO$35,$A73,$C73)</f>
        <v>11312368.89588335</v>
      </c>
      <c r="AP73" s="32">
        <f>_xll.DBRW($D$18,$F$19,AP$32,AP$27,$F$24,AP$36,$F$25,AP$35,$A73,$C73)</f>
        <v>11312368.89588335</v>
      </c>
      <c r="AQ73" s="32">
        <f>_xll.DBRW($D$18,$F$19,AQ$32,AQ$27,$F$24,AQ$36,$F$25,AQ$35,$A73,$C73)</f>
        <v>11312368.89588335</v>
      </c>
      <c r="AR73" s="34">
        <f>_xll.DBRW($D$18,$F$19,AR$32,AR$30,$F$24,AR$36,$F$25,$F$26,$A73,$C73)</f>
        <v>33937106.687650047</v>
      </c>
      <c r="AS73" s="45"/>
      <c r="AT73" s="32">
        <f>_xll.DBRW($D$18,$F$19,AT$32,AT$27,$F$24,AT$36,$F$25,AT$35,$A73,$C73)</f>
        <v>11312368.89588335</v>
      </c>
      <c r="AU73" s="32">
        <f>_xll.DBRW($D$18,$F$19,AU$32,AU$27,$F$24,AU$36,$F$25,AU$35,$A73,$C73)</f>
        <v>11312368.89588335</v>
      </c>
      <c r="AV73" s="32">
        <f>_xll.DBRW($D$18,$F$19,AV$32,AV$27,$F$24,AV$36,$F$25,AV$35,$A73,$C73)</f>
        <v>11312368.89588335</v>
      </c>
      <c r="AW73" s="34">
        <f>_xll.DBRW($D$18,$F$19,AW$32,AW$30,$F$24,AW$36,$F$25,$F$26,$A73,$C73)</f>
        <v>33937106.687650047</v>
      </c>
      <c r="AY73" s="18">
        <f>_xll.DBRW($D$18,$F$19,$F$22,$F$23,$F$24,AY$36,$F$25,$F$26,$A73,$C73)</f>
        <v>10466559.873333335</v>
      </c>
      <c r="AZ73" s="72"/>
      <c r="BA73" s="18">
        <f>_xll.DBRW($D$18,$F$19,$M$3,$G$3,$F$24,BA$36,$F$25,$F$26,$A73,$C73)</f>
        <v>10369671.487893071</v>
      </c>
      <c r="BB73" s="72"/>
      <c r="BC73" s="18">
        <f>_xll.DBRW($D$18,$F$19,$M$6,$G$6,$F$24,BC$36,$F$25,$F$26,$A73,$C73)</f>
        <v>11312368.89588335</v>
      </c>
      <c r="BD73" s="72"/>
      <c r="BE73" s="18">
        <f>_xll.DBRW($D$18,$F$19,$M$9,$G$9,$F$24,BE$36,$F$25,$F$26,$A73,$C73)</f>
        <v>11312368.89588335</v>
      </c>
      <c r="BG73" s="18">
        <f>_xll.DBRW($D$18,$F$19,$M$12,$G$12,$F$24,BG$36,$F$25,$F$26,$A73,$C73)</f>
        <v>0</v>
      </c>
      <c r="BI73" s="18">
        <f>_xll.DBRW($D$18,$F$19,$M$15,$G$15,$F$24,BI$36,$F$25,$F$26,$A73,$C73)</f>
        <v>0</v>
      </c>
    </row>
    <row r="74" spans="1:61" s="22" customFormat="1" x14ac:dyDescent="0.3">
      <c r="A74" s="2" t="s">
        <v>19</v>
      </c>
      <c r="C74" s="9" t="s">
        <v>18</v>
      </c>
      <c r="E74" s="98" t="s">
        <v>18</v>
      </c>
      <c r="F74" s="98"/>
      <c r="H74" s="32">
        <f>_xll.DBRW($D$18,$F$19,H$32,H$27,$F$24,H$36,$F$25,H$35,$A74,$C74)</f>
        <v>584202.2200000016</v>
      </c>
      <c r="I74" s="32">
        <f>_xll.DBRW($D$18,$F$19,I$32,I$27,$F$24,I$36,$F$25,I$35,$A74,$C74)</f>
        <v>1192743.2500000021</v>
      </c>
      <c r="J74" s="32">
        <f>_xll.DBRW($D$18,$F$19,J$32,J$27,$F$24,J$36,$F$25,J$35,$A74,$C74)</f>
        <v>2337392.5399999996</v>
      </c>
      <c r="K74" s="45"/>
      <c r="L74" s="32">
        <f>_xll.DBRW($D$18,$F$19,L$32,L$27,$F$24,L$36,$F$25,L$35,$A74,$C74)</f>
        <v>0</v>
      </c>
      <c r="M74" s="34">
        <f>_xll.DBRW($D$18,$F$19,M$32,M$30,$F$24,M$36,$F$25,$F$26,$A74,$C74)</f>
        <v>4114338.0100000035</v>
      </c>
      <c r="N74" s="45"/>
      <c r="O74" s="32">
        <f>_xll.DBRW($D$18,$F$19,O$32,O$27,$F$24,O$36,$F$25,O$35,$A74,$C74)</f>
        <v>-9054137.5333333313</v>
      </c>
      <c r="P74" s="32">
        <f>_xll.DBRW($D$18,$F$19,P$32,P$27,$F$24,P$36,$F$25,P$35,$A74,$C74)</f>
        <v>-9370595.666666666</v>
      </c>
      <c r="Q74" s="32">
        <f>_xll.DBRW($D$18,$F$19,Q$32,Q$27,$F$24,Q$36,$F$25,Q$35,$A74,$C74)</f>
        <v>-7267093.4033333333</v>
      </c>
      <c r="R74" s="45"/>
      <c r="S74" s="32">
        <f>_xll.DBRW($D$18,$F$19,S$32,S$27,$F$24,S$36,$F$25,S$35,$A74,$C74)</f>
        <v>0</v>
      </c>
      <c r="T74" s="34">
        <f>_xll.DBRW($D$18,$F$19,T$32,T$30,$F$24,T$36,$F$25,$F$26,$A74,$C74)</f>
        <v>-25691826.603333328</v>
      </c>
      <c r="U74" s="45"/>
      <c r="V74" s="32">
        <f>_xll.DBRW($D$18,$F$19,V$32,V$27,$F$24,V$36,$F$25,V$35,$A74,$C74)</f>
        <v>-6618971.2066666689</v>
      </c>
      <c r="W74" s="32">
        <f>_xll.DBRW($D$18,$F$19,W$32,W$27,$F$24,W$36,$F$25,W$35,$A74,$C74)</f>
        <v>-7062745.4866666645</v>
      </c>
      <c r="X74" s="32">
        <f>_xll.DBRW($D$18,$F$19,X$32,X$27,$F$24,X$36,$F$25,X$35,$A74,$C74)</f>
        <v>-6155381.2033333331</v>
      </c>
      <c r="Y74" s="45"/>
      <c r="Z74" s="32">
        <f>_xll.DBRW($D$18,$F$19,Z$32,Z$27,$F$24,Z$36,$F$25,Z$35,$A74,$C74)</f>
        <v>0</v>
      </c>
      <c r="AA74" s="34">
        <f>_xll.DBRW($D$18,$F$19,AA$32,AA$30,$F$24,AA$36,$F$25,$F$26,$A74,$C74)</f>
        <v>-19837097.896666668</v>
      </c>
      <c r="AB74" s="45"/>
      <c r="AC74" s="32">
        <f>_xll.DBRW($D$18,$F$19,AC$32,AC$27,$F$24,AC$36,$F$25,AC$35,$A74,$C74)</f>
        <v>-6750166.7666666657</v>
      </c>
      <c r="AD74" s="32">
        <f>_xll.DBRW($D$18,$F$19,AD$32,AD$27,$F$24,AD$36,$F$25,AD$35,$A74,$C74)</f>
        <v>-5290706.4199999981</v>
      </c>
      <c r="AE74" s="32">
        <f>_xll.DBRW($D$18,$F$19,AE$32,AE$27,$F$24,AE$36,$F$25,AE$35,$A74,$C74)</f>
        <v>-9190402.7233333346</v>
      </c>
      <c r="AF74" s="45"/>
      <c r="AG74" s="32">
        <f>_xll.DBRW($D$18,$F$19,AG$32,AG$27,$F$24,AG$36,$F$25,AG$35,$A74,$C74)</f>
        <v>0</v>
      </c>
      <c r="AH74" s="34">
        <f>_xll.DBRW($D$18,$F$19,AH$32,AH$30,$F$24,AH$36,$F$25,$F$26,$A74,$C74)</f>
        <v>-21231275.909999996</v>
      </c>
      <c r="AJ74" s="32">
        <f>_xll.DBRW($D$18,$F$19,AJ$32,AJ$27,$F$24,AJ$36,$F$25,AJ$35,$A74,$C74)</f>
        <v>-9488923.2910596058</v>
      </c>
      <c r="AK74" s="32">
        <f>_xll.DBRW($D$18,$F$19,AK$32,AK$27,$F$24,AK$36,$F$25,AK$35,$A74,$C74)</f>
        <v>-8761250.1207783427</v>
      </c>
      <c r="AL74" s="32">
        <f>_xll.DBRW($D$18,$F$19,AL$32,AL$27,$F$24,AL$36,$F$25,AL$35,$A74,$C74)</f>
        <v>-8919206.7278930712</v>
      </c>
      <c r="AM74" s="34">
        <f>_xll.DBRW($D$18,$F$19,AM$32,AM$30,$F$24,AM$36,$F$25,$F$26,$A74,$C74)</f>
        <v>-27169380.13973102</v>
      </c>
      <c r="AN74" s="45"/>
      <c r="AO74" s="32">
        <f>_xll.DBRW($D$18,$F$19,AO$32,AO$27,$F$24,AO$36,$F$25,AO$35,$A74,$C74)</f>
        <v>-10380245.609388815</v>
      </c>
      <c r="AP74" s="32">
        <f>_xll.DBRW($D$18,$F$19,AP$32,AP$27,$F$24,AP$36,$F$25,AP$35,$A74,$C74)</f>
        <v>-10163291.325881112</v>
      </c>
      <c r="AQ74" s="32">
        <f>_xll.DBRW($D$18,$F$19,AQ$32,AQ$27,$F$24,AQ$36,$F$25,AQ$35,$A74,$C74)</f>
        <v>-9709531.903276002</v>
      </c>
      <c r="AR74" s="34">
        <f>_xll.DBRW($D$18,$F$19,AR$32,AR$30,$F$24,AR$36,$F$25,$F$26,$A74,$C74)</f>
        <v>-30253068.838545933</v>
      </c>
      <c r="AS74" s="45"/>
      <c r="AT74" s="32">
        <f>_xll.DBRW($D$18,$F$19,AT$32,AT$27,$F$24,AT$36,$F$25,AT$35,$A74,$C74)</f>
        <v>-10118840.618611652</v>
      </c>
      <c r="AU74" s="32">
        <f>_xll.DBRW($D$18,$F$19,AU$32,AU$27,$F$24,AU$36,$F$25,AU$35,$A74,$C74)</f>
        <v>-10018573.261652494</v>
      </c>
      <c r="AV74" s="32">
        <f>_xll.DBRW($D$18,$F$19,AV$32,AV$27,$F$24,AV$36,$F$25,AV$35,$A74,$C74)</f>
        <v>-9668362.0867938716</v>
      </c>
      <c r="AW74" s="34">
        <f>_xll.DBRW($D$18,$F$19,AW$32,AW$30,$F$24,AW$36,$F$25,$F$26,$A74,$C74)</f>
        <v>-29805775.967058018</v>
      </c>
      <c r="AY74" s="18">
        <f>_xll.DBRW($D$18,$F$19,$F$22,$F$23,$F$24,AY$36,$F$25,$F$26,$A74,$C74)</f>
        <v>2068843.1666666381</v>
      </c>
      <c r="AZ74" s="72"/>
      <c r="BA74" s="18">
        <f>_xll.DBRW($D$18,$F$19,$M$3,$G$3,$F$24,BA$36,$F$25,$F$26,$A74,$C74)</f>
        <v>2026930.8546314267</v>
      </c>
      <c r="BB74" s="72"/>
      <c r="BC74" s="18">
        <f>_xll.DBRW($D$18,$F$19,$M$6,$G$6,$F$24,BC$36,$F$25,$F$26,$A74,$C74)</f>
        <v>1998199.2757452391</v>
      </c>
      <c r="BD74" s="72"/>
      <c r="BE74" s="18">
        <f>_xll.DBRW($D$18,$F$19,$M$9,$G$9,$F$24,BE$36,$F$25,$F$26,$A74,$C74)</f>
        <v>3069364.9263372924</v>
      </c>
      <c r="BG74" s="18">
        <f>_xll.DBRW($D$18,$F$19,$M$12,$G$12,$F$24,BG$36,$F$25,$F$26,$A74,$C74)</f>
        <v>15917360.532396272</v>
      </c>
      <c r="BI74" s="18">
        <f>_xll.DBRW($D$18,$F$19,$M$15,$G$15,$F$24,BI$36,$F$25,$F$26,$A74,$C74)</f>
        <v>16044516.417513762</v>
      </c>
    </row>
    <row r="75" spans="1:61" s="22" customFormat="1" x14ac:dyDescent="0.3">
      <c r="A75" s="2"/>
      <c r="C75" s="9"/>
      <c r="E75" s="86"/>
      <c r="F75" s="87"/>
      <c r="H75" s="48"/>
      <c r="I75" s="48"/>
      <c r="J75" s="48"/>
      <c r="K75" s="77"/>
      <c r="L75" s="48"/>
      <c r="M75" s="48"/>
      <c r="N75" s="45"/>
      <c r="O75" s="48"/>
      <c r="P75" s="48"/>
      <c r="Q75" s="48"/>
      <c r="R75" s="77"/>
      <c r="S75" s="48"/>
      <c r="T75" s="48"/>
      <c r="U75" s="45"/>
      <c r="V75" s="48"/>
      <c r="W75" s="48"/>
      <c r="X75" s="48"/>
      <c r="Y75" s="77"/>
      <c r="Z75" s="48"/>
      <c r="AA75" s="48"/>
      <c r="AB75" s="77"/>
      <c r="AC75" s="48"/>
      <c r="AD75" s="48"/>
      <c r="AE75" s="48"/>
      <c r="AF75" s="77"/>
      <c r="AG75" s="48"/>
      <c r="AH75" s="48"/>
      <c r="AJ75" s="48"/>
      <c r="AK75" s="48"/>
      <c r="AL75" s="48"/>
      <c r="AM75" s="48"/>
      <c r="AN75" s="77"/>
      <c r="AO75" s="48"/>
      <c r="AP75" s="48"/>
      <c r="AQ75" s="48"/>
      <c r="AR75" s="48"/>
      <c r="AS75" s="77"/>
      <c r="AT75" s="48"/>
      <c r="AU75" s="48"/>
      <c r="AV75" s="48"/>
      <c r="AW75" s="48"/>
      <c r="AY75" s="77"/>
      <c r="AZ75" s="88"/>
      <c r="BA75" s="77"/>
      <c r="BB75" s="88"/>
      <c r="BC75" s="77"/>
      <c r="BD75" s="88"/>
      <c r="BE75" s="77"/>
      <c r="BG75" s="77"/>
      <c r="BI75" s="77"/>
    </row>
    <row r="76" spans="1:61" s="22" customFormat="1" x14ac:dyDescent="0.3">
      <c r="A76" s="2" t="s">
        <v>19</v>
      </c>
      <c r="C76" s="9" t="s">
        <v>82</v>
      </c>
      <c r="E76" s="98" t="s">
        <v>82</v>
      </c>
      <c r="F76" s="98"/>
      <c r="H76" s="32">
        <f>_xll.DBRW($D$18,$F$19,H$32,H$27,$F$24,H$36,$F$25,H$35,$A76,$C76)</f>
        <v>0</v>
      </c>
      <c r="I76" s="32">
        <f>_xll.DBRW($D$18,$F$19,I$32,I$27,$F$24,I$36,$F$25,I$35,$A76,$C76)</f>
        <v>0</v>
      </c>
      <c r="J76" s="32">
        <f>_xll.DBRW($D$18,$F$19,J$32,J$27,$F$24,J$36,$F$25,J$35,$A76,$C76)</f>
        <v>0</v>
      </c>
      <c r="K76" s="45"/>
      <c r="L76" s="32">
        <f>_xll.DBRW($D$18,$F$19,L$32,L$27,$F$24,L$36,$F$25,L$35,$A76,$C76)</f>
        <v>0</v>
      </c>
      <c r="M76" s="34">
        <f>_xll.DBRW($D$18,$F$19,M$32,M$30,$F$24,M$36,$F$25,$F$26,$A76,$C76)</f>
        <v>0</v>
      </c>
      <c r="N76" s="45"/>
      <c r="O76" s="32">
        <f>_xll.DBRW($D$18,$F$19,O$32,O$27,$F$24,O$36,$F$25,O$35,$A76,$C76)</f>
        <v>-2154004.6800000011</v>
      </c>
      <c r="P76" s="32">
        <f>_xll.DBRW($D$18,$F$19,P$32,P$27,$F$24,P$36,$F$25,P$35,$A76,$C76)</f>
        <v>-2549476.5299999998</v>
      </c>
      <c r="Q76" s="32">
        <f>_xll.DBRW($D$18,$F$19,Q$32,Q$27,$F$24,Q$36,$F$25,Q$35,$A76,$C76)</f>
        <v>-3606734.8499999987</v>
      </c>
      <c r="R76" s="45"/>
      <c r="S76" s="32">
        <f>_xll.DBRW($D$18,$F$19,S$32,S$27,$F$24,S$36,$F$25,S$35,$A76,$C76)</f>
        <v>0</v>
      </c>
      <c r="T76" s="34">
        <f>_xll.DBRW($D$18,$F$19,T$32,T$30,$F$24,T$36,$F$25,$F$26,$A76,$C76)</f>
        <v>-8310216.0599999996</v>
      </c>
      <c r="U76" s="45"/>
      <c r="V76" s="32">
        <f>_xll.DBRW($D$18,$F$19,V$32,V$27,$F$24,V$36,$F$25,V$35,$A76,$C76)</f>
        <v>-2113956.9000000004</v>
      </c>
      <c r="W76" s="32">
        <f>_xll.DBRW($D$18,$F$19,W$32,W$27,$F$24,W$36,$F$25,W$35,$A76,$C76)</f>
        <v>-2586459.8099999991</v>
      </c>
      <c r="X76" s="32">
        <f>_xll.DBRW($D$18,$F$19,X$32,X$27,$F$24,X$36,$F$25,X$35,$A76,$C76)</f>
        <v>-4480078.5000000009</v>
      </c>
      <c r="Y76" s="45"/>
      <c r="Z76" s="32">
        <f>_xll.DBRW($D$18,$F$19,Z$32,Z$27,$F$24,Z$36,$F$25,Z$35,$A76,$C76)</f>
        <v>0</v>
      </c>
      <c r="AA76" s="34">
        <f>_xll.DBRW($D$18,$F$19,AA$32,AA$30,$F$24,AA$36,$F$25,$F$26,$A76,$C76)</f>
        <v>-9180495.2100000009</v>
      </c>
      <c r="AB76" s="45"/>
      <c r="AC76" s="32">
        <f>_xll.DBRW($D$18,$F$19,AC$32,AC$27,$F$24,AC$36,$F$25,AC$35,$A76,$C76)</f>
        <v>-2367248.7900000028</v>
      </c>
      <c r="AD76" s="32">
        <f>_xll.DBRW($D$18,$F$19,AD$32,AD$27,$F$24,AD$36,$F$25,AD$35,$A76,$C76)</f>
        <v>-1576763.58</v>
      </c>
      <c r="AE76" s="32">
        <f>_xll.DBRW($D$18,$F$19,AE$32,AE$27,$F$24,AE$36,$F$25,AE$35,$A76,$C76)</f>
        <v>-3828471.4499999988</v>
      </c>
      <c r="AF76" s="45"/>
      <c r="AG76" s="32">
        <f>_xll.DBRW($D$18,$F$19,AG$32,AG$27,$F$24,AG$36,$F$25,AG$35,$A76,$C76)</f>
        <v>0</v>
      </c>
      <c r="AH76" s="34">
        <f>_xll.DBRW($D$18,$F$19,AH$32,AH$30,$F$24,AH$36,$F$25,$F$26,$A76,$C76)</f>
        <v>-7772483.8200000022</v>
      </c>
      <c r="AJ76" s="32">
        <f>_xll.DBRW($D$18,$F$19,AJ$32,AJ$27,$F$24,AJ$36,$F$25,AJ$35,$A76,$C76)</f>
        <v>-2749953.5562292458</v>
      </c>
      <c r="AK76" s="32">
        <f>_xll.DBRW($D$18,$F$19,AK$32,AK$27,$F$24,AK$36,$F$25,AK$35,$A76,$C76)</f>
        <v>-4825264.1013441905</v>
      </c>
      <c r="AL76" s="32">
        <f>_xll.DBRW($D$18,$F$19,AL$32,AL$27,$F$24,AL$36,$F$25,AL$35,$A76,$C76)</f>
        <v>-4351394.2799999993</v>
      </c>
      <c r="AM76" s="34">
        <f>_xll.DBRW($D$18,$F$19,AM$32,AM$30,$F$24,AM$36,$F$25,$F$26,$A76,$C76)</f>
        <v>-11926611.937573437</v>
      </c>
      <c r="AN76" s="45"/>
      <c r="AO76" s="32">
        <f>_xll.DBRW($D$18,$F$19,AO$32,AO$27,$F$24,AO$36,$F$25,AO$35,$A76,$C76)</f>
        <v>-2563339.0378599721</v>
      </c>
      <c r="AP76" s="32">
        <f>_xll.DBRW($D$18,$F$19,AP$32,AP$27,$F$24,AP$36,$F$25,AP$35,$A76,$C76)</f>
        <v>-3159963.3175061541</v>
      </c>
      <c r="AQ76" s="32">
        <f>_xll.DBRW($D$18,$F$19,AQ$32,AQ$27,$F$24,AQ$36,$F$25,AQ$35,$A76,$C76)</f>
        <v>-4407801.7296702061</v>
      </c>
      <c r="AR76" s="34">
        <f>_xll.DBRW($D$18,$F$19,AR$32,AR$30,$F$24,AR$36,$F$25,$F$26,$A76,$C76)</f>
        <v>-10131104.085036332</v>
      </c>
      <c r="AS76" s="45"/>
      <c r="AT76" s="32">
        <f>_xll.DBRW($D$18,$F$19,AT$32,AT$27,$F$24,AT$36,$F$25,AT$35,$A76,$C76)</f>
        <v>-3282202.762497169</v>
      </c>
      <c r="AU76" s="32">
        <f>_xll.DBRW($D$18,$F$19,AU$32,AU$27,$F$24,AU$36,$F$25,AU$35,$A76,$C76)</f>
        <v>-3557937.9941348559</v>
      </c>
      <c r="AV76" s="32">
        <f>_xll.DBRW($D$18,$F$19,AV$32,AV$27,$F$24,AV$36,$F$25,AV$35,$A76,$C76)</f>
        <v>-4521018.7249960639</v>
      </c>
      <c r="AW76" s="34">
        <f>_xll.DBRW($D$18,$F$19,AW$32,AW$30,$F$24,AW$36,$F$25,$F$26,$A76,$C76)</f>
        <v>-11361159.481628088</v>
      </c>
      <c r="AY76" s="18">
        <f>_xll.DBRW($D$18,$F$19,$F$22,$F$23,$F$24,AY$36,$F$25,$F$26,$A76,$C76)</f>
        <v>-37606209.119999908</v>
      </c>
      <c r="AZ76" s="72"/>
      <c r="BA76" s="18">
        <f>_xll.DBRW($D$18,$F$19,$M$3,$G$3,$F$24,BA$36,$F$25,$F$26,$A76,$C76)</f>
        <v>-37189807.027573496</v>
      </c>
      <c r="BB76" s="72"/>
      <c r="BC76" s="18">
        <f>_xll.DBRW($D$18,$F$19,$M$6,$G$6,$F$24,BC$36,$F$25,$F$26,$A76,$C76)</f>
        <v>-36604062.47197862</v>
      </c>
      <c r="BD76" s="72"/>
      <c r="BE76" s="18">
        <f>_xll.DBRW($D$18,$F$19,$M$9,$G$9,$F$24,BE$36,$F$25,$F$26,$A76,$C76)</f>
        <v>-39549768.011106767</v>
      </c>
      <c r="BG76" s="18">
        <f>_xll.DBRW($D$18,$F$19,$M$12,$G$12,$F$24,BG$36,$F$25,$F$26,$A76,$C76)</f>
        <v>0</v>
      </c>
      <c r="BI76" s="18">
        <f>_xll.DBRW($D$18,$F$19,$M$15,$G$15,$F$24,BI$36,$F$25,$F$26,$A76,$C76)</f>
        <v>0</v>
      </c>
    </row>
    <row r="77" spans="1:61" s="22" customFormat="1" x14ac:dyDescent="0.3">
      <c r="A77" s="2" t="s">
        <v>19</v>
      </c>
      <c r="C77" s="9" t="s">
        <v>83</v>
      </c>
      <c r="E77" s="98" t="s">
        <v>83</v>
      </c>
      <c r="F77" s="98"/>
      <c r="H77" s="32">
        <f>_xll.DBRW($D$18,$F$19,H$32,H$27,$F$24,H$36,$F$25,H$35,$A77,$C77)</f>
        <v>-80730.429999997898</v>
      </c>
      <c r="I77" s="32">
        <f>_xll.DBRW($D$18,$F$19,I$32,I$27,$F$24,I$36,$F$25,I$35,$A77,$C77)</f>
        <v>-257914.92000000086</v>
      </c>
      <c r="J77" s="32">
        <f>_xll.DBRW($D$18,$F$19,J$32,J$27,$F$24,J$36,$F$25,J$35,$A77,$C77)</f>
        <v>17737.650000001304</v>
      </c>
      <c r="K77" s="45"/>
      <c r="L77" s="32">
        <f>_xll.DBRW($D$18,$F$19,L$32,L$27,$F$24,L$36,$F$25,L$35,$A77,$C77)</f>
        <v>0</v>
      </c>
      <c r="M77" s="34">
        <f>_xll.DBRW($D$18,$F$19,M$32,M$30,$F$24,M$36,$F$25,$F$26,$A77,$C77)</f>
        <v>-320907.69999999745</v>
      </c>
      <c r="N77" s="45"/>
      <c r="O77" s="32">
        <f>_xll.DBRW($D$18,$F$19,O$32,O$27,$F$24,O$36,$F$25,O$35,$A77,$C77)</f>
        <v>-2802855.6500000004</v>
      </c>
      <c r="P77" s="32">
        <f>_xll.DBRW($D$18,$F$19,P$32,P$27,$F$24,P$36,$F$25,P$35,$A77,$C77)</f>
        <v>3894322.7800000007</v>
      </c>
      <c r="Q77" s="32">
        <f>_xll.DBRW($D$18,$F$19,Q$32,Q$27,$F$24,Q$36,$F$25,Q$35,$A77,$C77)</f>
        <v>-1646513.6200000015</v>
      </c>
      <c r="R77" s="45"/>
      <c r="S77" s="32">
        <f>_xll.DBRW($D$18,$F$19,S$32,S$27,$F$24,S$36,$F$25,S$35,$A77,$C77)</f>
        <v>0</v>
      </c>
      <c r="T77" s="34">
        <f>_xll.DBRW($D$18,$F$19,T$32,T$30,$F$24,T$36,$F$25,$F$26,$A77,$C77)</f>
        <v>-555046.49000000115</v>
      </c>
      <c r="U77" s="45"/>
      <c r="V77" s="32">
        <f>_xll.DBRW($D$18,$F$19,V$32,V$27,$F$24,V$36,$F$25,V$35,$A77,$C77)</f>
        <v>-1323187.6399999959</v>
      </c>
      <c r="W77" s="32">
        <f>_xll.DBRW($D$18,$F$19,W$32,W$27,$F$24,W$36,$F$25,W$35,$A77,$C77)</f>
        <v>4390285.5599999968</v>
      </c>
      <c r="X77" s="32">
        <f>_xll.DBRW($D$18,$F$19,X$32,X$27,$F$24,X$36,$F$25,X$35,$A77,$C77)</f>
        <v>3651604.3400000008</v>
      </c>
      <c r="Y77" s="45"/>
      <c r="Z77" s="32">
        <f>_xll.DBRW($D$18,$F$19,Z$32,Z$27,$F$24,Z$36,$F$25,Z$35,$A77,$C77)</f>
        <v>0</v>
      </c>
      <c r="AA77" s="34">
        <f>_xll.DBRW($D$18,$F$19,AA$32,AA$30,$F$24,AA$36,$F$25,$F$26,$A77,$C77)</f>
        <v>6718702.2600000016</v>
      </c>
      <c r="AB77" s="45"/>
      <c r="AC77" s="32">
        <f>_xll.DBRW($D$18,$F$19,AC$32,AC$27,$F$24,AC$36,$F$25,AC$35,$A77,$C77)</f>
        <v>2038775.7700000033</v>
      </c>
      <c r="AD77" s="32">
        <f>_xll.DBRW($D$18,$F$19,AD$32,AD$27,$F$24,AD$36,$F$25,AD$35,$A77,$C77)</f>
        <v>-3592102.6700000018</v>
      </c>
      <c r="AE77" s="32">
        <f>_xll.DBRW($D$18,$F$19,AE$32,AE$27,$F$24,AE$36,$F$25,AE$35,$A77,$C77)</f>
        <v>17779268.229999997</v>
      </c>
      <c r="AF77" s="45"/>
      <c r="AG77" s="32">
        <f>_xll.DBRW($D$18,$F$19,AG$32,AG$27,$F$24,AG$36,$F$25,AG$35,$A77,$C77)</f>
        <v>0</v>
      </c>
      <c r="AH77" s="34">
        <f>_xll.DBRW($D$18,$F$19,AH$32,AH$30,$F$24,AH$36,$F$25,$F$26,$A77,$C77)</f>
        <v>16225941.329999998</v>
      </c>
      <c r="AJ77" s="32">
        <f>_xll.DBRW($D$18,$F$19,AJ$32,AJ$27,$F$24,AJ$36,$F$25,AJ$35,$A77,$C77)</f>
        <v>2566997.3656373071</v>
      </c>
      <c r="AK77" s="32">
        <f>_xll.DBRW($D$18,$F$19,AK$32,AK$27,$F$24,AK$36,$F$25,AK$35,$A77,$C77)</f>
        <v>4717555.1356153395</v>
      </c>
      <c r="AL77" s="32">
        <f>_xll.DBRW($D$18,$F$19,AL$32,AL$27,$F$24,AL$36,$F$25,AL$35,$A77,$C77)</f>
        <v>4351394.2799999993</v>
      </c>
      <c r="AM77" s="34">
        <f>_xll.DBRW($D$18,$F$19,AM$32,AM$30,$F$24,AM$36,$F$25,$F$26,$A77,$C77)</f>
        <v>11635946.781252645</v>
      </c>
      <c r="AN77" s="45"/>
      <c r="AO77" s="32">
        <f>_xll.DBRW($D$18,$F$19,AO$32,AO$27,$F$24,AO$36,$F$25,AO$35,$A77,$C77)</f>
        <v>2563339.0378599721</v>
      </c>
      <c r="AP77" s="32">
        <f>_xll.DBRW($D$18,$F$19,AP$32,AP$27,$F$24,AP$36,$F$25,AP$35,$A77,$C77)</f>
        <v>3159963.3175061541</v>
      </c>
      <c r="AQ77" s="32">
        <f>_xll.DBRW($D$18,$F$19,AQ$32,AQ$27,$F$24,AQ$36,$F$25,AQ$35,$A77,$C77)</f>
        <v>4407801.7296702061</v>
      </c>
      <c r="AR77" s="34">
        <f>_xll.DBRW($D$18,$F$19,AR$32,AR$30,$F$24,AR$36,$F$25,$F$26,$A77,$C77)</f>
        <v>10131104.085036332</v>
      </c>
      <c r="AS77" s="45"/>
      <c r="AT77" s="32">
        <f>_xll.DBRW($D$18,$F$19,AT$32,AT$27,$F$24,AT$36,$F$25,AT$35,$A77,$C77)</f>
        <v>3282202.762497169</v>
      </c>
      <c r="AU77" s="32">
        <f>_xll.DBRW($D$18,$F$19,AU$32,AU$27,$F$24,AU$36,$F$25,AU$35,$A77,$C77)</f>
        <v>3557937.9941348559</v>
      </c>
      <c r="AV77" s="32">
        <f>_xll.DBRW($D$18,$F$19,AV$32,AV$27,$F$24,AV$36,$F$25,AV$35,$A77,$C77)</f>
        <v>4521018.7249960639</v>
      </c>
      <c r="AW77" s="34">
        <f>_xll.DBRW($D$18,$F$19,AW$32,AW$30,$F$24,AW$36,$F$25,$F$26,$A77,$C77)</f>
        <v>11361159.481628088</v>
      </c>
      <c r="AY77" s="18">
        <f>_xll.DBRW($D$18,$F$19,$F$22,$F$23,$F$24,AY$36,$F$25,$F$26,$A77,$C77)</f>
        <v>36693271.629999913</v>
      </c>
      <c r="AZ77" s="72"/>
      <c r="BA77" s="18">
        <f>_xll.DBRW($D$18,$F$19,$M$3,$G$3,$F$24,BA$36,$F$25,$F$26,$A77,$C77)</f>
        <v>36307112.081252702</v>
      </c>
      <c r="BB77" s="72"/>
      <c r="BC77" s="18">
        <f>_xll.DBRW($D$18,$F$19,$M$6,$G$6,$F$24,BC$36,$F$25,$F$26,$A77,$C77)</f>
        <v>39140798.729337044</v>
      </c>
      <c r="BD77" s="72"/>
      <c r="BE77" s="18">
        <f>_xll.DBRW($D$18,$F$19,$M$9,$G$9,$F$24,BE$36,$F$25,$F$26,$A77,$C77)</f>
        <v>44548297.218465187</v>
      </c>
      <c r="BG77" s="18">
        <f>_xll.DBRW($D$18,$F$19,$M$12,$G$12,$F$24,BG$36,$F$25,$F$26,$A77,$C77)</f>
        <v>-3454928.302641578</v>
      </c>
      <c r="BI77" s="18">
        <f>_xll.DBRW($D$18,$F$19,$M$15,$G$15,$F$24,BI$36,$F$25,$F$26,$A77,$C77)</f>
        <v>-3164263.146320791</v>
      </c>
    </row>
    <row r="78" spans="1:61" x14ac:dyDescent="0.3">
      <c r="E78" s="96"/>
      <c r="F78" s="97"/>
    </row>
    <row r="79" spans="1:61" x14ac:dyDescent="0.3">
      <c r="E79" s="102" t="s">
        <v>52</v>
      </c>
      <c r="F79" s="102"/>
      <c r="H79" s="107" t="s">
        <v>72</v>
      </c>
      <c r="I79" s="107"/>
      <c r="J79" s="107"/>
      <c r="L79" s="54" t="s">
        <v>74</v>
      </c>
      <c r="M79" s="51"/>
      <c r="N79" s="52"/>
      <c r="O79" s="104" t="s">
        <v>72</v>
      </c>
      <c r="P79" s="104"/>
      <c r="Q79" s="104"/>
      <c r="R79" s="52"/>
      <c r="S79" s="59" t="s">
        <v>74</v>
      </c>
      <c r="T79" s="51"/>
      <c r="U79" s="52"/>
      <c r="V79" s="104" t="s">
        <v>72</v>
      </c>
      <c r="W79" s="104"/>
      <c r="X79" s="104"/>
      <c r="Y79" s="52"/>
      <c r="Z79" s="59" t="s">
        <v>74</v>
      </c>
      <c r="AA79" s="51"/>
      <c r="AB79" s="52"/>
      <c r="AC79" s="104" t="s">
        <v>72</v>
      </c>
      <c r="AD79" s="104"/>
      <c r="AE79" s="104"/>
      <c r="AF79" s="52"/>
      <c r="AG79" s="60" t="s">
        <v>74</v>
      </c>
      <c r="AH79" s="51"/>
      <c r="AI79" s="68"/>
      <c r="AJ79" s="105"/>
      <c r="AK79" s="105"/>
      <c r="AL79" s="105"/>
      <c r="AM79" s="51"/>
      <c r="AN79" s="52"/>
      <c r="AO79" s="105"/>
      <c r="AP79" s="105"/>
      <c r="AQ79" s="105"/>
      <c r="AR79" s="51"/>
      <c r="AS79" s="52"/>
      <c r="AT79" s="51"/>
      <c r="AU79" s="51"/>
      <c r="AV79" s="51"/>
      <c r="AW79" s="51"/>
      <c r="AY79" s="35"/>
      <c r="BA79" s="35"/>
      <c r="BC79" s="35"/>
      <c r="BE79" s="35"/>
      <c r="BG79" s="35"/>
      <c r="BI79" s="35"/>
    </row>
    <row r="80" spans="1:61" x14ac:dyDescent="0.3">
      <c r="E80" s="100"/>
      <c r="F80" s="100"/>
      <c r="H80" s="40" t="str">
        <f>H$39</f>
        <v>FY23 P10</v>
      </c>
      <c r="I80" s="40" t="str">
        <f t="shared" ref="I80:L80" si="24">I$39</f>
        <v>FY23 P11</v>
      </c>
      <c r="J80" s="40" t="str">
        <f t="shared" si="24"/>
        <v>FY23 P12</v>
      </c>
      <c r="K80" s="62"/>
      <c r="L80" s="40" t="str">
        <f t="shared" si="24"/>
        <v>FY23 P12</v>
      </c>
      <c r="M80" s="40" t="str">
        <f>M$58</f>
        <v>FY23 Q4</v>
      </c>
      <c r="N80" s="42"/>
      <c r="O80" s="40" t="str">
        <f>O$39</f>
        <v>FY24 P01</v>
      </c>
      <c r="P80" s="40" t="str">
        <f t="shared" ref="P80:S80" si="25">P$39</f>
        <v>FY24 P02</v>
      </c>
      <c r="Q80" s="40" t="str">
        <f t="shared" si="25"/>
        <v>FY24 P03</v>
      </c>
      <c r="R80" s="42"/>
      <c r="S80" s="40" t="str">
        <f t="shared" si="25"/>
        <v>FY24 P03</v>
      </c>
      <c r="T80" s="40" t="str">
        <f t="shared" ref="T80:AW80" si="26">T$58</f>
        <v>FY24 Q1</v>
      </c>
      <c r="U80" s="42"/>
      <c r="V80" s="40" t="str">
        <f>V$39</f>
        <v>FY24 P04</v>
      </c>
      <c r="W80" s="40" t="str">
        <f t="shared" ref="W80:Z80" si="27">W$39</f>
        <v>FY24 P05</v>
      </c>
      <c r="X80" s="40" t="str">
        <f t="shared" si="27"/>
        <v>FY24 P06</v>
      </c>
      <c r="Y80" s="42"/>
      <c r="Z80" s="40" t="str">
        <f t="shared" si="27"/>
        <v>FY24 P06</v>
      </c>
      <c r="AA80" s="40" t="str">
        <f t="shared" si="26"/>
        <v>FY24 Q2</v>
      </c>
      <c r="AB80" s="42"/>
      <c r="AC80" s="40" t="str">
        <f>AC$39</f>
        <v>FY24 P07</v>
      </c>
      <c r="AD80" s="40" t="str">
        <f t="shared" ref="AD80:AG80" si="28">AD$39</f>
        <v>FY24 P08</v>
      </c>
      <c r="AE80" s="40" t="str">
        <f t="shared" si="28"/>
        <v>FY24 P09</v>
      </c>
      <c r="AF80" s="42"/>
      <c r="AG80" s="40" t="str">
        <f t="shared" si="28"/>
        <v>FY24 P09</v>
      </c>
      <c r="AH80" s="40" t="str">
        <f t="shared" si="26"/>
        <v>FY24 Q3</v>
      </c>
      <c r="AI80" s="37"/>
      <c r="AJ80" s="40" t="str">
        <f>AJ$39</f>
        <v>FY24 P10</v>
      </c>
      <c r="AK80" s="40" t="str">
        <f t="shared" ref="AK80:AL80" si="29">AK$39</f>
        <v>FY24 P11</v>
      </c>
      <c r="AL80" s="40" t="str">
        <f t="shared" si="29"/>
        <v>FY24 P12</v>
      </c>
      <c r="AM80" s="40" t="str">
        <f t="shared" si="26"/>
        <v>FY24 Q4</v>
      </c>
      <c r="AN80" s="42"/>
      <c r="AO80" s="40" t="str">
        <f>AO$39</f>
        <v>FY25 P01</v>
      </c>
      <c r="AP80" s="40" t="str">
        <f t="shared" ref="AP80:AQ80" si="30">AP$39</f>
        <v>FY25 P02</v>
      </c>
      <c r="AQ80" s="40" t="str">
        <f t="shared" si="30"/>
        <v>FY25 P03</v>
      </c>
      <c r="AR80" s="40" t="str">
        <f t="shared" si="26"/>
        <v>FY25 Q1</v>
      </c>
      <c r="AS80" s="42"/>
      <c r="AT80" s="40" t="str">
        <f>AT$39</f>
        <v>FY25 P04</v>
      </c>
      <c r="AU80" s="40" t="str">
        <f t="shared" ref="AU80:AV80" si="31">AU$39</f>
        <v>FY25 P05</v>
      </c>
      <c r="AV80" s="40" t="str">
        <f t="shared" si="31"/>
        <v>FY25 P06</v>
      </c>
      <c r="AW80" s="40" t="str">
        <f t="shared" si="26"/>
        <v>FY25 Q2</v>
      </c>
      <c r="AY80" s="12" t="s">
        <v>28</v>
      </c>
      <c r="AZ80" s="69"/>
      <c r="BA80" s="12" t="s">
        <v>28</v>
      </c>
      <c r="BB80" s="69"/>
      <c r="BC80" s="12" t="s">
        <v>28</v>
      </c>
      <c r="BD80" s="69"/>
      <c r="BE80" s="12" t="s">
        <v>28</v>
      </c>
      <c r="BG80" s="12" t="s">
        <v>28</v>
      </c>
      <c r="BI80" s="12" t="s">
        <v>28</v>
      </c>
    </row>
    <row r="81" spans="1:61" x14ac:dyDescent="0.3">
      <c r="E81" s="100"/>
      <c r="F81" s="100"/>
      <c r="H81" s="36" t="s">
        <v>69</v>
      </c>
      <c r="I81" s="36" t="s">
        <v>69</v>
      </c>
      <c r="J81" s="36" t="s">
        <v>69</v>
      </c>
      <c r="K81" s="43"/>
      <c r="L81" s="36" t="s">
        <v>69</v>
      </c>
      <c r="M81" s="36" t="s">
        <v>69</v>
      </c>
      <c r="N81" s="43"/>
      <c r="O81" s="36" t="s">
        <v>69</v>
      </c>
      <c r="P81" s="36" t="s">
        <v>69</v>
      </c>
      <c r="Q81" s="36" t="s">
        <v>69</v>
      </c>
      <c r="R81" s="43"/>
      <c r="S81" s="36" t="s">
        <v>69</v>
      </c>
      <c r="T81" s="36" t="s">
        <v>69</v>
      </c>
      <c r="U81" s="43"/>
      <c r="V81" s="36" t="s">
        <v>69</v>
      </c>
      <c r="W81" s="36" t="s">
        <v>69</v>
      </c>
      <c r="X81" s="36" t="s">
        <v>69</v>
      </c>
      <c r="Y81" s="43"/>
      <c r="Z81" s="36" t="s">
        <v>69</v>
      </c>
      <c r="AA81" s="36" t="s">
        <v>69</v>
      </c>
      <c r="AB81" s="43"/>
      <c r="AC81" s="36" t="s">
        <v>69</v>
      </c>
      <c r="AD81" s="36" t="s">
        <v>69</v>
      </c>
      <c r="AE81" s="36" t="s">
        <v>69</v>
      </c>
      <c r="AF81" s="43"/>
      <c r="AG81" s="36" t="s">
        <v>69</v>
      </c>
      <c r="AH81" s="36" t="s">
        <v>69</v>
      </c>
      <c r="AJ81" s="64" t="s">
        <v>73</v>
      </c>
      <c r="AK81" s="64" t="s">
        <v>73</v>
      </c>
      <c r="AL81" s="64" t="s">
        <v>73</v>
      </c>
      <c r="AM81" s="67" t="s">
        <v>70</v>
      </c>
      <c r="AN81" s="43"/>
      <c r="AO81" s="64" t="s">
        <v>73</v>
      </c>
      <c r="AP81" s="64" t="s">
        <v>73</v>
      </c>
      <c r="AQ81" s="64" t="s">
        <v>73</v>
      </c>
      <c r="AR81" s="67" t="s">
        <v>70</v>
      </c>
      <c r="AS81" s="43"/>
      <c r="AT81" s="64" t="s">
        <v>73</v>
      </c>
      <c r="AU81" s="64" t="s">
        <v>73</v>
      </c>
      <c r="AV81" s="64" t="s">
        <v>73</v>
      </c>
      <c r="AW81" s="67" t="s">
        <v>70</v>
      </c>
      <c r="AY81" s="13" t="str">
        <f>$E$7</f>
        <v>Dec-23</v>
      </c>
      <c r="AZ81" s="70"/>
      <c r="BA81" s="14" t="str">
        <f>$P$3</f>
        <v>Mar-24</v>
      </c>
      <c r="BB81" s="70"/>
      <c r="BC81" s="14" t="str">
        <f>$P$6</f>
        <v>Jun-24</v>
      </c>
      <c r="BD81" s="70"/>
      <c r="BE81" s="14" t="str">
        <f>$P$9</f>
        <v>Sep-24</v>
      </c>
      <c r="BG81" s="14" t="str">
        <f>$P$9</f>
        <v>Sep-24</v>
      </c>
      <c r="BI81" s="14" t="str">
        <f>$P$9</f>
        <v>Sep-24</v>
      </c>
    </row>
    <row r="82" spans="1:61" x14ac:dyDescent="0.3">
      <c r="A82" s="2" t="s">
        <v>23</v>
      </c>
      <c r="B82" t="s">
        <v>53</v>
      </c>
      <c r="C82" s="9" t="s">
        <v>24</v>
      </c>
      <c r="E82" s="100" t="s">
        <v>53</v>
      </c>
      <c r="F82" s="100"/>
      <c r="H82" s="39">
        <f>_xll.DBRW($D$18,$F$19,H$32,H$27,$B82,H$36,$F$25,H$35,$A82,$C82)</f>
        <v>5843819.7899999991</v>
      </c>
      <c r="I82" s="39">
        <f>_xll.DBRW($D$18,$F$19,I$32,I$27,$B82,I$36,$F$25,I$35,$A82,$C82)</f>
        <v>5132151.7600000007</v>
      </c>
      <c r="J82" s="39">
        <f>_xll.DBRW($D$18,$F$19,J$32,J$27,$B82,J$36,$F$25,J$35,$A82,$C82)</f>
        <v>6405167.5200000005</v>
      </c>
      <c r="K82" s="44"/>
      <c r="L82" s="39">
        <f>_xll.DBRW($D$18,$F$19,L$32,L$27,$B82,L$36,$F$25,L$35,$A82,$C82)</f>
        <v>0</v>
      </c>
      <c r="M82" s="39">
        <f>_xll.DBRW($D$18,$F$19,M$32,M$30,$B82,M$36,$F$25,$F$26,$A82,$C82)</f>
        <v>17381139.07</v>
      </c>
      <c r="N82" s="44"/>
      <c r="O82" s="39">
        <f>_xll.DBRW($D$18,$F$19,O$32,O$27,$B82,O$36,$F$25,O$35,$A82,$C82)</f>
        <v>4518017.4000000004</v>
      </c>
      <c r="P82" s="39">
        <f>_xll.DBRW($D$18,$F$19,P$32,P$27,$B82,P$36,$F$25,P$35,$A82,$C82)</f>
        <v>7069658.1600000001</v>
      </c>
      <c r="Q82" s="39">
        <f>_xll.DBRW($D$18,$F$19,Q$32,Q$27,$B82,Q$36,$F$25,Q$35,$A82,$C82)</f>
        <v>7655559.7199999997</v>
      </c>
      <c r="R82" s="44"/>
      <c r="S82" s="39">
        <f>_xll.DBRW($D$18,$F$19,S$32,S$27,$B82,S$36,$F$25,S$35,$A82,$C82)</f>
        <v>0</v>
      </c>
      <c r="T82" s="39">
        <f>_xll.DBRW($D$18,$F$19,T$32,T$30,$B82,T$36,$F$25,$F$26,$A82,$C82)</f>
        <v>19243235.280000001</v>
      </c>
      <c r="U82" s="44"/>
      <c r="V82" s="39">
        <f>_xll.DBRW($D$18,$F$19,V$32,V$27,$B82,V$36,$F$25,V$35,$A82,$C82)</f>
        <v>3529931.16</v>
      </c>
      <c r="W82" s="39">
        <f>_xll.DBRW($D$18,$F$19,W$32,W$27,$B82,W$36,$F$25,W$35,$A82,$C82)</f>
        <v>5203003.76</v>
      </c>
      <c r="X82" s="39">
        <f>_xll.DBRW($D$18,$F$19,X$32,X$27,$B82,X$36,$F$25,X$35,$A82,$C82)</f>
        <v>5779536.3800000008</v>
      </c>
      <c r="Y82" s="44"/>
      <c r="Z82" s="39">
        <f>_xll.DBRW($D$18,$F$19,Z$32,Z$27,$B82,Z$36,$F$25,Z$35,$A82,$C82)</f>
        <v>0</v>
      </c>
      <c r="AA82" s="39">
        <f>_xll.DBRW($D$18,$F$19,AA$32,AA$30,$B82,AA$36,$F$25,$F$26,$A82,$C82)</f>
        <v>14512471.300000001</v>
      </c>
      <c r="AB82" s="44"/>
      <c r="AC82" s="39">
        <f>_xll.DBRW($D$18,$F$19,AC$32,AC$27,$B82,AC$36,$F$25,AC$35,$A82,$C82)</f>
        <v>4476044.46</v>
      </c>
      <c r="AD82" s="39">
        <f>_xll.DBRW($D$18,$F$19,AD$32,AD$27,$B82,AD$36,$F$25,AD$35,$A82,$C82)</f>
        <v>3942076.33</v>
      </c>
      <c r="AE82" s="39">
        <f>_xll.DBRW($D$18,$F$19,AE$32,AE$27,$B82,AE$36,$F$25,AE$35,$A82,$C82)</f>
        <v>5709792.4399999995</v>
      </c>
      <c r="AF82" s="44"/>
      <c r="AG82" s="39">
        <f>_xll.DBRW($D$18,$F$19,AG$32,AG$27,$B82,AG$36,$F$25,AG$35,$A82,$C82)</f>
        <v>0</v>
      </c>
      <c r="AH82" s="39">
        <f>_xll.DBRW($D$18,$F$19,AH$32,AH$30,$B82,AH$36,$F$25,$F$26,$A82,$C82)</f>
        <v>14127913.229999999</v>
      </c>
      <c r="AJ82" s="39">
        <f>_xll.DBRW($D$18,$F$19,AJ$32,AJ$27,$B82,AJ$36,$F$25,AJ$35,$A82,$C82)</f>
        <v>4494097.0877607241</v>
      </c>
      <c r="AK82" s="39">
        <f>_xll.DBRW($D$18,$F$19,AK$32,AK$27,$B82,AK$36,$F$25,AK$35,$A82,$C82)</f>
        <v>5194223.5048130024</v>
      </c>
      <c r="AL82" s="39">
        <f>_xll.DBRW($D$18,$F$19,AL$32,AL$27,$B82,AL$36,$F$25,AL$35,$A82,$C82)</f>
        <v>5392348.3899999997</v>
      </c>
      <c r="AM82" s="39">
        <f>_xll.DBRW($D$18,$F$19,AM$32,AM$30,$B82,AM$36,$F$25,$F$26,$A82,$C82)</f>
        <v>15080668.982573725</v>
      </c>
      <c r="AN82" s="44"/>
      <c r="AO82" s="39">
        <f>_xll.DBRW($D$18,$F$19,AO$32,AO$27,$B82,AO$36,$F$25,AO$35,$A82,$C82)</f>
        <v>3889258.7024819348</v>
      </c>
      <c r="AP82" s="39">
        <f>_xll.DBRW($D$18,$F$19,AP$32,AP$27,$B82,AP$36,$F$25,AP$35,$A82,$C82)</f>
        <v>3974581.4954445488</v>
      </c>
      <c r="AQ82" s="39">
        <f>_xll.DBRW($D$18,$F$19,AQ$32,AQ$27,$B82,AQ$36,$F$25,AQ$35,$A82,$C82)</f>
        <v>4618243.426013195</v>
      </c>
      <c r="AR82" s="39">
        <f>_xll.DBRW($D$18,$F$19,AR$32,AR$30,$B82,AR$36,$F$25,$F$26,$A82,$C82)</f>
        <v>12482083.623939678</v>
      </c>
      <c r="AS82" s="44"/>
      <c r="AT82" s="39">
        <f>_xll.DBRW($D$18,$F$19,AT$32,AT$27,$B82,AT$36,$F$25,AT$35,$A82,$C82)</f>
        <v>4044665.3550109952</v>
      </c>
      <c r="AU82" s="39">
        <f>_xll.DBRW($D$18,$F$19,AU$32,AU$27,$B82,AU$36,$F$25,AU$35,$A82,$C82)</f>
        <v>4044665.3550109952</v>
      </c>
      <c r="AV82" s="39">
        <f>_xll.DBRW($D$18,$F$19,AV$32,AV$27,$B82,AV$36,$F$25,AV$35,$A82,$C82)</f>
        <v>4705848.2485076971</v>
      </c>
      <c r="AW82" s="39">
        <f>_xll.DBRW($D$18,$F$19,AW$32,AW$30,$B82,AW$36,$F$25,$F$26,$A82,$C82)</f>
        <v>12795178.958529688</v>
      </c>
      <c r="AY82" s="39">
        <f>_xll.DBRW($D$18,$F$19,$F$22,$F$23,$B82,AY$36,$F$25,$F$26,$A82,$C82)</f>
        <v>65264758.879999995</v>
      </c>
      <c r="AZ82" s="44"/>
      <c r="BA82" s="39">
        <f>_xll.DBRW($D$18,$F$19,$M$3,$G$3,$B82,BA$36,$F$25,$F$26,$A82,$C82)</f>
        <v>62964288.792573735</v>
      </c>
      <c r="BB82" s="44"/>
      <c r="BC82" s="39">
        <f>_xll.DBRW($D$18,$F$19,$M$6,$G$6,$B82,BC$36,$F$25,$F$26,$A82,$C82)</f>
        <v>56203137.136513412</v>
      </c>
      <c r="BD82" s="44"/>
      <c r="BE82" s="39">
        <f>_xll.DBRW($D$18,$F$19,$M$9,$G$9,$B82,BE$36,$F$25,$F$26,$A82,$C82)</f>
        <v>54485844.795043096</v>
      </c>
      <c r="BG82" s="39">
        <f>_xll.DBRW($D$18,$F$19,$M$12,$G$12,$B82,BG$36,$F$25,$F$26,$A82,$C82)</f>
        <v>52846484.981631204</v>
      </c>
      <c r="BI82" s="39">
        <f>_xll.DBRW($D$18,$F$19,$M$15,$G$15,$B82,BI$36,$F$25,$F$26,$A82,$C82)</f>
        <v>50114418.693056852</v>
      </c>
    </row>
    <row r="83" spans="1:61" x14ac:dyDescent="0.3">
      <c r="A83" s="2" t="s">
        <v>23</v>
      </c>
      <c r="B83" t="s">
        <v>54</v>
      </c>
      <c r="C83" s="9" t="s">
        <v>24</v>
      </c>
      <c r="E83" s="100" t="s">
        <v>54</v>
      </c>
      <c r="F83" s="100"/>
      <c r="H83" s="39">
        <f>_xll.DBRW($D$18,$F$19,H$32,H$27,$B83,H$36,$F$25,H$35,$A83,$C83)</f>
        <v>3230707.31</v>
      </c>
      <c r="I83" s="39">
        <f>_xll.DBRW($D$18,$F$19,I$32,I$27,$B83,I$36,$F$25,I$35,$A83,$C83)</f>
        <v>3131445.12</v>
      </c>
      <c r="J83" s="39">
        <f>_xll.DBRW($D$18,$F$19,J$32,J$27,$B83,J$36,$F$25,J$35,$A83,$C83)</f>
        <v>4265101.74</v>
      </c>
      <c r="K83" s="44"/>
      <c r="L83" s="39">
        <f>_xll.DBRW($D$18,$F$19,L$32,L$27,$B83,L$36,$F$25,L$35,$A83,$C83)</f>
        <v>0</v>
      </c>
      <c r="M83" s="39">
        <f>_xll.DBRW($D$18,$F$19,M$32,M$30,$B83,M$36,$F$25,$F$26,$A83,$C83)</f>
        <v>10627254.17</v>
      </c>
      <c r="N83" s="44"/>
      <c r="O83" s="39">
        <f>_xll.DBRW($D$18,$F$19,O$32,O$27,$B83,O$36,$F$25,O$35,$A83,$C83)</f>
        <v>3324413.82</v>
      </c>
      <c r="P83" s="39">
        <f>_xll.DBRW($D$18,$F$19,P$32,P$27,$B83,P$36,$F$25,P$35,$A83,$C83)</f>
        <v>2812174.2</v>
      </c>
      <c r="Q83" s="39">
        <f>_xll.DBRW($D$18,$F$19,Q$32,Q$27,$B83,Q$36,$F$25,Q$35,$A83,$C83)</f>
        <v>3651858.6500000004</v>
      </c>
      <c r="R83" s="44"/>
      <c r="S83" s="39">
        <f>_xll.DBRW($D$18,$F$19,S$32,S$27,$B83,S$36,$F$25,S$35,$A83,$C83)</f>
        <v>0</v>
      </c>
      <c r="T83" s="39">
        <f>_xll.DBRW($D$18,$F$19,T$32,T$30,$B83,T$36,$F$25,$F$26,$A83,$C83)</f>
        <v>9788446.6699999999</v>
      </c>
      <c r="U83" s="44"/>
      <c r="V83" s="39">
        <f>_xll.DBRW($D$18,$F$19,V$32,V$27,$B83,V$36,$F$25,V$35,$A83,$C83)</f>
        <v>3295550.2300000004</v>
      </c>
      <c r="W83" s="39">
        <f>_xll.DBRW($D$18,$F$19,W$32,W$27,$B83,W$36,$F$25,W$35,$A83,$C83)</f>
        <v>2873449.33</v>
      </c>
      <c r="X83" s="39">
        <f>_xll.DBRW($D$18,$F$19,X$32,X$27,$B83,X$36,$F$25,X$35,$A83,$C83)</f>
        <v>4078184.55</v>
      </c>
      <c r="Y83" s="44"/>
      <c r="Z83" s="39">
        <f>_xll.DBRW($D$18,$F$19,Z$32,Z$27,$B83,Z$36,$F$25,Z$35,$A83,$C83)</f>
        <v>0</v>
      </c>
      <c r="AA83" s="39">
        <f>_xll.DBRW($D$18,$F$19,AA$32,AA$30,$B83,AA$36,$F$25,$F$26,$A83,$C83)</f>
        <v>10247184.109999999</v>
      </c>
      <c r="AB83" s="44"/>
      <c r="AC83" s="39">
        <f>_xll.DBRW($D$18,$F$19,AC$32,AC$27,$B83,AC$36,$F$25,AC$35,$A83,$C83)</f>
        <v>3112668.58</v>
      </c>
      <c r="AD83" s="39">
        <f>_xll.DBRW($D$18,$F$19,AD$32,AD$27,$B83,AD$36,$F$25,AD$35,$A83,$C83)</f>
        <v>3050774.24</v>
      </c>
      <c r="AE83" s="39">
        <f>_xll.DBRW($D$18,$F$19,AE$32,AE$27,$B83,AE$36,$F$25,AE$35,$A83,$C83)</f>
        <v>3024472.38</v>
      </c>
      <c r="AF83" s="44"/>
      <c r="AG83" s="39">
        <f>_xll.DBRW($D$18,$F$19,AG$32,AG$27,$B83,AG$36,$F$25,AG$35,$A83,$C83)</f>
        <v>0</v>
      </c>
      <c r="AH83" s="39">
        <f>_xll.DBRW($D$18,$F$19,AH$32,AH$30,$B83,AH$36,$F$25,$F$26,$A83,$C83)</f>
        <v>9187915.1999999993</v>
      </c>
      <c r="AJ83" s="39">
        <f>_xll.DBRW($D$18,$F$19,AJ$32,AJ$27,$B83,AJ$36,$F$25,AJ$35,$A83,$C83)</f>
        <v>3241163.92</v>
      </c>
      <c r="AK83" s="39">
        <f>_xll.DBRW($D$18,$F$19,AK$32,AK$27,$B83,AK$36,$F$25,AK$35,$A83,$C83)</f>
        <v>3500150.91</v>
      </c>
      <c r="AL83" s="39">
        <f>_xll.DBRW($D$18,$F$19,AL$32,AL$27,$B83,AL$36,$F$25,AL$35,$A83,$C83)</f>
        <v>3680012.35</v>
      </c>
      <c r="AM83" s="39">
        <f>_xll.DBRW($D$18,$F$19,AM$32,AM$30,$B83,AM$36,$F$25,$F$26,$A83,$C83)</f>
        <v>10421327.18</v>
      </c>
      <c r="AN83" s="44"/>
      <c r="AO83" s="39">
        <f>_xll.DBRW($D$18,$F$19,AO$32,AO$27,$B83,AO$36,$F$25,AO$35,$A83,$C83)</f>
        <v>3154719.5</v>
      </c>
      <c r="AP83" s="39">
        <f>_xll.DBRW($D$18,$F$19,AP$32,AP$27,$B83,AP$36,$F$25,AP$35,$A83,$C83)</f>
        <v>3150233.9000000004</v>
      </c>
      <c r="AQ83" s="39">
        <f>_xll.DBRW($D$18,$F$19,AQ$32,AQ$27,$B83,AQ$36,$F$25,AQ$35,$A83,$C83)</f>
        <v>3946699.7</v>
      </c>
      <c r="AR83" s="39">
        <f>_xll.DBRW($D$18,$F$19,AR$32,AR$30,$B83,AR$36,$F$25,$F$26,$A83,$C83)</f>
        <v>10251653.100000001</v>
      </c>
      <c r="AS83" s="44"/>
      <c r="AT83" s="39">
        <f>_xll.DBRW($D$18,$F$19,AT$32,AT$27,$B83,AT$36,$F$25,AT$35,$A83,$C83)</f>
        <v>3031274.6</v>
      </c>
      <c r="AU83" s="39">
        <f>_xll.DBRW($D$18,$F$19,AU$32,AU$27,$B83,AU$36,$F$25,AU$35,$A83,$C83)</f>
        <v>3008409.4000000004</v>
      </c>
      <c r="AV83" s="39">
        <f>_xll.DBRW($D$18,$F$19,AV$32,AV$27,$B83,AV$36,$F$25,AV$35,$A83,$C83)</f>
        <v>3773528.5</v>
      </c>
      <c r="AW83" s="39">
        <f>_xll.DBRW($D$18,$F$19,AW$32,AW$30,$B83,AW$36,$F$25,$F$26,$A83,$C83)</f>
        <v>9813212.5</v>
      </c>
      <c r="AY83" s="39">
        <f>_xll.DBRW($D$18,$F$19,$F$22,$F$23,$B83,AY$36,$F$25,$F$26,$A83,$C83)</f>
        <v>39850800.149999991</v>
      </c>
      <c r="AZ83" s="44"/>
      <c r="BA83" s="39">
        <f>_xll.DBRW($D$18,$F$19,$M$3,$G$3,$B83,BA$36,$F$25,$F$26,$A83,$C83)</f>
        <v>39644873.160000011</v>
      </c>
      <c r="BB83" s="44"/>
      <c r="BC83" s="39">
        <f>_xll.DBRW($D$18,$F$19,$M$6,$G$6,$B83,BC$36,$F$25,$F$26,$A83,$C83)</f>
        <v>40108079.589999996</v>
      </c>
      <c r="BD83" s="44"/>
      <c r="BE83" s="39">
        <f>_xll.DBRW($D$18,$F$19,$M$9,$G$9,$B83,BE$36,$F$25,$F$26,$A83,$C83)</f>
        <v>39674107.980000004</v>
      </c>
      <c r="BG83" s="39">
        <f>_xll.DBRW($D$18,$F$19,$M$12,$G$12,$B83,BG$36,$F$25,$F$26,$A83,$C83)</f>
        <v>40185791.579999998</v>
      </c>
      <c r="BI83" s="39">
        <f>_xll.DBRW($D$18,$F$19,$M$15,$G$15,$B83,BI$36,$F$25,$F$26,$A83,$C83)</f>
        <v>39373495.799999997</v>
      </c>
    </row>
    <row r="84" spans="1:61" x14ac:dyDescent="0.3">
      <c r="A84" s="2" t="s">
        <v>23</v>
      </c>
      <c r="B84" t="s">
        <v>55</v>
      </c>
      <c r="C84" s="9" t="s">
        <v>24</v>
      </c>
      <c r="E84" s="100" t="s">
        <v>55</v>
      </c>
      <c r="F84" s="100"/>
      <c r="H84" s="39">
        <f>_xll.DBRW($D$18,$F$19,H$32,H$27,$B84,H$36,$F$25,H$35,$A84,$C84)</f>
        <v>584051.85</v>
      </c>
      <c r="I84" s="39">
        <f>_xll.DBRW($D$18,$F$19,I$32,I$27,$B84,I$36,$F$25,I$35,$A84,$C84)</f>
        <v>514987.31</v>
      </c>
      <c r="J84" s="39">
        <f>_xll.DBRW($D$18,$F$19,J$32,J$27,$B84,J$36,$F$25,J$35,$A84,$C84)</f>
        <v>541449.72</v>
      </c>
      <c r="K84" s="44"/>
      <c r="L84" s="39">
        <f>_xll.DBRW($D$18,$F$19,L$32,L$27,$B84,L$36,$F$25,L$35,$A84,$C84)</f>
        <v>0</v>
      </c>
      <c r="M84" s="39">
        <f>_xll.DBRW($D$18,$F$19,M$32,M$30,$B84,M$36,$F$25,$F$26,$A84,$C84)</f>
        <v>1640488.88</v>
      </c>
      <c r="N84" s="44"/>
      <c r="O84" s="39">
        <f>_xll.DBRW($D$18,$F$19,O$32,O$27,$B84,O$36,$F$25,O$35,$A84,$C84)</f>
        <v>364672.58999999997</v>
      </c>
      <c r="P84" s="39">
        <f>_xll.DBRW($D$18,$F$19,P$32,P$27,$B84,P$36,$F$25,P$35,$A84,$C84)</f>
        <v>319868.21000000002</v>
      </c>
      <c r="Q84" s="39">
        <f>_xll.DBRW($D$18,$F$19,Q$32,Q$27,$B84,Q$36,$F$25,Q$35,$A84,$C84)</f>
        <v>448047.14</v>
      </c>
      <c r="R84" s="44"/>
      <c r="S84" s="39">
        <f>_xll.DBRW($D$18,$F$19,S$32,S$27,$B84,S$36,$F$25,S$35,$A84,$C84)</f>
        <v>0</v>
      </c>
      <c r="T84" s="39">
        <f>_xll.DBRW($D$18,$F$19,T$32,T$30,$B84,T$36,$F$25,$F$26,$A84,$C84)</f>
        <v>1132587.94</v>
      </c>
      <c r="U84" s="44"/>
      <c r="V84" s="39">
        <f>_xll.DBRW($D$18,$F$19,V$32,V$27,$B84,V$36,$F$25,V$35,$A84,$C84)</f>
        <v>334449.68</v>
      </c>
      <c r="W84" s="39">
        <f>_xll.DBRW($D$18,$F$19,W$32,W$27,$B84,W$36,$F$25,W$35,$A84,$C84)</f>
        <v>419393.55000000005</v>
      </c>
      <c r="X84" s="39">
        <f>_xll.DBRW($D$18,$F$19,X$32,X$27,$B84,X$36,$F$25,X$35,$A84,$C84)</f>
        <v>455242.6</v>
      </c>
      <c r="Y84" s="44"/>
      <c r="Z84" s="39">
        <f>_xll.DBRW($D$18,$F$19,Z$32,Z$27,$B84,Z$36,$F$25,Z$35,$A84,$C84)</f>
        <v>0</v>
      </c>
      <c r="AA84" s="39">
        <f>_xll.DBRW($D$18,$F$19,AA$32,AA$30,$B84,AA$36,$F$25,$F$26,$A84,$C84)</f>
        <v>1209085.83</v>
      </c>
      <c r="AB84" s="44"/>
      <c r="AC84" s="39">
        <f>_xll.DBRW($D$18,$F$19,AC$32,AC$27,$B84,AC$36,$F$25,AC$35,$A84,$C84)</f>
        <v>323397.73000000004</v>
      </c>
      <c r="AD84" s="39">
        <f>_xll.DBRW($D$18,$F$19,AD$32,AD$27,$B84,AD$36,$F$25,AD$35,$A84,$C84)</f>
        <v>316063.27</v>
      </c>
      <c r="AE84" s="39">
        <f>_xll.DBRW($D$18,$F$19,AE$32,AE$27,$B84,AE$36,$F$25,AE$35,$A84,$C84)</f>
        <v>365722.22</v>
      </c>
      <c r="AF84" s="44"/>
      <c r="AG84" s="39">
        <f>_xll.DBRW($D$18,$F$19,AG$32,AG$27,$B84,AG$36,$F$25,AG$35,$A84,$C84)</f>
        <v>0</v>
      </c>
      <c r="AH84" s="39">
        <f>_xll.DBRW($D$18,$F$19,AH$32,AH$30,$B84,AH$36,$F$25,$F$26,$A84,$C84)</f>
        <v>1005183.22</v>
      </c>
      <c r="AJ84" s="39">
        <f>_xll.DBRW($D$18,$F$19,AJ$32,AJ$27,$B84,AJ$36,$F$25,AJ$35,$A84,$C84)</f>
        <v>450791.60875835846</v>
      </c>
      <c r="AK84" s="39">
        <f>_xll.DBRW($D$18,$F$19,AK$32,AK$27,$B84,AK$36,$F$25,AK$35,$A84,$C84)</f>
        <v>375008.88093184942</v>
      </c>
      <c r="AL84" s="39">
        <f>_xll.DBRW($D$18,$F$19,AL$32,AL$27,$B84,AL$36,$F$25,AL$35,$A84,$C84)</f>
        <v>392562.21</v>
      </c>
      <c r="AM84" s="39">
        <f>_xll.DBRW($D$18,$F$19,AM$32,AM$30,$B84,AM$36,$F$25,$F$26,$A84,$C84)</f>
        <v>1218362.6996902078</v>
      </c>
      <c r="AN84" s="44"/>
      <c r="AO84" s="39">
        <f>_xll.DBRW($D$18,$F$19,AO$32,AO$27,$B84,AO$36,$F$25,AO$35,$A84,$C84)</f>
        <v>433474.08746061043</v>
      </c>
      <c r="AP84" s="39">
        <f>_xll.DBRW($D$18,$F$19,AP$32,AP$27,$B84,AP$36,$F$25,AP$35,$A84,$C84)</f>
        <v>465454.19933046529</v>
      </c>
      <c r="AQ84" s="39">
        <f>_xll.DBRW($D$18,$F$19,AQ$32,AQ$27,$B84,AQ$36,$F$25,AQ$35,$A84,$C84)</f>
        <v>471732.02572866302</v>
      </c>
      <c r="AR84" s="39">
        <f>_xll.DBRW($D$18,$F$19,AR$32,AR$30,$B84,AR$36,$F$25,$F$26,$A84,$C84)</f>
        <v>1370660.3125197387</v>
      </c>
      <c r="AS84" s="44"/>
      <c r="AT84" s="39">
        <f>_xll.DBRW($D$18,$F$19,AT$32,AT$27,$B84,AT$36,$F$25,AT$35,$A84,$C84)</f>
        <v>487173.25826215732</v>
      </c>
      <c r="AU84" s="39">
        <f>_xll.DBRW($D$18,$F$19,AU$32,AU$27,$B84,AU$36,$F$25,AU$35,$A84,$C84)</f>
        <v>536753.37013201206</v>
      </c>
      <c r="AV84" s="39">
        <f>_xll.DBRW($D$18,$F$19,AV$32,AV$27,$B84,AV$36,$F$25,AV$35,$A84,$C84)</f>
        <v>561432.02572866296</v>
      </c>
      <c r="AW84" s="39">
        <f>_xll.DBRW($D$18,$F$19,AW$32,AW$30,$B84,AW$36,$F$25,$F$26,$A84,$C84)</f>
        <v>1585358.6541228322</v>
      </c>
      <c r="AY84" s="39">
        <f>_xll.DBRW($D$18,$F$19,$F$22,$F$23,$B84,AY$36,$F$25,$F$26,$A84,$C84)</f>
        <v>4987345.8699999973</v>
      </c>
      <c r="AZ84" s="44"/>
      <c r="BA84" s="39">
        <f>_xll.DBRW($D$18,$F$19,$M$3,$G$3,$B84,BA$36,$F$25,$F$26,$A84,$C84)</f>
        <v>4565219.6896902071</v>
      </c>
      <c r="BB84" s="44"/>
      <c r="BC84" s="39">
        <f>_xll.DBRW($D$18,$F$19,$M$6,$G$6,$B84,BC$36,$F$25,$F$26,$A84,$C84)</f>
        <v>4803292.0622099461</v>
      </c>
      <c r="BD84" s="44"/>
      <c r="BE84" s="39">
        <f>_xll.DBRW($D$18,$F$19,$M$9,$G$9,$B84,BE$36,$F$25,$F$26,$A84,$C84)</f>
        <v>5179564.8863327783</v>
      </c>
      <c r="BG84" s="39">
        <f>_xll.DBRW($D$18,$F$19,$M$12,$G$12,$B84,BG$36,$F$25,$F$26,$A84,$C84)</f>
        <v>5946086.522214368</v>
      </c>
      <c r="BI84" s="39">
        <f>_xll.DBRW($D$18,$F$19,$M$15,$G$15,$B84,BI$36,$F$25,$F$26,$A84,$C84)</f>
        <v>6649284.5642058589</v>
      </c>
    </row>
    <row r="85" spans="1:61" x14ac:dyDescent="0.3">
      <c r="A85" s="2" t="s">
        <v>23</v>
      </c>
      <c r="B85" t="s">
        <v>56</v>
      </c>
      <c r="C85" s="9" t="s">
        <v>24</v>
      </c>
      <c r="E85" s="100" t="s">
        <v>56</v>
      </c>
      <c r="F85" s="100"/>
      <c r="H85" s="39">
        <f>_xll.DBRW($D$18,$F$19,H$32,H$27,$B85,H$36,$F$25,H$35,$A85,$C85)</f>
        <v>383851</v>
      </c>
      <c r="I85" s="39">
        <f>_xll.DBRW($D$18,$F$19,I$32,I$27,$B85,I$36,$F$25,I$35,$A85,$C85)</f>
        <v>276879</v>
      </c>
      <c r="J85" s="39">
        <f>_xll.DBRW($D$18,$F$19,J$32,J$27,$B85,J$36,$F$25,J$35,$A85,$C85)</f>
        <v>338335</v>
      </c>
      <c r="K85" s="44"/>
      <c r="L85" s="39">
        <f>_xll.DBRW($D$18,$F$19,L$32,L$27,$B85,L$36,$F$25,L$35,$A85,$C85)</f>
        <v>0</v>
      </c>
      <c r="M85" s="39">
        <f>_xll.DBRW($D$18,$F$19,M$32,M$30,$B85,M$36,$F$25,$F$26,$A85,$C85)</f>
        <v>999065</v>
      </c>
      <c r="N85" s="44"/>
      <c r="O85" s="39">
        <f>_xll.DBRW($D$18,$F$19,O$32,O$27,$B85,O$36,$F$25,O$35,$A85,$C85)</f>
        <v>258333</v>
      </c>
      <c r="P85" s="39">
        <f>_xll.DBRW($D$18,$F$19,P$32,P$27,$B85,P$36,$F$25,P$35,$A85,$C85)</f>
        <v>391803</v>
      </c>
      <c r="Q85" s="39">
        <f>_xll.DBRW($D$18,$F$19,Q$32,Q$27,$B85,Q$36,$F$25,Q$35,$A85,$C85)</f>
        <v>339613</v>
      </c>
      <c r="R85" s="44"/>
      <c r="S85" s="39">
        <f>_xll.DBRW($D$18,$F$19,S$32,S$27,$B85,S$36,$F$25,S$35,$A85,$C85)</f>
        <v>0</v>
      </c>
      <c r="T85" s="39">
        <f>_xll.DBRW($D$18,$F$19,T$32,T$30,$B85,T$36,$F$25,$F$26,$A85,$C85)</f>
        <v>989749</v>
      </c>
      <c r="U85" s="44"/>
      <c r="V85" s="39">
        <f>_xll.DBRW($D$18,$F$19,V$32,V$27,$B85,V$36,$F$25,V$35,$A85,$C85)</f>
        <v>322441</v>
      </c>
      <c r="W85" s="39">
        <f>_xll.DBRW($D$18,$F$19,W$32,W$27,$B85,W$36,$F$25,W$35,$A85,$C85)</f>
        <v>324247</v>
      </c>
      <c r="X85" s="39">
        <f>_xll.DBRW($D$18,$F$19,X$32,X$27,$B85,X$36,$F$25,X$35,$A85,$C85)</f>
        <v>374347</v>
      </c>
      <c r="Y85" s="44"/>
      <c r="Z85" s="39">
        <f>_xll.DBRW($D$18,$F$19,Z$32,Z$27,$B85,Z$36,$F$25,Z$35,$A85,$C85)</f>
        <v>0</v>
      </c>
      <c r="AA85" s="39">
        <f>_xll.DBRW($D$18,$F$19,AA$32,AA$30,$B85,AA$36,$F$25,$F$26,$A85,$C85)</f>
        <v>1021035</v>
      </c>
      <c r="AB85" s="44"/>
      <c r="AC85" s="39">
        <f>_xll.DBRW($D$18,$F$19,AC$32,AC$27,$B85,AC$36,$F$25,AC$35,$A85,$C85)</f>
        <v>281039</v>
      </c>
      <c r="AD85" s="39">
        <f>_xll.DBRW($D$18,$F$19,AD$32,AD$27,$B85,AD$36,$F$25,AD$35,$A85,$C85)</f>
        <v>269214</v>
      </c>
      <c r="AE85" s="39">
        <f>_xll.DBRW($D$18,$F$19,AE$32,AE$27,$B85,AE$36,$F$25,AE$35,$A85,$C85)</f>
        <v>305908</v>
      </c>
      <c r="AF85" s="44"/>
      <c r="AG85" s="39">
        <f>_xll.DBRW($D$18,$F$19,AG$32,AG$27,$B85,AG$36,$F$25,AG$35,$A85,$C85)</f>
        <v>0</v>
      </c>
      <c r="AH85" s="39">
        <f>_xll.DBRW($D$18,$F$19,AH$32,AH$30,$B85,AH$36,$F$25,$F$26,$A85,$C85)</f>
        <v>856161</v>
      </c>
      <c r="AJ85" s="39">
        <f>_xll.DBRW($D$18,$F$19,AJ$32,AJ$27,$B85,AJ$36,$F$25,AJ$35,$A85,$C85)</f>
        <v>331159</v>
      </c>
      <c r="AK85" s="39">
        <f>_xll.DBRW($D$18,$F$19,AK$32,AK$27,$B85,AK$36,$F$25,AK$35,$A85,$C85)</f>
        <v>312650</v>
      </c>
      <c r="AL85" s="39">
        <f>_xll.DBRW($D$18,$F$19,AL$32,AL$27,$B85,AL$36,$F$25,AL$35,$A85,$C85)</f>
        <v>375000</v>
      </c>
      <c r="AM85" s="39">
        <f>_xll.DBRW($D$18,$F$19,AM$32,AM$30,$B85,AM$36,$F$25,$F$26,$A85,$C85)</f>
        <v>1018809</v>
      </c>
      <c r="AN85" s="44"/>
      <c r="AO85" s="39">
        <f>_xll.DBRW($D$18,$F$19,AO$32,AO$27,$B85,AO$36,$F$25,AO$35,$A85,$C85)</f>
        <v>322000</v>
      </c>
      <c r="AP85" s="39">
        <f>_xll.DBRW($D$18,$F$19,AP$32,AP$27,$B85,AP$36,$F$25,AP$35,$A85,$C85)</f>
        <v>343000</v>
      </c>
      <c r="AQ85" s="39">
        <f>_xll.DBRW($D$18,$F$19,AQ$32,AQ$27,$B85,AQ$36,$F$25,AQ$35,$A85,$C85)</f>
        <v>384000</v>
      </c>
      <c r="AR85" s="39">
        <f>_xll.DBRW($D$18,$F$19,AR$32,AR$30,$B85,AR$36,$F$25,$F$26,$A85,$C85)</f>
        <v>1049000</v>
      </c>
      <c r="AS85" s="44"/>
      <c r="AT85" s="39">
        <f>_xll.DBRW($D$18,$F$19,AT$32,AT$27,$B85,AT$36,$F$25,AT$35,$A85,$C85)</f>
        <v>345000</v>
      </c>
      <c r="AU85" s="39">
        <f>_xll.DBRW($D$18,$F$19,AU$32,AU$27,$B85,AU$36,$F$25,AU$35,$A85,$C85)</f>
        <v>336000</v>
      </c>
      <c r="AV85" s="39">
        <f>_xll.DBRW($D$18,$F$19,AV$32,AV$27,$B85,AV$36,$F$25,AV$35,$A85,$C85)</f>
        <v>367000</v>
      </c>
      <c r="AW85" s="39">
        <f>_xll.DBRW($D$18,$F$19,AW$32,AW$30,$B85,AW$36,$F$25,$F$26,$A85,$C85)</f>
        <v>1048000</v>
      </c>
      <c r="AY85" s="39">
        <f>_xll.DBRW($D$18,$F$19,$F$22,$F$23,$B85,AY$36,$F$25,$F$26,$A85,$C85)</f>
        <v>3866010</v>
      </c>
      <c r="AZ85" s="44"/>
      <c r="BA85" s="39">
        <f>_xll.DBRW($D$18,$F$19,$M$3,$G$3,$B85,BA$36,$F$25,$F$26,$A85,$C85)</f>
        <v>3885754</v>
      </c>
      <c r="BB85" s="44"/>
      <c r="BC85" s="39">
        <f>_xll.DBRW($D$18,$F$19,$M$6,$G$6,$B85,BC$36,$F$25,$F$26,$A85,$C85)</f>
        <v>3945005</v>
      </c>
      <c r="BD85" s="44"/>
      <c r="BE85" s="39">
        <f>_xll.DBRW($D$18,$F$19,$M$9,$G$9,$B85,BE$36,$F$25,$F$26,$A85,$C85)</f>
        <v>3971970</v>
      </c>
      <c r="BG85" s="39">
        <f>_xll.DBRW($D$18,$F$19,$M$12,$G$12,$B85,BG$36,$F$25,$F$26,$A85,$C85)</f>
        <v>4280809</v>
      </c>
      <c r="BI85" s="39">
        <f>_xll.DBRW($D$18,$F$19,$M$15,$G$15,$B85,BI$36,$F$25,$F$26,$A85,$C85)</f>
        <v>4431000</v>
      </c>
    </row>
    <row r="86" spans="1:61" x14ac:dyDescent="0.3">
      <c r="A86" s="2" t="s">
        <v>23</v>
      </c>
      <c r="B86" t="s">
        <v>57</v>
      </c>
      <c r="C86" s="9" t="s">
        <v>24</v>
      </c>
      <c r="E86" s="100" t="s">
        <v>57</v>
      </c>
      <c r="F86" s="100"/>
      <c r="H86" s="39">
        <f>_xll.DBRW($D$18,$F$19,H$32,H$27,$B86,H$36,$F$25,H$35,$A86,$C86)</f>
        <v>251489.38</v>
      </c>
      <c r="I86" s="39">
        <f>_xll.DBRW($D$18,$F$19,I$32,I$27,$B86,I$36,$F$25,I$35,$A86,$C86)</f>
        <v>221999.11</v>
      </c>
      <c r="J86" s="39">
        <f>_xll.DBRW($D$18,$F$19,J$32,J$27,$B86,J$36,$F$25,J$35,$A86,$C86)</f>
        <v>410385.9</v>
      </c>
      <c r="K86" s="44"/>
      <c r="L86" s="39">
        <f>_xll.DBRW($D$18,$F$19,L$32,L$27,$B86,L$36,$F$25,L$35,$A86,$C86)</f>
        <v>0</v>
      </c>
      <c r="M86" s="39">
        <f>_xll.DBRW($D$18,$F$19,M$32,M$30,$B86,M$36,$F$25,$F$26,$A86,$C86)</f>
        <v>883874.39</v>
      </c>
      <c r="N86" s="44"/>
      <c r="O86" s="39">
        <f>_xll.DBRW($D$18,$F$19,O$32,O$27,$B86,O$36,$F$25,O$35,$A86,$C86)</f>
        <v>285006.63</v>
      </c>
      <c r="P86" s="39">
        <f>_xll.DBRW($D$18,$F$19,P$32,P$27,$B86,P$36,$F$25,P$35,$A86,$C86)</f>
        <v>276783.7</v>
      </c>
      <c r="Q86" s="39">
        <f>_xll.DBRW($D$18,$F$19,Q$32,Q$27,$B86,Q$36,$F$25,Q$35,$A86,$C86)</f>
        <v>383866.14</v>
      </c>
      <c r="R86" s="44"/>
      <c r="S86" s="39">
        <f>_xll.DBRW($D$18,$F$19,S$32,S$27,$B86,S$36,$F$25,S$35,$A86,$C86)</f>
        <v>0</v>
      </c>
      <c r="T86" s="39">
        <f>_xll.DBRW($D$18,$F$19,T$32,T$30,$B86,T$36,$F$25,$F$26,$A86,$C86)</f>
        <v>945656.47000000009</v>
      </c>
      <c r="U86" s="44"/>
      <c r="V86" s="39">
        <f>_xll.DBRW($D$18,$F$19,V$32,V$27,$B86,V$36,$F$25,V$35,$A86,$C86)</f>
        <v>279817.39</v>
      </c>
      <c r="W86" s="39">
        <f>_xll.DBRW($D$18,$F$19,W$32,W$27,$B86,W$36,$F$25,W$35,$A86,$C86)</f>
        <v>216400.93</v>
      </c>
      <c r="X86" s="39">
        <f>_xll.DBRW($D$18,$F$19,X$32,X$27,$B86,X$36,$F$25,X$35,$A86,$C86)</f>
        <v>403234.4</v>
      </c>
      <c r="Y86" s="44"/>
      <c r="Z86" s="39">
        <f>_xll.DBRW($D$18,$F$19,Z$32,Z$27,$B86,Z$36,$F$25,Z$35,$A86,$C86)</f>
        <v>0</v>
      </c>
      <c r="AA86" s="39">
        <f>_xll.DBRW($D$18,$F$19,AA$32,AA$30,$B86,AA$36,$F$25,$F$26,$A86,$C86)</f>
        <v>899452.72</v>
      </c>
      <c r="AB86" s="44"/>
      <c r="AC86" s="39">
        <f>_xll.DBRW($D$18,$F$19,AC$32,AC$27,$B86,AC$36,$F$25,AC$35,$A86,$C86)</f>
        <v>308489.23</v>
      </c>
      <c r="AD86" s="39">
        <f>_xll.DBRW($D$18,$F$19,AD$32,AD$27,$B86,AD$36,$F$25,AD$35,$A86,$C86)</f>
        <v>258540.17</v>
      </c>
      <c r="AE86" s="39">
        <f>_xll.DBRW($D$18,$F$19,AE$32,AE$27,$B86,AE$36,$F$25,AE$35,$A86,$C86)</f>
        <v>284310.39</v>
      </c>
      <c r="AF86" s="44"/>
      <c r="AG86" s="39">
        <f>_xll.DBRW($D$18,$F$19,AG$32,AG$27,$B86,AG$36,$F$25,AG$35,$A86,$C86)</f>
        <v>0</v>
      </c>
      <c r="AH86" s="39">
        <f>_xll.DBRW($D$18,$F$19,AH$32,AH$30,$B86,AH$36,$F$25,$F$26,$A86,$C86)</f>
        <v>851339.79</v>
      </c>
      <c r="AJ86" s="39">
        <f>_xll.DBRW($D$18,$F$19,AJ$32,AJ$27,$B86,AJ$36,$F$25,AJ$35,$A86,$C86)</f>
        <v>278965.16537048121</v>
      </c>
      <c r="AK86" s="39">
        <f>_xll.DBRW($D$18,$F$19,AK$32,AK$27,$B86,AK$36,$F$25,AK$35,$A86,$C86)</f>
        <v>316702.70778166904</v>
      </c>
      <c r="AL86" s="39">
        <f>_xll.DBRW($D$18,$F$19,AL$32,AL$27,$B86,AL$36,$F$25,AL$35,$A86,$C86)</f>
        <v>313854.69</v>
      </c>
      <c r="AM86" s="39">
        <f>_xll.DBRW($D$18,$F$19,AM$32,AM$30,$B86,AM$36,$F$25,$F$26,$A86,$C86)</f>
        <v>909522.56315215025</v>
      </c>
      <c r="AN86" s="44"/>
      <c r="AO86" s="39">
        <f>_xll.DBRW($D$18,$F$19,AO$32,AO$27,$B86,AO$36,$F$25,AO$35,$A86,$C86)</f>
        <v>260100.57222125889</v>
      </c>
      <c r="AP86" s="39">
        <f>_xll.DBRW($D$18,$F$19,AP$32,AP$27,$B86,AP$36,$F$25,AP$35,$A86,$C86)</f>
        <v>260100.57222125889</v>
      </c>
      <c r="AQ86" s="39">
        <f>_xll.DBRW($D$18,$F$19,AQ$32,AQ$27,$B86,AQ$36,$F$25,AQ$35,$A86,$C86)</f>
        <v>390150.85833188833</v>
      </c>
      <c r="AR86" s="39">
        <f>_xll.DBRW($D$18,$F$19,AR$32,AR$30,$B86,AR$36,$F$25,$F$26,$A86,$C86)</f>
        <v>910352.00277440611</v>
      </c>
      <c r="AS86" s="44"/>
      <c r="AT86" s="39">
        <f>_xll.DBRW($D$18,$F$19,AT$32,AT$27,$B86,AT$36,$F$25,AT$35,$A86,$C86)</f>
        <v>346800.7629616785</v>
      </c>
      <c r="AU86" s="39">
        <f>_xll.DBRW($D$18,$F$19,AU$32,AU$27,$B86,AU$36,$F$25,AU$35,$A86,$C86)</f>
        <v>242218.65788104734</v>
      </c>
      <c r="AV86" s="39">
        <f>_xll.DBRW($D$18,$F$19,AV$32,AV$27,$B86,AV$36,$F$25,AV$35,$A86,$C86)</f>
        <v>354928.90584359289</v>
      </c>
      <c r="AW86" s="39">
        <f>_xll.DBRW($D$18,$F$19,AW$32,AW$30,$B86,AW$36,$F$25,$F$26,$A86,$C86)</f>
        <v>943948.32668631873</v>
      </c>
      <c r="AY86" s="39">
        <f>_xll.DBRW($D$18,$F$19,$F$22,$F$23,$B86,AY$36,$F$25,$F$26,$A86,$C86)</f>
        <v>3580323.3699999992</v>
      </c>
      <c r="AZ86" s="44"/>
      <c r="BA86" s="39">
        <f>_xll.DBRW($D$18,$F$19,$M$3,$G$3,$B86,BA$36,$F$25,$F$26,$A86,$C86)</f>
        <v>3605971.5431521493</v>
      </c>
      <c r="BB86" s="44"/>
      <c r="BC86" s="39">
        <f>_xll.DBRW($D$18,$F$19,$M$6,$G$6,$B86,BC$36,$F$25,$F$26,$A86,$C86)</f>
        <v>3570667.0759265567</v>
      </c>
      <c r="BD86" s="44"/>
      <c r="BE86" s="39">
        <f>_xll.DBRW($D$18,$F$19,$M$9,$G$9,$B86,BE$36,$F$25,$F$26,$A86,$C86)</f>
        <v>3615162.6826128755</v>
      </c>
      <c r="BG86" s="39">
        <f>_xll.DBRW($D$18,$F$19,$M$12,$G$12,$B86,BG$36,$F$25,$F$26,$A86,$C86)</f>
        <v>3767919.4766253596</v>
      </c>
      <c r="BI86" s="39">
        <f>_xll.DBRW($D$18,$F$19,$M$15,$G$15,$B86,BI$36,$F$25,$F$26,$A86,$C86)</f>
        <v>3853823.4784116521</v>
      </c>
    </row>
    <row r="87" spans="1:61" x14ac:dyDescent="0.3">
      <c r="A87" s="2" t="s">
        <v>23</v>
      </c>
      <c r="B87" t="s">
        <v>58</v>
      </c>
      <c r="C87" s="9" t="s">
        <v>24</v>
      </c>
      <c r="E87" s="100" t="s">
        <v>58</v>
      </c>
      <c r="F87" s="100"/>
      <c r="H87" s="39">
        <f>_xll.DBRW($D$18,$F$19,H$32,H$27,$B87,H$36,$F$25,H$35,$A87,$C87)</f>
        <v>0</v>
      </c>
      <c r="I87" s="39">
        <f>_xll.DBRW($D$18,$F$19,I$32,I$27,$B87,I$36,$F$25,I$35,$A87,$C87)</f>
        <v>0</v>
      </c>
      <c r="J87" s="39">
        <f>_xll.DBRW($D$18,$F$19,J$32,J$27,$B87,J$36,$F$25,J$35,$A87,$C87)</f>
        <v>0</v>
      </c>
      <c r="K87" s="44"/>
      <c r="L87" s="39">
        <f>_xll.DBRW($D$18,$F$19,L$32,L$27,$B87,L$36,$F$25,L$35,$A87,$C87)</f>
        <v>0</v>
      </c>
      <c r="M87" s="39">
        <f>_xll.DBRW($D$18,$F$19,M$32,M$30,$B87,M$36,$F$25,$F$26,$A87,$C87)</f>
        <v>0</v>
      </c>
      <c r="N87" s="44"/>
      <c r="O87" s="39">
        <f>_xll.DBRW($D$18,$F$19,O$32,O$27,$B87,O$36,$F$25,O$35,$A87,$C87)</f>
        <v>0</v>
      </c>
      <c r="P87" s="39">
        <f>_xll.DBRW($D$18,$F$19,P$32,P$27,$B87,P$36,$F$25,P$35,$A87,$C87)</f>
        <v>0</v>
      </c>
      <c r="Q87" s="39">
        <f>_xll.DBRW($D$18,$F$19,Q$32,Q$27,$B87,Q$36,$F$25,Q$35,$A87,$C87)</f>
        <v>0</v>
      </c>
      <c r="R87" s="44"/>
      <c r="S87" s="39">
        <f>_xll.DBRW($D$18,$F$19,S$32,S$27,$B87,S$36,$F$25,S$35,$A87,$C87)</f>
        <v>0</v>
      </c>
      <c r="T87" s="39">
        <f>_xll.DBRW($D$18,$F$19,T$32,T$30,$B87,T$36,$F$25,$F$26,$A87,$C87)</f>
        <v>0</v>
      </c>
      <c r="U87" s="44"/>
      <c r="V87" s="39">
        <f>_xll.DBRW($D$18,$F$19,V$32,V$27,$B87,V$36,$F$25,V$35,$A87,$C87)</f>
        <v>0</v>
      </c>
      <c r="W87" s="39">
        <f>_xll.DBRW($D$18,$F$19,W$32,W$27,$B87,W$36,$F$25,W$35,$A87,$C87)</f>
        <v>0</v>
      </c>
      <c r="X87" s="39">
        <f>_xll.DBRW($D$18,$F$19,X$32,X$27,$B87,X$36,$F$25,X$35,$A87,$C87)</f>
        <v>0</v>
      </c>
      <c r="Y87" s="44"/>
      <c r="Z87" s="39">
        <f>_xll.DBRW($D$18,$F$19,Z$32,Z$27,$B87,Z$36,$F$25,Z$35,$A87,$C87)</f>
        <v>0</v>
      </c>
      <c r="AA87" s="39">
        <f>_xll.DBRW($D$18,$F$19,AA$32,AA$30,$B87,AA$36,$F$25,$F$26,$A87,$C87)</f>
        <v>0</v>
      </c>
      <c r="AB87" s="44"/>
      <c r="AC87" s="39">
        <f>_xll.DBRW($D$18,$F$19,AC$32,AC$27,$B87,AC$36,$F$25,AC$35,$A87,$C87)</f>
        <v>0</v>
      </c>
      <c r="AD87" s="39">
        <f>_xll.DBRW($D$18,$F$19,AD$32,AD$27,$B87,AD$36,$F$25,AD$35,$A87,$C87)</f>
        <v>0</v>
      </c>
      <c r="AE87" s="39">
        <f>_xll.DBRW($D$18,$F$19,AE$32,AE$27,$B87,AE$36,$F$25,AE$35,$A87,$C87)</f>
        <v>0</v>
      </c>
      <c r="AF87" s="44"/>
      <c r="AG87" s="39">
        <f>_xll.DBRW($D$18,$F$19,AG$32,AG$27,$B87,AG$36,$F$25,AG$35,$A87,$C87)</f>
        <v>0</v>
      </c>
      <c r="AH87" s="39">
        <f>_xll.DBRW($D$18,$F$19,AH$32,AH$30,$B87,AH$36,$F$25,$F$26,$A87,$C87)</f>
        <v>0</v>
      </c>
      <c r="AJ87" s="39">
        <f>_xll.DBRW($D$18,$F$19,AJ$32,AJ$27,$B87,AJ$36,$F$25,AJ$35,$A87,$C87)</f>
        <v>0</v>
      </c>
      <c r="AK87" s="39">
        <f>_xll.DBRW($D$18,$F$19,AK$32,AK$27,$B87,AK$36,$F$25,AK$35,$A87,$C87)</f>
        <v>0</v>
      </c>
      <c r="AL87" s="39">
        <f>_xll.DBRW($D$18,$F$19,AL$32,AL$27,$B87,AL$36,$F$25,AL$35,$A87,$C87)</f>
        <v>0</v>
      </c>
      <c r="AM87" s="39">
        <f>_xll.DBRW($D$18,$F$19,AM$32,AM$30,$B87,AM$36,$F$25,$F$26,$A87,$C87)</f>
        <v>0</v>
      </c>
      <c r="AN87" s="44"/>
      <c r="AO87" s="39">
        <f>_xll.DBRW($D$18,$F$19,AO$32,AO$27,$B87,AO$36,$F$25,AO$35,$A87,$C87)</f>
        <v>0</v>
      </c>
      <c r="AP87" s="39">
        <f>_xll.DBRW($D$18,$F$19,AP$32,AP$27,$B87,AP$36,$F$25,AP$35,$A87,$C87)</f>
        <v>0</v>
      </c>
      <c r="AQ87" s="39">
        <f>_xll.DBRW($D$18,$F$19,AQ$32,AQ$27,$B87,AQ$36,$F$25,AQ$35,$A87,$C87)</f>
        <v>0</v>
      </c>
      <c r="AR87" s="39">
        <f>_xll.DBRW($D$18,$F$19,AR$32,AR$30,$B87,AR$36,$F$25,$F$26,$A87,$C87)</f>
        <v>0</v>
      </c>
      <c r="AS87" s="44"/>
      <c r="AT87" s="39">
        <f>_xll.DBRW($D$18,$F$19,AT$32,AT$27,$B87,AT$36,$F$25,AT$35,$A87,$C87)</f>
        <v>0</v>
      </c>
      <c r="AU87" s="39">
        <f>_xll.DBRW($D$18,$F$19,AU$32,AU$27,$B87,AU$36,$F$25,AU$35,$A87,$C87)</f>
        <v>0</v>
      </c>
      <c r="AV87" s="39">
        <f>_xll.DBRW($D$18,$F$19,AV$32,AV$27,$B87,AV$36,$F$25,AV$35,$A87,$C87)</f>
        <v>0</v>
      </c>
      <c r="AW87" s="39">
        <f>_xll.DBRW($D$18,$F$19,AW$32,AW$30,$B87,AW$36,$F$25,$F$26,$A87,$C87)</f>
        <v>0</v>
      </c>
      <c r="AY87" s="39">
        <f>_xll.DBRW($D$18,$F$19,$F$22,$F$23,$B87,AY$36,$F$25,$F$26,$A87,$C87)</f>
        <v>0</v>
      </c>
      <c r="AZ87" s="44"/>
      <c r="BA87" s="39">
        <f>_xll.DBRW($D$18,$F$19,$M$3,$G$3,$B87,BA$36,$F$25,$F$26,$A87,$C87)</f>
        <v>0</v>
      </c>
      <c r="BB87" s="44"/>
      <c r="BC87" s="39">
        <f>_xll.DBRW($D$18,$F$19,$M$6,$G$6,$B87,BC$36,$F$25,$F$26,$A87,$C87)</f>
        <v>0</v>
      </c>
      <c r="BD87" s="44"/>
      <c r="BE87" s="39">
        <f>_xll.DBRW($D$18,$F$19,$M$9,$G$9,$B87,BE$36,$F$25,$F$26,$A87,$C87)</f>
        <v>0</v>
      </c>
      <c r="BG87" s="39">
        <f>_xll.DBRW($D$18,$F$19,$M$12,$G$12,$B87,BG$36,$F$25,$F$26,$A87,$C87)</f>
        <v>0</v>
      </c>
      <c r="BI87" s="39">
        <f>_xll.DBRW($D$18,$F$19,$M$15,$G$15,$B87,BI$36,$F$25,$F$26,$A87,$C87)</f>
        <v>0</v>
      </c>
    </row>
    <row r="88" spans="1:61" s="22" customFormat="1" x14ac:dyDescent="0.3">
      <c r="A88" s="2" t="s">
        <v>23</v>
      </c>
      <c r="B88" s="22" t="s">
        <v>59</v>
      </c>
      <c r="C88" s="9" t="s">
        <v>24</v>
      </c>
      <c r="E88" s="98" t="s">
        <v>59</v>
      </c>
      <c r="F88" s="98"/>
      <c r="H88" s="32">
        <f>_xll.DBRW($D$18,$F$19,H$32,H$27,$B88,H$36,$F$25,H$35,$A88,$C88)</f>
        <v>10293919.329999998</v>
      </c>
      <c r="I88" s="26">
        <f>_xll.DBRW($D$18,$F$19,I$32,I$27,$B88,I$36,$F$25,I$35,$A88,$C88)</f>
        <v>9277462.3000000007</v>
      </c>
      <c r="J88" s="26">
        <f>_xll.DBRW($D$18,$F$19,J$32,J$27,$B88,J$36,$F$25,J$35,$A88,$C88)</f>
        <v>11960439.880000001</v>
      </c>
      <c r="K88" s="44"/>
      <c r="L88" s="26">
        <f>_xll.DBRW($D$18,$F$19,L$32,L$27,$B88,L$36,$F$25,L$35,$A88,$C88)</f>
        <v>0</v>
      </c>
      <c r="M88" s="32">
        <f>_xll.DBRW($D$18,$F$19,M$32,M$30,$B88,M$36,$F$25,$F$26,$A88,$C88)</f>
        <v>31531821.509999998</v>
      </c>
      <c r="N88" s="45"/>
      <c r="O88" s="32">
        <f>_xll.DBRW($D$18,$F$19,O$32,O$27,$B88,O$36,$F$25,O$35,$A88,$C88)</f>
        <v>8750443.4399999995</v>
      </c>
      <c r="P88" s="32">
        <f>_xll.DBRW($D$18,$F$19,P$32,P$27,$B88,P$36,$F$25,P$35,$A88,$C88)</f>
        <v>10870287.270000001</v>
      </c>
      <c r="Q88" s="32">
        <f>_xll.DBRW($D$18,$F$19,Q$32,Q$27,$B88,Q$36,$F$25,Q$35,$A88,$C88)</f>
        <v>12478944.65</v>
      </c>
      <c r="R88" s="45"/>
      <c r="S88" s="32">
        <f>_xll.DBRW($D$18,$F$19,S$32,S$27,$B88,S$36,$F$25,S$35,$A88,$C88)</f>
        <v>0</v>
      </c>
      <c r="T88" s="32">
        <f>_xll.DBRW($D$18,$F$19,T$32,T$30,$B88,T$36,$F$25,$F$26,$A88,$C88)</f>
        <v>32099675.359999999</v>
      </c>
      <c r="U88" s="45"/>
      <c r="V88" s="32">
        <f>_xll.DBRW($D$18,$F$19,V$32,V$27,$B88,V$36,$F$25,V$35,$A88,$C88)</f>
        <v>7762189.4600000009</v>
      </c>
      <c r="W88" s="32">
        <f>_xll.DBRW($D$18,$F$19,W$32,W$27,$B88,W$36,$F$25,W$35,$A88,$C88)</f>
        <v>9036494.5699999984</v>
      </c>
      <c r="X88" s="32">
        <f>_xll.DBRW($D$18,$F$19,X$32,X$27,$B88,X$36,$F$25,X$35,$A88,$C88)</f>
        <v>11090544.930000002</v>
      </c>
      <c r="Y88" s="45"/>
      <c r="Z88" s="32">
        <f>_xll.DBRW($D$18,$F$19,Z$32,Z$27,$B88,Z$36,$F$25,Z$35,$A88,$C88)</f>
        <v>0</v>
      </c>
      <c r="AA88" s="32">
        <f>_xll.DBRW($D$18,$F$19,AA$32,AA$30,$B88,AA$36,$F$25,$F$26,$A88,$C88)</f>
        <v>27889228.960000001</v>
      </c>
      <c r="AB88" s="45"/>
      <c r="AC88" s="32">
        <f>_xll.DBRW($D$18,$F$19,AC$32,AC$27,$B88,AC$36,$F$25,AC$35,$A88,$C88)</f>
        <v>8501639</v>
      </c>
      <c r="AD88" s="32">
        <f>_xll.DBRW($D$18,$F$19,AD$32,AD$27,$B88,AD$36,$F$25,AD$35,$A88,$C88)</f>
        <v>7836668.0099999998</v>
      </c>
      <c r="AE88" s="32">
        <f>_xll.DBRW($D$18,$F$19,AE$32,AE$27,$B88,AE$36,$F$25,AE$35,$A88,$C88)</f>
        <v>9690205.4299999997</v>
      </c>
      <c r="AF88" s="45"/>
      <c r="AG88" s="32">
        <f>_xll.DBRW($D$18,$F$19,AG$32,AG$27,$B88,AG$36,$F$25,AG$35,$A88,$C88)</f>
        <v>0</v>
      </c>
      <c r="AH88" s="32">
        <f>_xll.DBRW($D$18,$F$19,AH$32,AH$30,$B88,AH$36,$F$25,$F$26,$A88,$C88)</f>
        <v>26028512.439999998</v>
      </c>
      <c r="AJ88" s="32">
        <f>_xll.DBRW($D$18,$F$19,AJ$32,AJ$27,$B88,AJ$36,$F$25,AJ$35,$A88,$C88)</f>
        <v>8796176.7818895634</v>
      </c>
      <c r="AK88" s="32">
        <f>_xll.DBRW($D$18,$F$19,AK$32,AK$27,$B88,AK$36,$F$25,AK$35,$A88,$C88)</f>
        <v>9698736.0035265218</v>
      </c>
      <c r="AL88" s="32">
        <f>_xll.DBRW($D$18,$F$19,AL$32,AL$27,$B88,AL$36,$F$25,AL$35,$A88,$C88)</f>
        <v>10153777.640000001</v>
      </c>
      <c r="AM88" s="32">
        <f>_xll.DBRW($D$18,$F$19,AM$32,AM$30,$B88,AM$36,$F$25,$F$26,$A88,$C88)</f>
        <v>28648690.425416086</v>
      </c>
      <c r="AN88" s="45"/>
      <c r="AO88" s="32">
        <f>_xll.DBRW($D$18,$F$19,AO$32,AO$27,$B88,AO$36,$F$25,AO$35,$A88,$C88)</f>
        <v>8059552.8621638035</v>
      </c>
      <c r="AP88" s="32">
        <f>_xll.DBRW($D$18,$F$19,AP$32,AP$27,$B88,AP$36,$F$25,AP$35,$A88,$C88)</f>
        <v>8193370.1669962732</v>
      </c>
      <c r="AQ88" s="32">
        <f>_xll.DBRW($D$18,$F$19,AQ$32,AQ$27,$B88,AQ$36,$F$25,AQ$35,$A88,$C88)</f>
        <v>9810826.0100737475</v>
      </c>
      <c r="AR88" s="32">
        <f>_xll.DBRW($D$18,$F$19,AR$32,AR$30,$B88,AR$36,$F$25,$F$26,$A88,$C88)</f>
        <v>26063749.039233826</v>
      </c>
      <c r="AS88" s="45"/>
      <c r="AT88" s="32">
        <f>_xll.DBRW($D$18,$F$19,AT$32,AT$27,$B88,AT$36,$F$25,AT$35,$A88,$C88)</f>
        <v>8254913.9762348309</v>
      </c>
      <c r="AU88" s="32">
        <f>_xll.DBRW($D$18,$F$19,AU$32,AU$27,$B88,AU$36,$F$25,AU$35,$A88,$C88)</f>
        <v>8168046.783024055</v>
      </c>
      <c r="AV88" s="32">
        <f>_xll.DBRW($D$18,$F$19,AV$32,AV$27,$B88,AV$36,$F$25,AV$35,$A88,$C88)</f>
        <v>9762737.6800799537</v>
      </c>
      <c r="AW88" s="32">
        <f>_xll.DBRW($D$18,$F$19,AW$32,AW$30,$B88,AW$36,$F$25,$F$26,$A88,$C88)</f>
        <v>26185698.439338841</v>
      </c>
      <c r="AY88" s="18">
        <f>_xll.DBRW($D$18,$F$19,$F$22,$F$23,$B88,AY$36,$F$25,$F$26,$A88,$C88)</f>
        <v>117549238.27</v>
      </c>
      <c r="AZ88" s="45"/>
      <c r="BA88" s="18">
        <f>_xll.DBRW($D$18,$F$19,$M$3,$G$3,$B88,BA$36,$F$25,$F$26,$A88,$C88)</f>
        <v>114666107.1854161</v>
      </c>
      <c r="BB88" s="45"/>
      <c r="BC88" s="18">
        <f>_xll.DBRW($D$18,$F$19,$M$6,$G$6,$B88,BC$36,$F$25,$F$26,$A88,$C88)</f>
        <v>108630180.86464991</v>
      </c>
      <c r="BD88" s="45"/>
      <c r="BE88" s="18">
        <f>_xll.DBRW($D$18,$F$19,$M$9,$G$9,$B88,BE$36,$F$25,$F$26,$A88,$C88)</f>
        <v>106926650.34398876</v>
      </c>
      <c r="BG88" s="18">
        <f>_xll.DBRW($D$18,$F$19,$M$12,$G$12,$B88,BG$36,$F$25,$F$26,$A88,$C88)</f>
        <v>107027091.56047094</v>
      </c>
      <c r="BI88" s="18">
        <f>_xll.DBRW($D$18,$F$19,$M$15,$G$15,$B88,BI$36,$F$25,$F$26,$A88,$C88)</f>
        <v>104422022.53567436</v>
      </c>
    </row>
    <row r="89" spans="1:61" x14ac:dyDescent="0.3">
      <c r="A89" s="2" t="s">
        <v>23</v>
      </c>
      <c r="B89" t="s">
        <v>60</v>
      </c>
      <c r="C89" s="9" t="s">
        <v>24</v>
      </c>
      <c r="E89" s="100" t="s">
        <v>60</v>
      </c>
      <c r="F89" s="100"/>
      <c r="H89" s="39">
        <f>_xll.DBRW($D$18,$F$19,H$32,H$27,$B89,H$36,$F$25,H$35,$A89,$C89)</f>
        <v>734039.58000000019</v>
      </c>
      <c r="I89" s="39">
        <f>_xll.DBRW($D$18,$F$19,I$32,I$27,$B89,I$36,$F$25,I$35,$A89,$C89)</f>
        <v>828120.11</v>
      </c>
      <c r="J89" s="39">
        <f>_xll.DBRW($D$18,$F$19,J$32,J$27,$B89,J$36,$F$25,J$35,$A89,$C89)</f>
        <v>673418.33</v>
      </c>
      <c r="K89" s="44"/>
      <c r="L89" s="39">
        <f>_xll.DBRW($D$18,$F$19,L$32,L$27,$B89,L$36,$F$25,L$35,$A89,$C89)</f>
        <v>0</v>
      </c>
      <c r="M89" s="39">
        <f>_xll.DBRW($D$18,$F$19,M$32,M$30,$B89,M$36,$F$25,$F$26,$A89,$C89)</f>
        <v>2235578.02</v>
      </c>
      <c r="N89" s="44"/>
      <c r="O89" s="39">
        <f>_xll.DBRW($D$18,$F$19,O$32,O$27,$B89,O$36,$F$25,O$35,$A89,$C89)</f>
        <v>771332.89</v>
      </c>
      <c r="P89" s="39">
        <f>_xll.DBRW($D$18,$F$19,P$32,P$27,$B89,P$36,$F$25,P$35,$A89,$C89)</f>
        <v>514033.47</v>
      </c>
      <c r="Q89" s="39">
        <f>_xll.DBRW($D$18,$F$19,Q$32,Q$27,$B89,Q$36,$F$25,Q$35,$A89,$C89)</f>
        <v>465094.33</v>
      </c>
      <c r="R89" s="44"/>
      <c r="S89" s="39">
        <f>_xll.DBRW($D$18,$F$19,S$32,S$27,$B89,S$36,$F$25,S$35,$A89,$C89)</f>
        <v>0</v>
      </c>
      <c r="T89" s="39">
        <f>_xll.DBRW($D$18,$F$19,T$32,T$30,$B89,T$36,$F$25,$F$26,$A89,$C89)</f>
        <v>1750460.69</v>
      </c>
      <c r="U89" s="44"/>
      <c r="V89" s="39">
        <f>_xll.DBRW($D$18,$F$19,V$32,V$27,$B89,V$36,$F$25,V$35,$A89,$C89)</f>
        <v>482665.18</v>
      </c>
      <c r="W89" s="39">
        <f>_xll.DBRW($D$18,$F$19,W$32,W$27,$B89,W$36,$F$25,W$35,$A89,$C89)</f>
        <v>488220.15999999997</v>
      </c>
      <c r="X89" s="39">
        <f>_xll.DBRW($D$18,$F$19,X$32,X$27,$B89,X$36,$F$25,X$35,$A89,$C89)</f>
        <v>482738.86</v>
      </c>
      <c r="Y89" s="44"/>
      <c r="Z89" s="39">
        <f>_xll.DBRW($D$18,$F$19,Z$32,Z$27,$B89,Z$36,$F$25,Z$35,$A89,$C89)</f>
        <v>0</v>
      </c>
      <c r="AA89" s="39">
        <f>_xll.DBRW($D$18,$F$19,AA$32,AA$30,$B89,AA$36,$F$25,$F$26,$A89,$C89)</f>
        <v>1453624.2</v>
      </c>
      <c r="AB89" s="44"/>
      <c r="AC89" s="39">
        <f>_xll.DBRW($D$18,$F$19,AC$32,AC$27,$B89,AC$36,$F$25,AC$35,$A89,$C89)</f>
        <v>491625.31</v>
      </c>
      <c r="AD89" s="39">
        <f>_xll.DBRW($D$18,$F$19,AD$32,AD$27,$B89,AD$36,$F$25,AD$35,$A89,$C89)</f>
        <v>457935.01</v>
      </c>
      <c r="AE89" s="39">
        <f>_xll.DBRW($D$18,$F$19,AE$32,AE$27,$B89,AE$36,$F$25,AE$35,$A89,$C89)</f>
        <v>639425.75</v>
      </c>
      <c r="AF89" s="44"/>
      <c r="AG89" s="39">
        <f>_xll.DBRW($D$18,$F$19,AG$32,AG$27,$B89,AG$36,$F$25,AG$35,$A89,$C89)</f>
        <v>0</v>
      </c>
      <c r="AH89" s="39">
        <f>_xll.DBRW($D$18,$F$19,AH$32,AH$30,$B89,AH$36,$F$25,$F$26,$A89,$C89)</f>
        <v>1588986.07</v>
      </c>
      <c r="AJ89" s="39">
        <f>_xll.DBRW($D$18,$F$19,AJ$32,AJ$27,$B89,AJ$36,$F$25,AJ$35,$A89,$C89)</f>
        <v>511997.96625673625</v>
      </c>
      <c r="AK89" s="39">
        <f>_xll.DBRW($D$18,$F$19,AK$32,AK$27,$B89,AK$36,$F$25,AK$35,$A89,$C89)</f>
        <v>647768.80573210516</v>
      </c>
      <c r="AL89" s="39">
        <f>_xll.DBRW($D$18,$F$19,AL$32,AL$27,$B89,AL$36,$F$25,AL$35,$A89,$C89)</f>
        <v>693606.7</v>
      </c>
      <c r="AM89" s="39">
        <f>_xll.DBRW($D$18,$F$19,AM$32,AM$30,$B89,AM$36,$F$25,$F$26,$A89,$C89)</f>
        <v>1853373.4719888414</v>
      </c>
      <c r="AN89" s="44"/>
      <c r="AO89" s="39">
        <f>_xll.DBRW($D$18,$F$19,AO$32,AO$27,$B89,AO$36,$F$25,AO$35,$A89,$C89)</f>
        <v>574720.38265388005</v>
      </c>
      <c r="AP89" s="39">
        <f>_xll.DBRW($D$18,$F$19,AP$32,AP$27,$B89,AP$36,$F$25,AP$35,$A89,$C89)</f>
        <v>754948.12770360475</v>
      </c>
      <c r="AQ89" s="39">
        <f>_xll.DBRW($D$18,$F$19,AQ$32,AQ$27,$B89,AQ$36,$F$25,AQ$35,$A89,$C89)</f>
        <v>621721.98758725647</v>
      </c>
      <c r="AR89" s="39">
        <f>_xll.DBRW($D$18,$F$19,AR$32,AR$30,$B89,AR$36,$F$25,$F$26,$A89,$C89)</f>
        <v>1951390.497944741</v>
      </c>
      <c r="AS89" s="44"/>
      <c r="AT89" s="39">
        <f>_xll.DBRW($D$18,$F$19,AT$32,AT$27,$B89,AT$36,$F$25,AT$35,$A89,$C89)</f>
        <v>625631.27014427411</v>
      </c>
      <c r="AU89" s="39">
        <f>_xll.DBRW($D$18,$F$19,AU$32,AU$27,$B89,AU$36,$F$25,AU$35,$A89,$C89)</f>
        <v>758338.83202389651</v>
      </c>
      <c r="AV89" s="39">
        <f>_xll.DBRW($D$18,$F$19,AV$32,AV$27,$B89,AV$36,$F$25,AV$35,$A89,$C89)</f>
        <v>603287.29619706317</v>
      </c>
      <c r="AW89" s="39">
        <f>_xll.DBRW($D$18,$F$19,AW$32,AW$30,$B89,AW$36,$F$25,$F$26,$A89,$C89)</f>
        <v>1987257.398365234</v>
      </c>
      <c r="AY89" s="39">
        <f>_xll.DBRW($D$18,$F$19,$F$22,$F$23,$B89,AY$36,$F$25,$F$26,$A89,$C89)</f>
        <v>7028648.9799999967</v>
      </c>
      <c r="AZ89" s="44"/>
      <c r="BA89" s="39">
        <f>_xll.DBRW($D$18,$F$19,$M$3,$G$3,$B89,BA$36,$F$25,$F$26,$A89,$C89)</f>
        <v>6646444.4319888428</v>
      </c>
      <c r="BB89" s="44"/>
      <c r="BC89" s="39">
        <f>_xll.DBRW($D$18,$F$19,$M$6,$G$6,$B89,BC$36,$F$25,$F$26,$A89,$C89)</f>
        <v>6847374.2399335802</v>
      </c>
      <c r="BD89" s="44"/>
      <c r="BE89" s="39">
        <f>_xll.DBRW($D$18,$F$19,$M$9,$G$9,$B89,BE$36,$F$25,$F$26,$A89,$C89)</f>
        <v>7381007.438298814</v>
      </c>
      <c r="BG89" s="39">
        <f>_xll.DBRW($D$18,$F$19,$M$12,$G$12,$B89,BG$36,$F$25,$F$26,$A89,$C89)</f>
        <v>7804155.7962911194</v>
      </c>
      <c r="BI89" s="39">
        <f>_xll.DBRW($D$18,$F$19,$M$15,$G$15,$B89,BI$36,$F$25,$F$26,$A89,$C89)</f>
        <v>8075034.0290247481</v>
      </c>
    </row>
    <row r="90" spans="1:61" x14ac:dyDescent="0.3">
      <c r="A90" s="2" t="s">
        <v>23</v>
      </c>
      <c r="B90" t="s">
        <v>61</v>
      </c>
      <c r="C90" s="9" t="s">
        <v>24</v>
      </c>
      <c r="E90" s="100" t="s">
        <v>61</v>
      </c>
      <c r="F90" s="100"/>
      <c r="H90" s="39">
        <f>_xll.DBRW($D$18,$F$19,H$32,H$27,$B90,H$36,$F$25,H$35,$A90,$C90)</f>
        <v>524208</v>
      </c>
      <c r="I90" s="39">
        <f>_xll.DBRW($D$18,$F$19,I$32,I$27,$B90,I$36,$F$25,I$35,$A90,$C90)</f>
        <v>621976.82999999996</v>
      </c>
      <c r="J90" s="39">
        <f>_xll.DBRW($D$18,$F$19,J$32,J$27,$B90,J$36,$F$25,J$35,$A90,$C90)</f>
        <v>795329.31</v>
      </c>
      <c r="K90" s="44"/>
      <c r="L90" s="39">
        <f>_xll.DBRW($D$18,$F$19,L$32,L$27,$B90,L$36,$F$25,L$35,$A90,$C90)</f>
        <v>0</v>
      </c>
      <c r="M90" s="39">
        <f>_xll.DBRW($D$18,$F$19,M$32,M$30,$B90,M$36,$F$25,$F$26,$A90,$C90)</f>
        <v>1941514.1400000001</v>
      </c>
      <c r="N90" s="44"/>
      <c r="O90" s="39">
        <f>_xll.DBRW($D$18,$F$19,O$32,O$27,$B90,O$36,$F$25,O$35,$A90,$C90)</f>
        <v>766190.36</v>
      </c>
      <c r="P90" s="39">
        <f>_xll.DBRW($D$18,$F$19,P$32,P$27,$B90,P$36,$F$25,P$35,$A90,$C90)</f>
        <v>795686.64</v>
      </c>
      <c r="Q90" s="39">
        <f>_xll.DBRW($D$18,$F$19,Q$32,Q$27,$B90,Q$36,$F$25,Q$35,$A90,$C90)</f>
        <v>633963.46</v>
      </c>
      <c r="R90" s="44"/>
      <c r="S90" s="39">
        <f>_xll.DBRW($D$18,$F$19,S$32,S$27,$B90,S$36,$F$25,S$35,$A90,$C90)</f>
        <v>0</v>
      </c>
      <c r="T90" s="39">
        <f>_xll.DBRW($D$18,$F$19,T$32,T$30,$B90,T$36,$F$25,$F$26,$A90,$C90)</f>
        <v>2195840.46</v>
      </c>
      <c r="U90" s="44"/>
      <c r="V90" s="39">
        <f>_xll.DBRW($D$18,$F$19,V$32,V$27,$B90,V$36,$F$25,V$35,$A90,$C90)</f>
        <v>380837.82</v>
      </c>
      <c r="W90" s="39">
        <f>_xll.DBRW($D$18,$F$19,W$32,W$27,$B90,W$36,$F$25,W$35,$A90,$C90)</f>
        <v>494016.69</v>
      </c>
      <c r="X90" s="39">
        <f>_xll.DBRW($D$18,$F$19,X$32,X$27,$B90,X$36,$F$25,X$35,$A90,$C90)</f>
        <v>898961.32000000007</v>
      </c>
      <c r="Y90" s="44"/>
      <c r="Z90" s="39">
        <f>_xll.DBRW($D$18,$F$19,Z$32,Z$27,$B90,Z$36,$F$25,Z$35,$A90,$C90)</f>
        <v>0</v>
      </c>
      <c r="AA90" s="39">
        <f>_xll.DBRW($D$18,$F$19,AA$32,AA$30,$B90,AA$36,$F$25,$F$26,$A90,$C90)</f>
        <v>1773815.83</v>
      </c>
      <c r="AB90" s="44"/>
      <c r="AC90" s="39">
        <f>_xll.DBRW($D$18,$F$19,AC$32,AC$27,$B90,AC$36,$F$25,AC$35,$A90,$C90)</f>
        <v>457458.77</v>
      </c>
      <c r="AD90" s="39">
        <f>_xll.DBRW($D$18,$F$19,AD$32,AD$27,$B90,AD$36,$F$25,AD$35,$A90,$C90)</f>
        <v>516220.51</v>
      </c>
      <c r="AE90" s="39">
        <f>_xll.DBRW($D$18,$F$19,AE$32,AE$27,$B90,AE$36,$F$25,AE$35,$A90,$C90)</f>
        <v>634958.82000000007</v>
      </c>
      <c r="AF90" s="44"/>
      <c r="AG90" s="39">
        <f>_xll.DBRW($D$18,$F$19,AG$32,AG$27,$B90,AG$36,$F$25,AG$35,$A90,$C90)</f>
        <v>0</v>
      </c>
      <c r="AH90" s="39">
        <f>_xll.DBRW($D$18,$F$19,AH$32,AH$30,$B90,AH$36,$F$25,$F$26,$A90,$C90)</f>
        <v>1608638.1</v>
      </c>
      <c r="AJ90" s="39">
        <f>_xll.DBRW($D$18,$F$19,AJ$32,AJ$27,$B90,AJ$36,$F$25,AJ$35,$A90,$C90)</f>
        <v>584085.45226627961</v>
      </c>
      <c r="AK90" s="39">
        <f>_xll.DBRW($D$18,$F$19,AK$32,AK$27,$B90,AK$36,$F$25,AK$35,$A90,$C90)</f>
        <v>576192.88079833321</v>
      </c>
      <c r="AL90" s="39">
        <f>_xll.DBRW($D$18,$F$19,AL$32,AL$27,$B90,AL$36,$F$25,AL$35,$A90,$C90)</f>
        <v>474064.4</v>
      </c>
      <c r="AM90" s="39">
        <f>_xll.DBRW($D$18,$F$19,AM$32,AM$30,$B90,AM$36,$F$25,$F$26,$A90,$C90)</f>
        <v>1634342.7330646128</v>
      </c>
      <c r="AN90" s="44"/>
      <c r="AO90" s="39">
        <f>_xll.DBRW($D$18,$F$19,AO$32,AO$27,$B90,AO$36,$F$25,AO$35,$A90,$C90)</f>
        <v>841809.68084635469</v>
      </c>
      <c r="AP90" s="39">
        <f>_xll.DBRW($D$18,$F$19,AP$32,AP$27,$B90,AP$36,$F$25,AP$35,$A90,$C90)</f>
        <v>541315.12549245276</v>
      </c>
      <c r="AQ90" s="39">
        <f>_xll.DBRW($D$18,$F$19,AQ$32,AQ$27,$B90,AQ$36,$F$25,AQ$35,$A90,$C90)</f>
        <v>540890.17750431586</v>
      </c>
      <c r="AR90" s="39">
        <f>_xll.DBRW($D$18,$F$19,AR$32,AR$30,$B90,AR$36,$F$25,$F$26,$A90,$C90)</f>
        <v>1924014.9838431235</v>
      </c>
      <c r="AS90" s="44"/>
      <c r="AT90" s="39">
        <f>_xll.DBRW($D$18,$F$19,AT$32,AT$27,$B90,AT$36,$F$25,AT$35,$A90,$C90)</f>
        <v>550727.50210260716</v>
      </c>
      <c r="AU90" s="39">
        <f>_xll.DBRW($D$18,$F$19,AU$32,AU$27,$B90,AU$36,$F$25,AU$35,$A90,$C90)</f>
        <v>910795.56017883227</v>
      </c>
      <c r="AV90" s="39">
        <f>_xll.DBRW($D$18,$F$19,AV$32,AV$27,$B90,AV$36,$F$25,AV$35,$A90,$C90)</f>
        <v>574934.04453100788</v>
      </c>
      <c r="AW90" s="39">
        <f>_xll.DBRW($D$18,$F$19,AW$32,AW$30,$B90,AW$36,$F$25,$F$26,$A90,$C90)</f>
        <v>2036457.1068124473</v>
      </c>
      <c r="AY90" s="39">
        <f>_xll.DBRW($D$18,$F$19,$F$22,$F$23,$B90,AY$36,$F$25,$F$26,$A90,$C90)</f>
        <v>7519808.5300000012</v>
      </c>
      <c r="AZ90" s="44"/>
      <c r="BA90" s="39">
        <f>_xll.DBRW($D$18,$F$19,$M$3,$G$3,$B90,BA$36,$F$25,$F$26,$A90,$C90)</f>
        <v>7212637.1230646158</v>
      </c>
      <c r="BB90" s="44"/>
      <c r="BC90" s="39">
        <f>_xll.DBRW($D$18,$F$19,$M$6,$G$6,$B90,BC$36,$F$25,$F$26,$A90,$C90)</f>
        <v>6940811.6469077365</v>
      </c>
      <c r="BD90" s="44"/>
      <c r="BE90" s="39">
        <f>_xll.DBRW($D$18,$F$19,$M$9,$G$9,$B90,BE$36,$F$25,$F$26,$A90,$C90)</f>
        <v>7203452.9237201838</v>
      </c>
      <c r="BG90" s="39">
        <f>_xll.DBRW($D$18,$F$19,$M$12,$G$12,$B90,BG$36,$F$25,$F$26,$A90,$C90)</f>
        <v>7593640.5065142168</v>
      </c>
      <c r="BI90" s="39">
        <f>_xll.DBRW($D$18,$F$19,$M$15,$G$15,$B90,BI$36,$F$25,$F$26,$A90,$C90)</f>
        <v>7784604.3778495844</v>
      </c>
    </row>
    <row r="91" spans="1:61" x14ac:dyDescent="0.3">
      <c r="A91" s="2" t="s">
        <v>23</v>
      </c>
      <c r="B91" t="s">
        <v>67</v>
      </c>
      <c r="C91" s="9" t="s">
        <v>24</v>
      </c>
      <c r="E91" s="100" t="s">
        <v>62</v>
      </c>
      <c r="F91" s="100"/>
      <c r="H91" s="39">
        <f>_xll.DBRW($D$18,$F$19,H$32,H$27,$B91,H$36,$F$25,H$35,$A91,$C91)</f>
        <v>0</v>
      </c>
      <c r="I91" s="39">
        <f>_xll.DBRW($D$18,$F$19,I$32,I$27,$B91,I$36,$F$25,I$35,$A91,$C91)</f>
        <v>0</v>
      </c>
      <c r="J91" s="39">
        <f>_xll.DBRW($D$18,$F$19,J$32,J$27,$B91,J$36,$F$25,J$35,$A91,$C91)</f>
        <v>0</v>
      </c>
      <c r="K91" s="44"/>
      <c r="L91" s="39">
        <f>_xll.DBRW($D$18,$F$19,L$32,L$27,$B91,L$36,$F$25,L$35,$A91,$C91)</f>
        <v>0</v>
      </c>
      <c r="M91" s="39">
        <f>_xll.DBRW($D$18,$F$19,M$32,M$30,$B91,M$36,$F$25,$F$26,$A91,$C91)</f>
        <v>0</v>
      </c>
      <c r="N91" s="44"/>
      <c r="O91" s="39">
        <f>_xll.DBRW($D$18,$F$19,O$32,O$27,$B91,O$36,$F$25,O$35,$A91,$C91)</f>
        <v>0</v>
      </c>
      <c r="P91" s="39">
        <f>_xll.DBRW($D$18,$F$19,P$32,P$27,$B91,P$36,$F$25,P$35,$A91,$C91)</f>
        <v>0</v>
      </c>
      <c r="Q91" s="39">
        <f>_xll.DBRW($D$18,$F$19,Q$32,Q$27,$B91,Q$36,$F$25,Q$35,$A91,$C91)</f>
        <v>0</v>
      </c>
      <c r="R91" s="44"/>
      <c r="S91" s="39">
        <f>_xll.DBRW($D$18,$F$19,S$32,S$27,$B91,S$36,$F$25,S$35,$A91,$C91)</f>
        <v>0</v>
      </c>
      <c r="T91" s="39">
        <f>_xll.DBRW($D$18,$F$19,T$32,T$30,$B91,T$36,$F$25,$F$26,$A91,$C91)</f>
        <v>0</v>
      </c>
      <c r="U91" s="44"/>
      <c r="V91" s="39">
        <f>_xll.DBRW($D$18,$F$19,V$32,V$27,$B91,V$36,$F$25,V$35,$A91,$C91)</f>
        <v>0</v>
      </c>
      <c r="W91" s="39">
        <f>_xll.DBRW($D$18,$F$19,W$32,W$27,$B91,W$36,$F$25,W$35,$A91,$C91)</f>
        <v>56</v>
      </c>
      <c r="X91" s="39">
        <f>_xll.DBRW($D$18,$F$19,X$32,X$27,$B91,X$36,$F$25,X$35,$A91,$C91)</f>
        <v>58</v>
      </c>
      <c r="Y91" s="44"/>
      <c r="Z91" s="39">
        <f>_xll.DBRW($D$18,$F$19,Z$32,Z$27,$B91,Z$36,$F$25,Z$35,$A91,$C91)</f>
        <v>0</v>
      </c>
      <c r="AA91" s="39">
        <f>_xll.DBRW($D$18,$F$19,AA$32,AA$30,$B91,AA$36,$F$25,$F$26,$A91,$C91)</f>
        <v>114</v>
      </c>
      <c r="AB91" s="44"/>
      <c r="AC91" s="39">
        <f>_xll.DBRW($D$18,$F$19,AC$32,AC$27,$B91,AC$36,$F$25,AC$35,$A91,$C91)</f>
        <v>0</v>
      </c>
      <c r="AD91" s="39">
        <f>_xll.DBRW($D$18,$F$19,AD$32,AD$27,$B91,AD$36,$F$25,AD$35,$A91,$C91)</f>
        <v>0</v>
      </c>
      <c r="AE91" s="39">
        <f>_xll.DBRW($D$18,$F$19,AE$32,AE$27,$B91,AE$36,$F$25,AE$35,$A91,$C91)</f>
        <v>0</v>
      </c>
      <c r="AF91" s="44"/>
      <c r="AG91" s="39">
        <f>_xll.DBRW($D$18,$F$19,AG$32,AG$27,$B91,AG$36,$F$25,AG$35,$A91,$C91)</f>
        <v>0</v>
      </c>
      <c r="AH91" s="39">
        <f>_xll.DBRW($D$18,$F$19,AH$32,AH$30,$B91,AH$36,$F$25,$F$26,$A91,$C91)</f>
        <v>0</v>
      </c>
      <c r="AJ91" s="39">
        <f>_xll.DBRW($D$18,$F$19,AJ$32,AJ$27,$B91,AJ$36,$F$25,AJ$35,$A91,$C91)</f>
        <v>0</v>
      </c>
      <c r="AK91" s="39">
        <f>_xll.DBRW($D$18,$F$19,AK$32,AK$27,$B91,AK$36,$F$25,AK$35,$A91,$C91)</f>
        <v>0</v>
      </c>
      <c r="AL91" s="39">
        <f>_xll.DBRW($D$18,$F$19,AL$32,AL$27,$B91,AL$36,$F$25,AL$35,$A91,$C91)</f>
        <v>0</v>
      </c>
      <c r="AM91" s="39">
        <f>_xll.DBRW($D$18,$F$19,AM$32,AM$30,$B91,AM$36,$F$25,$F$26,$A91,$C91)</f>
        <v>0</v>
      </c>
      <c r="AN91" s="44"/>
      <c r="AO91" s="39">
        <f>_xll.DBRW($D$18,$F$19,AO$32,AO$27,$B91,AO$36,$F$25,AO$35,$A91,$C91)</f>
        <v>0</v>
      </c>
      <c r="AP91" s="39">
        <f>_xll.DBRW($D$18,$F$19,AP$32,AP$27,$B91,AP$36,$F$25,AP$35,$A91,$C91)</f>
        <v>0</v>
      </c>
      <c r="AQ91" s="39">
        <f>_xll.DBRW($D$18,$F$19,AQ$32,AQ$27,$B91,AQ$36,$F$25,AQ$35,$A91,$C91)</f>
        <v>0</v>
      </c>
      <c r="AR91" s="39">
        <f>_xll.DBRW($D$18,$F$19,AR$32,AR$30,$B91,AR$36,$F$25,$F$26,$A91,$C91)</f>
        <v>0</v>
      </c>
      <c r="AS91" s="44"/>
      <c r="AT91" s="39">
        <f>_xll.DBRW($D$18,$F$19,AT$32,AT$27,$B91,AT$36,$F$25,AT$35,$A91,$C91)</f>
        <v>0</v>
      </c>
      <c r="AU91" s="39">
        <f>_xll.DBRW($D$18,$F$19,AU$32,AU$27,$B91,AU$36,$F$25,AU$35,$A91,$C91)</f>
        <v>0</v>
      </c>
      <c r="AV91" s="39">
        <f>_xll.DBRW($D$18,$F$19,AV$32,AV$27,$B91,AV$36,$F$25,AV$35,$A91,$C91)</f>
        <v>0</v>
      </c>
      <c r="AW91" s="39">
        <f>_xll.DBRW($D$18,$F$19,AW$32,AW$30,$B91,AW$36,$F$25,$F$26,$A91,$C91)</f>
        <v>0</v>
      </c>
      <c r="AY91" s="39">
        <f>_xll.DBRW($D$18,$F$19,$F$22,$F$23,$B91,AY$36,$F$25,$F$26,$A91,$C91)</f>
        <v>114</v>
      </c>
      <c r="AZ91" s="44"/>
      <c r="BA91" s="39">
        <f>_xll.DBRW($D$18,$F$19,$M$3,$G$3,$B91,BA$36,$F$25,$F$26,$A91,$C91)</f>
        <v>114</v>
      </c>
      <c r="BB91" s="44"/>
      <c r="BC91" s="39">
        <f>_xll.DBRW($D$18,$F$19,$M$6,$G$6,$B91,BC$36,$F$25,$F$26,$A91,$C91)</f>
        <v>114</v>
      </c>
      <c r="BD91" s="44"/>
      <c r="BE91" s="39">
        <f>_xll.DBRW($D$18,$F$19,$M$9,$G$9,$B91,BE$36,$F$25,$F$26,$A91,$C91)</f>
        <v>0</v>
      </c>
      <c r="BG91" s="39">
        <f>_xll.DBRW($D$18,$F$19,$M$12,$G$12,$B91,BG$36,$F$25,$F$26,$A91,$C91)</f>
        <v>0</v>
      </c>
      <c r="BI91" s="39">
        <f>_xll.DBRW($D$18,$F$19,$M$15,$G$15,$B91,BI$36,$F$25,$F$26,$A91,$C91)</f>
        <v>0</v>
      </c>
    </row>
    <row r="92" spans="1:61" x14ac:dyDescent="0.3">
      <c r="A92" s="2" t="s">
        <v>23</v>
      </c>
      <c r="B92" t="s">
        <v>66</v>
      </c>
      <c r="C92" s="9" t="s">
        <v>24</v>
      </c>
      <c r="E92" s="100" t="s">
        <v>63</v>
      </c>
      <c r="F92" s="100"/>
      <c r="H92" s="39">
        <f>_xll.DBRW($D$18,$F$19,H$32,H$27,$B92,H$36,$F$25,H$35,$A92,$C92)</f>
        <v>0</v>
      </c>
      <c r="I92" s="39">
        <f>_xll.DBRW($D$18,$F$19,I$32,I$27,$B92,I$36,$F$25,I$35,$A92,$C92)</f>
        <v>0</v>
      </c>
      <c r="J92" s="39">
        <f>_xll.DBRW($D$18,$F$19,J$32,J$27,$B92,J$36,$F$25,J$35,$A92,$C92)</f>
        <v>0</v>
      </c>
      <c r="K92" s="44"/>
      <c r="L92" s="39">
        <f>_xll.DBRW($D$18,$F$19,L$32,L$27,$B92,L$36,$F$25,L$35,$A92,$C92)</f>
        <v>0</v>
      </c>
      <c r="M92" s="39">
        <f>_xll.DBRW($D$18,$F$19,M$32,M$30,$B92,M$36,$F$25,$F$26,$A92,$C92)</f>
        <v>0</v>
      </c>
      <c r="N92" s="44"/>
      <c r="O92" s="39">
        <f>_xll.DBRW($D$18,$F$19,O$32,O$27,$B92,O$36,$F$25,O$35,$A92,$C92)</f>
        <v>0</v>
      </c>
      <c r="P92" s="39">
        <f>_xll.DBRW($D$18,$F$19,P$32,P$27,$B92,P$36,$F$25,P$35,$A92,$C92)</f>
        <v>0</v>
      </c>
      <c r="Q92" s="39">
        <f>_xll.DBRW($D$18,$F$19,Q$32,Q$27,$B92,Q$36,$F$25,Q$35,$A92,$C92)</f>
        <v>0</v>
      </c>
      <c r="R92" s="44"/>
      <c r="S92" s="39">
        <f>_xll.DBRW($D$18,$F$19,S$32,S$27,$B92,S$36,$F$25,S$35,$A92,$C92)</f>
        <v>0</v>
      </c>
      <c r="T92" s="39">
        <f>_xll.DBRW($D$18,$F$19,T$32,T$30,$B92,T$36,$F$25,$F$26,$A92,$C92)</f>
        <v>0</v>
      </c>
      <c r="U92" s="44"/>
      <c r="V92" s="39">
        <f>_xll.DBRW($D$18,$F$19,V$32,V$27,$B92,V$36,$F$25,V$35,$A92,$C92)</f>
        <v>0</v>
      </c>
      <c r="W92" s="39">
        <f>_xll.DBRW($D$18,$F$19,W$32,W$27,$B92,W$36,$F$25,W$35,$A92,$C92)</f>
        <v>0</v>
      </c>
      <c r="X92" s="39">
        <f>_xll.DBRW($D$18,$F$19,X$32,X$27,$B92,X$36,$F$25,X$35,$A92,$C92)</f>
        <v>0</v>
      </c>
      <c r="Y92" s="44"/>
      <c r="Z92" s="39">
        <f>_xll.DBRW($D$18,$F$19,Z$32,Z$27,$B92,Z$36,$F$25,Z$35,$A92,$C92)</f>
        <v>0</v>
      </c>
      <c r="AA92" s="39">
        <f>_xll.DBRW($D$18,$F$19,AA$32,AA$30,$B92,AA$36,$F$25,$F$26,$A92,$C92)</f>
        <v>0</v>
      </c>
      <c r="AB92" s="44"/>
      <c r="AC92" s="39">
        <f>_xll.DBRW($D$18,$F$19,AC$32,AC$27,$B92,AC$36,$F$25,AC$35,$A92,$C92)</f>
        <v>0</v>
      </c>
      <c r="AD92" s="39">
        <f>_xll.DBRW($D$18,$F$19,AD$32,AD$27,$B92,AD$36,$F$25,AD$35,$A92,$C92)</f>
        <v>0</v>
      </c>
      <c r="AE92" s="39">
        <f>_xll.DBRW($D$18,$F$19,AE$32,AE$27,$B92,AE$36,$F$25,AE$35,$A92,$C92)</f>
        <v>0</v>
      </c>
      <c r="AF92" s="44"/>
      <c r="AG92" s="39">
        <f>_xll.DBRW($D$18,$F$19,AG$32,AG$27,$B92,AG$36,$F$25,AG$35,$A92,$C92)</f>
        <v>0</v>
      </c>
      <c r="AH92" s="39">
        <f>_xll.DBRW($D$18,$F$19,AH$32,AH$30,$B92,AH$36,$F$25,$F$26,$A92,$C92)</f>
        <v>0</v>
      </c>
      <c r="AJ92" s="39">
        <f>_xll.DBRW($D$18,$F$19,AJ$32,AJ$27,$B92,AJ$36,$F$25,AJ$35,$A92,$C92)</f>
        <v>0</v>
      </c>
      <c r="AK92" s="39">
        <f>_xll.DBRW($D$18,$F$19,AK$32,AK$27,$B92,AK$36,$F$25,AK$35,$A92,$C92)</f>
        <v>0</v>
      </c>
      <c r="AL92" s="39">
        <f>_xll.DBRW($D$18,$F$19,AL$32,AL$27,$B92,AL$36,$F$25,AL$35,$A92,$C92)</f>
        <v>0</v>
      </c>
      <c r="AM92" s="39">
        <f>_xll.DBRW($D$18,$F$19,AM$32,AM$30,$B92,AM$36,$F$25,$F$26,$A92,$C92)</f>
        <v>0</v>
      </c>
      <c r="AN92" s="44"/>
      <c r="AO92" s="39">
        <f>_xll.DBRW($D$18,$F$19,AO$32,AO$27,$B92,AO$36,$F$25,AO$35,$A92,$C92)</f>
        <v>0</v>
      </c>
      <c r="AP92" s="39">
        <f>_xll.DBRW($D$18,$F$19,AP$32,AP$27,$B92,AP$36,$F$25,AP$35,$A92,$C92)</f>
        <v>0</v>
      </c>
      <c r="AQ92" s="39">
        <f>_xll.DBRW($D$18,$F$19,AQ$32,AQ$27,$B92,AQ$36,$F$25,AQ$35,$A92,$C92)</f>
        <v>0</v>
      </c>
      <c r="AR92" s="39">
        <f>_xll.DBRW($D$18,$F$19,AR$32,AR$30,$B92,AR$36,$F$25,$F$26,$A92,$C92)</f>
        <v>0</v>
      </c>
      <c r="AS92" s="44"/>
      <c r="AT92" s="39">
        <f>_xll.DBRW($D$18,$F$19,AT$32,AT$27,$B92,AT$36,$F$25,AT$35,$A92,$C92)</f>
        <v>0</v>
      </c>
      <c r="AU92" s="39">
        <f>_xll.DBRW($D$18,$F$19,AU$32,AU$27,$B92,AU$36,$F$25,AU$35,$A92,$C92)</f>
        <v>0</v>
      </c>
      <c r="AV92" s="39">
        <f>_xll.DBRW($D$18,$F$19,AV$32,AV$27,$B92,AV$36,$F$25,AV$35,$A92,$C92)</f>
        <v>0</v>
      </c>
      <c r="AW92" s="39">
        <f>_xll.DBRW($D$18,$F$19,AW$32,AW$30,$B92,AW$36,$F$25,$F$26,$A92,$C92)</f>
        <v>0</v>
      </c>
      <c r="AY92" s="39">
        <f>_xll.DBRW($D$18,$F$19,$F$22,$F$23,$B92,AY$36,$F$25,$F$26,$A92,$C92)</f>
        <v>0</v>
      </c>
      <c r="AZ92" s="44"/>
      <c r="BA92" s="39">
        <f>_xll.DBRW($D$18,$F$19,$M$3,$G$3,$B92,BA$36,$F$25,$F$26,$A92,$C92)</f>
        <v>0</v>
      </c>
      <c r="BB92" s="44"/>
      <c r="BC92" s="39">
        <f>_xll.DBRW($D$18,$F$19,$M$6,$G$6,$B92,BC$36,$F$25,$F$26,$A92,$C92)</f>
        <v>0</v>
      </c>
      <c r="BD92" s="44"/>
      <c r="BE92" s="39">
        <f>_xll.DBRW($D$18,$F$19,$M$9,$G$9,$B92,BE$36,$F$25,$F$26,$A92,$C92)</f>
        <v>0</v>
      </c>
      <c r="BG92" s="39">
        <f>_xll.DBRW($D$18,$F$19,$M$12,$G$12,$B92,BG$36,$F$25,$F$26,$A92,$C92)</f>
        <v>0</v>
      </c>
      <c r="BI92" s="39">
        <f>_xll.DBRW($D$18,$F$19,$M$15,$G$15,$B92,BI$36,$F$25,$F$26,$A92,$C92)</f>
        <v>0</v>
      </c>
    </row>
    <row r="93" spans="1:61" x14ac:dyDescent="0.3">
      <c r="A93" s="2" t="s">
        <v>23</v>
      </c>
      <c r="B93" t="s">
        <v>65</v>
      </c>
      <c r="C93" s="9" t="s">
        <v>24</v>
      </c>
      <c r="E93" s="100" t="s">
        <v>64</v>
      </c>
      <c r="F93" s="100"/>
      <c r="H93" s="39">
        <f>_xll.DBRW($D$18,$F$19,H$32,H$27,$B93,H$36,$F$25,H$35,$A93,$C93)</f>
        <v>0</v>
      </c>
      <c r="I93" s="39">
        <f>_xll.DBRW($D$18,$F$19,I$32,I$27,$B93,I$36,$F$25,I$35,$A93,$C93)</f>
        <v>0</v>
      </c>
      <c r="J93" s="39">
        <f>_xll.DBRW($D$18,$F$19,J$32,J$27,$B93,J$36,$F$25,J$35,$A93,$C93)</f>
        <v>0</v>
      </c>
      <c r="K93" s="44"/>
      <c r="L93" s="39">
        <f>_xll.DBRW($D$18,$F$19,L$32,L$27,$B93,L$36,$F$25,L$35,$A93,$C93)</f>
        <v>0</v>
      </c>
      <c r="M93" s="39">
        <f>_xll.DBRW($D$18,$F$19,M$32,M$30,$B93,M$36,$F$25,$F$26,$A93,$C93)</f>
        <v>0</v>
      </c>
      <c r="N93" s="44"/>
      <c r="O93" s="39">
        <f>_xll.DBRW($D$18,$F$19,O$32,O$27,$B93,O$36,$F$25,O$35,$A93,$C93)</f>
        <v>0</v>
      </c>
      <c r="P93" s="39">
        <f>_xll.DBRW($D$18,$F$19,P$32,P$27,$B93,P$36,$F$25,P$35,$A93,$C93)</f>
        <v>0</v>
      </c>
      <c r="Q93" s="39">
        <f>_xll.DBRW($D$18,$F$19,Q$32,Q$27,$B93,Q$36,$F$25,Q$35,$A93,$C93)</f>
        <v>0</v>
      </c>
      <c r="R93" s="44"/>
      <c r="S93" s="39">
        <f>_xll.DBRW($D$18,$F$19,S$32,S$27,$B93,S$36,$F$25,S$35,$A93,$C93)</f>
        <v>0</v>
      </c>
      <c r="T93" s="39">
        <f>_xll.DBRW($D$18,$F$19,T$32,T$30,$B93,T$36,$F$25,$F$26,$A93,$C93)</f>
        <v>0</v>
      </c>
      <c r="U93" s="44"/>
      <c r="V93" s="39">
        <f>_xll.DBRW($D$18,$F$19,V$32,V$27,$B93,V$36,$F$25,V$35,$A93,$C93)</f>
        <v>0</v>
      </c>
      <c r="W93" s="39">
        <f>_xll.DBRW($D$18,$F$19,W$32,W$27,$B93,W$36,$F$25,W$35,$A93,$C93)</f>
        <v>0</v>
      </c>
      <c r="X93" s="39">
        <f>_xll.DBRW($D$18,$F$19,X$32,X$27,$B93,X$36,$F$25,X$35,$A93,$C93)</f>
        <v>0</v>
      </c>
      <c r="Y93" s="44"/>
      <c r="Z93" s="39">
        <f>_xll.DBRW($D$18,$F$19,Z$32,Z$27,$B93,Z$36,$F$25,Z$35,$A93,$C93)</f>
        <v>0</v>
      </c>
      <c r="AA93" s="39">
        <f>_xll.DBRW($D$18,$F$19,AA$32,AA$30,$B93,AA$36,$F$25,$F$26,$A93,$C93)</f>
        <v>0</v>
      </c>
      <c r="AB93" s="44"/>
      <c r="AC93" s="39">
        <f>_xll.DBRW($D$18,$F$19,AC$32,AC$27,$B93,AC$36,$F$25,AC$35,$A93,$C93)</f>
        <v>0</v>
      </c>
      <c r="AD93" s="39">
        <f>_xll.DBRW($D$18,$F$19,AD$32,AD$27,$B93,AD$36,$F$25,AD$35,$A93,$C93)</f>
        <v>0</v>
      </c>
      <c r="AE93" s="39">
        <f>_xll.DBRW($D$18,$F$19,AE$32,AE$27,$B93,AE$36,$F$25,AE$35,$A93,$C93)</f>
        <v>0</v>
      </c>
      <c r="AF93" s="44"/>
      <c r="AG93" s="39">
        <f>_xll.DBRW($D$18,$F$19,AG$32,AG$27,$B93,AG$36,$F$25,AG$35,$A93,$C93)</f>
        <v>0</v>
      </c>
      <c r="AH93" s="39">
        <f>_xll.DBRW($D$18,$F$19,AH$32,AH$30,$B93,AH$36,$F$25,$F$26,$A93,$C93)</f>
        <v>0</v>
      </c>
      <c r="AJ93" s="39">
        <f>_xll.DBRW($D$18,$F$19,AJ$32,AJ$27,$B93,AJ$36,$F$25,AJ$35,$A93,$C93)</f>
        <v>0</v>
      </c>
      <c r="AK93" s="39">
        <f>_xll.DBRW($D$18,$F$19,AK$32,AK$27,$B93,AK$36,$F$25,AK$35,$A93,$C93)</f>
        <v>0</v>
      </c>
      <c r="AL93" s="39">
        <f>_xll.DBRW($D$18,$F$19,AL$32,AL$27,$B93,AL$36,$F$25,AL$35,$A93,$C93)</f>
        <v>0</v>
      </c>
      <c r="AM93" s="39">
        <f>_xll.DBRW($D$18,$F$19,AM$32,AM$30,$B93,AM$36,$F$25,$F$26,$A93,$C93)</f>
        <v>0</v>
      </c>
      <c r="AN93" s="44"/>
      <c r="AO93" s="39">
        <f>_xll.DBRW($D$18,$F$19,AO$32,AO$27,$B93,AO$36,$F$25,AO$35,$A93,$C93)</f>
        <v>0</v>
      </c>
      <c r="AP93" s="39">
        <f>_xll.DBRW($D$18,$F$19,AP$32,AP$27,$B93,AP$36,$F$25,AP$35,$A93,$C93)</f>
        <v>0</v>
      </c>
      <c r="AQ93" s="39">
        <f>_xll.DBRW($D$18,$F$19,AQ$32,AQ$27,$B93,AQ$36,$F$25,AQ$35,$A93,$C93)</f>
        <v>0</v>
      </c>
      <c r="AR93" s="39">
        <f>_xll.DBRW($D$18,$F$19,AR$32,AR$30,$B93,AR$36,$F$25,$F$26,$A93,$C93)</f>
        <v>0</v>
      </c>
      <c r="AS93" s="44"/>
      <c r="AT93" s="39">
        <f>_xll.DBRW($D$18,$F$19,AT$32,AT$27,$B93,AT$36,$F$25,AT$35,$A93,$C93)</f>
        <v>0</v>
      </c>
      <c r="AU93" s="39">
        <f>_xll.DBRW($D$18,$F$19,AU$32,AU$27,$B93,AU$36,$F$25,AU$35,$A93,$C93)</f>
        <v>0</v>
      </c>
      <c r="AV93" s="39">
        <f>_xll.DBRW($D$18,$F$19,AV$32,AV$27,$B93,AV$36,$F$25,AV$35,$A93,$C93)</f>
        <v>0</v>
      </c>
      <c r="AW93" s="39">
        <f>_xll.DBRW($D$18,$F$19,AW$32,AW$30,$B93,AW$36,$F$25,$F$26,$A93,$C93)</f>
        <v>0</v>
      </c>
      <c r="AY93" s="39">
        <f>_xll.DBRW($D$18,$F$19,$F$22,$F$23,$B93,AY$36,$F$25,$F$26,$A93,$C93)</f>
        <v>0</v>
      </c>
      <c r="AZ93" s="44"/>
      <c r="BA93" s="39">
        <f>_xll.DBRW($D$18,$F$19,$M$3,$G$3,$B93,BA$36,$F$25,$F$26,$A93,$C93)</f>
        <v>0</v>
      </c>
      <c r="BB93" s="44"/>
      <c r="BC93" s="39">
        <f>_xll.DBRW($D$18,$F$19,$M$6,$G$6,$B93,BC$36,$F$25,$F$26,$A93,$C93)</f>
        <v>0</v>
      </c>
      <c r="BD93" s="44"/>
      <c r="BE93" s="39">
        <f>_xll.DBRW($D$18,$F$19,$M$9,$G$9,$B93,BE$36,$F$25,$F$26,$A93,$C93)</f>
        <v>0</v>
      </c>
      <c r="BG93" s="39">
        <f>_xll.DBRW($D$18,$F$19,$M$12,$G$12,$B93,BG$36,$F$25,$F$26,$A93,$C93)</f>
        <v>0</v>
      </c>
      <c r="BI93" s="39">
        <f>_xll.DBRW($D$18,$F$19,$M$15,$G$15,$B93,BI$36,$F$25,$F$26,$A93,$C93)</f>
        <v>0</v>
      </c>
    </row>
    <row r="94" spans="1:61" s="22" customFormat="1" x14ac:dyDescent="0.3">
      <c r="A94" s="2" t="s">
        <v>23</v>
      </c>
      <c r="B94" s="22" t="s">
        <v>68</v>
      </c>
      <c r="C94" s="9" t="s">
        <v>24</v>
      </c>
      <c r="E94" s="98" t="s">
        <v>68</v>
      </c>
      <c r="F94" s="98"/>
      <c r="H94" s="32">
        <f>_xll.DBRW($D$18,$F$19,H$32,H$27,$B94,H$36,$F$25,H$35,$A94,$C94)</f>
        <v>11552166.909999998</v>
      </c>
      <c r="I94" s="26">
        <f>_xll.DBRW($D$18,$F$19,I$32,I$27,$B94,I$36,$F$25,I$35,$A94,$C94)</f>
        <v>10727559.240000002</v>
      </c>
      <c r="J94" s="26">
        <f>_xll.DBRW($D$18,$F$19,J$32,J$27,$B94,J$36,$F$25,J$35,$A94,$C94)</f>
        <v>13429187.520000003</v>
      </c>
      <c r="K94" s="44"/>
      <c r="L94" s="26">
        <f>_xll.DBRW($D$18,$F$19,L$32,L$27,$B94,L$36,$F$25,L$35,$A94,$C94)</f>
        <v>0</v>
      </c>
      <c r="M94" s="32">
        <f>_xll.DBRW($D$18,$F$19,M$32,M$30,$B94,M$36,$F$25,$F$26,$A94,$C94)</f>
        <v>35708913.670000002</v>
      </c>
      <c r="N94" s="45"/>
      <c r="O94" s="32">
        <f>_xll.DBRW($D$18,$F$19,O$32,O$27,$B94,O$36,$F$25,O$35,$A94,$C94)</f>
        <v>10287966.690000001</v>
      </c>
      <c r="P94" s="32">
        <f>_xll.DBRW($D$18,$F$19,P$32,P$27,$B94,P$36,$F$25,P$35,$A94,$C94)</f>
        <v>12180007.380000003</v>
      </c>
      <c r="Q94" s="32">
        <f>_xll.DBRW($D$18,$F$19,Q$32,Q$27,$B94,Q$36,$F$25,Q$35,$A94,$C94)</f>
        <v>13578002.439999999</v>
      </c>
      <c r="R94" s="45"/>
      <c r="S94" s="32">
        <f>_xll.DBRW($D$18,$F$19,S$32,S$27,$B94,S$36,$F$25,S$35,$A94,$C94)</f>
        <v>0</v>
      </c>
      <c r="T94" s="32">
        <f>_xll.DBRW($D$18,$F$19,T$32,T$30,$B94,T$36,$F$25,$F$26,$A94,$C94)</f>
        <v>36045976.510000005</v>
      </c>
      <c r="U94" s="45"/>
      <c r="V94" s="32">
        <f>_xll.DBRW($D$18,$F$19,V$32,V$27,$B94,V$36,$F$25,V$35,$A94,$C94)</f>
        <v>8625692.4600000009</v>
      </c>
      <c r="W94" s="32">
        <f>_xll.DBRW($D$18,$F$19,W$32,W$27,$B94,W$36,$F$25,W$35,$A94,$C94)</f>
        <v>10018787.42</v>
      </c>
      <c r="X94" s="32">
        <f>_xll.DBRW($D$18,$F$19,X$32,X$27,$B94,X$36,$F$25,X$35,$A94,$C94)</f>
        <v>12472303.110000001</v>
      </c>
      <c r="Y94" s="45"/>
      <c r="Z94" s="32">
        <f>_xll.DBRW($D$18,$F$19,Z$32,Z$27,$B94,Z$36,$F$25,Z$35,$A94,$C94)</f>
        <v>0</v>
      </c>
      <c r="AA94" s="32">
        <f>_xll.DBRW($D$18,$F$19,AA$32,AA$30,$B94,AA$36,$F$25,$F$26,$A94,$C94)</f>
        <v>31116782.990000002</v>
      </c>
      <c r="AB94" s="45"/>
      <c r="AC94" s="32">
        <f>_xll.DBRW($D$18,$F$19,AC$32,AC$27,$B94,AC$36,$F$25,AC$35,$A94,$C94)</f>
        <v>9450723.0800000001</v>
      </c>
      <c r="AD94" s="32">
        <f>_xll.DBRW($D$18,$F$19,AD$32,AD$27,$B94,AD$36,$F$25,AD$35,$A94,$C94)</f>
        <v>8810823.5299999993</v>
      </c>
      <c r="AE94" s="32">
        <f>_xll.DBRW($D$18,$F$19,AE$32,AE$27,$B94,AE$36,$F$25,AE$35,$A94,$C94)</f>
        <v>10964590</v>
      </c>
      <c r="AF94" s="45"/>
      <c r="AG94" s="32">
        <f>_xll.DBRW($D$18,$F$19,AG$32,AG$27,$B94,AG$36,$F$25,AG$35,$A94,$C94)</f>
        <v>0</v>
      </c>
      <c r="AH94" s="32">
        <f>_xll.DBRW($D$18,$F$19,AH$32,AH$30,$B94,AH$36,$F$25,$F$26,$A94,$C94)</f>
        <v>29226136.609999999</v>
      </c>
      <c r="AJ94" s="32">
        <f>_xll.DBRW($D$18,$F$19,AJ$32,AJ$27,$B94,AJ$36,$F$25,AJ$35,$A94,$C94)</f>
        <v>9892260.2004125789</v>
      </c>
      <c r="AK94" s="32">
        <f>_xll.DBRW($D$18,$F$19,AK$32,AK$27,$B94,AK$36,$F$25,AK$35,$A94,$C94)</f>
        <v>10922697.690056959</v>
      </c>
      <c r="AL94" s="32">
        <f>_xll.DBRW($D$18,$F$19,AL$32,AL$27,$B94,AL$36,$F$25,AL$35,$A94,$C94)</f>
        <v>11321448.74</v>
      </c>
      <c r="AM94" s="32">
        <f>_xll.DBRW($D$18,$F$19,AM$32,AM$30,$B94,AM$36,$F$25,$F$26,$A94,$C94)</f>
        <v>32136406.630469538</v>
      </c>
      <c r="AN94" s="45"/>
      <c r="AO94" s="32">
        <f>_xll.DBRW($D$18,$F$19,AO$32,AO$27,$B94,AO$36,$F$25,AO$35,$A94,$C94)</f>
        <v>9476082.9256640375</v>
      </c>
      <c r="AP94" s="32">
        <f>_xll.DBRW($D$18,$F$19,AP$32,AP$27,$B94,AP$36,$F$25,AP$35,$A94,$C94)</f>
        <v>9489633.4201923311</v>
      </c>
      <c r="AQ94" s="32">
        <f>_xll.DBRW($D$18,$F$19,AQ$32,AQ$27,$B94,AQ$36,$F$25,AQ$35,$A94,$C94)</f>
        <v>10973438.175165318</v>
      </c>
      <c r="AR94" s="32">
        <f>_xll.DBRW($D$18,$F$19,AR$32,AR$30,$B94,AR$36,$F$25,$F$26,$A94,$C94)</f>
        <v>29939154.521021686</v>
      </c>
      <c r="AS94" s="45"/>
      <c r="AT94" s="32">
        <f>_xll.DBRW($D$18,$F$19,AT$32,AT$27,$B94,AT$36,$F$25,AT$35,$A94,$C94)</f>
        <v>9431272.7484817132</v>
      </c>
      <c r="AU94" s="32">
        <f>_xll.DBRW($D$18,$F$19,AU$32,AU$27,$B94,AU$36,$F$25,AU$35,$A94,$C94)</f>
        <v>9837181.1752267852</v>
      </c>
      <c r="AV94" s="32">
        <f>_xll.DBRW($D$18,$F$19,AV$32,AV$27,$B94,AV$36,$F$25,AV$35,$A94,$C94)</f>
        <v>10940959.020808024</v>
      </c>
      <c r="AW94" s="32">
        <f>_xll.DBRW($D$18,$F$19,AW$32,AW$30,$B94,AW$36,$F$25,$F$26,$A94,$C94)</f>
        <v>30209412.944516525</v>
      </c>
      <c r="AY94" s="18">
        <f>_xll.DBRW($D$18,$F$19,$F$22,$F$23,$B94,AY$36,$F$25,$F$26,$A94,$C94)</f>
        <v>132097809.77999999</v>
      </c>
      <c r="AZ94" s="45"/>
      <c r="BA94" s="18">
        <f>_xll.DBRW($D$18,$F$19,$M$3,$G$3,$B94,BA$36,$F$25,$F$26,$A94,$C94)</f>
        <v>128525302.74046956</v>
      </c>
      <c r="BB94" s="45"/>
      <c r="BC94" s="18">
        <f>_xll.DBRW($D$18,$F$19,$M$6,$G$6,$B94,BC$36,$F$25,$F$26,$A94,$C94)</f>
        <v>122418480.75149122</v>
      </c>
      <c r="BD94" s="45"/>
      <c r="BE94" s="18">
        <f>_xll.DBRW($D$18,$F$19,$M$9,$G$9,$B94,BE$36,$F$25,$F$26,$A94,$C94)</f>
        <v>121511110.70600776</v>
      </c>
      <c r="BG94" s="18">
        <f>_xll.DBRW($D$18,$F$19,$M$12,$G$12,$B94,BG$36,$F$25,$F$26,$A94,$C94)</f>
        <v>122424887.86327627</v>
      </c>
      <c r="BI94" s="18">
        <f>_xll.DBRW($D$18,$F$19,$M$15,$G$15,$B94,BI$36,$F$25,$F$26,$A94,$C94)</f>
        <v>120281660.94254869</v>
      </c>
    </row>
    <row r="95" spans="1:61" ht="9.6" customHeight="1" x14ac:dyDescent="0.3">
      <c r="A95" s="2"/>
      <c r="C95" s="9"/>
      <c r="E95" s="103"/>
      <c r="F95" s="103"/>
      <c r="H95" s="26"/>
      <c r="I95" s="26"/>
      <c r="J95" s="26"/>
      <c r="K95" s="44"/>
      <c r="L95" s="26"/>
      <c r="M95" s="26"/>
      <c r="N95" s="44"/>
      <c r="O95" s="26"/>
      <c r="P95" s="26"/>
      <c r="Q95" s="26"/>
      <c r="R95" s="44"/>
      <c r="S95" s="26"/>
      <c r="T95" s="26"/>
      <c r="U95" s="44"/>
      <c r="V95" s="26"/>
      <c r="W95" s="26"/>
      <c r="X95" s="26"/>
      <c r="Y95" s="44"/>
      <c r="Z95" s="26"/>
      <c r="AA95" s="26"/>
      <c r="AB95" s="44"/>
      <c r="AC95" s="26"/>
      <c r="AD95" s="26"/>
      <c r="AE95" s="26"/>
      <c r="AF95" s="44"/>
      <c r="AG95" s="26"/>
      <c r="AH95" s="26"/>
      <c r="AJ95" s="26"/>
      <c r="AK95" s="26"/>
      <c r="AL95" s="26"/>
      <c r="AM95" s="26"/>
      <c r="AN95" s="44"/>
      <c r="AO95" s="26"/>
      <c r="AP95" s="26"/>
      <c r="AQ95" s="26"/>
      <c r="AR95" s="26"/>
      <c r="AS95" s="44"/>
      <c r="AT95" s="26"/>
      <c r="AU95" s="26"/>
      <c r="AV95" s="26"/>
      <c r="AW95" s="26"/>
      <c r="AY95" s="18"/>
      <c r="AZ95" s="71"/>
      <c r="BA95" s="18"/>
      <c r="BB95" s="71"/>
      <c r="BC95" s="18"/>
      <c r="BD95" s="71"/>
      <c r="BE95" s="18"/>
      <c r="BG95" s="18"/>
      <c r="BI95" s="18"/>
    </row>
    <row r="96" spans="1:61" s="22" customFormat="1" x14ac:dyDescent="0.3">
      <c r="A96" s="2" t="s">
        <v>23</v>
      </c>
      <c r="C96" s="9" t="s">
        <v>25</v>
      </c>
      <c r="E96" s="98" t="s">
        <v>25</v>
      </c>
      <c r="F96" s="98"/>
      <c r="H96" s="79">
        <f>_xll.DBRW($D$18,$F$19,H$32,H$27,$F$24,H$36,$F$25,H$35,$A96,$C96)</f>
        <v>0.89108124996784688</v>
      </c>
      <c r="I96" s="79">
        <f>_xll.DBRW($D$18,$F$19,I$32,I$27,$F$24,I$36,$F$25,$F$26,$A96,$C96)</f>
        <v>0.86482508205659636</v>
      </c>
      <c r="J96" s="79">
        <f>_xll.DBRW($D$18,$F$19,J$32,J$27,$F$24,J$36,$F$25,$F$26,$A96,$C96)</f>
        <v>0.89063019353832051</v>
      </c>
      <c r="K96" s="80"/>
      <c r="L96" s="79">
        <f>_xll.DBRW($D$18,$F$19,L$32,L$27,$F$24,L$36,$F$25,$F$26,$A96,$C96)</f>
        <v>0.89063019353832051</v>
      </c>
      <c r="M96" s="79">
        <f>_xll.DBRW($D$18,$F$19,M$32,M$30,$F$24,M$36,$F$25,$F$26,$A96,$C96)</f>
        <v>0.88302382428650328</v>
      </c>
      <c r="N96" s="81"/>
      <c r="O96" s="79">
        <f>_xll.DBRW($D$18,$F$19,O$32,O$27,$F$24,O$36,$F$25,O$35,$A96,$C96)</f>
        <v>0.8505512997534791</v>
      </c>
      <c r="P96" s="79">
        <f>_xll.DBRW($D$18,$F$19,P$32,P$27,$F$24,P$36,$F$25,P$35,$A96,$C96)</f>
        <v>0.89246967845433267</v>
      </c>
      <c r="Q96" s="79">
        <f>_xll.DBRW($D$18,$F$19,Q$32,Q$27,$F$24,Q$36,$F$25,Q$35,$A96,$C96)</f>
        <v>0.91905600290936473</v>
      </c>
      <c r="R96" s="80"/>
      <c r="S96" s="79">
        <f>_xll.DBRW($D$18,$F$19,S$32,S$27,$F$24,S$36,$F$25,S$35,$A96,$C96)</f>
        <v>0</v>
      </c>
      <c r="T96" s="79">
        <f>_xll.DBRW($D$18,$F$19,T$32,T$30,$F$24,T$36,$F$25,$F$26,$A96,$C96)</f>
        <v>0.89052034284866133</v>
      </c>
      <c r="U96" s="81"/>
      <c r="V96" s="79">
        <f>_xll.DBRW($D$18,$F$19,V$32,V$27,$F$24,V$36,$F$25,V$35,$A96,$C96)</f>
        <v>0.89989174735775357</v>
      </c>
      <c r="W96" s="79">
        <f>_xll.DBRW($D$18,$F$19,W$32,W$27,$F$24,W$36,$F$25,W$35,$A96,$C96)</f>
        <v>0.90195491641642178</v>
      </c>
      <c r="X96" s="79">
        <f>_xll.DBRW($D$18,$F$19,X$32,X$27,$F$24,X$36,$F$25,X$35,$A96,$C96)</f>
        <v>0.88921387110195083</v>
      </c>
      <c r="Y96" s="80"/>
      <c r="Z96" s="79">
        <f>_xll.DBRW($D$18,$F$19,Z$32,Z$27,$F$24,Z$36,$F$25,Z$35,$A96,$C96)</f>
        <v>0</v>
      </c>
      <c r="AA96" s="79">
        <f>_xll.DBRW($D$18,$F$19,AA$32,AA$30,$F$24,AA$36,$F$25,$F$26,$A96,$C96)</f>
        <v>0.89627610183747974</v>
      </c>
      <c r="AB96" s="80"/>
      <c r="AC96" s="79">
        <f>_xll.DBRW($D$18,$F$19,AC$32,AC$27,$F$24,AC$36,$F$25,AC$35,$A96,$C96)</f>
        <v>0.89957550634316119</v>
      </c>
      <c r="AD96" s="79">
        <f>_xll.DBRW($D$18,$F$19,AD$32,AD$27,$F$24,AD$36,$F$25,AD$35,$A96,$C96)</f>
        <v>0.88943649629536958</v>
      </c>
      <c r="AE96" s="79">
        <f>_xll.DBRW($D$18,$F$19,AE$32,AE$27,$F$24,AE$36,$F$25,AE$35,$A96,$C96)</f>
        <v>0.88377271106352351</v>
      </c>
      <c r="AF96" s="80"/>
      <c r="AG96" s="79">
        <f>_xll.DBRW($D$18,$F$19,AG$32,AG$27,$F$24,AG$36,$F$25,AG$35,$A96,$C96)</f>
        <v>0</v>
      </c>
      <c r="AH96" s="79">
        <f>_xll.DBRW($D$18,$F$19,AH$32,AH$30,$F$24,AH$36,$F$25,$F$26,$A96,$C96)</f>
        <v>0.8905902544469082</v>
      </c>
      <c r="AI96" s="82"/>
      <c r="AJ96" s="79">
        <f>_xll.DBRW($D$18,$F$19,AJ$32,AJ$27,$F$24,AJ$36,$F$25,AJ$35,$A96,$C96)</f>
        <v>0.88919787830921582</v>
      </c>
      <c r="AK96" s="79">
        <f>_xll.DBRW($D$18,$F$19,AK$32,AK$27,$F$24,AK$36,$F$25,AK$35,$A96,$C96)</f>
        <v>0.88794327909994053</v>
      </c>
      <c r="AL96" s="79">
        <f>_xll.DBRW($D$18,$F$19,AL$32,AL$27,$F$24,AL$36,$F$25,AL$35,$A96,$C96)</f>
        <v>0.89686204241030731</v>
      </c>
      <c r="AM96" s="79">
        <f>_xll.DBRW($D$18,$F$19,AM$32,AM$30,$F$24,AM$36,$F$25,$F$26,$A96,$C96)</f>
        <v>0.89147149383694202</v>
      </c>
      <c r="AN96" s="80"/>
      <c r="AO96" s="79">
        <f>_xll.DBRW($D$18,$F$19,AO$32,AO$27,$F$24,AO$36,$F$25,AO$35,$A96,$C96)</f>
        <v>0.85051523138702689</v>
      </c>
      <c r="AP96" s="79">
        <f>_xll.DBRW($D$18,$F$19,AP$32,AP$27,$F$24,AP$36,$F$25,AP$35,$A96,$C96)</f>
        <v>0.8634021783773197</v>
      </c>
      <c r="AQ96" s="79">
        <f>_xll.DBRW($D$18,$F$19,AQ$32,AQ$27,$F$24,AQ$36,$F$25,AQ$35,$A96,$C96)</f>
        <v>0.89405215151958917</v>
      </c>
      <c r="AR96" s="79">
        <f>_xll.DBRW($D$18,$F$19,AR$32,AR$30,$F$24,AR$36,$F$25,$F$26,$A96,$C96)</f>
        <v>0.87055728380483299</v>
      </c>
      <c r="AS96" s="80"/>
      <c r="AT96" s="79">
        <f>_xll.DBRW($D$18,$F$19,AT$32,AT$27,$F$24,AT$36,$F$25,AT$35,$A96,$C96)</f>
        <v>0.87527041115036597</v>
      </c>
      <c r="AU96" s="79">
        <f>_xll.DBRW($D$18,$F$19,AU$32,AU$27,$F$24,AU$36,$F$25,AU$35,$A96,$C96)</f>
        <v>0.83032391469965483</v>
      </c>
      <c r="AV96" s="79">
        <f>_xll.DBRW($D$18,$F$19,AV$32,AV$27,$F$24,AV$36,$F$25,AV$35,$A96,$C96)</f>
        <v>0.89231096300723967</v>
      </c>
      <c r="AW96" s="79">
        <f>_xll.DBRW($D$18,$F$19,AW$32,AW$30,$F$24,AW$36,$F$25,$F$26,$A96,$C96)</f>
        <v>0.86680593520411153</v>
      </c>
      <c r="AX96" s="82"/>
      <c r="AY96" s="83">
        <f>_xll.DBRW($D$18,$F$19,$F$22,$F$23,$F$24,AY$36,$F$25,$F$26,$A96,$C96)</f>
        <v>0.88986515723288939</v>
      </c>
      <c r="AZ96" s="84"/>
      <c r="BA96" s="83">
        <f>_xll.DBRW($D$18,$F$19,$M$3,$G$3,$F$24,BA$36,$F$25,$F$26,$A96,$C96)</f>
        <v>0.89216757121327883</v>
      </c>
      <c r="BB96" s="84"/>
      <c r="BC96" s="83">
        <f>_xll.DBRW($D$18,$F$19,$M$6,$G$6,$F$24,BC$36,$F$25,$F$26,$A96,$C96)</f>
        <v>0.8873674971115556</v>
      </c>
      <c r="BD96" s="84"/>
      <c r="BE96" s="83">
        <f>_xll.DBRW($D$18,$F$19,$M$9,$G$9,$F$24,BE$36,$F$25,$F$26,$A96,$C96)</f>
        <v>0.87997426509164556</v>
      </c>
      <c r="BG96" s="83">
        <f>_xll.DBRW($D$18,$F$19,$M$12,$G$12,$F$24,BG$36,$F$25,$F$26,$A96,$C96)</f>
        <v>0.8742265843853454</v>
      </c>
      <c r="BI96" s="83">
        <f>_xll.DBRW($D$18,$F$19,$M$15,$G$15,$F$24,BI$36,$F$25,$F$26,$A96,$C96)</f>
        <v>0.86814583135454437</v>
      </c>
    </row>
    <row r="97" spans="1:61" ht="9.6" customHeight="1" x14ac:dyDescent="0.3">
      <c r="A97" s="2"/>
      <c r="C97" s="9"/>
      <c r="E97" s="98"/>
      <c r="F97" s="98"/>
      <c r="H97" s="26"/>
      <c r="I97" s="26"/>
      <c r="J97" s="26"/>
      <c r="K97" s="44"/>
      <c r="L97" s="26"/>
      <c r="M97" s="26"/>
      <c r="N97" s="44"/>
      <c r="O97" s="26"/>
      <c r="P97" s="26"/>
      <c r="Q97" s="26"/>
      <c r="R97" s="44"/>
      <c r="S97" s="26"/>
      <c r="T97" s="26"/>
      <c r="U97" s="44"/>
      <c r="V97" s="26"/>
      <c r="W97" s="26"/>
      <c r="X97" s="26"/>
      <c r="Y97" s="44"/>
      <c r="Z97" s="26"/>
      <c r="AA97" s="26"/>
      <c r="AB97" s="44"/>
      <c r="AC97" s="26"/>
      <c r="AD97" s="26"/>
      <c r="AE97" s="26"/>
      <c r="AF97" s="44"/>
      <c r="AG97" s="26"/>
      <c r="AH97" s="26"/>
      <c r="AJ97" s="26"/>
      <c r="AK97" s="26"/>
      <c r="AL97" s="26"/>
      <c r="AM97" s="26"/>
      <c r="AN97" s="44"/>
      <c r="AO97" s="26"/>
      <c r="AP97" s="26"/>
      <c r="AQ97" s="26"/>
      <c r="AR97" s="26"/>
      <c r="AS97" s="44"/>
      <c r="AT97" s="26"/>
      <c r="AU97" s="26"/>
      <c r="AV97" s="26"/>
      <c r="AW97" s="26"/>
      <c r="AY97" s="19"/>
      <c r="AZ97" s="73"/>
      <c r="BA97" s="19"/>
      <c r="BB97" s="73"/>
      <c r="BC97" s="19"/>
      <c r="BD97" s="73"/>
      <c r="BE97" s="19"/>
      <c r="BG97" s="19"/>
      <c r="BI97" s="19"/>
    </row>
    <row r="98" spans="1:61" s="22" customFormat="1" x14ac:dyDescent="0.3">
      <c r="A98" s="2" t="s">
        <v>23</v>
      </c>
      <c r="C98" s="8" t="s">
        <v>47</v>
      </c>
      <c r="E98" s="98" t="s">
        <v>51</v>
      </c>
      <c r="F98" s="98"/>
      <c r="H98" s="32"/>
      <c r="I98" s="32"/>
      <c r="J98" s="32"/>
      <c r="K98" s="45"/>
      <c r="L98" s="32"/>
      <c r="M98" s="32"/>
      <c r="N98" s="45"/>
      <c r="O98" s="32"/>
      <c r="P98" s="32"/>
      <c r="Q98" s="32"/>
      <c r="R98" s="45"/>
      <c r="S98" s="32"/>
      <c r="T98" s="32"/>
      <c r="U98" s="45"/>
      <c r="V98" s="32"/>
      <c r="W98" s="32"/>
      <c r="X98" s="32"/>
      <c r="Y98" s="45"/>
      <c r="Z98" s="32"/>
      <c r="AA98" s="32"/>
      <c r="AB98" s="45"/>
      <c r="AC98" s="32"/>
      <c r="AD98" s="32"/>
      <c r="AE98" s="32"/>
      <c r="AF98" s="45"/>
      <c r="AG98" s="32"/>
      <c r="AH98" s="32"/>
      <c r="AJ98" s="32"/>
      <c r="AK98" s="32"/>
      <c r="AL98" s="32"/>
      <c r="AM98" s="32"/>
      <c r="AN98" s="45"/>
      <c r="AO98" s="32"/>
      <c r="AP98" s="32"/>
      <c r="AQ98" s="32"/>
      <c r="AR98" s="32"/>
      <c r="AS98" s="45"/>
      <c r="AT98" s="32"/>
      <c r="AU98" s="32"/>
      <c r="AV98" s="32"/>
      <c r="AW98" s="32"/>
      <c r="AY98" s="20" cm="1">
        <f t="array" ref="AY98">_xll.DBRW("Finance:Covenants Assumptions",$F$22,$F$23,$A98,"Compliance Level")</f>
        <v>0.7</v>
      </c>
      <c r="AZ98" s="76"/>
      <c r="BA98" s="20" cm="1">
        <f t="array" ref="BA98">_xll.DBRW("Finance:Covenants Assumptions",$M$3,$G$3,$A98,"Compliance Level")</f>
        <v>0.7</v>
      </c>
      <c r="BB98" s="76"/>
      <c r="BC98" s="20" cm="1">
        <f t="array" ref="BC98">_xll.DBRW("Finance:Covenants Assumptions",$M$6,$G$6,$A98,"Compliance Level")</f>
        <v>0</v>
      </c>
      <c r="BD98" s="76"/>
      <c r="BE98" s="20" cm="1">
        <f t="array" ref="BE98">_xll.DBRW("Finance:Covenants Assumptions",$M$9,$G$9,$A98,"Compliance Level")</f>
        <v>0</v>
      </c>
      <c r="BG98" s="20" cm="1">
        <f t="array" ref="BG98">_xll.DBRW("Finance:Covenants Assumptions",$M$12,$G$12,$A98,"Compliance Level")</f>
        <v>0</v>
      </c>
      <c r="BI98" s="20" cm="1">
        <f t="array" ref="BI98">_xll.DBRW("Finance:Covenants Assumptions",$M$15,$G$15,$A98,"Compliance Level")</f>
        <v>0</v>
      </c>
    </row>
    <row r="99" spans="1:61" ht="9.6" customHeight="1" x14ac:dyDescent="0.3">
      <c r="A99" s="2"/>
      <c r="C99" s="8"/>
      <c r="E99" s="98"/>
      <c r="F99" s="98"/>
      <c r="H99" s="26"/>
      <c r="I99" s="26"/>
      <c r="J99" s="26"/>
      <c r="K99" s="44"/>
      <c r="L99" s="26"/>
      <c r="M99" s="26"/>
      <c r="N99" s="44"/>
      <c r="O99" s="26"/>
      <c r="P99" s="26"/>
      <c r="Q99" s="26"/>
      <c r="R99" s="44"/>
      <c r="S99" s="26"/>
      <c r="T99" s="26"/>
      <c r="U99" s="44"/>
      <c r="V99" s="26"/>
      <c r="W99" s="26"/>
      <c r="X99" s="26"/>
      <c r="Y99" s="44"/>
      <c r="Z99" s="26"/>
      <c r="AA99" s="26"/>
      <c r="AB99" s="44"/>
      <c r="AC99" s="26"/>
      <c r="AD99" s="26"/>
      <c r="AE99" s="26"/>
      <c r="AF99" s="44"/>
      <c r="AG99" s="26"/>
      <c r="AH99" s="26"/>
      <c r="AJ99" s="26"/>
      <c r="AK99" s="26"/>
      <c r="AL99" s="26"/>
      <c r="AM99" s="26"/>
      <c r="AN99" s="44"/>
      <c r="AO99" s="26"/>
      <c r="AP99" s="26"/>
      <c r="AQ99" s="26"/>
      <c r="AR99" s="26"/>
      <c r="AS99" s="44"/>
      <c r="AT99" s="26"/>
      <c r="AU99" s="26"/>
      <c r="AV99" s="26"/>
      <c r="AW99" s="26"/>
      <c r="AY99" s="20"/>
      <c r="AZ99" s="76"/>
      <c r="BA99" s="20"/>
      <c r="BB99" s="76"/>
      <c r="BC99" s="20"/>
      <c r="BD99" s="76"/>
      <c r="BE99" s="20"/>
      <c r="BG99" s="20"/>
      <c r="BI99" s="20"/>
    </row>
    <row r="100" spans="1:61" s="22" customFormat="1" x14ac:dyDescent="0.3">
      <c r="A100" s="2" t="s">
        <v>23</v>
      </c>
      <c r="C100" s="9" t="s">
        <v>26</v>
      </c>
      <c r="E100" s="98" t="s">
        <v>26</v>
      </c>
      <c r="F100" s="98"/>
      <c r="H100" s="32">
        <f>_xll.DBRW($D$18,$F$19,H$32,H$27,$F$24,H$36,$F$25,$H$35,$A100,$C100)</f>
        <v>0</v>
      </c>
      <c r="I100" s="32">
        <f>_xll.DBRW($D$18,$F$19,I$32,I$27,$F$24,I$36,$F$25,$H$35,$A100,$C100)</f>
        <v>0</v>
      </c>
      <c r="J100" s="32">
        <f>_xll.DBRW($D$18,$F$19,J$32,J$27,$F$24,J$36,$F$25,$H$35,$A100,$C100)</f>
        <v>0</v>
      </c>
      <c r="K100" s="45"/>
      <c r="L100" s="32">
        <f>_xll.DBRW($D$18,$F$19,L$32,L$27,$F$24,L$36,$F$25,$H$35,$A100,$C100)</f>
        <v>0</v>
      </c>
      <c r="M100" s="32">
        <f>_xll.DBRW($D$18,$F$19,M$32,M$30,$F$24,M$36,$F$25,$F$26,$A100,$C100)</f>
        <v>0</v>
      </c>
      <c r="N100" s="45"/>
      <c r="O100" s="32">
        <f>_xll.DBRW($D$18,$F$19,O$32,O$27,$F$24,O$36,$F$25,$O$35,$A100,$C100)</f>
        <v>7201576.6829999993</v>
      </c>
      <c r="P100" s="32">
        <f>_xll.DBRW($D$18,$F$19,P$32,P$27,$F$24,P$36,$F$25,$O$35,$A100,$C100)</f>
        <v>8526005.1660000011</v>
      </c>
      <c r="Q100" s="32">
        <f>_xll.DBRW($D$18,$F$19,Q$32,Q$27,$F$24,Q$36,$F$25,Q$35,$A100,$C100)</f>
        <v>9504601.7080000006</v>
      </c>
      <c r="R100" s="45"/>
      <c r="S100" s="32">
        <f>_xll.DBRW($D$18,$F$19,S$32,S$27,$F$24,S$36,$F$25,S$35,$A100,$C100)</f>
        <v>0</v>
      </c>
      <c r="T100" s="32">
        <f>_xll.DBRW($D$18,$F$19,T$32,T$30,$F$24,T$36,$F$25,$F$26,$A100,$C100)</f>
        <v>25232183.557</v>
      </c>
      <c r="U100" s="45"/>
      <c r="V100" s="32">
        <f>_xll.DBRW($D$18,$F$19,V$32,V$27,$F$24,V$36,$F$25,$V$35,$A100,$C100)</f>
        <v>6037984.722000001</v>
      </c>
      <c r="W100" s="32">
        <f>_xll.DBRW($D$18,$F$19,W$32,W$27,$F$24,W$36,$F$25,$V$35,$A100,$C100)</f>
        <v>7013151.1940000001</v>
      </c>
      <c r="X100" s="32">
        <f>_xll.DBRW($D$18,$F$19,X$32,X$27,$F$24,X$36,$F$25,$V$35,$A100,$C100)</f>
        <v>8730612.1769999992</v>
      </c>
      <c r="Y100" s="45"/>
      <c r="Z100" s="32">
        <f>_xll.DBRW($D$18,$F$19,Z$32,Z$27,$F$24,Z$36,$F$25,$Z$35,$A100,$C100)</f>
        <v>0</v>
      </c>
      <c r="AA100" s="32">
        <f>_xll.DBRW($D$18,$F$19,AA$32,AA$30,$F$24,AA$36,$F$25,$F$26,$A100,$C100)</f>
        <v>21781748.093000002</v>
      </c>
      <c r="AB100" s="45"/>
      <c r="AC100" s="32">
        <f>_xll.DBRW($D$18,$F$19,AC$32,AC$27,$F$24,AC$36,$F$25,$V$35,$A100,$C100)</f>
        <v>6615506.1559999995</v>
      </c>
      <c r="AD100" s="32">
        <f>_xll.DBRW($D$18,$F$19,AD$32,AD$27,$F$24,AD$36,$F$25,$V$35,$A100,$C100)</f>
        <v>6167576.470999999</v>
      </c>
      <c r="AE100" s="32">
        <f>_xll.DBRW($D$18,$F$19,AE$32,AE$27,$F$24,AE$36,$F$25,$V$35,$A100,$C100)</f>
        <v>7675212.9999999981</v>
      </c>
      <c r="AF100" s="45"/>
      <c r="AG100" s="32">
        <f>_xll.DBRW($D$18,$F$19,AG$32,AG$27,$F$24,AG$36,$F$25,$AG$35,$A100,$C100)</f>
        <v>0</v>
      </c>
      <c r="AH100" s="32">
        <f>_xll.DBRW($D$18,$F$19,AH$32,AH$30,$F$24,AH$36,$F$25,$F$26,$A100,$C100)</f>
        <v>20458295.626999997</v>
      </c>
      <c r="AJ100" s="32">
        <f>_xll.DBRW($D$18,$F$19,AJ$32,AJ$27,$F$24,AJ$36,$F$25,$V$35,$A100,$C100)</f>
        <v>6924582.1402888056</v>
      </c>
      <c r="AK100" s="32">
        <f>_xll.DBRW($D$18,$F$19,AK$32,AK$27,$F$24,AK$36,$F$25,$V$35,$A100,$C100)</f>
        <v>7645888.3830398712</v>
      </c>
      <c r="AL100" s="32">
        <f>_xll.DBRW($D$18,$F$19,AL$32,AL$27,$F$24,AL$36,$F$25,$V$35,$A100,$C100)</f>
        <v>7925014.1179999998</v>
      </c>
      <c r="AM100" s="32">
        <f>_xll.DBRW($D$18,$F$19,AM$32,AM$30,$F$24,AM$36,$F$25,$F$26,$A100,$C100)</f>
        <v>22495484.641328678</v>
      </c>
      <c r="AN100" s="45"/>
      <c r="AO100" s="32">
        <f>_xll.DBRW($D$18,$F$19,AO$32,AO$27,$F$24,AO$36,$F$25,$V$35,$A100,$C100)</f>
        <v>0</v>
      </c>
      <c r="AP100" s="32">
        <f>_xll.DBRW($D$18,$F$19,AP$32,AP$27,$F$24,AP$36,$F$25,$V$35,$A100,$C100)</f>
        <v>0</v>
      </c>
      <c r="AQ100" s="32">
        <f>_xll.DBRW($D$18,$F$19,AQ$32,AQ$27,$F$24,AQ$36,$F$25,$V$35,$A100,$C100)</f>
        <v>0</v>
      </c>
      <c r="AR100" s="32">
        <f>_xll.DBRW($D$18,$F$19,AR$32,AR$30,$F$24,AR$36,$F$25,$F$26,$A100,$C100)</f>
        <v>0</v>
      </c>
      <c r="AS100" s="45"/>
      <c r="AT100" s="32">
        <f>_xll.DBRW($D$18,$F$19,AT$32,AT$27,$F$24,AT$36,$F$25,$V$35,$A100,$C100)</f>
        <v>0</v>
      </c>
      <c r="AU100" s="32">
        <f>_xll.DBRW($D$18,$F$19,AU$32,AU$27,$F$24,AU$36,$F$25,$V$35,$A100,$C100)</f>
        <v>0</v>
      </c>
      <c r="AV100" s="32">
        <f>_xll.DBRW($D$18,$F$19,AV$32,AV$27,$F$24,AV$36,$F$25,$V$35,$A100,$C100)</f>
        <v>0</v>
      </c>
      <c r="AW100" s="32">
        <f>_xll.DBRW($D$18,$F$19,AW$32,AW$30,$F$24,AW$36,$F$25,$F$26,$A100,$C100)</f>
        <v>0</v>
      </c>
      <c r="AY100" s="18">
        <f>_xll.DBRW($D$18,$F$19,$F$22,$F$23,$F$24,AY$36,$F$25,$F$26,$A100,$C100)</f>
        <v>92468466.845999986</v>
      </c>
      <c r="AZ100" s="72"/>
      <c r="BA100" s="18">
        <f>_xll.DBRW($D$18,$F$19,$M$3,$G$3,$F$24,BA$36,$F$25,$F$26,$A100,$C100)</f>
        <v>89967711.918328688</v>
      </c>
      <c r="BB100" s="72"/>
      <c r="BC100" s="18">
        <f>_xll.DBRW($D$18,$F$19,$M$6,$G$6,$F$24,BC$36,$F$25,$F$26,$A100,$C100)</f>
        <v>0</v>
      </c>
      <c r="BD100" s="72"/>
      <c r="BE100" s="18">
        <f>_xll.DBRW($D$18,$F$19,$M$9,$G$9,$F$24,BE$36,$F$25,$F$26,$A100,$C100)</f>
        <v>0</v>
      </c>
      <c r="BG100" s="18">
        <f>_xll.DBRW($D$18,$F$19,$M$12,$G$12,$F$24,BG$36,$F$25,$F$26,$A100,$C100)</f>
        <v>0</v>
      </c>
      <c r="BI100" s="18">
        <f>_xll.DBRW($D$18,$F$19,$M$15,$G$15,$F$24,BI$36,$F$25,$F$26,$A100,$C100)</f>
        <v>0</v>
      </c>
    </row>
    <row r="101" spans="1:61" s="22" customFormat="1" x14ac:dyDescent="0.3">
      <c r="A101" s="2" t="s">
        <v>23</v>
      </c>
      <c r="B101" s="22" t="s">
        <v>68</v>
      </c>
      <c r="C101" s="9" t="s">
        <v>27</v>
      </c>
      <c r="E101" s="98" t="s">
        <v>27</v>
      </c>
      <c r="F101" s="98"/>
      <c r="H101" s="32">
        <f>_xll.DBRW($D$18,$F$19,H$32,H$27,$B101,H$36,$F$25,$H$35,$A101,$C101)</f>
        <v>10293919.329999998</v>
      </c>
      <c r="I101" s="32">
        <f>_xll.DBRW($D$18,$F$19,I$32,I$27,$B101,I$36,$F$25,$H$35,$A101,$C101)</f>
        <v>9277462.3000000007</v>
      </c>
      <c r="J101" s="32">
        <f>_xll.DBRW($D$18,$F$19,J$32,J$27,$B101,J$36,$F$25,$H$35,$A101,$C101)</f>
        <v>11960439.880000001</v>
      </c>
      <c r="K101" s="45"/>
      <c r="L101" s="32">
        <f>_xll.DBRW($D$18,$F$19,L$32,L$27,$B101,L$36,$F$25,$L$35,$A101,$C101)</f>
        <v>0</v>
      </c>
      <c r="M101" s="32">
        <f>_xll.DBRW($D$18,$F$19,M$32,M$30,$F$24,M$36,$F$25,$F$26,$A101,$C101)</f>
        <v>31531821.509999998</v>
      </c>
      <c r="N101" s="45"/>
      <c r="O101" s="32">
        <f>_xll.DBRW($D$18,$F$19,O$32,O$27,$B101,O$36,$F$25,$F$26,$A101,$C101)</f>
        <v>1548866.7570000002</v>
      </c>
      <c r="P101" s="32">
        <f>_xll.DBRW($D$18,$F$19,P$32,P$27,$F$24,P$36,$F$25,$F$26,$A101,$C101)</f>
        <v>2344282.1040000003</v>
      </c>
      <c r="Q101" s="32">
        <f>_xll.DBRW($D$18,$F$19,Q$32,Q$27,$F$24,Q$36,$F$25,$F$26,$A101,$C101)</f>
        <v>2974342.9419999998</v>
      </c>
      <c r="R101" s="45"/>
      <c r="S101" s="32">
        <f>_xll.DBRW($D$18,$F$19,S$32,S$27,$F$24,S$36,$F$25,$S$35,$A101,$C101)</f>
        <v>0</v>
      </c>
      <c r="T101" s="32">
        <f>_xll.DBRW($D$18,$F$19,T$32,T$30,$F$24,T$36,$F$25,$F$26,$A101,$C101)</f>
        <v>6867491.8029999994</v>
      </c>
      <c r="U101" s="45"/>
      <c r="V101" s="32">
        <f>_xll.DBRW($D$18,$F$19,V$32,V$27,$B101,V$36,$F$25,V$35,$A101,$C101)</f>
        <v>1724204.7379999999</v>
      </c>
      <c r="W101" s="32">
        <f>_xll.DBRW($D$18,$F$19,W$32,W$27,$B101,W$36,$F$25,W$35,$A101,$C101)</f>
        <v>2023343.3759999983</v>
      </c>
      <c r="X101" s="32">
        <f>_xll.DBRW($D$18,$F$19,X$32,X$27,$B101,X$36,$F$25,X$35,$A101,$C101)</f>
        <v>2359932.7530000024</v>
      </c>
      <c r="Y101" s="45"/>
      <c r="Z101" s="32">
        <f>_xll.DBRW($D$18,$F$19,Z$32,Z$27,$B101,Z$36,$F$25,Z$35,$A101,$C101)</f>
        <v>0</v>
      </c>
      <c r="AA101" s="32">
        <f>_xll.DBRW($D$18,$F$19,AA$32,AA$30,$F$24,AA$36,$F$25,$F$26,$A101,$C101)</f>
        <v>6107480.8669999987</v>
      </c>
      <c r="AB101" s="45"/>
      <c r="AC101" s="32">
        <f>_xll.DBRW($D$18,$F$19,AC$32,AC$27,$B101,AC$36,$F$25,AC$35,$A101,$C101)</f>
        <v>1886132.8440000005</v>
      </c>
      <c r="AD101" s="32">
        <f>_xll.DBRW($D$18,$F$19,AD$32,AD$27,$B101,AD$36,$F$25,AD$35,$A101,$C101)</f>
        <v>1669091.5390000008</v>
      </c>
      <c r="AE101" s="32">
        <f>_xll.DBRW($D$18,$F$19,AE$32,AE$27,$B101,AE$36,$F$25,AE$35,$A101,$C101)</f>
        <v>2014992.4300000016</v>
      </c>
      <c r="AF101" s="45"/>
      <c r="AG101" s="32">
        <f>_xll.DBRW($D$18,$F$19,AG$32,AG$27,$B101,AG$36,$F$25,AG$35,$A101,$C101)</f>
        <v>0</v>
      </c>
      <c r="AH101" s="32">
        <f>_xll.DBRW($D$18,$F$19,AH$32,AH$30,$F$24,AH$36,$F$25,$F$26,$A101,$C101)</f>
        <v>5570216.813000001</v>
      </c>
      <c r="AJ101" s="32">
        <f>_xll.DBRW($D$18,$F$19,AJ$32,AJ$27,$B101,AJ$36,$F$25,AJ$35,$A101,$C101)</f>
        <v>1871594.6416007578</v>
      </c>
      <c r="AK101" s="32">
        <f>_xll.DBRW($D$18,$F$19,AK$32,AK$27,$B101,AK$36,$F$25,AK$35,$A101,$C101)</f>
        <v>2052847.6204866506</v>
      </c>
      <c r="AL101" s="32">
        <f>_xll.DBRW($D$18,$F$19,AL$32,AL$27,$B101,AL$36,$F$25,AL$35,$A101,$C101)</f>
        <v>2228763.5220000008</v>
      </c>
      <c r="AM101" s="32">
        <f>_xll.DBRW($D$18,$F$19,AM$32,AM$30,$F$24,AM$36,$F$25,$F$26,$A101,$C101)</f>
        <v>6153205.7840874083</v>
      </c>
      <c r="AN101" s="45"/>
      <c r="AO101" s="32">
        <f>_xll.DBRW($D$18,$F$19,AO$32,AO$27,$B101,AO$36,$F$25,AO$35,$A101,$C101)</f>
        <v>8059552.8621638035</v>
      </c>
      <c r="AP101" s="32">
        <f>_xll.DBRW($D$18,$F$19,AP$32,AP$27,$B101,AP$36,$F$25,AP$35,$A101,$C101)</f>
        <v>8193370.1669962732</v>
      </c>
      <c r="AQ101" s="32">
        <f>_xll.DBRW($D$18,$F$19,AQ$32,AQ$27,$B101,AQ$36,$F$25,AQ$35,$A101,$C101)</f>
        <v>9810826.0100737475</v>
      </c>
      <c r="AR101" s="32">
        <f>_xll.DBRW($D$18,$F$19,AR$32,AR$30,$F$24,AR$36,$F$25,$F$26,$A101,$C101)</f>
        <v>26063749.039233826</v>
      </c>
      <c r="AS101" s="45"/>
      <c r="AT101" s="32">
        <f>_xll.DBRW($D$18,$F$19,AT$32,AT$27,$B101,AT$36,$F$25,AT$35,$A101,$C101)</f>
        <v>8254913.9762348309</v>
      </c>
      <c r="AU101" s="32">
        <f>_xll.DBRW($D$18,$F$19,AU$32,AU$27,$B101,AU$36,$F$25,AU$35,$A101,$C101)</f>
        <v>8168046.783024055</v>
      </c>
      <c r="AV101" s="32">
        <f>_xll.DBRW($D$18,$F$19,AV$32,AV$27,$B101,AV$36,$F$25,AV$35,$A101,$C101)</f>
        <v>9762737.6800799537</v>
      </c>
      <c r="AW101" s="32">
        <f>_xll.DBRW($D$18,$F$19,AW$32,AW$30,$F$24,AW$36,$F$25,$F$26,$A101,$C101)</f>
        <v>26185698.439338841</v>
      </c>
      <c r="AY101" s="18">
        <f>_xll.DBRW($D$18,$F$19,$F$22,$F$23,$F$24,AY$36,$F$25,$F$26,$A101,$C101)</f>
        <v>25080771.42400001</v>
      </c>
      <c r="AZ101" s="72"/>
      <c r="BA101" s="18">
        <f>_xll.DBRW($D$18,$F$19,$M$3,$G$3,$F$24,BA$36,$F$25,$F$26,$A101,$C101)</f>
        <v>24698395.26708743</v>
      </c>
      <c r="BB101" s="72"/>
      <c r="BC101" s="18">
        <f>_xll.DBRW($D$18,$F$19,$M$6,$G$6,$F$24,BC$36,$F$25,$F$26,$A101,$C101)</f>
        <v>108630180.86464991</v>
      </c>
      <c r="BD101" s="72"/>
      <c r="BE101" s="18">
        <f>_xll.DBRW($D$18,$F$19,$M$9,$G$9,$F$24,BE$36,$F$25,$F$26,$A101,$C101)</f>
        <v>106926650.34398876</v>
      </c>
      <c r="BG101" s="18">
        <f>_xll.DBRW($D$18,$F$19,$M$12,$G$12,$F$24,BG$36,$F$25,$F$26,$A101,$C101)</f>
        <v>107027091.56047094</v>
      </c>
      <c r="BI101" s="18">
        <f>_xll.DBRW($D$18,$F$19,$M$15,$G$15,$F$24,BI$36,$F$25,$F$26,$A101,$C101)</f>
        <v>104422022.53567436</v>
      </c>
    </row>
    <row r="104" spans="1:61" x14ac:dyDescent="0.3">
      <c r="E104" s="102" t="s">
        <v>77</v>
      </c>
      <c r="F104" s="102"/>
      <c r="H104" s="107" t="s">
        <v>72</v>
      </c>
      <c r="I104" s="107"/>
      <c r="J104" s="107"/>
      <c r="L104" s="54" t="s">
        <v>74</v>
      </c>
      <c r="M104" s="51"/>
      <c r="N104" s="52"/>
      <c r="O104" s="104" t="s">
        <v>72</v>
      </c>
      <c r="P104" s="104"/>
      <c r="Q104" s="104"/>
      <c r="R104" s="52"/>
      <c r="S104" s="59" t="s">
        <v>74</v>
      </c>
      <c r="T104" s="51"/>
      <c r="U104" s="52"/>
      <c r="V104" s="104" t="s">
        <v>72</v>
      </c>
      <c r="W104" s="104"/>
      <c r="X104" s="104"/>
      <c r="Y104" s="52"/>
      <c r="Z104" s="59" t="s">
        <v>74</v>
      </c>
      <c r="AA104" s="51"/>
      <c r="AB104" s="52"/>
      <c r="AC104" s="104" t="s">
        <v>72</v>
      </c>
      <c r="AD104" s="104"/>
      <c r="AE104" s="104"/>
      <c r="AF104" s="52"/>
      <c r="AG104" s="60" t="s">
        <v>74</v>
      </c>
      <c r="AH104" s="51"/>
      <c r="AI104" s="68"/>
      <c r="AJ104" s="105"/>
      <c r="AK104" s="105"/>
      <c r="AL104" s="105"/>
      <c r="AM104" s="51"/>
      <c r="AN104" s="52"/>
      <c r="AO104" s="105"/>
      <c r="AP104" s="105"/>
      <c r="AQ104" s="105"/>
      <c r="AR104" s="51"/>
      <c r="AS104" s="52"/>
      <c r="AT104" s="51"/>
      <c r="AU104" s="51"/>
      <c r="AV104" s="51"/>
      <c r="AW104" s="51"/>
      <c r="AY104" s="35"/>
      <c r="BA104" s="35"/>
      <c r="BC104" s="35"/>
      <c r="BE104" s="35"/>
      <c r="BG104" s="35"/>
      <c r="BI104" s="35"/>
    </row>
    <row r="105" spans="1:61" x14ac:dyDescent="0.3">
      <c r="E105" s="100"/>
      <c r="F105" s="100"/>
      <c r="H105" s="40" t="str">
        <f>H$39</f>
        <v>FY23 P10</v>
      </c>
      <c r="I105" s="40" t="str">
        <f t="shared" ref="I105:L105" si="32">I$39</f>
        <v>FY23 P11</v>
      </c>
      <c r="J105" s="40" t="str">
        <f t="shared" si="32"/>
        <v>FY23 P12</v>
      </c>
      <c r="K105" s="62"/>
      <c r="L105" s="40" t="str">
        <f t="shared" si="32"/>
        <v>FY23 P12</v>
      </c>
      <c r="M105" s="40" t="str">
        <f>M$58</f>
        <v>FY23 Q4</v>
      </c>
      <c r="N105" s="42"/>
      <c r="O105" s="40" t="str">
        <f>O$39</f>
        <v>FY24 P01</v>
      </c>
      <c r="P105" s="40" t="str">
        <f t="shared" ref="P105:S105" si="33">P$39</f>
        <v>FY24 P02</v>
      </c>
      <c r="Q105" s="40" t="str">
        <f t="shared" si="33"/>
        <v>FY24 P03</v>
      </c>
      <c r="R105" s="42"/>
      <c r="S105" s="40" t="str">
        <f t="shared" si="33"/>
        <v>FY24 P03</v>
      </c>
      <c r="T105" s="40" t="str">
        <f t="shared" ref="T105:AW105" si="34">T$58</f>
        <v>FY24 Q1</v>
      </c>
      <c r="U105" s="42"/>
      <c r="V105" s="40" t="str">
        <f>V$39</f>
        <v>FY24 P04</v>
      </c>
      <c r="W105" s="40" t="str">
        <f t="shared" ref="W105:Z105" si="35">W$39</f>
        <v>FY24 P05</v>
      </c>
      <c r="X105" s="40" t="str">
        <f t="shared" si="35"/>
        <v>FY24 P06</v>
      </c>
      <c r="Y105" s="42"/>
      <c r="Z105" s="40" t="str">
        <f t="shared" si="35"/>
        <v>FY24 P06</v>
      </c>
      <c r="AA105" s="40" t="str">
        <f t="shared" si="34"/>
        <v>FY24 Q2</v>
      </c>
      <c r="AB105" s="42"/>
      <c r="AC105" s="40" t="str">
        <f>AC$39</f>
        <v>FY24 P07</v>
      </c>
      <c r="AD105" s="40" t="str">
        <f t="shared" ref="AD105:AG105" si="36">AD$39</f>
        <v>FY24 P08</v>
      </c>
      <c r="AE105" s="40" t="str">
        <f t="shared" si="36"/>
        <v>FY24 P09</v>
      </c>
      <c r="AF105" s="42"/>
      <c r="AG105" s="40" t="str">
        <f t="shared" si="36"/>
        <v>FY24 P09</v>
      </c>
      <c r="AH105" s="40" t="str">
        <f t="shared" si="34"/>
        <v>FY24 Q3</v>
      </c>
      <c r="AI105" s="37"/>
      <c r="AJ105" s="40" t="str">
        <f>AJ$39</f>
        <v>FY24 P10</v>
      </c>
      <c r="AK105" s="40" t="str">
        <f t="shared" ref="AK105:AL105" si="37">AK$39</f>
        <v>FY24 P11</v>
      </c>
      <c r="AL105" s="40" t="str">
        <f t="shared" si="37"/>
        <v>FY24 P12</v>
      </c>
      <c r="AM105" s="40" t="str">
        <f t="shared" si="34"/>
        <v>FY24 Q4</v>
      </c>
      <c r="AN105" s="42"/>
      <c r="AO105" s="40" t="str">
        <f>AO$39</f>
        <v>FY25 P01</v>
      </c>
      <c r="AP105" s="40" t="str">
        <f t="shared" ref="AP105:AQ105" si="38">AP$39</f>
        <v>FY25 P02</v>
      </c>
      <c r="AQ105" s="40" t="str">
        <f t="shared" si="38"/>
        <v>FY25 P03</v>
      </c>
      <c r="AR105" s="40" t="str">
        <f t="shared" si="34"/>
        <v>FY25 Q1</v>
      </c>
      <c r="AS105" s="42"/>
      <c r="AT105" s="40" t="str">
        <f>AT$39</f>
        <v>FY25 P04</v>
      </c>
      <c r="AU105" s="40" t="str">
        <f t="shared" ref="AU105:AV105" si="39">AU$39</f>
        <v>FY25 P05</v>
      </c>
      <c r="AV105" s="40" t="str">
        <f t="shared" si="39"/>
        <v>FY25 P06</v>
      </c>
      <c r="AW105" s="40" t="str">
        <f t="shared" si="34"/>
        <v>FY25 Q2</v>
      </c>
      <c r="AY105" s="12" t="s">
        <v>28</v>
      </c>
      <c r="AZ105" s="69"/>
      <c r="BA105" s="12" t="s">
        <v>28</v>
      </c>
      <c r="BB105" s="69"/>
      <c r="BC105" s="12" t="s">
        <v>28</v>
      </c>
      <c r="BD105" s="69"/>
      <c r="BE105" s="12" t="s">
        <v>28</v>
      </c>
      <c r="BG105" s="12" t="s">
        <v>28</v>
      </c>
      <c r="BI105" s="12" t="s">
        <v>28</v>
      </c>
    </row>
    <row r="106" spans="1:61" x14ac:dyDescent="0.3">
      <c r="E106" s="100"/>
      <c r="F106" s="100"/>
      <c r="H106" s="36" t="s">
        <v>69</v>
      </c>
      <c r="I106" s="36" t="s">
        <v>69</v>
      </c>
      <c r="J106" s="36" t="s">
        <v>69</v>
      </c>
      <c r="K106" s="43"/>
      <c r="L106" s="36" t="s">
        <v>69</v>
      </c>
      <c r="M106" s="36" t="s">
        <v>69</v>
      </c>
      <c r="N106" s="43"/>
      <c r="O106" s="36" t="s">
        <v>69</v>
      </c>
      <c r="P106" s="36" t="s">
        <v>69</v>
      </c>
      <c r="Q106" s="36" t="s">
        <v>69</v>
      </c>
      <c r="R106" s="43"/>
      <c r="S106" s="36" t="s">
        <v>69</v>
      </c>
      <c r="T106" s="36" t="s">
        <v>69</v>
      </c>
      <c r="U106" s="43"/>
      <c r="V106" s="36" t="s">
        <v>69</v>
      </c>
      <c r="W106" s="36" t="s">
        <v>69</v>
      </c>
      <c r="X106" s="36" t="s">
        <v>69</v>
      </c>
      <c r="Y106" s="43"/>
      <c r="Z106" s="36" t="s">
        <v>69</v>
      </c>
      <c r="AA106" s="36" t="s">
        <v>69</v>
      </c>
      <c r="AB106" s="43"/>
      <c r="AC106" s="36" t="s">
        <v>69</v>
      </c>
      <c r="AD106" s="36" t="s">
        <v>69</v>
      </c>
      <c r="AE106" s="36" t="s">
        <v>69</v>
      </c>
      <c r="AF106" s="43"/>
      <c r="AG106" s="36" t="s">
        <v>69</v>
      </c>
      <c r="AH106" s="36" t="s">
        <v>69</v>
      </c>
      <c r="AJ106" s="64" t="s">
        <v>73</v>
      </c>
      <c r="AK106" s="64" t="s">
        <v>73</v>
      </c>
      <c r="AL106" s="64" t="s">
        <v>73</v>
      </c>
      <c r="AM106" s="67" t="s">
        <v>70</v>
      </c>
      <c r="AN106" s="43"/>
      <c r="AO106" s="64" t="s">
        <v>73</v>
      </c>
      <c r="AP106" s="64" t="s">
        <v>73</v>
      </c>
      <c r="AQ106" s="64" t="s">
        <v>73</v>
      </c>
      <c r="AR106" s="67" t="s">
        <v>70</v>
      </c>
      <c r="AS106" s="43"/>
      <c r="AT106" s="64" t="s">
        <v>73</v>
      </c>
      <c r="AU106" s="64" t="s">
        <v>73</v>
      </c>
      <c r="AV106" s="64" t="s">
        <v>73</v>
      </c>
      <c r="AW106" s="67" t="s">
        <v>70</v>
      </c>
      <c r="AY106" s="13" t="str">
        <f>$E$7</f>
        <v>Dec-23</v>
      </c>
      <c r="AZ106" s="70"/>
      <c r="BA106" s="14" t="str">
        <f>$P$3</f>
        <v>Mar-24</v>
      </c>
      <c r="BB106" s="70"/>
      <c r="BC106" s="14" t="str">
        <f>$P$6</f>
        <v>Jun-24</v>
      </c>
      <c r="BD106" s="70"/>
      <c r="BE106" s="14" t="str">
        <f>$P$9</f>
        <v>Sep-24</v>
      </c>
      <c r="BG106" s="14" t="str">
        <f>$P$9</f>
        <v>Sep-24</v>
      </c>
      <c r="BI106" s="14" t="str">
        <f>$P$9</f>
        <v>Sep-24</v>
      </c>
    </row>
    <row r="107" spans="1:61" x14ac:dyDescent="0.3">
      <c r="A107" s="2" t="s">
        <v>78</v>
      </c>
      <c r="B107" t="s">
        <v>53</v>
      </c>
      <c r="C107" s="9" t="s">
        <v>11</v>
      </c>
      <c r="E107" s="100" t="s">
        <v>53</v>
      </c>
      <c r="F107" s="100"/>
      <c r="H107" s="39">
        <f>_xll.DBRW($D$18,$F$19,H$32,H$27,$B107,H$36,$F$25,H$35,$A107,$C107)</f>
        <v>20432.12000000133</v>
      </c>
      <c r="I107" s="39">
        <f>_xll.DBRW($D$18,$F$19,I$32,I$27,$B107,I$36,$F$25,I$35,$A107,$C107)</f>
        <v>35770.420000001912</v>
      </c>
      <c r="J107" s="39">
        <f>_xll.DBRW($D$18,$F$19,J$32,J$27,$B107,J$36,$F$25,J$35,$A107,$C107)</f>
        <v>450741.82000000018</v>
      </c>
      <c r="K107" s="44"/>
      <c r="L107" s="39">
        <f>_xll.DBRW($D$18,$F$19,L$32,L$27,$B107,L$36,$F$25,L$35,$A107,$C107)</f>
        <v>0</v>
      </c>
      <c r="M107" s="39">
        <f>_xll.DBRW($D$18,$F$19,M$32,M$30,$B107,M$36,$F$25,$F$26,$A107,$C107)</f>
        <v>506944.36000000342</v>
      </c>
      <c r="N107" s="44"/>
      <c r="O107" s="39">
        <f>_xll.DBRW($D$18,$F$19,O$32,O$27,$B107,O$36,$F$25,O$35,$A107,$C107)</f>
        <v>-410526.4499999996</v>
      </c>
      <c r="P107" s="39">
        <f>_xll.DBRW($D$18,$F$19,P$32,P$27,$B107,P$36,$F$25,P$35,$A107,$C107)</f>
        <v>-229775.84000000055</v>
      </c>
      <c r="Q107" s="39">
        <f>_xll.DBRW($D$18,$F$19,Q$32,Q$27,$B107,Q$36,$F$25,Q$35,$A107,$C107)</f>
        <v>436325.31999999937</v>
      </c>
      <c r="R107" s="44"/>
      <c r="S107" s="39">
        <f>_xll.DBRW($D$18,$F$19,S$32,S$27,$B107,S$36,$F$25,S$35,$A107,$C107)</f>
        <v>0</v>
      </c>
      <c r="T107" s="39">
        <f>_xll.DBRW($D$18,$F$19,T$32,T$30,$B107,T$36,$F$25,$F$26,$A107,$C107)</f>
        <v>-203976.97000000079</v>
      </c>
      <c r="U107" s="44"/>
      <c r="V107" s="39">
        <f>_xll.DBRW($D$18,$F$19,V$32,V$27,$B107,V$36,$F$25,V$35,$A107,$C107)</f>
        <v>-406237.08000000013</v>
      </c>
      <c r="W107" s="39">
        <f>_xll.DBRW($D$18,$F$19,W$32,W$27,$B107,W$36,$F$25,W$35,$A107,$C107)</f>
        <v>-1378.4800000006035</v>
      </c>
      <c r="X107" s="39">
        <f>_xll.DBRW($D$18,$F$19,X$32,X$27,$B107,X$36,$F$25,X$35,$A107,$C107)</f>
        <v>177647.17000000042</v>
      </c>
      <c r="Y107" s="44"/>
      <c r="Z107" s="39">
        <f>_xll.DBRW($D$18,$F$19,Z$32,Z$27,$B107,Z$36,$F$25,Z$35,$A107,$C107)</f>
        <v>0</v>
      </c>
      <c r="AA107" s="39">
        <f>_xll.DBRW($D$18,$F$19,AA$32,AA$30,$B107,AA$36,$F$25,$F$26,$A107,$C107)</f>
        <v>-229968.39000000033</v>
      </c>
      <c r="AB107" s="44"/>
      <c r="AC107" s="39">
        <f>_xll.DBRW($D$18,$F$19,AC$32,AC$27,$B107,AC$36,$F$25,AC$35,$A107,$C107)</f>
        <v>-124537.31999999963</v>
      </c>
      <c r="AD107" s="39">
        <f>_xll.DBRW($D$18,$F$19,AD$32,AD$27,$B107,AD$36,$F$25,AD$35,$A107,$C107)</f>
        <v>-336214.16999999981</v>
      </c>
      <c r="AE107" s="39">
        <f>_xll.DBRW($D$18,$F$19,AE$32,AE$27,$B107,AE$36,$F$25,AE$35,$A107,$C107)</f>
        <v>182275.4599999995</v>
      </c>
      <c r="AF107" s="44"/>
      <c r="AG107" s="39">
        <f>_xll.DBRW($D$18,$F$19,AG$32,AG$27,$B107,AG$36,$F$25,AG$35,$A107,$C107)</f>
        <v>0</v>
      </c>
      <c r="AH107" s="39">
        <f>_xll.DBRW($D$18,$F$19,AH$32,AH$30,$B107,AH$36,$F$25,$F$26,$A107,$C107)</f>
        <v>-278476.02999999991</v>
      </c>
      <c r="AJ107" s="39">
        <f>_xll.DBRW($D$18,$F$19,AJ$32,AJ$27,$B107,AJ$36,$F$25,AJ$35,$A107,$C107)</f>
        <v>-83131.869342778256</v>
      </c>
      <c r="AK107" s="39">
        <f>_xll.DBRW($D$18,$F$19,AK$32,AK$27,$B107,AK$36,$F$25,AK$35,$A107,$C107)</f>
        <v>426765.88290989358</v>
      </c>
      <c r="AL107" s="39">
        <f>_xll.DBRW($D$18,$F$19,AL$32,AL$27,$B107,AL$36,$F$25,AL$35,$A107,$C107)</f>
        <v>222806.93999999927</v>
      </c>
      <c r="AM107" s="39">
        <f>_xll.DBRW($D$18,$F$19,AM$32,AM$30,$B107,AM$36,$F$25,$F$26,$A107,$C107)</f>
        <v>566440.95356711454</v>
      </c>
      <c r="AN107" s="44"/>
      <c r="AO107" s="39">
        <f>_xll.DBRW($D$18,$F$19,AO$32,AO$27,$B107,AO$36,$F$25,AO$35,$A107,$C107)</f>
        <v>-123977.74112472523</v>
      </c>
      <c r="AP107" s="39">
        <f>_xll.DBRW($D$18,$F$19,AP$32,AP$27,$B107,AP$36,$F$25,AP$35,$A107,$C107)</f>
        <v>124921.09644988968</v>
      </c>
      <c r="AQ107" s="39">
        <f>_xll.DBRW($D$18,$F$19,AQ$32,AQ$27,$B107,AQ$36,$F$25,AQ$35,$A107,$C107)</f>
        <v>181400.25133521791</v>
      </c>
      <c r="AR107" s="39">
        <f>_xll.DBRW($D$18,$F$19,AR$32,AR$30,$B107,AR$36,$F$25,$F$26,$A107,$C107)</f>
        <v>182343.60666038236</v>
      </c>
      <c r="AS107" s="44"/>
      <c r="AT107" s="39">
        <f>_xll.DBRW($D$18,$F$19,AT$32,AT$27,$B107,AT$36,$F$25,AT$35,$A107,$C107)</f>
        <v>212364.89946591205</v>
      </c>
      <c r="AU107" s="39">
        <f>_xll.DBRW($D$18,$F$19,AU$32,AU$27,$B107,AU$36,$F$25,AU$35,$A107,$C107)</f>
        <v>208935.22620169588</v>
      </c>
      <c r="AV107" s="39">
        <f>_xll.DBRW($D$18,$F$19,AV$32,AV$27,$B107,AV$36,$F$25,AV$35,$A107,$C107)</f>
        <v>307123.61765629868</v>
      </c>
      <c r="AW107" s="39">
        <f>_xll.DBRW($D$18,$F$19,AW$32,AW$30,$B107,AW$36,$F$25,$F$26,$A107,$C107)</f>
        <v>728423.74332390656</v>
      </c>
      <c r="AY107" s="39">
        <f>_xll.DBRW($D$18,$F$19,$F$22,$F$23,$B107,AY$36,$F$25,$F$26,$A107,$C107)</f>
        <v>-205477.03000001877</v>
      </c>
      <c r="AZ107" s="44"/>
      <c r="BA107" s="39">
        <f>_xll.DBRW($D$18,$F$19,$M$3,$G$3,$B107,BA$36,$F$25,$F$26,$A107,$C107)</f>
        <v>-145980.43643287619</v>
      </c>
      <c r="BB107" s="44"/>
      <c r="BC107" s="39">
        <f>_xll.DBRW($D$18,$F$19,$M$6,$G$6,$B107,BC$36,$F$25,$F$26,$A107,$C107)</f>
        <v>240340.14022749659</v>
      </c>
      <c r="BD107" s="44"/>
      <c r="BE107" s="39">
        <f>_xll.DBRW($D$18,$F$19,$M$9,$G$9,$B107,BE$36,$F$25,$F$26,$A107,$C107)</f>
        <v>1198732.2735514131</v>
      </c>
      <c r="BG107" s="39">
        <f>_xll.DBRW($D$18,$F$19,$M$12,$G$12,$B107,BG$36,$F$25,$F$26,$A107,$C107)</f>
        <v>2936993.2862721002</v>
      </c>
      <c r="BI107" s="39">
        <f>_xll.DBRW($D$18,$F$19,$M$15,$G$15,$B107,BI$36,$F$25,$F$26,$A107,$C107)</f>
        <v>3879457.0766572286</v>
      </c>
    </row>
    <row r="108" spans="1:61" x14ac:dyDescent="0.3">
      <c r="A108" s="2" t="s">
        <v>78</v>
      </c>
      <c r="B108" t="s">
        <v>54</v>
      </c>
      <c r="C108" s="9" t="s">
        <v>11</v>
      </c>
      <c r="E108" s="100" t="s">
        <v>54</v>
      </c>
      <c r="F108" s="100"/>
      <c r="H108" s="39">
        <f>_xll.DBRW($D$18,$F$19,H$32,H$27,$B108,H$36,$F$25,H$35,$A108,$C108)</f>
        <v>-225965.92999999938</v>
      </c>
      <c r="I108" s="39">
        <f>_xll.DBRW($D$18,$F$19,I$32,I$27,$B108,I$36,$F$25,I$35,$A108,$C108)</f>
        <v>-6240.1600000001963</v>
      </c>
      <c r="J108" s="39">
        <f>_xll.DBRW($D$18,$F$19,J$32,J$27,$B108,J$36,$F$25,J$35,$A108,$C108)</f>
        <v>824390.16999999934</v>
      </c>
      <c r="K108" s="44"/>
      <c r="L108" s="39">
        <f>_xll.DBRW($D$18,$F$19,L$32,L$27,$B108,L$36,$F$25,L$35,$A108,$C108)</f>
        <v>0</v>
      </c>
      <c r="M108" s="39">
        <f>_xll.DBRW($D$18,$F$19,M$32,M$30,$B108,M$36,$F$25,$F$26,$A108,$C108)</f>
        <v>592184.07999999973</v>
      </c>
      <c r="N108" s="44"/>
      <c r="O108" s="39">
        <f>_xll.DBRW($D$18,$F$19,O$32,O$27,$B108,O$36,$F$25,O$35,$A108,$C108)</f>
        <v>380277.80999999976</v>
      </c>
      <c r="P108" s="39">
        <f>_xll.DBRW($D$18,$F$19,P$32,P$27,$B108,P$36,$F$25,P$35,$A108,$C108)</f>
        <v>236721.97000000029</v>
      </c>
      <c r="Q108" s="39">
        <f>_xll.DBRW($D$18,$F$19,Q$32,Q$27,$B108,Q$36,$F$25,Q$35,$A108,$C108)</f>
        <v>433462.48000000033</v>
      </c>
      <c r="R108" s="44"/>
      <c r="S108" s="39">
        <f>_xll.DBRW($D$18,$F$19,S$32,S$27,$B108,S$36,$F$25,S$35,$A108,$C108)</f>
        <v>0</v>
      </c>
      <c r="T108" s="39">
        <f>_xll.DBRW($D$18,$F$19,T$32,T$30,$B108,T$36,$F$25,$F$26,$A108,$C108)</f>
        <v>1050462.2600000002</v>
      </c>
      <c r="U108" s="44"/>
      <c r="V108" s="39">
        <f>_xll.DBRW($D$18,$F$19,V$32,V$27,$B108,V$36,$F$25,V$35,$A108,$C108)</f>
        <v>152548.92000000036</v>
      </c>
      <c r="W108" s="39">
        <f>_xll.DBRW($D$18,$F$19,W$32,W$27,$B108,W$36,$F$25,W$35,$A108,$C108)</f>
        <v>342588.64000000042</v>
      </c>
      <c r="X108" s="39">
        <f>_xll.DBRW($D$18,$F$19,X$32,X$27,$B108,X$36,$F$25,X$35,$A108,$C108)</f>
        <v>631508.21999999939</v>
      </c>
      <c r="Y108" s="44"/>
      <c r="Z108" s="39">
        <f>_xll.DBRW($D$18,$F$19,Z$32,Z$27,$B108,Z$36,$F$25,Z$35,$A108,$C108)</f>
        <v>0</v>
      </c>
      <c r="AA108" s="39">
        <f>_xll.DBRW($D$18,$F$19,AA$32,AA$30,$B108,AA$36,$F$25,$F$26,$A108,$C108)</f>
        <v>1126645.7800000003</v>
      </c>
      <c r="AB108" s="44"/>
      <c r="AC108" s="39">
        <f>_xll.DBRW($D$18,$F$19,AC$32,AC$27,$B108,AC$36,$F$25,AC$35,$A108,$C108)</f>
        <v>396231.5400000005</v>
      </c>
      <c r="AD108" s="39">
        <f>_xll.DBRW($D$18,$F$19,AD$32,AD$27,$B108,AD$36,$F$25,AD$35,$A108,$C108)</f>
        <v>343333.28999999969</v>
      </c>
      <c r="AE108" s="39">
        <f>_xll.DBRW($D$18,$F$19,AE$32,AE$27,$B108,AE$36,$F$25,AE$35,$A108,$C108)</f>
        <v>349023.95999999996</v>
      </c>
      <c r="AF108" s="44"/>
      <c r="AG108" s="39">
        <f>_xll.DBRW($D$18,$F$19,AG$32,AG$27,$B108,AG$36,$F$25,AG$35,$A108,$C108)</f>
        <v>0</v>
      </c>
      <c r="AH108" s="39">
        <f>_xll.DBRW($D$18,$F$19,AH$32,AH$30,$B108,AH$36,$F$25,$F$26,$A108,$C108)</f>
        <v>1088588.79</v>
      </c>
      <c r="AJ108" s="39">
        <f>_xll.DBRW($D$18,$F$19,AJ$32,AJ$27,$B108,AJ$36,$F$25,AJ$35,$A108,$C108)</f>
        <v>365139.23000000045</v>
      </c>
      <c r="AK108" s="39">
        <f>_xll.DBRW($D$18,$F$19,AK$32,AK$27,$B108,AK$36,$F$25,AK$35,$A108,$C108)</f>
        <v>557821.65999999957</v>
      </c>
      <c r="AL108" s="39">
        <f>_xll.DBRW($D$18,$F$19,AL$32,AL$27,$B108,AL$36,$F$25,AL$35,$A108,$C108)</f>
        <v>500777.02</v>
      </c>
      <c r="AM108" s="39">
        <f>_xll.DBRW($D$18,$F$19,AM$32,AM$30,$B108,AM$36,$F$25,$F$26,$A108,$C108)</f>
        <v>1423737.9100000001</v>
      </c>
      <c r="AN108" s="44"/>
      <c r="AO108" s="39">
        <f>_xll.DBRW($D$18,$F$19,AO$32,AO$27,$B108,AO$36,$F$25,AO$35,$A108,$C108)</f>
        <v>215034.1999999996</v>
      </c>
      <c r="AP108" s="39">
        <f>_xll.DBRW($D$18,$F$19,AP$32,AP$27,$B108,AP$36,$F$25,AP$35,$A108,$C108)</f>
        <v>204427.89999999985</v>
      </c>
      <c r="AQ108" s="39">
        <f>_xll.DBRW($D$18,$F$19,AQ$32,AQ$27,$B108,AQ$36,$F$25,AQ$35,$A108,$C108)</f>
        <v>548863.19999999972</v>
      </c>
      <c r="AR108" s="39">
        <f>_xll.DBRW($D$18,$F$19,AR$32,AR$30,$B108,AR$36,$F$25,$F$26,$A108,$C108)</f>
        <v>968325.29999999912</v>
      </c>
      <c r="AS108" s="44"/>
      <c r="AT108" s="39">
        <f>_xll.DBRW($D$18,$F$19,AT$32,AT$27,$B108,AT$36,$F$25,AT$35,$A108,$C108)</f>
        <v>152678.49999999991</v>
      </c>
      <c r="AU108" s="39">
        <f>_xll.DBRW($D$18,$F$19,AU$32,AU$27,$B108,AU$36,$F$25,AU$35,$A108,$C108)</f>
        <v>98643.100000000573</v>
      </c>
      <c r="AV108" s="39">
        <f>_xll.DBRW($D$18,$F$19,AV$32,AV$27,$B108,AV$36,$F$25,AV$35,$A108,$C108)</f>
        <v>436804.49999999977</v>
      </c>
      <c r="AW108" s="39">
        <f>_xll.DBRW($D$18,$F$19,AW$32,AW$30,$B108,AW$36,$F$25,$F$26,$A108,$C108)</f>
        <v>688126.10000000033</v>
      </c>
      <c r="AY108" s="39">
        <f>_xll.DBRW($D$18,$F$19,$F$22,$F$23,$B108,AY$36,$F$25,$F$26,$A108,$C108)</f>
        <v>3857880.9099999927</v>
      </c>
      <c r="AZ108" s="44"/>
      <c r="BA108" s="39">
        <f>_xll.DBRW($D$18,$F$19,$M$3,$G$3,$B108,BA$36,$F$25,$F$26,$A108,$C108)</f>
        <v>4689434.7400000086</v>
      </c>
      <c r="BB108" s="44"/>
      <c r="BC108" s="39">
        <f>_xll.DBRW($D$18,$F$19,$M$6,$G$6,$B108,BC$36,$F$25,$F$26,$A108,$C108)</f>
        <v>4607297.7799999909</v>
      </c>
      <c r="BD108" s="44"/>
      <c r="BE108" s="39">
        <f>_xll.DBRW($D$18,$F$19,$M$9,$G$9,$B108,BE$36,$F$25,$F$26,$A108,$C108)</f>
        <v>4168778.1000000038</v>
      </c>
      <c r="BG108" s="39">
        <f>_xll.DBRW($D$18,$F$19,$M$12,$G$12,$B108,BG$36,$F$25,$F$26,$A108,$C108)</f>
        <v>4130676.9100000006</v>
      </c>
      <c r="BI108" s="39">
        <f>_xll.DBRW($D$18,$F$19,$M$15,$G$15,$B108,BI$36,$F$25,$F$26,$A108,$C108)</f>
        <v>3717357.8000000007</v>
      </c>
    </row>
    <row r="109" spans="1:61" x14ac:dyDescent="0.3">
      <c r="A109" s="2" t="s">
        <v>78</v>
      </c>
      <c r="B109" t="s">
        <v>55</v>
      </c>
      <c r="C109" s="9" t="s">
        <v>11</v>
      </c>
      <c r="E109" s="100" t="s">
        <v>55</v>
      </c>
      <c r="F109" s="100"/>
      <c r="H109" s="39">
        <f>_xll.DBRW($D$18,$F$19,H$32,H$27,$B109,H$36,$F$25,H$35,$A109,$C109)</f>
        <v>-24581.170000000246</v>
      </c>
      <c r="I109" s="39">
        <f>_xll.DBRW($D$18,$F$19,I$32,I$27,$B109,I$36,$F$25,I$35,$A109,$C109)</f>
        <v>215058.40999999995</v>
      </c>
      <c r="J109" s="39">
        <f>_xll.DBRW($D$18,$F$19,J$32,J$27,$B109,J$36,$F$25,J$35,$A109,$C109)</f>
        <v>307382.9599999999</v>
      </c>
      <c r="K109" s="44"/>
      <c r="L109" s="39">
        <f>_xll.DBRW($D$18,$F$19,L$32,L$27,$B109,L$36,$F$25,L$35,$A109,$C109)</f>
        <v>0</v>
      </c>
      <c r="M109" s="39">
        <f>_xll.DBRW($D$18,$F$19,M$32,M$30,$B109,M$36,$F$25,$F$26,$A109,$C109)</f>
        <v>497860.1999999996</v>
      </c>
      <c r="N109" s="44"/>
      <c r="O109" s="39">
        <f>_xll.DBRW($D$18,$F$19,O$32,O$27,$B109,O$36,$F$25,O$35,$A109,$C109)</f>
        <v>-41575.199999999968</v>
      </c>
      <c r="P109" s="39">
        <f>_xll.DBRW($D$18,$F$19,P$32,P$27,$B109,P$36,$F$25,P$35,$A109,$C109)</f>
        <v>3041.7299999999741</v>
      </c>
      <c r="Q109" s="39">
        <f>_xll.DBRW($D$18,$F$19,Q$32,Q$27,$B109,Q$36,$F$25,Q$35,$A109,$C109)</f>
        <v>89961.68</v>
      </c>
      <c r="R109" s="44"/>
      <c r="S109" s="39">
        <f>_xll.DBRW($D$18,$F$19,S$32,S$27,$B109,S$36,$F$25,S$35,$A109,$C109)</f>
        <v>0</v>
      </c>
      <c r="T109" s="39">
        <f>_xll.DBRW($D$18,$F$19,T$32,T$30,$B109,T$36,$F$25,$F$26,$A109,$C109)</f>
        <v>51428.21</v>
      </c>
      <c r="U109" s="44"/>
      <c r="V109" s="39">
        <f>_xll.DBRW($D$18,$F$19,V$32,V$27,$B109,V$36,$F$25,V$35,$A109,$C109)</f>
        <v>4979.0199999999586</v>
      </c>
      <c r="W109" s="39">
        <f>_xll.DBRW($D$18,$F$19,W$32,W$27,$B109,W$36,$F$25,W$35,$A109,$C109)</f>
        <v>14804.429999999997</v>
      </c>
      <c r="X109" s="39">
        <f>_xll.DBRW($D$18,$F$19,X$32,X$27,$B109,X$36,$F$25,X$35,$A109,$C109)</f>
        <v>48876.220000000118</v>
      </c>
      <c r="Y109" s="44"/>
      <c r="Z109" s="39">
        <f>_xll.DBRW($D$18,$F$19,Z$32,Z$27,$B109,Z$36,$F$25,Z$35,$A109,$C109)</f>
        <v>0</v>
      </c>
      <c r="AA109" s="39">
        <f>_xll.DBRW($D$18,$F$19,AA$32,AA$30,$B109,AA$36,$F$25,$F$26,$A109,$C109)</f>
        <v>68659.670000000071</v>
      </c>
      <c r="AB109" s="44"/>
      <c r="AC109" s="39">
        <f>_xll.DBRW($D$18,$F$19,AC$32,AC$27,$B109,AC$36,$F$25,AC$35,$A109,$C109)</f>
        <v>-41555.329999999987</v>
      </c>
      <c r="AD109" s="39">
        <f>_xll.DBRW($D$18,$F$19,AD$32,AD$27,$B109,AD$36,$F$25,AD$35,$A109,$C109)</f>
        <v>-32382.949999999961</v>
      </c>
      <c r="AE109" s="39">
        <f>_xll.DBRW($D$18,$F$19,AE$32,AE$27,$B109,AE$36,$F$25,AE$35,$A109,$C109)</f>
        <v>-9809.7000000000189</v>
      </c>
      <c r="AF109" s="44"/>
      <c r="AG109" s="39">
        <f>_xll.DBRW($D$18,$F$19,AG$32,AG$27,$B109,AG$36,$F$25,AG$35,$A109,$C109)</f>
        <v>0</v>
      </c>
      <c r="AH109" s="39">
        <f>_xll.DBRW($D$18,$F$19,AH$32,AH$30,$B109,AH$36,$F$25,$F$26,$A109,$C109)</f>
        <v>-83747.979999999952</v>
      </c>
      <c r="AJ109" s="39">
        <f>_xll.DBRW($D$18,$F$19,AJ$32,AJ$27,$B109,AJ$36,$F$25,AJ$35,$A109,$C109)</f>
        <v>15636.798630902771</v>
      </c>
      <c r="AK109" s="39">
        <f>_xll.DBRW($D$18,$F$19,AK$32,AK$27,$B109,AK$36,$F$25,AK$35,$A109,$C109)</f>
        <v>22921.046781104258</v>
      </c>
      <c r="AL109" s="39">
        <f>_xll.DBRW($D$18,$F$19,AL$32,AL$27,$B109,AL$36,$F$25,AL$35,$A109,$C109)</f>
        <v>26141.270000000201</v>
      </c>
      <c r="AM109" s="39">
        <f>_xll.DBRW($D$18,$F$19,AM$32,AM$30,$B109,AM$36,$F$25,$F$26,$A109,$C109)</f>
        <v>64699.115412007231</v>
      </c>
      <c r="AN109" s="44"/>
      <c r="AO109" s="39">
        <f>_xll.DBRW($D$18,$F$19,AO$32,AO$27,$B109,AO$36,$F$25,AO$35,$A109,$C109)</f>
        <v>18467.868296756933</v>
      </c>
      <c r="AP109" s="39">
        <f>_xll.DBRW($D$18,$F$19,AP$32,AP$27,$B109,AP$36,$F$25,AP$35,$A109,$C109)</f>
        <v>27860.851516278664</v>
      </c>
      <c r="AQ109" s="39">
        <f>_xll.DBRW($D$18,$F$19,AQ$32,AQ$27,$B109,AQ$36,$F$25,AQ$35,$A109,$C109)</f>
        <v>44602.336704401132</v>
      </c>
      <c r="AR109" s="39">
        <f>_xll.DBRW($D$18,$F$19,AR$32,AR$30,$B109,AR$36,$F$25,$F$26,$A109,$C109)</f>
        <v>90931.056517436722</v>
      </c>
      <c r="AS109" s="44"/>
      <c r="AT109" s="39">
        <f>_xll.DBRW($D$18,$F$19,AT$32,AT$27,$B109,AT$36,$F$25,AT$35,$A109,$C109)</f>
        <v>27239.708885722823</v>
      </c>
      <c r="AU109" s="39">
        <f>_xll.DBRW($D$18,$F$19,AU$32,AU$27,$B109,AU$36,$F$25,AU$35,$A109,$C109)</f>
        <v>50145.857516825963</v>
      </c>
      <c r="AV109" s="39">
        <f>_xll.DBRW($D$18,$F$19,AV$32,AV$27,$B109,AV$36,$F$25,AV$35,$A109,$C109)</f>
        <v>81373.433716760119</v>
      </c>
      <c r="AW109" s="39">
        <f>_xll.DBRW($D$18,$F$19,AW$32,AW$30,$B109,AW$36,$F$25,$F$26,$A109,$C109)</f>
        <v>158759.00011930888</v>
      </c>
      <c r="AY109" s="39">
        <f>_xll.DBRW($D$18,$F$19,$F$22,$F$23,$B109,AY$36,$F$25,$F$26,$A109,$C109)</f>
        <v>534200.09999999905</v>
      </c>
      <c r="AZ109" s="44"/>
      <c r="BA109" s="39">
        <f>_xll.DBRW($D$18,$F$19,$M$3,$G$3,$B109,BA$36,$F$25,$F$26,$A109,$C109)</f>
        <v>101039.01541200672</v>
      </c>
      <c r="BB109" s="44"/>
      <c r="BC109" s="39">
        <f>_xll.DBRW($D$18,$F$19,$M$6,$G$6,$B109,BC$36,$F$25,$F$26,$A109,$C109)</f>
        <v>140541.86192944465</v>
      </c>
      <c r="BD109" s="44"/>
      <c r="BE109" s="39">
        <f>_xll.DBRW($D$18,$F$19,$M$9,$G$9,$B109,BE$36,$F$25,$F$26,$A109,$C109)</f>
        <v>230641.19204875198</v>
      </c>
      <c r="BG109" s="39">
        <f>_xll.DBRW($D$18,$F$19,$M$12,$G$12,$B109,BG$36,$F$25,$F$26,$A109,$C109)</f>
        <v>536322.11856317089</v>
      </c>
      <c r="BI109" s="39">
        <f>_xll.DBRW($D$18,$F$19,$M$15,$G$15,$B109,BI$36,$F$25,$F$26,$A109,$C109)</f>
        <v>787788.60667990858</v>
      </c>
    </row>
    <row r="110" spans="1:61" x14ac:dyDescent="0.3">
      <c r="A110" s="2" t="s">
        <v>78</v>
      </c>
      <c r="B110" t="s">
        <v>56</v>
      </c>
      <c r="C110" s="9" t="s">
        <v>11</v>
      </c>
      <c r="E110" s="100" t="s">
        <v>56</v>
      </c>
      <c r="F110" s="100"/>
      <c r="H110" s="39">
        <f>_xll.DBRW($D$18,$F$19,H$32,H$27,$B110,H$36,$F$25,H$35,$A110,$C110)</f>
        <v>104790.01000000001</v>
      </c>
      <c r="I110" s="39">
        <f>_xll.DBRW($D$18,$F$19,I$32,I$27,$B110,I$36,$F$25,I$35,$A110,$C110)</f>
        <v>67041.23000000001</v>
      </c>
      <c r="J110" s="39">
        <f>_xll.DBRW($D$18,$F$19,J$32,J$27,$B110,J$36,$F$25,J$35,$A110,$C110)</f>
        <v>87065.63</v>
      </c>
      <c r="K110" s="44"/>
      <c r="L110" s="39">
        <f>_xll.DBRW($D$18,$F$19,L$32,L$27,$B110,L$36,$F$25,L$35,$A110,$C110)</f>
        <v>0</v>
      </c>
      <c r="M110" s="39">
        <f>_xll.DBRW($D$18,$F$19,M$32,M$30,$B110,M$36,$F$25,$F$26,$A110,$C110)</f>
        <v>258896.87000000002</v>
      </c>
      <c r="N110" s="44"/>
      <c r="O110" s="39">
        <f>_xll.DBRW($D$18,$F$19,O$32,O$27,$B110,O$36,$F$25,O$35,$A110,$C110)</f>
        <v>70731.730000000025</v>
      </c>
      <c r="P110" s="39">
        <f>_xll.DBRW($D$18,$F$19,P$32,P$27,$B110,P$36,$F$25,P$35,$A110,$C110)</f>
        <v>79423</v>
      </c>
      <c r="Q110" s="39">
        <f>_xll.DBRW($D$18,$F$19,Q$32,Q$27,$B110,Q$36,$F$25,Q$35,$A110,$C110)</f>
        <v>113573.66000000003</v>
      </c>
      <c r="R110" s="44"/>
      <c r="S110" s="39">
        <f>_xll.DBRW($D$18,$F$19,S$32,S$27,$B110,S$36,$F$25,S$35,$A110,$C110)</f>
        <v>0</v>
      </c>
      <c r="T110" s="39">
        <f>_xll.DBRW($D$18,$F$19,T$32,T$30,$B110,T$36,$F$25,$F$26,$A110,$C110)</f>
        <v>263728.39000000007</v>
      </c>
      <c r="U110" s="44"/>
      <c r="V110" s="39">
        <f>_xll.DBRW($D$18,$F$19,V$32,V$27,$B110,V$36,$F$25,V$35,$A110,$C110)</f>
        <v>74536.690000000017</v>
      </c>
      <c r="W110" s="39">
        <f>_xll.DBRW($D$18,$F$19,W$32,W$27,$B110,W$36,$F$25,W$35,$A110,$C110)</f>
        <v>61403.740000000005</v>
      </c>
      <c r="X110" s="39">
        <f>_xll.DBRW($D$18,$F$19,X$32,X$27,$B110,X$36,$F$25,X$35,$A110,$C110)</f>
        <v>94025.07</v>
      </c>
      <c r="Y110" s="44"/>
      <c r="Z110" s="39">
        <f>_xll.DBRW($D$18,$F$19,Z$32,Z$27,$B110,Z$36,$F$25,Z$35,$A110,$C110)</f>
        <v>0</v>
      </c>
      <c r="AA110" s="39">
        <f>_xll.DBRW($D$18,$F$19,AA$32,AA$30,$B110,AA$36,$F$25,$F$26,$A110,$C110)</f>
        <v>229965.50000000003</v>
      </c>
      <c r="AB110" s="44"/>
      <c r="AC110" s="39">
        <f>_xll.DBRW($D$18,$F$19,AC$32,AC$27,$B110,AC$36,$F$25,AC$35,$A110,$C110)</f>
        <v>71872.41</v>
      </c>
      <c r="AD110" s="39">
        <f>_xll.DBRW($D$18,$F$19,AD$32,AD$27,$B110,AD$36,$F$25,AD$35,$A110,$C110)</f>
        <v>47924.880000000005</v>
      </c>
      <c r="AE110" s="39">
        <f>_xll.DBRW($D$18,$F$19,AE$32,AE$27,$B110,AE$36,$F$25,AE$35,$A110,$C110)</f>
        <v>97221.88</v>
      </c>
      <c r="AF110" s="44"/>
      <c r="AG110" s="39">
        <f>_xll.DBRW($D$18,$F$19,AG$32,AG$27,$B110,AG$36,$F$25,AG$35,$A110,$C110)</f>
        <v>0</v>
      </c>
      <c r="AH110" s="39">
        <f>_xll.DBRW($D$18,$F$19,AH$32,AH$30,$B110,AH$36,$F$25,$F$26,$A110,$C110)</f>
        <v>217019.17</v>
      </c>
      <c r="AJ110" s="39">
        <f>_xll.DBRW($D$18,$F$19,AJ$32,AJ$27,$B110,AJ$36,$F$25,AJ$35,$A110,$C110)</f>
        <v>80351.88</v>
      </c>
      <c r="AK110" s="39">
        <f>_xll.DBRW($D$18,$F$19,AK$32,AK$27,$B110,AK$36,$F$25,AK$35,$A110,$C110)</f>
        <v>26541</v>
      </c>
      <c r="AL110" s="39">
        <f>_xll.DBRW($D$18,$F$19,AL$32,AL$27,$B110,AL$36,$F$25,AL$35,$A110,$C110)</f>
        <v>110281.4</v>
      </c>
      <c r="AM110" s="39">
        <f>_xll.DBRW($D$18,$F$19,AM$32,AM$30,$B110,AM$36,$F$25,$F$26,$A110,$C110)</f>
        <v>217174.28</v>
      </c>
      <c r="AN110" s="44"/>
      <c r="AO110" s="39">
        <f>_xll.DBRW($D$18,$F$19,AO$32,AO$27,$B110,AO$36,$F$25,AO$35,$A110,$C110)</f>
        <v>49105.66</v>
      </c>
      <c r="AP110" s="39">
        <f>_xll.DBRW($D$18,$F$19,AP$32,AP$27,$B110,AP$36,$F$25,AP$35,$A110,$C110)</f>
        <v>61415.860000000015</v>
      </c>
      <c r="AQ110" s="39">
        <f>_xll.DBRW($D$18,$F$19,AQ$32,AQ$27,$B110,AQ$36,$F$25,AQ$35,$A110,$C110)</f>
        <v>88257.390000000014</v>
      </c>
      <c r="AR110" s="39">
        <f>_xll.DBRW($D$18,$F$19,AR$32,AR$30,$B110,AR$36,$F$25,$F$26,$A110,$C110)</f>
        <v>198778.91000000003</v>
      </c>
      <c r="AS110" s="44"/>
      <c r="AT110" s="39">
        <f>_xll.DBRW($D$18,$F$19,AT$32,AT$27,$B110,AT$36,$F$25,AT$35,$A110,$C110)</f>
        <v>56993.139999999985</v>
      </c>
      <c r="AU110" s="39">
        <f>_xll.DBRW($D$18,$F$19,AU$32,AU$27,$B110,AU$36,$F$25,AU$35,$A110,$C110)</f>
        <v>47849.100000000006</v>
      </c>
      <c r="AV110" s="39">
        <f>_xll.DBRW($D$18,$F$19,AV$32,AV$27,$B110,AV$36,$F$25,AV$35,$A110,$C110)</f>
        <v>62834.949999999983</v>
      </c>
      <c r="AW110" s="39">
        <f>_xll.DBRW($D$18,$F$19,AW$32,AW$30,$B110,AW$36,$F$25,$F$26,$A110,$C110)</f>
        <v>167677.18999999997</v>
      </c>
      <c r="AY110" s="39">
        <f>_xll.DBRW($D$18,$F$19,$F$22,$F$23,$B110,AY$36,$F$25,$F$26,$A110,$C110)</f>
        <v>969609.93000000028</v>
      </c>
      <c r="AZ110" s="44"/>
      <c r="BA110" s="39">
        <f>_xll.DBRW($D$18,$F$19,$M$3,$G$3,$B110,BA$36,$F$25,$F$26,$A110,$C110)</f>
        <v>927887.33999999985</v>
      </c>
      <c r="BB110" s="44"/>
      <c r="BC110" s="39">
        <f>_xll.DBRW($D$18,$F$19,$M$6,$G$6,$B110,BC$36,$F$25,$F$26,$A110,$C110)</f>
        <v>862937.86000000034</v>
      </c>
      <c r="BD110" s="44"/>
      <c r="BE110" s="39">
        <f>_xll.DBRW($D$18,$F$19,$M$9,$G$9,$B110,BE$36,$F$25,$F$26,$A110,$C110)</f>
        <v>800649.54999999981</v>
      </c>
      <c r="BG110" s="39">
        <f>_xll.DBRW($D$18,$F$19,$M$12,$G$12,$B110,BG$36,$F$25,$F$26,$A110,$C110)</f>
        <v>822396.18999999983</v>
      </c>
      <c r="BI110" s="39">
        <f>_xll.DBRW($D$18,$F$19,$M$15,$G$15,$B110,BI$36,$F$25,$F$26,$A110,$C110)</f>
        <v>845238.48000000056</v>
      </c>
    </row>
    <row r="111" spans="1:61" x14ac:dyDescent="0.3">
      <c r="A111" s="2" t="s">
        <v>78</v>
      </c>
      <c r="B111" t="s">
        <v>57</v>
      </c>
      <c r="C111" s="9" t="s">
        <v>11</v>
      </c>
      <c r="E111" s="100" t="s">
        <v>57</v>
      </c>
      <c r="F111" s="100"/>
      <c r="H111" s="39">
        <f>_xll.DBRW($D$18,$F$19,H$32,H$27,$B111,H$36,$F$25,H$35,$A111,$C111)</f>
        <v>12102.899999999931</v>
      </c>
      <c r="I111" s="39">
        <f>_xll.DBRW($D$18,$F$19,I$32,I$27,$B111,I$36,$F$25,I$35,$A111,$C111)</f>
        <v>32636.540000000023</v>
      </c>
      <c r="J111" s="39">
        <f>_xll.DBRW($D$18,$F$19,J$32,J$27,$B111,J$36,$F$25,J$35,$A111,$C111)</f>
        <v>90351.349999999977</v>
      </c>
      <c r="K111" s="44"/>
      <c r="L111" s="39">
        <f>_xll.DBRW($D$18,$F$19,L$32,L$27,$B111,L$36,$F$25,L$35,$A111,$C111)</f>
        <v>0</v>
      </c>
      <c r="M111" s="39">
        <f>_xll.DBRW($D$18,$F$19,M$32,M$30,$B111,M$36,$F$25,$F$26,$A111,$C111)</f>
        <v>135090.78999999992</v>
      </c>
      <c r="N111" s="44"/>
      <c r="O111" s="39">
        <f>_xll.DBRW($D$18,$F$19,O$32,O$27,$B111,O$36,$F$25,O$35,$A111,$C111)</f>
        <v>52615.119999999966</v>
      </c>
      <c r="P111" s="39">
        <f>_xll.DBRW($D$18,$F$19,P$32,P$27,$B111,P$36,$F$25,P$35,$A111,$C111)</f>
        <v>60175.530000000042</v>
      </c>
      <c r="Q111" s="39">
        <f>_xll.DBRW($D$18,$F$19,Q$32,Q$27,$B111,Q$36,$F$25,Q$35,$A111,$C111)</f>
        <v>99668.790000000008</v>
      </c>
      <c r="R111" s="44"/>
      <c r="S111" s="39">
        <f>_xll.DBRW($D$18,$F$19,S$32,S$27,$B111,S$36,$F$25,S$35,$A111,$C111)</f>
        <v>0</v>
      </c>
      <c r="T111" s="39">
        <f>_xll.DBRW($D$18,$F$19,T$32,T$30,$B111,T$36,$F$25,$F$26,$A111,$C111)</f>
        <v>212459.44</v>
      </c>
      <c r="U111" s="44"/>
      <c r="V111" s="39">
        <f>_xll.DBRW($D$18,$F$19,V$32,V$27,$B111,V$36,$F$25,V$35,$A111,$C111)</f>
        <v>89503.61000000003</v>
      </c>
      <c r="W111" s="39">
        <f>_xll.DBRW($D$18,$F$19,W$32,W$27,$B111,W$36,$F$25,W$35,$A111,$C111)</f>
        <v>18747.089999999993</v>
      </c>
      <c r="X111" s="39">
        <f>_xll.DBRW($D$18,$F$19,X$32,X$27,$B111,X$36,$F$25,X$35,$A111,$C111)</f>
        <v>94162.990000000063</v>
      </c>
      <c r="Y111" s="44"/>
      <c r="Z111" s="39">
        <f>_xll.DBRW($D$18,$F$19,Z$32,Z$27,$B111,Z$36,$F$25,Z$35,$A111,$C111)</f>
        <v>0</v>
      </c>
      <c r="AA111" s="39">
        <f>_xll.DBRW($D$18,$F$19,AA$32,AA$30,$B111,AA$36,$F$25,$F$26,$A111,$C111)</f>
        <v>202413.69000000009</v>
      </c>
      <c r="AB111" s="44"/>
      <c r="AC111" s="39">
        <f>_xll.DBRW($D$18,$F$19,AC$32,AC$27,$B111,AC$36,$F$25,AC$35,$A111,$C111)</f>
        <v>55676.559999999969</v>
      </c>
      <c r="AD111" s="39">
        <f>_xll.DBRW($D$18,$F$19,AD$32,AD$27,$B111,AD$36,$F$25,AD$35,$A111,$C111)</f>
        <v>76026.250000000015</v>
      </c>
      <c r="AE111" s="39">
        <f>_xll.DBRW($D$18,$F$19,AE$32,AE$27,$B111,AE$36,$F$25,AE$35,$A111,$C111)</f>
        <v>48558.910000000011</v>
      </c>
      <c r="AF111" s="44"/>
      <c r="AG111" s="39">
        <f>_xll.DBRW($D$18,$F$19,AG$32,AG$27,$B111,AG$36,$F$25,AG$35,$A111,$C111)</f>
        <v>0</v>
      </c>
      <c r="AH111" s="39">
        <f>_xll.DBRW($D$18,$F$19,AH$32,AH$30,$B111,AH$36,$F$25,$F$26,$A111,$C111)</f>
        <v>180261.72</v>
      </c>
      <c r="AJ111" s="39">
        <f>_xll.DBRW($D$18,$F$19,AJ$32,AJ$27,$B111,AJ$36,$F$25,AJ$35,$A111,$C111)</f>
        <v>64283.377489103492</v>
      </c>
      <c r="AK111" s="39">
        <f>_xll.DBRW($D$18,$F$19,AK$32,AK$27,$B111,AK$36,$F$25,AK$35,$A111,$C111)</f>
        <v>57155.325873409063</v>
      </c>
      <c r="AL111" s="39">
        <f>_xll.DBRW($D$18,$F$19,AL$32,AL$27,$B111,AL$36,$F$25,AL$35,$A111,$C111)</f>
        <v>75507.210000000021</v>
      </c>
      <c r="AM111" s="39">
        <f>_xll.DBRW($D$18,$F$19,AM$32,AM$30,$B111,AM$36,$F$25,$F$26,$A111,$C111)</f>
        <v>196945.91336251257</v>
      </c>
      <c r="AN111" s="44"/>
      <c r="AO111" s="39">
        <f>_xll.DBRW($D$18,$F$19,AO$32,AO$27,$B111,AO$36,$F$25,AO$35,$A111,$C111)</f>
        <v>47208.037107681666</v>
      </c>
      <c r="AP111" s="39">
        <f>_xll.DBRW($D$18,$F$19,AP$32,AP$27,$B111,AP$36,$F$25,AP$35,$A111,$C111)</f>
        <v>45300.632911392429</v>
      </c>
      <c r="AQ111" s="39">
        <f>_xll.DBRW($D$18,$F$19,AQ$32,AQ$27,$B111,AQ$36,$F$25,AQ$35,$A111,$C111)</f>
        <v>115424.64886422749</v>
      </c>
      <c r="AR111" s="39">
        <f>_xll.DBRW($D$18,$F$19,AR$32,AR$30,$B111,AR$36,$F$25,$F$26,$A111,$C111)</f>
        <v>207933.31888330157</v>
      </c>
      <c r="AS111" s="44"/>
      <c r="AT111" s="39">
        <f>_xll.DBRW($D$18,$F$19,AT$32,AT$27,$B111,AT$36,$F$25,AT$35,$A111,$C111)</f>
        <v>85465.718744581216</v>
      </c>
      <c r="AU111" s="39">
        <f>_xll.DBRW($D$18,$F$19,AU$32,AU$27,$B111,AU$36,$F$25,AU$35,$A111,$C111)</f>
        <v>27035.971909138203</v>
      </c>
      <c r="AV111" s="39">
        <f>_xll.DBRW($D$18,$F$19,AV$32,AV$27,$B111,AV$36,$F$25,AV$35,$A111,$C111)</f>
        <v>96845.144789318554</v>
      </c>
      <c r="AW111" s="39">
        <f>_xll.DBRW($D$18,$F$19,AW$32,AW$30,$B111,AW$36,$F$25,$F$26,$A111,$C111)</f>
        <v>209346.83544303797</v>
      </c>
      <c r="AY111" s="39">
        <f>_xll.DBRW($D$18,$F$19,$F$22,$F$23,$B111,AY$36,$F$25,$F$26,$A111,$C111)</f>
        <v>730225.63999999932</v>
      </c>
      <c r="AZ111" s="44"/>
      <c r="BA111" s="39">
        <f>_xll.DBRW($D$18,$F$19,$M$3,$G$3,$B111,BA$36,$F$25,$F$26,$A111,$C111)</f>
        <v>792080.76336251188</v>
      </c>
      <c r="BB111" s="44"/>
      <c r="BC111" s="39">
        <f>_xll.DBRW($D$18,$F$19,$M$6,$G$6,$B111,BC$36,$F$25,$F$26,$A111,$C111)</f>
        <v>787554.64224581409</v>
      </c>
      <c r="BD111" s="44"/>
      <c r="BE111" s="39">
        <f>_xll.DBRW($D$18,$F$19,$M$9,$G$9,$B111,BE$36,$F$25,$F$26,$A111,$C111)</f>
        <v>794487.78768885252</v>
      </c>
      <c r="BG111" s="39">
        <f>_xll.DBRW($D$18,$F$19,$M$12,$G$12,$B111,BG$36,$F$25,$F$26,$A111,$C111)</f>
        <v>867308.66696057073</v>
      </c>
      <c r="BI111" s="39">
        <f>_xll.DBRW($D$18,$F$19,$M$15,$G$15,$B111,BI$36,$F$25,$F$26,$A111,$C111)</f>
        <v>917872.0045084093</v>
      </c>
    </row>
    <row r="112" spans="1:61" x14ac:dyDescent="0.3">
      <c r="A112" s="2" t="s">
        <v>78</v>
      </c>
      <c r="B112" t="s">
        <v>58</v>
      </c>
      <c r="C112" s="9" t="s">
        <v>11</v>
      </c>
      <c r="E112" s="100" t="s">
        <v>58</v>
      </c>
      <c r="F112" s="100"/>
      <c r="H112" s="39">
        <f>_xll.DBRW($D$18,$F$19,H$32,H$27,$B112,H$36,$F$25,H$35,$A112,$C112)</f>
        <v>0</v>
      </c>
      <c r="I112" s="39">
        <f>_xll.DBRW($D$18,$F$19,I$32,I$27,$B112,I$36,$F$25,I$35,$A112,$C112)</f>
        <v>0</v>
      </c>
      <c r="J112" s="39">
        <f>_xll.DBRW($D$18,$F$19,J$32,J$27,$B112,J$36,$F$25,J$35,$A112,$C112)</f>
        <v>0</v>
      </c>
      <c r="K112" s="44"/>
      <c r="L112" s="39">
        <f>_xll.DBRW($D$18,$F$19,L$32,L$27,$B112,L$36,$F$25,L$35,$A112,$C112)</f>
        <v>0</v>
      </c>
      <c r="M112" s="39">
        <f>_xll.DBRW($D$18,$F$19,M$32,M$30,$B112,M$36,$F$25,$F$26,$A112,$C112)</f>
        <v>0</v>
      </c>
      <c r="N112" s="44"/>
      <c r="O112" s="39">
        <f>_xll.DBRW($D$18,$F$19,O$32,O$27,$B112,O$36,$F$25,O$35,$A112,$C112)</f>
        <v>0</v>
      </c>
      <c r="P112" s="39">
        <f>_xll.DBRW($D$18,$F$19,P$32,P$27,$B112,P$36,$F$25,P$35,$A112,$C112)</f>
        <v>0</v>
      </c>
      <c r="Q112" s="39">
        <f>_xll.DBRW($D$18,$F$19,Q$32,Q$27,$B112,Q$36,$F$25,Q$35,$A112,$C112)</f>
        <v>0</v>
      </c>
      <c r="R112" s="44"/>
      <c r="S112" s="39">
        <f>_xll.DBRW($D$18,$F$19,S$32,S$27,$B112,S$36,$F$25,S$35,$A112,$C112)</f>
        <v>0</v>
      </c>
      <c r="T112" s="39">
        <f>_xll.DBRW($D$18,$F$19,T$32,T$30,$B112,T$36,$F$25,$F$26,$A112,$C112)</f>
        <v>0</v>
      </c>
      <c r="U112" s="44"/>
      <c r="V112" s="39">
        <f>_xll.DBRW($D$18,$F$19,V$32,V$27,$B112,V$36,$F$25,V$35,$A112,$C112)</f>
        <v>0</v>
      </c>
      <c r="W112" s="39">
        <f>_xll.DBRW($D$18,$F$19,W$32,W$27,$B112,W$36,$F$25,W$35,$A112,$C112)</f>
        <v>0</v>
      </c>
      <c r="X112" s="39">
        <f>_xll.DBRW($D$18,$F$19,X$32,X$27,$B112,X$36,$F$25,X$35,$A112,$C112)</f>
        <v>0</v>
      </c>
      <c r="Y112" s="44"/>
      <c r="Z112" s="39">
        <f>_xll.DBRW($D$18,$F$19,Z$32,Z$27,$B112,Z$36,$F$25,Z$35,$A112,$C112)</f>
        <v>0</v>
      </c>
      <c r="AA112" s="39">
        <f>_xll.DBRW($D$18,$F$19,AA$32,AA$30,$B112,AA$36,$F$25,$F$26,$A112,$C112)</f>
        <v>0</v>
      </c>
      <c r="AB112" s="44"/>
      <c r="AC112" s="39">
        <f>_xll.DBRW($D$18,$F$19,AC$32,AC$27,$B112,AC$36,$F$25,AC$35,$A112,$C112)</f>
        <v>0</v>
      </c>
      <c r="AD112" s="39">
        <f>_xll.DBRW($D$18,$F$19,AD$32,AD$27,$B112,AD$36,$F$25,AD$35,$A112,$C112)</f>
        <v>0</v>
      </c>
      <c r="AE112" s="39">
        <f>_xll.DBRW($D$18,$F$19,AE$32,AE$27,$B112,AE$36,$F$25,AE$35,$A112,$C112)</f>
        <v>0</v>
      </c>
      <c r="AF112" s="44"/>
      <c r="AG112" s="39">
        <f>_xll.DBRW($D$18,$F$19,AG$32,AG$27,$B112,AG$36,$F$25,AG$35,$A112,$C112)</f>
        <v>0</v>
      </c>
      <c r="AH112" s="39">
        <f>_xll.DBRW($D$18,$F$19,AH$32,AH$30,$B112,AH$36,$F$25,$F$26,$A112,$C112)</f>
        <v>0</v>
      </c>
      <c r="AJ112" s="39">
        <f>_xll.DBRW($D$18,$F$19,AJ$32,AJ$27,$B112,AJ$36,$F$25,AJ$35,$A112,$C112)</f>
        <v>0</v>
      </c>
      <c r="AK112" s="39">
        <f>_xll.DBRW($D$18,$F$19,AK$32,AK$27,$B112,AK$36,$F$25,AK$35,$A112,$C112)</f>
        <v>0</v>
      </c>
      <c r="AL112" s="39">
        <f>_xll.DBRW($D$18,$F$19,AL$32,AL$27,$B112,AL$36,$F$25,AL$35,$A112,$C112)</f>
        <v>0</v>
      </c>
      <c r="AM112" s="39">
        <f>_xll.DBRW($D$18,$F$19,AM$32,AM$30,$B112,AM$36,$F$25,$F$26,$A112,$C112)</f>
        <v>0</v>
      </c>
      <c r="AN112" s="44"/>
      <c r="AO112" s="39">
        <f>_xll.DBRW($D$18,$F$19,AO$32,AO$27,$B112,AO$36,$F$25,AO$35,$A112,$C112)</f>
        <v>0</v>
      </c>
      <c r="AP112" s="39">
        <f>_xll.DBRW($D$18,$F$19,AP$32,AP$27,$B112,AP$36,$F$25,AP$35,$A112,$C112)</f>
        <v>0</v>
      </c>
      <c r="AQ112" s="39">
        <f>_xll.DBRW($D$18,$F$19,AQ$32,AQ$27,$B112,AQ$36,$F$25,AQ$35,$A112,$C112)</f>
        <v>0</v>
      </c>
      <c r="AR112" s="39">
        <f>_xll.DBRW($D$18,$F$19,AR$32,AR$30,$B112,AR$36,$F$25,$F$26,$A112,$C112)</f>
        <v>0</v>
      </c>
      <c r="AS112" s="44"/>
      <c r="AT112" s="39">
        <f>_xll.DBRW($D$18,$F$19,AT$32,AT$27,$B112,AT$36,$F$25,AT$35,$A112,$C112)</f>
        <v>0</v>
      </c>
      <c r="AU112" s="39">
        <f>_xll.DBRW($D$18,$F$19,AU$32,AU$27,$B112,AU$36,$F$25,AU$35,$A112,$C112)</f>
        <v>0</v>
      </c>
      <c r="AV112" s="39">
        <f>_xll.DBRW($D$18,$F$19,AV$32,AV$27,$B112,AV$36,$F$25,AV$35,$A112,$C112)</f>
        <v>0</v>
      </c>
      <c r="AW112" s="39">
        <f>_xll.DBRW($D$18,$F$19,AW$32,AW$30,$B112,AW$36,$F$25,$F$26,$A112,$C112)</f>
        <v>0</v>
      </c>
      <c r="AY112" s="39">
        <f>_xll.DBRW($D$18,$F$19,$F$22,$F$23,$B112,AY$36,$F$25,$F$26,$A112,$C112)</f>
        <v>0</v>
      </c>
      <c r="AZ112" s="44"/>
      <c r="BA112" s="39">
        <f>_xll.DBRW($D$18,$F$19,$M$3,$G$3,$B112,BA$36,$F$25,$F$26,$A112,$C112)</f>
        <v>0</v>
      </c>
      <c r="BB112" s="44"/>
      <c r="BC112" s="39">
        <f>_xll.DBRW($D$18,$F$19,$M$6,$G$6,$B112,BC$36,$F$25,$F$26,$A112,$C112)</f>
        <v>0</v>
      </c>
      <c r="BD112" s="44"/>
      <c r="BE112" s="39">
        <f>_xll.DBRW($D$18,$F$19,$M$9,$G$9,$B112,BE$36,$F$25,$F$26,$A112,$C112)</f>
        <v>0</v>
      </c>
      <c r="BG112" s="39">
        <f>_xll.DBRW($D$18,$F$19,$M$12,$G$12,$B112,BG$36,$F$25,$F$26,$A112,$C112)</f>
        <v>0</v>
      </c>
      <c r="BI112" s="39">
        <f>_xll.DBRW($D$18,$F$19,$M$15,$G$15,$B112,BI$36,$F$25,$F$26,$A112,$C112)</f>
        <v>0</v>
      </c>
    </row>
    <row r="113" spans="1:61" s="22" customFormat="1" x14ac:dyDescent="0.3">
      <c r="A113" s="2" t="s">
        <v>78</v>
      </c>
      <c r="B113" s="22" t="s">
        <v>59</v>
      </c>
      <c r="C113" s="9" t="s">
        <v>11</v>
      </c>
      <c r="E113" s="98" t="s">
        <v>59</v>
      </c>
      <c r="F113" s="98"/>
      <c r="H113" s="32">
        <f>_xll.DBRW($D$18,$F$19,H$32,H$27,$B113,H$36,$F$25,H$35,$A113,$C113)</f>
        <v>-113222.06999999835</v>
      </c>
      <c r="I113" s="26">
        <f>_xll.DBRW($D$18,$F$19,I$32,I$27,$B113,I$36,$F$25,I$35,$A113,$C113)</f>
        <v>344266.44000000169</v>
      </c>
      <c r="J113" s="26">
        <f>_xll.DBRW($D$18,$F$19,J$32,J$27,$B113,J$36,$F$25,J$35,$A113,$C113)</f>
        <v>1759931.9299999992</v>
      </c>
      <c r="K113" s="44"/>
      <c r="L113" s="26">
        <f>_xll.DBRW($D$18,$F$19,L$32,L$27,$B113,L$36,$F$25,L$35,$A113,$C113)</f>
        <v>0</v>
      </c>
      <c r="M113" s="32">
        <f>_xll.DBRW($D$18,$F$19,M$32,M$30,$B113,M$36,$F$25,$F$26,$A113,$C113)</f>
        <v>1990976.3000000026</v>
      </c>
      <c r="N113" s="45"/>
      <c r="O113" s="32">
        <f>_xll.DBRW($D$18,$F$19,O$32,O$27,$B113,O$36,$F$25,O$35,$A113,$C113)</f>
        <v>51523.010000000257</v>
      </c>
      <c r="P113" s="32">
        <f>_xll.DBRW($D$18,$F$19,P$32,P$27,$B113,P$36,$F$25,P$35,$A113,$C113)</f>
        <v>149586.38999999975</v>
      </c>
      <c r="Q113" s="32">
        <f>_xll.DBRW($D$18,$F$19,Q$32,Q$27,$B113,Q$36,$F$25,Q$35,$A113,$C113)</f>
        <v>1172991.9299999997</v>
      </c>
      <c r="R113" s="45"/>
      <c r="S113" s="32">
        <f>_xll.DBRW($D$18,$F$19,S$32,S$27,$B113,S$36,$F$25,S$35,$A113,$C113)</f>
        <v>0</v>
      </c>
      <c r="T113" s="32">
        <f>_xll.DBRW($D$18,$F$19,T$32,T$30,$B113,T$36,$F$25,$F$26,$A113,$C113)</f>
        <v>1374101.3299999996</v>
      </c>
      <c r="U113" s="45"/>
      <c r="V113" s="32">
        <f>_xll.DBRW($D$18,$F$19,V$32,V$27,$B113,V$36,$F$25,V$35,$A113,$C113)</f>
        <v>-84668.839999999778</v>
      </c>
      <c r="W113" s="32">
        <f>_xll.DBRW($D$18,$F$19,W$32,W$27,$B113,W$36,$F$25,W$35,$A113,$C113)</f>
        <v>436165.41999999981</v>
      </c>
      <c r="X113" s="32">
        <f>_xll.DBRW($D$18,$F$19,X$32,X$27,$B113,X$36,$F$25,X$35,$A113,$C113)</f>
        <v>1046219.6699999999</v>
      </c>
      <c r="Y113" s="45"/>
      <c r="Z113" s="32">
        <f>_xll.DBRW($D$18,$F$19,Z$32,Z$27,$B113,Z$36,$F$25,Z$35,$A113,$C113)</f>
        <v>0</v>
      </c>
      <c r="AA113" s="32">
        <f>_xll.DBRW($D$18,$F$19,AA$32,AA$30,$B113,AA$36,$F$25,$F$26,$A113,$C113)</f>
        <v>1397716.25</v>
      </c>
      <c r="AB113" s="45"/>
      <c r="AC113" s="32">
        <f>_xll.DBRW($D$18,$F$19,AC$32,AC$27,$B113,AC$36,$F$25,AC$35,$A113,$C113)</f>
        <v>357687.86000000086</v>
      </c>
      <c r="AD113" s="32">
        <f>_xll.DBRW($D$18,$F$19,AD$32,AD$27,$B113,AD$36,$F$25,AD$35,$A113,$C113)</f>
        <v>98687.299999999901</v>
      </c>
      <c r="AE113" s="32">
        <f>_xll.DBRW($D$18,$F$19,AE$32,AE$27,$B113,AE$36,$F$25,AE$35,$A113,$C113)</f>
        <v>667270.50999999931</v>
      </c>
      <c r="AF113" s="45"/>
      <c r="AG113" s="32">
        <f>_xll.DBRW($D$18,$F$19,AG$32,AG$27,$B113,AG$36,$F$25,AG$35,$A113,$C113)</f>
        <v>0</v>
      </c>
      <c r="AH113" s="32">
        <f>_xll.DBRW($D$18,$F$19,AH$32,AH$30,$B113,AH$36,$F$25,$F$26,$A113,$C113)</f>
        <v>1123645.67</v>
      </c>
      <c r="AJ113" s="32">
        <f>_xll.DBRW($D$18,$F$19,AJ$32,AJ$27,$B113,AJ$36,$F$25,AJ$35,$A113,$C113)</f>
        <v>442279.41677722847</v>
      </c>
      <c r="AK113" s="32">
        <f>_xll.DBRW($D$18,$F$19,AK$32,AK$27,$B113,AK$36,$F$25,AK$35,$A113,$C113)</f>
        <v>1091204.9155644064</v>
      </c>
      <c r="AL113" s="32">
        <f>_xll.DBRW($D$18,$F$19,AL$32,AL$27,$B113,AL$36,$F$25,AL$35,$A113,$C113)</f>
        <v>935513.8399999995</v>
      </c>
      <c r="AM113" s="32">
        <f>_xll.DBRW($D$18,$F$19,AM$32,AM$30,$B113,AM$36,$F$25,$F$26,$A113,$C113)</f>
        <v>2468998.1723416345</v>
      </c>
      <c r="AN113" s="45"/>
      <c r="AO113" s="32">
        <f>_xll.DBRW($D$18,$F$19,AO$32,AO$27,$B113,AO$36,$F$25,AO$35,$A113,$C113)</f>
        <v>205838.02427971299</v>
      </c>
      <c r="AP113" s="32">
        <f>_xll.DBRW($D$18,$F$19,AP$32,AP$27,$B113,AP$36,$F$25,AP$35,$A113,$C113)</f>
        <v>463926.34087756067</v>
      </c>
      <c r="AQ113" s="32">
        <f>_xll.DBRW($D$18,$F$19,AQ$32,AQ$27,$B113,AQ$36,$F$25,AQ$35,$A113,$C113)</f>
        <v>978547.82690384635</v>
      </c>
      <c r="AR113" s="32">
        <f>_xll.DBRW($D$18,$F$19,AR$32,AR$30,$B113,AR$36,$F$25,$F$26,$A113,$C113)</f>
        <v>1648312.1920611199</v>
      </c>
      <c r="AS113" s="45"/>
      <c r="AT113" s="32">
        <f>_xll.DBRW($D$18,$F$19,AT$32,AT$27,$B113,AT$36,$F$25,AT$35,$A113,$C113)</f>
        <v>534741.96709621593</v>
      </c>
      <c r="AU113" s="32">
        <f>_xll.DBRW($D$18,$F$19,AU$32,AU$27,$B113,AU$36,$F$25,AU$35,$A113,$C113)</f>
        <v>432609.25562766066</v>
      </c>
      <c r="AV113" s="32">
        <f>_xll.DBRW($D$18,$F$19,AV$32,AV$27,$B113,AV$36,$F$25,AV$35,$A113,$C113)</f>
        <v>984981.64616237709</v>
      </c>
      <c r="AW113" s="32">
        <f>_xll.DBRW($D$18,$F$19,AW$32,AW$30,$B113,AW$36,$F$25,$F$26,$A113,$C113)</f>
        <v>1952332.8688862538</v>
      </c>
      <c r="AY113" s="18">
        <f>_xll.DBRW($D$18,$F$19,$F$22,$F$23,$B113,AY$36,$F$25,$F$26,$A113,$C113)</f>
        <v>5886439.5499999728</v>
      </c>
      <c r="AZ113" s="45"/>
      <c r="BA113" s="18">
        <f>_xll.DBRW($D$18,$F$19,$M$3,$G$3,$B113,BA$36,$F$25,$F$26,$A113,$C113)</f>
        <v>6364461.4223416513</v>
      </c>
      <c r="BB113" s="45"/>
      <c r="BC113" s="18">
        <f>_xll.DBRW($D$18,$F$19,$M$6,$G$6,$B113,BC$36,$F$25,$F$26,$A113,$C113)</f>
        <v>6638672.2844027458</v>
      </c>
      <c r="BD113" s="45"/>
      <c r="BE113" s="18">
        <f>_xll.DBRW($D$18,$F$19,$M$9,$G$9,$B113,BE$36,$F$25,$F$26,$A113,$C113)</f>
        <v>7193288.903289021</v>
      </c>
      <c r="BG113" s="18">
        <f>_xll.DBRW($D$18,$F$19,$M$12,$G$12,$B113,BG$36,$F$25,$F$26,$A113,$C113)</f>
        <v>9293697.1717958413</v>
      </c>
      <c r="BI113" s="18">
        <f>_xll.DBRW($D$18,$F$19,$M$15,$G$15,$B113,BI$36,$F$25,$F$26,$A113,$C113)</f>
        <v>10147713.967845548</v>
      </c>
    </row>
    <row r="114" spans="1:61" x14ac:dyDescent="0.3">
      <c r="A114" s="2" t="s">
        <v>78</v>
      </c>
      <c r="B114" t="s">
        <v>60</v>
      </c>
      <c r="C114" s="9" t="s">
        <v>11</v>
      </c>
      <c r="E114" s="100" t="s">
        <v>60</v>
      </c>
      <c r="F114" s="100"/>
      <c r="H114" s="39">
        <f>_xll.DBRW($D$18,$F$19,H$32,H$27,$B114,H$36,$F$25,H$35,$A114,$C114)</f>
        <v>165000.75999999995</v>
      </c>
      <c r="I114" s="39">
        <f>_xll.DBRW($D$18,$F$19,I$32,I$27,$B114,I$36,$F$25,I$35,$A114,$C114)</f>
        <v>211506.50000000015</v>
      </c>
      <c r="J114" s="39">
        <f>_xll.DBRW($D$18,$F$19,J$32,J$27,$B114,J$36,$F$25,J$35,$A114,$C114)</f>
        <v>178906.21999999983</v>
      </c>
      <c r="K114" s="44"/>
      <c r="L114" s="39">
        <f>_xll.DBRW($D$18,$F$19,L$32,L$27,$B114,L$36,$F$25,L$35,$A114,$C114)</f>
        <v>0</v>
      </c>
      <c r="M114" s="39">
        <f>_xll.DBRW($D$18,$F$19,M$32,M$30,$B114,M$36,$F$25,$F$26,$A114,$C114)</f>
        <v>555413.48</v>
      </c>
      <c r="N114" s="44"/>
      <c r="O114" s="39">
        <f>_xll.DBRW($D$18,$F$19,O$32,O$27,$B114,O$36,$F$25,O$35,$A114,$C114)</f>
        <v>205207.87999999998</v>
      </c>
      <c r="P114" s="39">
        <f>_xll.DBRW($D$18,$F$19,P$32,P$27,$B114,P$36,$F$25,P$35,$A114,$C114)</f>
        <v>59902.540000000015</v>
      </c>
      <c r="Q114" s="39">
        <f>_xll.DBRW($D$18,$F$19,Q$32,Q$27,$B114,Q$36,$F$25,Q$35,$A114,$C114)</f>
        <v>44618.689999999959</v>
      </c>
      <c r="R114" s="44"/>
      <c r="S114" s="39">
        <f>_xll.DBRW($D$18,$F$19,S$32,S$27,$B114,S$36,$F$25,S$35,$A114,$C114)</f>
        <v>0</v>
      </c>
      <c r="T114" s="39">
        <f>_xll.DBRW($D$18,$F$19,T$32,T$30,$B114,T$36,$F$25,$F$26,$A114,$C114)</f>
        <v>309729.10999999993</v>
      </c>
      <c r="U114" s="44"/>
      <c r="V114" s="39">
        <f>_xll.DBRW($D$18,$F$19,V$32,V$27,$B114,V$36,$F$25,V$35,$A114,$C114)</f>
        <v>51814.859999999957</v>
      </c>
      <c r="W114" s="39">
        <f>_xll.DBRW($D$18,$F$19,W$32,W$27,$B114,W$36,$F$25,W$35,$A114,$C114)</f>
        <v>44592.349999999955</v>
      </c>
      <c r="X114" s="39">
        <f>_xll.DBRW($D$18,$F$19,X$32,X$27,$B114,X$36,$F$25,X$35,$A114,$C114)</f>
        <v>44869.070000000007</v>
      </c>
      <c r="Y114" s="44"/>
      <c r="Z114" s="39">
        <f>_xll.DBRW($D$18,$F$19,Z$32,Z$27,$B114,Z$36,$F$25,Z$35,$A114,$C114)</f>
        <v>0</v>
      </c>
      <c r="AA114" s="39">
        <f>_xll.DBRW($D$18,$F$19,AA$32,AA$30,$B114,AA$36,$F$25,$F$26,$A114,$C114)</f>
        <v>141276.27999999991</v>
      </c>
      <c r="AB114" s="44"/>
      <c r="AC114" s="39">
        <f>_xll.DBRW($D$18,$F$19,AC$32,AC$27,$B114,AC$36,$F$25,AC$35,$A114,$C114)</f>
        <v>43613.349999999977</v>
      </c>
      <c r="AD114" s="39">
        <f>_xll.DBRW($D$18,$F$19,AD$32,AD$27,$B114,AD$36,$F$25,AD$35,$A114,$C114)</f>
        <v>52193.5</v>
      </c>
      <c r="AE114" s="39">
        <f>_xll.DBRW($D$18,$F$19,AE$32,AE$27,$B114,AE$36,$F$25,AE$35,$A114,$C114)</f>
        <v>108037.50000000012</v>
      </c>
      <c r="AF114" s="44"/>
      <c r="AG114" s="39">
        <f>_xll.DBRW($D$18,$F$19,AG$32,AG$27,$B114,AG$36,$F$25,AG$35,$A114,$C114)</f>
        <v>0</v>
      </c>
      <c r="AH114" s="39">
        <f>_xll.DBRW($D$18,$F$19,AH$32,AH$30,$B114,AH$36,$F$25,$F$26,$A114,$C114)</f>
        <v>203844.35000000009</v>
      </c>
      <c r="AJ114" s="39">
        <f>_xll.DBRW($D$18,$F$19,AJ$32,AJ$27,$B114,AJ$36,$F$25,AJ$35,$A114,$C114)</f>
        <v>66425.773342310291</v>
      </c>
      <c r="AK114" s="39">
        <f>_xll.DBRW($D$18,$F$19,AK$32,AK$27,$B114,AK$36,$F$25,AK$35,$A114,$C114)</f>
        <v>131489.62174772081</v>
      </c>
      <c r="AL114" s="39">
        <f>_xll.DBRW($D$18,$F$19,AL$32,AL$27,$B114,AL$36,$F$25,AL$35,$A114,$C114)</f>
        <v>171213.32999999996</v>
      </c>
      <c r="AM114" s="39">
        <f>_xll.DBRW($D$18,$F$19,AM$32,AM$30,$B114,AM$36,$F$25,$F$26,$A114,$C114)</f>
        <v>369128.72509003105</v>
      </c>
      <c r="AN114" s="44"/>
      <c r="AO114" s="39">
        <f>_xll.DBRW($D$18,$F$19,AO$32,AO$27,$B114,AO$36,$F$25,AO$35,$A114,$C114)</f>
        <v>99228.690072259749</v>
      </c>
      <c r="AP114" s="39">
        <f>_xll.DBRW($D$18,$F$19,AP$32,AP$27,$B114,AP$36,$F$25,AP$35,$A114,$C114)</f>
        <v>186584.87359733554</v>
      </c>
      <c r="AQ114" s="39">
        <f>_xll.DBRW($D$18,$F$19,AQ$32,AQ$27,$B114,AQ$36,$F$25,AQ$35,$A114,$C114)</f>
        <v>122045.17292685092</v>
      </c>
      <c r="AR114" s="39">
        <f>_xll.DBRW($D$18,$F$19,AR$32,AR$30,$B114,AR$36,$F$25,$F$26,$A114,$C114)</f>
        <v>407858.73659644619</v>
      </c>
      <c r="AS114" s="44"/>
      <c r="AT114" s="39">
        <f>_xll.DBRW($D$18,$F$19,AT$32,AT$27,$B114,AT$36,$F$25,AT$35,$A114,$C114)</f>
        <v>124076.83401401396</v>
      </c>
      <c r="AU114" s="39">
        <f>_xll.DBRW($D$18,$F$19,AU$32,AU$27,$B114,AU$36,$F$25,AU$35,$A114,$C114)</f>
        <v>188287.09142644599</v>
      </c>
      <c r="AV114" s="39">
        <f>_xll.DBRW($D$18,$F$19,AV$32,AV$27,$B114,AV$36,$F$25,AV$35,$A114,$C114)</f>
        <v>113287.37823748108</v>
      </c>
      <c r="AW114" s="39">
        <f>_xll.DBRW($D$18,$F$19,AW$32,AW$30,$B114,AW$36,$F$25,$F$26,$A114,$C114)</f>
        <v>425651.30367794109</v>
      </c>
      <c r="AY114" s="39">
        <f>_xll.DBRW($D$18,$F$19,$F$22,$F$23,$B114,AY$36,$F$25,$F$26,$A114,$C114)</f>
        <v>1210263.2199999979</v>
      </c>
      <c r="AZ114" s="44"/>
      <c r="BA114" s="39">
        <f>_xll.DBRW($D$18,$F$19,$M$3,$G$3,$B114,BA$36,$F$25,$F$26,$A114,$C114)</f>
        <v>1023978.4650900331</v>
      </c>
      <c r="BB114" s="44"/>
      <c r="BC114" s="39">
        <f>_xll.DBRW($D$18,$F$19,$M$6,$G$6,$B114,BC$36,$F$25,$F$26,$A114,$C114)</f>
        <v>1122108.0916864751</v>
      </c>
      <c r="BD114" s="44"/>
      <c r="BE114" s="39">
        <f>_xll.DBRW($D$18,$F$19,$M$9,$G$9,$B114,BE$36,$F$25,$F$26,$A114,$C114)</f>
        <v>1406483.1153644167</v>
      </c>
      <c r="BG114" s="39">
        <f>_xll.DBRW($D$18,$F$19,$M$12,$G$12,$B114,BG$36,$F$25,$F$26,$A114,$C114)</f>
        <v>1635443.3271515206</v>
      </c>
      <c r="BI114" s="39">
        <f>_xll.DBRW($D$18,$F$19,$M$15,$G$15,$B114,BI$36,$F$25,$F$26,$A114,$C114)</f>
        <v>1745683.5324394798</v>
      </c>
    </row>
    <row r="115" spans="1:61" x14ac:dyDescent="0.3">
      <c r="A115" s="2" t="s">
        <v>78</v>
      </c>
      <c r="B115" t="s">
        <v>61</v>
      </c>
      <c r="C115" s="9" t="s">
        <v>11</v>
      </c>
      <c r="E115" s="100" t="s">
        <v>61</v>
      </c>
      <c r="F115" s="100"/>
      <c r="H115" s="39">
        <f>_xll.DBRW($D$18,$F$19,H$32,H$27,$B115,H$36,$F$25,H$35,$A115,$C115)</f>
        <v>54557.549999999959</v>
      </c>
      <c r="I115" s="39">
        <f>_xll.DBRW($D$18,$F$19,I$32,I$27,$B115,I$36,$F$25,I$35,$A115,$C115)</f>
        <v>184534.43000000025</v>
      </c>
      <c r="J115" s="39">
        <f>_xll.DBRW($D$18,$F$19,J$32,J$27,$B115,J$36,$F$25,J$35,$A115,$C115)</f>
        <v>293088.40000000061</v>
      </c>
      <c r="K115" s="44"/>
      <c r="L115" s="39">
        <f>_xll.DBRW($D$18,$F$19,L$32,L$27,$B115,L$36,$F$25,L$35,$A115,$C115)</f>
        <v>0</v>
      </c>
      <c r="M115" s="39">
        <f>_xll.DBRW($D$18,$F$19,M$32,M$30,$B115,M$36,$F$25,$F$26,$A115,$C115)</f>
        <v>532180.38000000082</v>
      </c>
      <c r="N115" s="44"/>
      <c r="O115" s="39">
        <f>_xll.DBRW($D$18,$F$19,O$32,O$27,$B115,O$36,$F$25,O$35,$A115,$C115)</f>
        <v>210513.14</v>
      </c>
      <c r="P115" s="39">
        <f>_xll.DBRW($D$18,$F$19,P$32,P$27,$B115,P$36,$F$25,P$35,$A115,$C115)</f>
        <v>236211.39000000007</v>
      </c>
      <c r="Q115" s="39">
        <f>_xll.DBRW($D$18,$F$19,Q$32,Q$27,$B115,Q$36,$F$25,Q$35,$A115,$C115)</f>
        <v>238288.27999999997</v>
      </c>
      <c r="R115" s="44"/>
      <c r="S115" s="39">
        <f>_xll.DBRW($D$18,$F$19,S$32,S$27,$B115,S$36,$F$25,S$35,$A115,$C115)</f>
        <v>0</v>
      </c>
      <c r="T115" s="39">
        <f>_xll.DBRW($D$18,$F$19,T$32,T$30,$B115,T$36,$F$25,$F$26,$A115,$C115)</f>
        <v>685012.81</v>
      </c>
      <c r="U115" s="44"/>
      <c r="V115" s="39">
        <f>_xll.DBRW($D$18,$F$19,V$32,V$27,$B115,V$36,$F$25,V$35,$A115,$C115)</f>
        <v>12089.32000000002</v>
      </c>
      <c r="W115" s="39">
        <f>_xll.DBRW($D$18,$F$19,W$32,W$27,$B115,W$36,$F$25,W$35,$A115,$C115)</f>
        <v>45368.010000000053</v>
      </c>
      <c r="X115" s="39">
        <f>_xll.DBRW($D$18,$F$19,X$32,X$27,$B115,X$36,$F$25,X$35,$A115,$C115)</f>
        <v>343873.52999999991</v>
      </c>
      <c r="Y115" s="44"/>
      <c r="Z115" s="39">
        <f>_xll.DBRW($D$18,$F$19,Z$32,Z$27,$B115,Z$36,$F$25,Z$35,$A115,$C115)</f>
        <v>0</v>
      </c>
      <c r="AA115" s="39">
        <f>_xll.DBRW($D$18,$F$19,AA$32,AA$30,$B115,AA$36,$F$25,$F$26,$A115,$C115)</f>
        <v>401330.86</v>
      </c>
      <c r="AB115" s="44"/>
      <c r="AC115" s="39">
        <f>_xll.DBRW($D$18,$F$19,AC$32,AC$27,$B115,AC$36,$F$25,AC$35,$A115,$C115)</f>
        <v>82788.17</v>
      </c>
      <c r="AD115" s="39">
        <f>_xll.DBRW($D$18,$F$19,AD$32,AD$27,$B115,AD$36,$F$25,AD$35,$A115,$C115)</f>
        <v>59063.220000000074</v>
      </c>
      <c r="AE115" s="39">
        <f>_xll.DBRW($D$18,$F$19,AE$32,AE$27,$B115,AE$36,$F$25,AE$35,$A115,$C115)</f>
        <v>222920.00999999983</v>
      </c>
      <c r="AF115" s="44"/>
      <c r="AG115" s="39">
        <f>_xll.DBRW($D$18,$F$19,AG$32,AG$27,$B115,AG$36,$F$25,AG$35,$A115,$C115)</f>
        <v>0</v>
      </c>
      <c r="AH115" s="39">
        <f>_xll.DBRW($D$18,$F$19,AH$32,AH$30,$B115,AH$36,$F$25,$F$26,$A115,$C115)</f>
        <v>364771.39999999991</v>
      </c>
      <c r="AJ115" s="39">
        <f>_xll.DBRW($D$18,$F$19,AJ$32,AJ$27,$B115,AJ$36,$F$25,AJ$35,$A115,$C115)</f>
        <v>112425.06322711179</v>
      </c>
      <c r="AK115" s="39">
        <f>_xll.DBRW($D$18,$F$19,AK$32,AK$27,$B115,AK$36,$F$25,AK$35,$A115,$C115)</f>
        <v>105125.79120517599</v>
      </c>
      <c r="AL115" s="39">
        <f>_xll.DBRW($D$18,$F$19,AL$32,AL$27,$B115,AL$36,$F$25,AL$35,$A115,$C115)</f>
        <v>44238.38000000007</v>
      </c>
      <c r="AM115" s="39">
        <f>_xll.DBRW($D$18,$F$19,AM$32,AM$30,$B115,AM$36,$F$25,$F$26,$A115,$C115)</f>
        <v>261789.23443228786</v>
      </c>
      <c r="AN115" s="44"/>
      <c r="AO115" s="39">
        <f>_xll.DBRW($D$18,$F$19,AO$32,AO$27,$B115,AO$36,$F$25,AO$35,$A115,$C115)</f>
        <v>215901.807135585</v>
      </c>
      <c r="AP115" s="39">
        <f>_xll.DBRW($D$18,$F$19,AP$32,AP$27,$B115,AP$36,$F$25,AP$35,$A115,$C115)</f>
        <v>86366.483334071119</v>
      </c>
      <c r="AQ115" s="39">
        <f>_xll.DBRW($D$18,$F$19,AQ$32,AQ$27,$B115,AQ$36,$F$25,AQ$35,$A115,$C115)</f>
        <v>86111.735868266114</v>
      </c>
      <c r="AR115" s="39">
        <f>_xll.DBRW($D$18,$F$19,AR$32,AR$30,$B115,AR$36,$F$25,$F$26,$A115,$C115)</f>
        <v>388380.0263379222</v>
      </c>
      <c r="AS115" s="44"/>
      <c r="AT115" s="39">
        <f>_xll.DBRW($D$18,$F$19,AT$32,AT$27,$B115,AT$36,$F$25,AT$35,$A115,$C115)</f>
        <v>94449.458855296252</v>
      </c>
      <c r="AU115" s="39">
        <f>_xll.DBRW($D$18,$F$19,AU$32,AU$27,$B115,AU$36,$F$25,AU$35,$A115,$C115)</f>
        <v>232305.0208047452</v>
      </c>
      <c r="AV115" s="39">
        <f>_xll.DBRW($D$18,$F$19,AV$32,AV$27,$B115,AV$36,$F$25,AV$35,$A115,$C115)</f>
        <v>103849.99446682294</v>
      </c>
      <c r="AW115" s="39">
        <f>_xll.DBRW($D$18,$F$19,AW$32,AW$30,$B115,AW$36,$F$25,$F$26,$A115,$C115)</f>
        <v>430604.4741268644</v>
      </c>
      <c r="AY115" s="39">
        <f>_xll.DBRW($D$18,$F$19,$F$22,$F$23,$B115,AY$36,$F$25,$F$26,$A115,$C115)</f>
        <v>1983295.4500000011</v>
      </c>
      <c r="AZ115" s="44"/>
      <c r="BA115" s="39">
        <f>_xll.DBRW($D$18,$F$19,$M$3,$G$3,$B115,BA$36,$F$25,$F$26,$A115,$C115)</f>
        <v>1712904.3044322899</v>
      </c>
      <c r="BB115" s="44"/>
      <c r="BC115" s="39">
        <f>_xll.DBRW($D$18,$F$19,$M$6,$G$6,$B115,BC$36,$F$25,$F$26,$A115,$C115)</f>
        <v>1416271.5207702101</v>
      </c>
      <c r="BD115" s="44"/>
      <c r="BE115" s="39">
        <f>_xll.DBRW($D$18,$F$19,$M$9,$G$9,$B115,BE$36,$F$25,$F$26,$A115,$C115)</f>
        <v>1445545.134897073</v>
      </c>
      <c r="BG115" s="39">
        <f>_xll.DBRW($D$18,$F$19,$M$12,$G$12,$B115,BG$36,$F$25,$F$26,$A115,$C115)</f>
        <v>1477550.8441441192</v>
      </c>
      <c r="BI115" s="39">
        <f>_xll.DBRW($D$18,$F$19,$M$15,$G$15,$B115,BI$36,$F$25,$F$26,$A115,$C115)</f>
        <v>1524060.8074011765</v>
      </c>
    </row>
    <row r="116" spans="1:61" x14ac:dyDescent="0.3">
      <c r="A116" s="2" t="s">
        <v>78</v>
      </c>
      <c r="B116" t="s">
        <v>67</v>
      </c>
      <c r="C116" s="9" t="s">
        <v>11</v>
      </c>
      <c r="E116" s="100" t="s">
        <v>62</v>
      </c>
      <c r="F116" s="100"/>
      <c r="H116" s="39">
        <f>_xll.DBRW($D$18,$F$19,H$32,H$27,$B116,H$36,$F$25,H$35,$A116,$C116)</f>
        <v>-158002.59999999995</v>
      </c>
      <c r="I116" s="39">
        <f>_xll.DBRW($D$18,$F$19,I$32,I$27,$B116,I$36,$F$25,I$35,$A116,$C116)</f>
        <v>-224079.16</v>
      </c>
      <c r="J116" s="39">
        <f>_xll.DBRW($D$18,$F$19,J$32,J$27,$B116,J$36,$F$25,J$35,$A116,$C116)</f>
        <v>-562162.68000000005</v>
      </c>
      <c r="K116" s="44"/>
      <c r="L116" s="39">
        <f>_xll.DBRW($D$18,$F$19,L$32,L$27,$B116,L$36,$F$25,L$35,$A116,$C116)</f>
        <v>0</v>
      </c>
      <c r="M116" s="39">
        <f>_xll.DBRW($D$18,$F$19,M$32,M$30,$B116,M$36,$F$25,$F$26,$A116,$C116)</f>
        <v>-944244.44</v>
      </c>
      <c r="N116" s="44"/>
      <c r="O116" s="39">
        <f>_xll.DBRW($D$18,$F$19,O$32,O$27,$B116,O$36,$F$25,O$35,$A116,$C116)</f>
        <v>-363217.95999999996</v>
      </c>
      <c r="P116" s="39">
        <f>_xll.DBRW($D$18,$F$19,P$32,P$27,$B116,P$36,$F$25,P$35,$A116,$C116)</f>
        <v>-285076.02</v>
      </c>
      <c r="Q116" s="39">
        <f>_xll.DBRW($D$18,$F$19,Q$32,Q$27,$B116,Q$36,$F$25,Q$35,$A116,$C116)</f>
        <v>-445672.96000000002</v>
      </c>
      <c r="R116" s="44"/>
      <c r="S116" s="39">
        <f>_xll.DBRW($D$18,$F$19,S$32,S$27,$B116,S$36,$F$25,S$35,$A116,$C116)</f>
        <v>0</v>
      </c>
      <c r="T116" s="39">
        <f>_xll.DBRW($D$18,$F$19,T$32,T$30,$B116,T$36,$F$25,$F$26,$A116,$C116)</f>
        <v>-1093966.94</v>
      </c>
      <c r="U116" s="44"/>
      <c r="V116" s="39">
        <f>_xll.DBRW($D$18,$F$19,V$32,V$27,$B116,V$36,$F$25,V$35,$A116,$C116)</f>
        <v>-390178.13</v>
      </c>
      <c r="W116" s="39">
        <f>_xll.DBRW($D$18,$F$19,W$32,W$27,$B116,W$36,$F$25,W$35,$A116,$C116)</f>
        <v>-286123.93000000005</v>
      </c>
      <c r="X116" s="39">
        <f>_xll.DBRW($D$18,$F$19,X$32,X$27,$B116,X$36,$F$25,X$35,$A116,$C116)</f>
        <v>-523407.43</v>
      </c>
      <c r="Y116" s="44"/>
      <c r="Z116" s="39">
        <f>_xll.DBRW($D$18,$F$19,Z$32,Z$27,$B116,Z$36,$F$25,Z$35,$A116,$C116)</f>
        <v>0</v>
      </c>
      <c r="AA116" s="39">
        <f>_xll.DBRW($D$18,$F$19,AA$32,AA$30,$B116,AA$36,$F$25,$F$26,$A116,$C116)</f>
        <v>-1199709.49</v>
      </c>
      <c r="AB116" s="44"/>
      <c r="AC116" s="39">
        <f>_xll.DBRW($D$18,$F$19,AC$32,AC$27,$B116,AC$36,$F$25,AC$35,$A116,$C116)</f>
        <v>-337765.02</v>
      </c>
      <c r="AD116" s="39">
        <f>_xll.DBRW($D$18,$F$19,AD$32,AD$27,$B116,AD$36,$F$25,AD$35,$A116,$C116)</f>
        <v>-299802.11</v>
      </c>
      <c r="AE116" s="39">
        <f>_xll.DBRW($D$18,$F$19,AE$32,AE$27,$B116,AE$36,$F$25,AE$35,$A116,$C116)</f>
        <v>-274208.38999999996</v>
      </c>
      <c r="AF116" s="44"/>
      <c r="AG116" s="39">
        <f>_xll.DBRW($D$18,$F$19,AG$32,AG$27,$B116,AG$36,$F$25,AG$35,$A116,$C116)</f>
        <v>0</v>
      </c>
      <c r="AH116" s="39">
        <f>_xll.DBRW($D$18,$F$19,AH$32,AH$30,$B116,AH$36,$F$25,$F$26,$A116,$C116)</f>
        <v>-911775.52</v>
      </c>
      <c r="AJ116" s="39">
        <f>_xll.DBRW($D$18,$F$19,AJ$32,AJ$27,$B116,AJ$36,$F$25,AJ$35,$A116,$C116)</f>
        <v>-318198.7</v>
      </c>
      <c r="AK116" s="39">
        <f>_xll.DBRW($D$18,$F$19,AK$32,AK$27,$B116,AK$36,$F$25,AK$35,$A116,$C116)</f>
        <v>-333822.37000000011</v>
      </c>
      <c r="AL116" s="39">
        <f>_xll.DBRW($D$18,$F$19,AL$32,AL$27,$B116,AL$36,$F$25,AL$35,$A116,$C116)</f>
        <v>-314548.60000000003</v>
      </c>
      <c r="AM116" s="39">
        <f>_xll.DBRW($D$18,$F$19,AM$32,AM$30,$B116,AM$36,$F$25,$F$26,$A116,$C116)</f>
        <v>-966569.67000000016</v>
      </c>
      <c r="AN116" s="44"/>
      <c r="AO116" s="39">
        <f>_xll.DBRW($D$18,$F$19,AO$32,AO$27,$B116,AO$36,$F$25,AO$35,$A116,$C116)</f>
        <v>-306217.40000000002</v>
      </c>
      <c r="AP116" s="39">
        <f>_xll.DBRW($D$18,$F$19,AP$32,AP$27,$B116,AP$36,$F$25,AP$35,$A116,$C116)</f>
        <v>-306217.40000000002</v>
      </c>
      <c r="AQ116" s="39">
        <f>_xll.DBRW($D$18,$F$19,AQ$32,AQ$27,$B116,AQ$36,$F$25,AQ$35,$A116,$C116)</f>
        <v>-306217.40000000002</v>
      </c>
      <c r="AR116" s="39">
        <f>_xll.DBRW($D$18,$F$19,AR$32,AR$30,$B116,AR$36,$F$25,$F$26,$A116,$C116)</f>
        <v>-918652.20000000007</v>
      </c>
      <c r="AS116" s="44"/>
      <c r="AT116" s="39">
        <f>_xll.DBRW($D$18,$F$19,AT$32,AT$27,$B116,AT$36,$F$25,AT$35,$A116,$C116)</f>
        <v>-306217.40000000002</v>
      </c>
      <c r="AU116" s="39">
        <f>_xll.DBRW($D$18,$F$19,AU$32,AU$27,$B116,AU$36,$F$25,AU$35,$A116,$C116)</f>
        <v>-306217.40000000002</v>
      </c>
      <c r="AV116" s="39">
        <f>_xll.DBRW($D$18,$F$19,AV$32,AV$27,$B116,AV$36,$F$25,AV$35,$A116,$C116)</f>
        <v>-306217.40000000002</v>
      </c>
      <c r="AW116" s="39">
        <f>_xll.DBRW($D$18,$F$19,AW$32,AW$30,$B116,AW$36,$F$25,$F$26,$A116,$C116)</f>
        <v>-918652.20000000007</v>
      </c>
      <c r="AY116" s="39">
        <f>_xll.DBRW($D$18,$F$19,$F$22,$F$23,$B116,AY$36,$F$25,$F$26,$A116,$C116)</f>
        <v>-4149696.3900000015</v>
      </c>
      <c r="AZ116" s="44"/>
      <c r="BA116" s="39">
        <f>_xll.DBRW($D$18,$F$19,$M$3,$G$3,$B116,BA$36,$F$25,$F$26,$A116,$C116)</f>
        <v>-4172021.620000002</v>
      </c>
      <c r="BB116" s="44"/>
      <c r="BC116" s="39">
        <f>_xll.DBRW($D$18,$F$19,$M$6,$G$6,$B116,BC$36,$F$25,$F$26,$A116,$C116)</f>
        <v>-3996706.88</v>
      </c>
      <c r="BD116" s="44"/>
      <c r="BE116" s="39">
        <f>_xll.DBRW($D$18,$F$19,$M$9,$G$9,$B116,BE$36,$F$25,$F$26,$A116,$C116)</f>
        <v>-3715649.59</v>
      </c>
      <c r="BG116" s="39">
        <f>_xll.DBRW($D$18,$F$19,$M$12,$G$12,$B116,BG$36,$F$25,$F$26,$A116,$C116)</f>
        <v>-3722526.2700000005</v>
      </c>
      <c r="BI116" s="39">
        <f>_xll.DBRW($D$18,$F$19,$M$15,$G$15,$B116,BI$36,$F$25,$F$26,$A116,$C116)</f>
        <v>-3675608.8</v>
      </c>
    </row>
    <row r="117" spans="1:61" x14ac:dyDescent="0.3">
      <c r="A117" s="2" t="s">
        <v>78</v>
      </c>
      <c r="B117" t="s">
        <v>66</v>
      </c>
      <c r="C117" s="9" t="s">
        <v>11</v>
      </c>
      <c r="E117" s="100" t="s">
        <v>63</v>
      </c>
      <c r="F117" s="100"/>
      <c r="H117" s="39">
        <f>_xll.DBRW($D$18,$F$19,H$32,H$27,$B117,H$36,$F$25,H$35,$A117,$C117)</f>
        <v>-5149.01</v>
      </c>
      <c r="I117" s="39">
        <f>_xll.DBRW($D$18,$F$19,I$32,I$27,$B117,I$36,$F$25,I$35,$A117,$C117)</f>
        <v>4594.26</v>
      </c>
      <c r="J117" s="39">
        <f>_xll.DBRW($D$18,$F$19,J$32,J$27,$B117,J$36,$F$25,J$35,$A117,$C117)</f>
        <v>2213.67</v>
      </c>
      <c r="K117" s="44"/>
      <c r="L117" s="39">
        <f>_xll.DBRW($D$18,$F$19,L$32,L$27,$B117,L$36,$F$25,L$35,$A117,$C117)</f>
        <v>0</v>
      </c>
      <c r="M117" s="39">
        <f>_xll.DBRW($D$18,$F$19,M$32,M$30,$B117,M$36,$F$25,$F$26,$A117,$C117)</f>
        <v>1658.92</v>
      </c>
      <c r="N117" s="44"/>
      <c r="O117" s="39">
        <f>_xll.DBRW($D$18,$F$19,O$32,O$27,$B117,O$36,$F$25,O$35,$A117,$C117)</f>
        <v>-7643.07</v>
      </c>
      <c r="P117" s="39">
        <f>_xll.DBRW($D$18,$F$19,P$32,P$27,$B117,P$36,$F$25,P$35,$A117,$C117)</f>
        <v>-1014.55</v>
      </c>
      <c r="Q117" s="39">
        <f>_xll.DBRW($D$18,$F$19,Q$32,Q$27,$B117,Q$36,$F$25,Q$35,$A117,$C117)</f>
        <v>2889.6</v>
      </c>
      <c r="R117" s="44"/>
      <c r="S117" s="39">
        <f>_xll.DBRW($D$18,$F$19,S$32,S$27,$B117,S$36,$F$25,S$35,$A117,$C117)</f>
        <v>0</v>
      </c>
      <c r="T117" s="39">
        <f>_xll.DBRW($D$18,$F$19,T$32,T$30,$B117,T$36,$F$25,$F$26,$A117,$C117)</f>
        <v>-5768.0199999999986</v>
      </c>
      <c r="U117" s="44"/>
      <c r="V117" s="39">
        <f>_xll.DBRW($D$18,$F$19,V$32,V$27,$B117,V$36,$F$25,V$35,$A117,$C117)</f>
        <v>-10012.39</v>
      </c>
      <c r="W117" s="39">
        <f>_xll.DBRW($D$18,$F$19,W$32,W$27,$B117,W$36,$F$25,W$35,$A117,$C117)</f>
        <v>-483.9</v>
      </c>
      <c r="X117" s="39">
        <f>_xll.DBRW($D$18,$F$19,X$32,X$27,$B117,X$36,$F$25,X$35,$A117,$C117)</f>
        <v>-2263.61</v>
      </c>
      <c r="Y117" s="44"/>
      <c r="Z117" s="39">
        <f>_xll.DBRW($D$18,$F$19,Z$32,Z$27,$B117,Z$36,$F$25,Z$35,$A117,$C117)</f>
        <v>0</v>
      </c>
      <c r="AA117" s="39">
        <f>_xll.DBRW($D$18,$F$19,AA$32,AA$30,$B117,AA$36,$F$25,$F$26,$A117,$C117)</f>
        <v>-12759.9</v>
      </c>
      <c r="AB117" s="44"/>
      <c r="AC117" s="39">
        <f>_xll.DBRW($D$18,$F$19,AC$32,AC$27,$B117,AC$36,$F$25,AC$35,$A117,$C117)</f>
        <v>0</v>
      </c>
      <c r="AD117" s="39">
        <f>_xll.DBRW($D$18,$F$19,AD$32,AD$27,$B117,AD$36,$F$25,AD$35,$A117,$C117)</f>
        <v>-3542.26</v>
      </c>
      <c r="AE117" s="39">
        <f>_xll.DBRW($D$18,$F$19,AE$32,AE$27,$B117,AE$36,$F$25,AE$35,$A117,$C117)</f>
        <v>-2408.41</v>
      </c>
      <c r="AF117" s="44"/>
      <c r="AG117" s="39">
        <f>_xll.DBRW($D$18,$F$19,AG$32,AG$27,$B117,AG$36,$F$25,AG$35,$A117,$C117)</f>
        <v>0</v>
      </c>
      <c r="AH117" s="39">
        <f>_xll.DBRW($D$18,$F$19,AH$32,AH$30,$B117,AH$36,$F$25,$F$26,$A117,$C117)</f>
        <v>-5950.67</v>
      </c>
      <c r="AJ117" s="39">
        <f>_xll.DBRW($D$18,$F$19,AJ$32,AJ$27,$B117,AJ$36,$F$25,AJ$35,$A117,$C117)</f>
        <v>-2000</v>
      </c>
      <c r="AK117" s="39">
        <f>_xll.DBRW($D$18,$F$19,AK$32,AK$27,$B117,AK$36,$F$25,AK$35,$A117,$C117)</f>
        <v>-2000</v>
      </c>
      <c r="AL117" s="39">
        <f>_xll.DBRW($D$18,$F$19,AL$32,AL$27,$B117,AL$36,$F$25,AL$35,$A117,$C117)</f>
        <v>0</v>
      </c>
      <c r="AM117" s="39">
        <f>_xll.DBRW($D$18,$F$19,AM$32,AM$30,$B117,AM$36,$F$25,$F$26,$A117,$C117)</f>
        <v>-4000</v>
      </c>
      <c r="AN117" s="44"/>
      <c r="AO117" s="39">
        <f>_xll.DBRW($D$18,$F$19,AO$32,AO$27,$B117,AO$36,$F$25,AO$35,$A117,$C117)</f>
        <v>-2000</v>
      </c>
      <c r="AP117" s="39">
        <f>_xll.DBRW($D$18,$F$19,AP$32,AP$27,$B117,AP$36,$F$25,AP$35,$A117,$C117)</f>
        <v>-2000</v>
      </c>
      <c r="AQ117" s="39">
        <f>_xll.DBRW($D$18,$F$19,AQ$32,AQ$27,$B117,AQ$36,$F$25,AQ$35,$A117,$C117)</f>
        <v>-2000</v>
      </c>
      <c r="AR117" s="39">
        <f>_xll.DBRW($D$18,$F$19,AR$32,AR$30,$B117,AR$36,$F$25,$F$26,$A117,$C117)</f>
        <v>-6000</v>
      </c>
      <c r="AS117" s="44"/>
      <c r="AT117" s="39">
        <f>_xll.DBRW($D$18,$F$19,AT$32,AT$27,$B117,AT$36,$F$25,AT$35,$A117,$C117)</f>
        <v>-2000</v>
      </c>
      <c r="AU117" s="39">
        <f>_xll.DBRW($D$18,$F$19,AU$32,AU$27,$B117,AU$36,$F$25,AU$35,$A117,$C117)</f>
        <v>-2000</v>
      </c>
      <c r="AV117" s="39">
        <f>_xll.DBRW($D$18,$F$19,AV$32,AV$27,$B117,AV$36,$F$25,AV$35,$A117,$C117)</f>
        <v>-2000</v>
      </c>
      <c r="AW117" s="39">
        <f>_xll.DBRW($D$18,$F$19,AW$32,AW$30,$B117,AW$36,$F$25,$F$26,$A117,$C117)</f>
        <v>-6000</v>
      </c>
      <c r="AY117" s="39">
        <f>_xll.DBRW($D$18,$F$19,$F$22,$F$23,$B117,AY$36,$F$25,$F$26,$A117,$C117)</f>
        <v>-22819.669999999991</v>
      </c>
      <c r="AZ117" s="44"/>
      <c r="BA117" s="39">
        <f>_xll.DBRW($D$18,$F$19,$M$3,$G$3,$B117,BA$36,$F$25,$F$26,$A117,$C117)</f>
        <v>-28478.590000000004</v>
      </c>
      <c r="BB117" s="44"/>
      <c r="BC117" s="39">
        <f>_xll.DBRW($D$18,$F$19,$M$6,$G$6,$B117,BC$36,$F$25,$F$26,$A117,$C117)</f>
        <v>-28710.57</v>
      </c>
      <c r="BD117" s="44"/>
      <c r="BE117" s="39">
        <f>_xll.DBRW($D$18,$F$19,$M$9,$G$9,$B117,BE$36,$F$25,$F$26,$A117,$C117)</f>
        <v>-21950.670000000002</v>
      </c>
      <c r="BG117" s="39">
        <f>_xll.DBRW($D$18,$F$19,$M$12,$G$12,$B117,BG$36,$F$25,$F$26,$A117,$C117)</f>
        <v>-22000</v>
      </c>
      <c r="BI117" s="39">
        <f>_xll.DBRW($D$18,$F$19,$M$15,$G$15,$B117,BI$36,$F$25,$F$26,$A117,$C117)</f>
        <v>-24000</v>
      </c>
    </row>
    <row r="118" spans="1:61" x14ac:dyDescent="0.3">
      <c r="A118" s="2" t="s">
        <v>78</v>
      </c>
      <c r="B118" t="s">
        <v>65</v>
      </c>
      <c r="C118" s="9" t="s">
        <v>11</v>
      </c>
      <c r="E118" s="100" t="s">
        <v>64</v>
      </c>
      <c r="F118" s="100"/>
      <c r="H118" s="39">
        <f>_xll.DBRW($D$18,$F$19,H$32,H$27,$B118,H$36,$F$25,H$35,$A118,$C118)</f>
        <v>0</v>
      </c>
      <c r="I118" s="39">
        <f>_xll.DBRW($D$18,$F$19,I$32,I$27,$B118,I$36,$F$25,I$35,$A118,$C118)</f>
        <v>-23568.74</v>
      </c>
      <c r="J118" s="39">
        <f>_xll.DBRW($D$18,$F$19,J$32,J$27,$B118,J$36,$F$25,J$35,$A118,$C118)</f>
        <v>23568.74</v>
      </c>
      <c r="K118" s="44"/>
      <c r="L118" s="39">
        <f>_xll.DBRW($D$18,$F$19,L$32,L$27,$B118,L$36,$F$25,L$35,$A118,$C118)</f>
        <v>0</v>
      </c>
      <c r="M118" s="39">
        <f>_xll.DBRW($D$18,$F$19,M$32,M$30,$B118,M$36,$F$25,$F$26,$A118,$C118)</f>
        <v>0</v>
      </c>
      <c r="N118" s="44"/>
      <c r="O118" s="39">
        <f>_xll.DBRW($D$18,$F$19,O$32,O$27,$B118,O$36,$F$25,O$35,$A118,$C118)</f>
        <v>0</v>
      </c>
      <c r="P118" s="39">
        <f>_xll.DBRW($D$18,$F$19,P$32,P$27,$B118,P$36,$F$25,P$35,$A118,$C118)</f>
        <v>0</v>
      </c>
      <c r="Q118" s="39">
        <f>_xll.DBRW($D$18,$F$19,Q$32,Q$27,$B118,Q$36,$F$25,Q$35,$A118,$C118)</f>
        <v>-515000</v>
      </c>
      <c r="R118" s="44"/>
      <c r="S118" s="39">
        <f>_xll.DBRW($D$18,$F$19,S$32,S$27,$B118,S$36,$F$25,S$35,$A118,$C118)</f>
        <v>0</v>
      </c>
      <c r="T118" s="39">
        <f>_xll.DBRW($D$18,$F$19,T$32,T$30,$B118,T$36,$F$25,$F$26,$A118,$C118)</f>
        <v>-515000</v>
      </c>
      <c r="U118" s="44"/>
      <c r="V118" s="39">
        <f>_xll.DBRW($D$18,$F$19,V$32,V$27,$B118,V$36,$F$25,V$35,$A118,$C118)</f>
        <v>515000</v>
      </c>
      <c r="W118" s="39">
        <f>_xll.DBRW($D$18,$F$19,W$32,W$27,$B118,W$36,$F$25,W$35,$A118,$C118)</f>
        <v>0</v>
      </c>
      <c r="X118" s="39">
        <f>_xll.DBRW($D$18,$F$19,X$32,X$27,$B118,X$36,$F$25,X$35,$A118,$C118)</f>
        <v>-24219.850000000006</v>
      </c>
      <c r="Y118" s="44"/>
      <c r="Z118" s="39">
        <f>_xll.DBRW($D$18,$F$19,Z$32,Z$27,$B118,Z$36,$F$25,Z$35,$A118,$C118)</f>
        <v>0</v>
      </c>
      <c r="AA118" s="39">
        <f>_xll.DBRW($D$18,$F$19,AA$32,AA$30,$B118,AA$36,$F$25,$F$26,$A118,$C118)</f>
        <v>490780.15</v>
      </c>
      <c r="AB118" s="44"/>
      <c r="AC118" s="39">
        <f>_xll.DBRW($D$18,$F$19,AC$32,AC$27,$B118,AC$36,$F$25,AC$35,$A118,$C118)</f>
        <v>24219.850000000006</v>
      </c>
      <c r="AD118" s="39">
        <f>_xll.DBRW($D$18,$F$19,AD$32,AD$27,$B118,AD$36,$F$25,AD$35,$A118,$C118)</f>
        <v>0</v>
      </c>
      <c r="AE118" s="39">
        <f>_xll.DBRW($D$18,$F$19,AE$32,AE$27,$B118,AE$36,$F$25,AE$35,$A118,$C118)</f>
        <v>0</v>
      </c>
      <c r="AF118" s="44"/>
      <c r="AG118" s="39">
        <f>_xll.DBRW($D$18,$F$19,AG$32,AG$27,$B118,AG$36,$F$25,AG$35,$A118,$C118)</f>
        <v>0</v>
      </c>
      <c r="AH118" s="39">
        <f>_xll.DBRW($D$18,$F$19,AH$32,AH$30,$B118,AH$36,$F$25,$F$26,$A118,$C118)</f>
        <v>24219.850000000006</v>
      </c>
      <c r="AJ118" s="39">
        <f>_xll.DBRW($D$18,$F$19,AJ$32,AJ$27,$B118,AJ$36,$F$25,AJ$35,$A118,$C118)</f>
        <v>0</v>
      </c>
      <c r="AK118" s="39">
        <f>_xll.DBRW($D$18,$F$19,AK$32,AK$27,$B118,AK$36,$F$25,AK$35,$A118,$C118)</f>
        <v>0</v>
      </c>
      <c r="AL118" s="39">
        <f>_xll.DBRW($D$18,$F$19,AL$32,AL$27,$B118,AL$36,$F$25,AL$35,$A118,$C118)</f>
        <v>0</v>
      </c>
      <c r="AM118" s="39">
        <f>_xll.DBRW($D$18,$F$19,AM$32,AM$30,$B118,AM$36,$F$25,$F$26,$A118,$C118)</f>
        <v>0</v>
      </c>
      <c r="AN118" s="44"/>
      <c r="AO118" s="39">
        <f>_xll.DBRW($D$18,$F$19,AO$32,AO$27,$B118,AO$36,$F$25,AO$35,$A118,$C118)</f>
        <v>0</v>
      </c>
      <c r="AP118" s="39">
        <f>_xll.DBRW($D$18,$F$19,AP$32,AP$27,$B118,AP$36,$F$25,AP$35,$A118,$C118)</f>
        <v>0</v>
      </c>
      <c r="AQ118" s="39">
        <f>_xll.DBRW($D$18,$F$19,AQ$32,AQ$27,$B118,AQ$36,$F$25,AQ$35,$A118,$C118)</f>
        <v>0</v>
      </c>
      <c r="AR118" s="39">
        <f>_xll.DBRW($D$18,$F$19,AR$32,AR$30,$B118,AR$36,$F$25,$F$26,$A118,$C118)</f>
        <v>0</v>
      </c>
      <c r="AS118" s="44"/>
      <c r="AT118" s="39">
        <f>_xll.DBRW($D$18,$F$19,AT$32,AT$27,$B118,AT$36,$F$25,AT$35,$A118,$C118)</f>
        <v>0</v>
      </c>
      <c r="AU118" s="39">
        <f>_xll.DBRW($D$18,$F$19,AU$32,AU$27,$B118,AU$36,$F$25,AU$35,$A118,$C118)</f>
        <v>0</v>
      </c>
      <c r="AV118" s="39">
        <f>_xll.DBRW($D$18,$F$19,AV$32,AV$27,$B118,AV$36,$F$25,AV$35,$A118,$C118)</f>
        <v>0</v>
      </c>
      <c r="AW118" s="39">
        <f>_xll.DBRW($D$18,$F$19,AW$32,AW$30,$B118,AW$36,$F$25,$F$26,$A118,$C118)</f>
        <v>0</v>
      </c>
      <c r="AY118" s="39">
        <f>_xll.DBRW($D$18,$F$19,$F$22,$F$23,$B118,AY$36,$F$25,$F$26,$A118,$C118)</f>
        <v>0</v>
      </c>
      <c r="AZ118" s="44"/>
      <c r="BA118" s="39">
        <f>_xll.DBRW($D$18,$F$19,$M$3,$G$3,$B118,BA$36,$F$25,$F$26,$A118,$C118)</f>
        <v>0</v>
      </c>
      <c r="BB118" s="44"/>
      <c r="BC118" s="39">
        <f>_xll.DBRW($D$18,$F$19,$M$6,$G$6,$B118,BC$36,$F$25,$F$26,$A118,$C118)</f>
        <v>515000</v>
      </c>
      <c r="BD118" s="44"/>
      <c r="BE118" s="39">
        <f>_xll.DBRW($D$18,$F$19,$M$9,$G$9,$B118,BE$36,$F$25,$F$26,$A118,$C118)</f>
        <v>24219.850000000006</v>
      </c>
      <c r="BG118" s="39">
        <f>_xll.DBRW($D$18,$F$19,$M$12,$G$12,$B118,BG$36,$F$25,$F$26,$A118,$C118)</f>
        <v>0</v>
      </c>
      <c r="BI118" s="39">
        <f>_xll.DBRW($D$18,$F$19,$M$15,$G$15,$B118,BI$36,$F$25,$F$26,$A118,$C118)</f>
        <v>0</v>
      </c>
    </row>
    <row r="119" spans="1:61" s="22" customFormat="1" x14ac:dyDescent="0.3">
      <c r="A119" s="2" t="s">
        <v>78</v>
      </c>
      <c r="B119" s="22" t="s">
        <v>68</v>
      </c>
      <c r="C119" s="9" t="s">
        <v>11</v>
      </c>
      <c r="E119" s="98" t="s">
        <v>68</v>
      </c>
      <c r="F119" s="98"/>
      <c r="H119" s="32">
        <f>_xll.DBRW($D$18,$F$19,H$32,H$27,$B119,H$36,$F$25,H$35,$A119,$C119)</f>
        <v>-56815.369999998395</v>
      </c>
      <c r="I119" s="26">
        <f>_xll.DBRW($D$18,$F$19,I$32,I$27,$B119,I$36,$F$25,I$35,$A119,$C119)</f>
        <v>497253.73000000196</v>
      </c>
      <c r="J119" s="26">
        <f>_xll.DBRW($D$18,$F$19,J$32,J$27,$B119,J$36,$F$25,J$35,$A119,$C119)</f>
        <v>1695546.2799999998</v>
      </c>
      <c r="K119" s="44"/>
      <c r="L119" s="26">
        <f>_xll.DBRW($D$18,$F$19,L$32,L$27,$B119,L$36,$F$25,L$35,$A119,$C119)</f>
        <v>0</v>
      </c>
      <c r="M119" s="32">
        <f>_xll.DBRW($D$18,$F$19,M$32,M$30,$B119,M$36,$F$25,$F$26,$A119,$C119)</f>
        <v>2135984.6400000034</v>
      </c>
      <c r="N119" s="45"/>
      <c r="O119" s="32">
        <f>_xll.DBRW($D$18,$F$19,O$32,O$27,$B119,O$36,$F$25,O$35,$A119,$C119)</f>
        <v>96383.000000000189</v>
      </c>
      <c r="P119" s="32">
        <f>_xll.DBRW($D$18,$F$19,P$32,P$27,$B119,P$36,$F$25,P$35,$A119,$C119)</f>
        <v>159609.74999999985</v>
      </c>
      <c r="Q119" s="32">
        <f>_xll.DBRW($D$18,$F$19,Q$32,Q$27,$B119,Q$36,$F$25,Q$35,$A119,$C119)</f>
        <v>498115.53999999963</v>
      </c>
      <c r="R119" s="45"/>
      <c r="S119" s="32">
        <f>_xll.DBRW($D$18,$F$19,S$32,S$27,$B119,S$36,$F$25,S$35,$A119,$C119)</f>
        <v>0</v>
      </c>
      <c r="T119" s="32">
        <f>_xll.DBRW($D$18,$F$19,T$32,T$30,$B119,T$36,$F$25,$F$26,$A119,$C119)</f>
        <v>754108.28999999969</v>
      </c>
      <c r="U119" s="45"/>
      <c r="V119" s="32">
        <f>_xll.DBRW($D$18,$F$19,V$32,V$27,$B119,V$36,$F$25,V$35,$A119,$C119)</f>
        <v>94044.820000000138</v>
      </c>
      <c r="W119" s="32">
        <f>_xll.DBRW($D$18,$F$19,W$32,W$27,$B119,W$36,$F$25,W$35,$A119,$C119)</f>
        <v>239517.94999999975</v>
      </c>
      <c r="X119" s="32">
        <f>_xll.DBRW($D$18,$F$19,X$32,X$27,$B119,X$36,$F$25,X$35,$A119,$C119)</f>
        <v>885071.37999999989</v>
      </c>
      <c r="Y119" s="45"/>
      <c r="Z119" s="32">
        <f>_xll.DBRW($D$18,$F$19,Z$32,Z$27,$B119,Z$36,$F$25,Z$35,$A119,$C119)</f>
        <v>0</v>
      </c>
      <c r="AA119" s="32">
        <f>_xll.DBRW($D$18,$F$19,AA$32,AA$30,$B119,AA$36,$F$25,$F$26,$A119,$C119)</f>
        <v>1218634.1499999999</v>
      </c>
      <c r="AB119" s="45"/>
      <c r="AC119" s="32">
        <f>_xll.DBRW($D$18,$F$19,AC$32,AC$27,$B119,AC$36,$F$25,AC$35,$A119,$C119)</f>
        <v>170544.21000000084</v>
      </c>
      <c r="AD119" s="32">
        <f>_xll.DBRW($D$18,$F$19,AD$32,AD$27,$B119,AD$36,$F$25,AD$35,$A119,$C119)</f>
        <v>-93400.35</v>
      </c>
      <c r="AE119" s="32">
        <f>_xll.DBRW($D$18,$F$19,AE$32,AE$27,$B119,AE$36,$F$25,AE$35,$A119,$C119)</f>
        <v>721611.21999999927</v>
      </c>
      <c r="AF119" s="45"/>
      <c r="AG119" s="32">
        <f>_xll.DBRW($D$18,$F$19,AG$32,AG$27,$B119,AG$36,$F$25,AG$35,$A119,$C119)</f>
        <v>0</v>
      </c>
      <c r="AH119" s="32">
        <f>_xll.DBRW($D$18,$F$19,AH$32,AH$30,$B119,AH$36,$F$25,$F$26,$A119,$C119)</f>
        <v>798755.08000000007</v>
      </c>
      <c r="AJ119" s="32">
        <f>_xll.DBRW($D$18,$F$19,AJ$32,AJ$27,$B119,AJ$36,$F$25,AJ$35,$A119,$C119)</f>
        <v>300931.55334665056</v>
      </c>
      <c r="AK119" s="32">
        <f>_xll.DBRW($D$18,$F$19,AK$32,AK$27,$B119,AK$36,$F$25,AK$35,$A119,$C119)</f>
        <v>991997.95851730322</v>
      </c>
      <c r="AL119" s="32">
        <f>_xll.DBRW($D$18,$F$19,AL$32,AL$27,$B119,AL$36,$F$25,AL$35,$A119,$C119)</f>
        <v>836416.94999999949</v>
      </c>
      <c r="AM119" s="32">
        <f>_xll.DBRW($D$18,$F$19,AM$32,AM$30,$B119,AM$36,$F$25,$F$26,$A119,$C119)</f>
        <v>2129346.4618639536</v>
      </c>
      <c r="AN119" s="45"/>
      <c r="AO119" s="32">
        <f>_xll.DBRW($D$18,$F$19,AO$32,AO$27,$B119,AO$36,$F$25,AO$35,$A119,$C119)</f>
        <v>282918.12148755771</v>
      </c>
      <c r="AP119" s="32">
        <f>_xll.DBRW($D$18,$F$19,AP$32,AP$27,$B119,AP$36,$F$25,AP$35,$A119,$C119)</f>
        <v>498827.29780896724</v>
      </c>
      <c r="AQ119" s="32">
        <f>_xll.DBRW($D$18,$F$19,AQ$32,AQ$27,$B119,AQ$36,$F$25,AQ$35,$A119,$C119)</f>
        <v>948654.33569896338</v>
      </c>
      <c r="AR119" s="32">
        <f>_xll.DBRW($D$18,$F$19,AR$32,AR$30,$B119,AR$36,$F$25,$F$26,$A119,$C119)</f>
        <v>1730399.7549954883</v>
      </c>
      <c r="AS119" s="45"/>
      <c r="AT119" s="32">
        <f>_xll.DBRW($D$18,$F$19,AT$32,AT$27,$B119,AT$36,$F$25,AT$35,$A119,$C119)</f>
        <v>545217.85996552615</v>
      </c>
      <c r="AU119" s="32">
        <f>_xll.DBRW($D$18,$F$19,AU$32,AU$27,$B119,AU$36,$F$25,AU$35,$A119,$C119)</f>
        <v>645150.96785885177</v>
      </c>
      <c r="AV119" s="32">
        <f>_xll.DBRW($D$18,$F$19,AV$32,AV$27,$B119,AV$36,$F$25,AV$35,$A119,$C119)</f>
        <v>994068.61886668112</v>
      </c>
      <c r="AW119" s="32">
        <f>_xll.DBRW($D$18,$F$19,AW$32,AW$30,$B119,AW$36,$F$25,$F$26,$A119,$C119)</f>
        <v>2184437.446691059</v>
      </c>
      <c r="AY119" s="18">
        <f>_xll.DBRW($D$18,$F$19,$F$22,$F$23,$B119,AY$36,$F$25,$F$26,$A119,$C119)</f>
        <v>4907482.1599999703</v>
      </c>
      <c r="AZ119" s="45"/>
      <c r="BA119" s="18">
        <f>_xll.DBRW($D$18,$F$19,$M$3,$G$3,$B119,BA$36,$F$25,$F$26,$A119,$C119)</f>
        <v>4900843.9818639718</v>
      </c>
      <c r="BB119" s="45"/>
      <c r="BC119" s="18">
        <f>_xll.DBRW($D$18,$F$19,$M$6,$G$6,$B119,BC$36,$F$25,$F$26,$A119,$C119)</f>
        <v>5877135.4468594315</v>
      </c>
      <c r="BD119" s="45"/>
      <c r="BE119" s="18">
        <f>_xll.DBRW($D$18,$F$19,$M$9,$G$9,$B119,BE$36,$F$25,$F$26,$A119,$C119)</f>
        <v>6842938.7435505101</v>
      </c>
      <c r="BG119" s="18">
        <f>_xll.DBRW($D$18,$F$19,$M$12,$G$12,$B119,BG$36,$F$25,$F$26,$A119,$C119)</f>
        <v>8537668.0730914809</v>
      </c>
      <c r="BI119" s="18">
        <f>_xll.DBRW($D$18,$F$19,$M$15,$G$15,$B119,BI$36,$F$25,$F$26,$A119,$C119)</f>
        <v>8867853.5076862052</v>
      </c>
    </row>
    <row r="120" spans="1:61" ht="9.6" customHeight="1" x14ac:dyDescent="0.3">
      <c r="A120" s="2" t="s">
        <v>78</v>
      </c>
      <c r="C120" s="9"/>
      <c r="E120" s="103"/>
      <c r="F120" s="103"/>
      <c r="H120" s="26"/>
      <c r="I120" s="26"/>
      <c r="J120" s="26"/>
      <c r="K120" s="44"/>
      <c r="L120" s="26"/>
      <c r="M120" s="26"/>
      <c r="N120" s="44"/>
      <c r="O120" s="26"/>
      <c r="P120" s="26"/>
      <c r="Q120" s="26"/>
      <c r="R120" s="44"/>
      <c r="S120" s="26"/>
      <c r="T120" s="26"/>
      <c r="U120" s="44"/>
      <c r="V120" s="26"/>
      <c r="W120" s="26"/>
      <c r="X120" s="26"/>
      <c r="Y120" s="44"/>
      <c r="Z120" s="26"/>
      <c r="AA120" s="26"/>
      <c r="AB120" s="44"/>
      <c r="AC120" s="26"/>
      <c r="AD120" s="26"/>
      <c r="AE120" s="26"/>
      <c r="AF120" s="44"/>
      <c r="AG120" s="26"/>
      <c r="AH120" s="26"/>
      <c r="AJ120" s="26"/>
      <c r="AK120" s="26"/>
      <c r="AL120" s="26"/>
      <c r="AM120" s="26"/>
      <c r="AN120" s="44"/>
      <c r="AO120" s="26"/>
      <c r="AP120" s="26"/>
      <c r="AQ120" s="26"/>
      <c r="AR120" s="26"/>
      <c r="AS120" s="44"/>
      <c r="AT120" s="26"/>
      <c r="AU120" s="26"/>
      <c r="AV120" s="26"/>
      <c r="AW120" s="26"/>
      <c r="AY120" s="18"/>
      <c r="AZ120" s="71"/>
      <c r="BA120" s="18"/>
      <c r="BB120" s="71"/>
      <c r="BC120" s="18"/>
      <c r="BD120" s="71"/>
      <c r="BE120" s="18"/>
      <c r="BG120" s="18"/>
      <c r="BI120" s="18"/>
    </row>
    <row r="121" spans="1:61" s="22" customFormat="1" x14ac:dyDescent="0.3">
      <c r="A121" s="2" t="s">
        <v>78</v>
      </c>
      <c r="C121" s="9" t="s">
        <v>79</v>
      </c>
      <c r="E121" s="98" t="s">
        <v>25</v>
      </c>
      <c r="F121" s="98"/>
      <c r="H121" s="79">
        <f>_xll.DBRW($D$18,$F$19,H$32,H$27,$F$24,H$36,$F$25,H$35,$A121,$C121)</f>
        <v>1.9928070520354184</v>
      </c>
      <c r="I121" s="79">
        <f>_xll.DBRW($D$18,$F$19,I$32,I$27,$F$24,I$36,$F$25,$F$26,$A121,$C121)</f>
        <v>0.6923355607609023</v>
      </c>
      <c r="J121" s="79">
        <f>_xll.DBRW($D$18,$F$19,J$32,J$27,$F$24,J$36,$F$25,$F$26,$A121,$C121)</f>
        <v>1.037973395807279</v>
      </c>
      <c r="K121" s="80"/>
      <c r="L121" s="79">
        <f>_xll.DBRW($D$18,$F$19,L$32,L$27,$F$24,L$36,$F$25,$F$26,$A121,$C121)</f>
        <v>1.037973395807279</v>
      </c>
      <c r="M121" s="79">
        <f>_xll.DBRW($D$18,$F$19,M$32,M$30,$F$24,M$36,$F$25,$F$26,$A121,$C121)</f>
        <v>0.93211171218909117</v>
      </c>
      <c r="N121" s="81"/>
      <c r="O121" s="79">
        <f>_xll.DBRW($D$18,$F$19,O$32,O$27,$F$24,O$36,$F$25,O$35,$A121,$C121)</f>
        <v>0.53456532791052525</v>
      </c>
      <c r="P121" s="79">
        <f>_xll.DBRW($D$18,$F$19,P$32,P$27,$F$24,P$36,$F$25,P$35,$A121,$C121)</f>
        <v>0.93720082889673029</v>
      </c>
      <c r="Q121" s="79">
        <f>_xll.DBRW($D$18,$F$19,Q$32,Q$27,$F$24,Q$36,$F$25,Q$35,$A121,$C121)</f>
        <v>2.3548591356936996</v>
      </c>
      <c r="R121" s="80"/>
      <c r="S121" s="79">
        <f>_xll.DBRW($D$18,$F$19,S$32,S$27,$F$24,S$36,$F$25,S$35,$A121,$C121)</f>
        <v>0</v>
      </c>
      <c r="T121" s="79">
        <f>_xll.DBRW($D$18,$F$19,T$32,T$30,$F$24,T$36,$F$25,$F$26,$A121,$C121)</f>
        <v>1.8221538580354291</v>
      </c>
      <c r="U121" s="81"/>
      <c r="V121" s="79">
        <f>_xll.DBRW($D$18,$F$19,V$32,V$27,$F$24,V$36,$F$25,V$35,$A121,$C121)</f>
        <v>-0.90030306826042794</v>
      </c>
      <c r="W121" s="79">
        <f>_xll.DBRW($D$18,$F$19,W$32,W$27,$F$24,W$36,$F$25,W$35,$A121,$C121)</f>
        <v>1.8210134981532711</v>
      </c>
      <c r="X121" s="79">
        <f>_xll.DBRW($D$18,$F$19,X$32,X$27,$F$24,X$36,$F$25,X$35,$A121,$C121)</f>
        <v>1.1820737780494044</v>
      </c>
      <c r="Y121" s="80"/>
      <c r="Z121" s="79">
        <f>_xll.DBRW($D$18,$F$19,Z$32,Z$27,$F$24,Z$36,$F$25,Z$35,$A121,$C121)</f>
        <v>0</v>
      </c>
      <c r="AA121" s="79">
        <f>_xll.DBRW($D$18,$F$19,AA$32,AA$30,$F$24,AA$36,$F$25,$F$26,$A121,$C121)</f>
        <v>1.1469531278111647</v>
      </c>
      <c r="AB121" s="80"/>
      <c r="AC121" s="79">
        <f>_xll.DBRW($D$18,$F$19,AC$32,AC$27,$F$24,AC$36,$F$25,AC$35,$A121,$C121)</f>
        <v>2.0973321814912338</v>
      </c>
      <c r="AD121" s="79">
        <f>_xll.DBRW($D$18,$F$19,AD$32,AD$27,$F$24,AD$36,$F$25,AD$35,$A121,$C121)</f>
        <v>-1.0566052482672699</v>
      </c>
      <c r="AE121" s="79">
        <f>_xll.DBRW($D$18,$F$19,AE$32,AE$27,$F$24,AE$36,$F$25,AE$35,$A121,$C121)</f>
        <v>0.92469530892271878</v>
      </c>
      <c r="AF121" s="80"/>
      <c r="AG121" s="79">
        <f>_xll.DBRW($D$18,$F$19,AG$32,AG$27,$F$24,AG$36,$F$25,AG$35,$A121,$C121)</f>
        <v>0</v>
      </c>
      <c r="AH121" s="79">
        <f>_xll.DBRW($D$18,$F$19,AH$32,AH$30,$F$24,AH$36,$F$25,$F$26,$A121,$C121)</f>
        <v>1.4067461955922707</v>
      </c>
      <c r="AI121" s="82"/>
      <c r="AJ121" s="79">
        <f>_xll.DBRW($D$18,$F$19,AJ$32,AJ$27,$F$24,AJ$36,$F$25,AJ$35,$A121,$C121)</f>
        <v>1.4697010395176333</v>
      </c>
      <c r="AK121" s="79">
        <f>_xll.DBRW($D$18,$F$19,AK$32,AK$27,$F$24,AK$36,$F$25,AK$35,$A121,$C121)</f>
        <v>1.1000072189618046</v>
      </c>
      <c r="AL121" s="79">
        <f>_xll.DBRW($D$18,$F$19,AL$32,AL$27,$F$24,AL$36,$F$25,AL$35,$A121,$C121)</f>
        <v>1.1184778596368714</v>
      </c>
      <c r="AM121" s="79">
        <f>_xll.DBRW($D$18,$F$19,AM$32,AM$30,$F$24,AM$36,$F$25,$F$26,$A121,$C121)</f>
        <v>1.1595098386104636</v>
      </c>
      <c r="AN121" s="80"/>
      <c r="AO121" s="79">
        <f>_xll.DBRW($D$18,$F$19,AO$32,AO$27,$F$24,AO$36,$F$25,AO$35,$A121,$C121)</f>
        <v>0.72755334015875484</v>
      </c>
      <c r="AP121" s="79">
        <f>_xll.DBRW($D$18,$F$19,AP$32,AP$27,$F$24,AP$36,$F$25,AP$35,$A121,$C121)</f>
        <v>0.93003398754497923</v>
      </c>
      <c r="AQ121" s="79">
        <f>_xll.DBRW($D$18,$F$19,AQ$32,AQ$27,$F$24,AQ$36,$F$25,AQ$35,$A121,$C121)</f>
        <v>1.0315114684874735</v>
      </c>
      <c r="AR121" s="79">
        <f>_xll.DBRW($D$18,$F$19,AR$32,AR$30,$F$24,AR$36,$F$25,$F$26,$A121,$C121)</f>
        <v>0.95256150337666778</v>
      </c>
      <c r="AS121" s="80"/>
      <c r="AT121" s="79">
        <f>_xll.DBRW($D$18,$F$19,AT$32,AT$27,$F$24,AT$36,$F$25,AT$35,$A121,$C121)</f>
        <v>0.98078585894091475</v>
      </c>
      <c r="AU121" s="79">
        <f>_xll.DBRW($D$18,$F$19,AU$32,AU$27,$F$24,AU$36,$F$25,AU$35,$A121,$C121)</f>
        <v>0.67055507498255562</v>
      </c>
      <c r="AV121" s="79">
        <f>_xll.DBRW($D$18,$F$19,AV$32,AV$27,$F$24,AV$36,$F$25,AV$35,$A121,$C121)</f>
        <v>0.99085880739836263</v>
      </c>
      <c r="AW121" s="79">
        <f>_xll.DBRW($D$18,$F$19,AW$32,AW$30,$F$24,AW$36,$F$25,$F$26,$A121,$C121)</f>
        <v>0.89374629236630576</v>
      </c>
      <c r="AX121" s="82"/>
      <c r="AY121" s="83">
        <f>_xll.DBRW($D$18,$F$19,$F$22,$F$23,$F$24,AY$36,$F$25,$F$26,$A121,$C121)</f>
        <v>1.1994826181905078</v>
      </c>
      <c r="AZ121" s="84"/>
      <c r="BA121" s="83">
        <f>_xll.DBRW($D$18,$F$19,$M$3,$G$3,$F$24,BA$36,$F$25,$F$26,$A121,$C121)</f>
        <v>1.2986459976881393</v>
      </c>
      <c r="BB121" s="84"/>
      <c r="BC121" s="83">
        <f>_xll.DBRW($D$18,$F$19,$M$6,$G$6,$F$24,BC$36,$F$25,$F$26,$A121,$C121)</f>
        <v>1.1295761931010553</v>
      </c>
      <c r="BD121" s="84"/>
      <c r="BE121" s="83">
        <f>_xll.DBRW($D$18,$F$19,$M$9,$G$9,$F$24,BE$36,$F$25,$F$26,$A121,$C121)</f>
        <v>1.0511987864963306</v>
      </c>
      <c r="BG121" s="83">
        <f>_xll.DBRW($D$18,$F$19,$M$12,$G$12,$F$24,BG$36,$F$25,$F$26,$A121,$C121)</f>
        <v>1.0885521775070137</v>
      </c>
      <c r="BI121" s="83">
        <f>_xll.DBRW($D$18,$F$19,$M$15,$G$15,$F$24,BI$36,$F$25,$F$26,$A121,$C121)</f>
        <v>1.1443258460516994</v>
      </c>
    </row>
    <row r="122" spans="1:61" ht="9.6" customHeight="1" x14ac:dyDescent="0.3">
      <c r="A122" s="2" t="s">
        <v>78</v>
      </c>
      <c r="C122" s="9"/>
      <c r="E122" s="98"/>
      <c r="F122" s="98"/>
      <c r="H122" s="26"/>
      <c r="I122" s="26"/>
      <c r="J122" s="26"/>
      <c r="K122" s="44"/>
      <c r="L122" s="26"/>
      <c r="M122" s="26"/>
      <c r="N122" s="44"/>
      <c r="O122" s="26"/>
      <c r="P122" s="26"/>
      <c r="Q122" s="26"/>
      <c r="R122" s="44"/>
      <c r="S122" s="26"/>
      <c r="T122" s="26"/>
      <c r="U122" s="44"/>
      <c r="V122" s="26"/>
      <c r="W122" s="26"/>
      <c r="X122" s="26"/>
      <c r="Y122" s="44"/>
      <c r="Z122" s="26"/>
      <c r="AA122" s="26"/>
      <c r="AB122" s="44"/>
      <c r="AC122" s="26"/>
      <c r="AD122" s="26"/>
      <c r="AE122" s="26"/>
      <c r="AF122" s="44"/>
      <c r="AG122" s="26"/>
      <c r="AH122" s="26"/>
      <c r="AJ122" s="26"/>
      <c r="AK122" s="26"/>
      <c r="AL122" s="26"/>
      <c r="AM122" s="26"/>
      <c r="AN122" s="44"/>
      <c r="AO122" s="26"/>
      <c r="AP122" s="26"/>
      <c r="AQ122" s="26"/>
      <c r="AR122" s="26"/>
      <c r="AS122" s="44"/>
      <c r="AT122" s="26"/>
      <c r="AU122" s="26"/>
      <c r="AV122" s="26"/>
      <c r="AW122" s="26"/>
      <c r="AY122" s="19"/>
      <c r="AZ122" s="73"/>
      <c r="BA122" s="19"/>
      <c r="BB122" s="73"/>
      <c r="BC122" s="19"/>
      <c r="BD122" s="73"/>
      <c r="BE122" s="19"/>
      <c r="BG122" s="19"/>
      <c r="BI122" s="19"/>
    </row>
    <row r="123" spans="1:61" s="22" customFormat="1" x14ac:dyDescent="0.3">
      <c r="A123" s="2" t="s">
        <v>78</v>
      </c>
      <c r="C123" s="8" t="s">
        <v>47</v>
      </c>
      <c r="E123" s="98" t="s">
        <v>80</v>
      </c>
      <c r="F123" s="98"/>
      <c r="H123" s="32"/>
      <c r="I123" s="32"/>
      <c r="J123" s="32"/>
      <c r="K123" s="45"/>
      <c r="L123" s="32"/>
      <c r="M123" s="32"/>
      <c r="N123" s="45"/>
      <c r="O123" s="32"/>
      <c r="P123" s="32"/>
      <c r="Q123" s="32"/>
      <c r="R123" s="45"/>
      <c r="S123" s="32"/>
      <c r="T123" s="32"/>
      <c r="U123" s="45"/>
      <c r="V123" s="32"/>
      <c r="W123" s="32"/>
      <c r="X123" s="32"/>
      <c r="Y123" s="45"/>
      <c r="Z123" s="32"/>
      <c r="AA123" s="32"/>
      <c r="AB123" s="45"/>
      <c r="AC123" s="32"/>
      <c r="AD123" s="32"/>
      <c r="AE123" s="32"/>
      <c r="AF123" s="45"/>
      <c r="AG123" s="32"/>
      <c r="AH123" s="32"/>
      <c r="AJ123" s="32"/>
      <c r="AK123" s="32"/>
      <c r="AL123" s="32"/>
      <c r="AM123" s="32"/>
      <c r="AN123" s="45"/>
      <c r="AO123" s="32"/>
      <c r="AP123" s="32"/>
      <c r="AQ123" s="32"/>
      <c r="AR123" s="32"/>
      <c r="AS123" s="45"/>
      <c r="AT123" s="32"/>
      <c r="AU123" s="32"/>
      <c r="AV123" s="32"/>
      <c r="AW123" s="32"/>
      <c r="AY123" s="20" cm="1">
        <f t="array" ref="AY123">_xll.DBRW("Finance:Covenants Assumptions",$F$22,$F$23,$A123,"Compliance Level")</f>
        <v>0.5</v>
      </c>
      <c r="AZ123" s="76"/>
      <c r="BA123" s="20" cm="1">
        <f t="array" ref="BA123">_xll.DBRW("Finance:Covenants Assumptions",$M$3,$G$3,$A123,"Compliance Level")</f>
        <v>0.5</v>
      </c>
      <c r="BB123" s="76"/>
      <c r="BC123" s="20" cm="1">
        <f t="array" ref="BC123">_xll.DBRW("Finance:Covenants Assumptions",$M$6,$G$6,$A123,"Compliance Level")</f>
        <v>0</v>
      </c>
      <c r="BD123" s="76"/>
      <c r="BE123" s="20" cm="1">
        <f t="array" ref="BE123">_xll.DBRW("Finance:Covenants Assumptions",$M$9,$G$9,$A123,"Compliance Level")</f>
        <v>0</v>
      </c>
      <c r="BG123" s="20" cm="1">
        <f t="array" ref="BG123">_xll.DBRW("Finance:Covenants Assumptions",$M$12,$G$12,$A123,"Compliance Level")</f>
        <v>0</v>
      </c>
      <c r="BI123" s="20" cm="1">
        <f t="array" ref="BI123">_xll.DBRW("Finance:Covenants Assumptions",$M$15,$G$15,$A123,"Compliance Level")</f>
        <v>0</v>
      </c>
    </row>
    <row r="124" spans="1:61" ht="9.6" customHeight="1" x14ac:dyDescent="0.3">
      <c r="A124" s="2" t="s">
        <v>78</v>
      </c>
      <c r="C124" s="8"/>
      <c r="E124" s="98"/>
      <c r="F124" s="98"/>
      <c r="H124" s="26"/>
      <c r="I124" s="26"/>
      <c r="J124" s="26"/>
      <c r="K124" s="44"/>
      <c r="L124" s="26"/>
      <c r="M124" s="26"/>
      <c r="N124" s="44"/>
      <c r="O124" s="26"/>
      <c r="P124" s="26"/>
      <c r="Q124" s="26"/>
      <c r="R124" s="44"/>
      <c r="S124" s="26"/>
      <c r="T124" s="26"/>
      <c r="U124" s="44"/>
      <c r="V124" s="26"/>
      <c r="W124" s="26"/>
      <c r="X124" s="26"/>
      <c r="Y124" s="44"/>
      <c r="Z124" s="26"/>
      <c r="AA124" s="26"/>
      <c r="AB124" s="44"/>
      <c r="AC124" s="26"/>
      <c r="AD124" s="26"/>
      <c r="AE124" s="26"/>
      <c r="AF124" s="44"/>
      <c r="AG124" s="26"/>
      <c r="AH124" s="26"/>
      <c r="AJ124" s="26"/>
      <c r="AK124" s="26"/>
      <c r="AL124" s="26"/>
      <c r="AM124" s="26"/>
      <c r="AN124" s="44"/>
      <c r="AO124" s="26"/>
      <c r="AP124" s="26"/>
      <c r="AQ124" s="26"/>
      <c r="AR124" s="26"/>
      <c r="AS124" s="44"/>
      <c r="AT124" s="26"/>
      <c r="AU124" s="26"/>
      <c r="AV124" s="26"/>
      <c r="AW124" s="26"/>
      <c r="AY124" s="20"/>
      <c r="AZ124" s="76"/>
      <c r="BA124" s="20"/>
      <c r="BB124" s="76"/>
      <c r="BC124" s="20"/>
      <c r="BD124" s="76"/>
      <c r="BE124" s="20"/>
      <c r="BG124" s="20"/>
      <c r="BI124" s="20"/>
    </row>
    <row r="125" spans="1:61" s="22" customFormat="1" x14ac:dyDescent="0.3">
      <c r="A125" s="2" t="s">
        <v>78</v>
      </c>
      <c r="C125" s="9" t="s">
        <v>81</v>
      </c>
      <c r="E125" s="98" t="s">
        <v>81</v>
      </c>
      <c r="F125" s="98"/>
      <c r="H125" s="32">
        <f>_xll.DBRW($D$18,$F$19,H$32,H$27,$F$24,H$36,$F$25,$H$35,$A125,$C125)</f>
        <v>-28407.684999999197</v>
      </c>
      <c r="I125" s="32">
        <f>_xll.DBRW($D$18,$F$19,I$32,I$27,$F$24,I$36,$F$25,$H$35,$A125,$C125)</f>
        <v>248626.86500000098</v>
      </c>
      <c r="J125" s="32">
        <f>_xll.DBRW($D$18,$F$19,J$32,J$27,$F$24,J$36,$F$25,$H$35,$A125,$C125)</f>
        <v>847773.1399999999</v>
      </c>
      <c r="K125" s="45"/>
      <c r="L125" s="32">
        <f>_xll.DBRW($D$18,$F$19,L$32,L$27,$F$24,L$36,$F$25,$L$35,$A125,$C125)</f>
        <v>0</v>
      </c>
      <c r="M125" s="32">
        <f>_xll.DBRW($D$18,$F$19,M$32,M$30,$F$24,M$36,$F$25,$F$26,$A125,$C125)</f>
        <v>0</v>
      </c>
      <c r="N125" s="45"/>
      <c r="O125" s="32">
        <f>_xll.DBRW($D$18,$F$19,O$32,O$27,$F$24,O$36,$F$25,$O$35,$A125,$C125)</f>
        <v>48191.500000000095</v>
      </c>
      <c r="P125" s="32">
        <f>_xll.DBRW($D$18,$F$19,P$32,P$27,$F$24,P$36,$F$25,$O$35,$A125,$C125)</f>
        <v>79804.874999999927</v>
      </c>
      <c r="Q125" s="32">
        <f>_xll.DBRW($D$18,$F$19,Q$32,Q$27,$F$24,Q$36,$F$25,Q$35,$A125,$C125)</f>
        <v>249057.76999999981</v>
      </c>
      <c r="R125" s="45"/>
      <c r="S125" s="32">
        <f>_xll.DBRW($D$18,$F$19,S$32,S$27,$F$24,S$36,$F$25,S$35,$A125,$C125)</f>
        <v>0</v>
      </c>
      <c r="T125" s="32">
        <f>_xll.DBRW($D$18,$F$19,T$32,T$30,$F$24,T$36,$F$25,$F$26,$A125,$C125)</f>
        <v>0</v>
      </c>
      <c r="U125" s="45"/>
      <c r="V125" s="32">
        <f>_xll.DBRW($D$18,$F$19,V$32,V$27,$F$24,V$36,$F$25,$V$35,$A125,$C125)</f>
        <v>47022.410000000069</v>
      </c>
      <c r="W125" s="32">
        <f>_xll.DBRW($D$18,$F$19,W$32,W$27,$F$24,W$36,$F$25,$V$35,$A125,$C125)</f>
        <v>119758.97499999987</v>
      </c>
      <c r="X125" s="32">
        <f>_xll.DBRW($D$18,$F$19,X$32,X$27,$F$24,X$36,$F$25,$V$35,$A125,$C125)</f>
        <v>442535.68999999994</v>
      </c>
      <c r="Y125" s="45"/>
      <c r="Z125" s="32">
        <f>_xll.DBRW($D$18,$F$19,Z$32,Z$27,$F$24,Z$36,$F$25,$Z$35,$A125,$C125)</f>
        <v>0</v>
      </c>
      <c r="AA125" s="32">
        <f>_xll.DBRW($D$18,$F$19,AA$32,AA$30,$F$24,AA$36,$F$25,$F$26,$A125,$C125)</f>
        <v>0</v>
      </c>
      <c r="AB125" s="45"/>
      <c r="AC125" s="32">
        <f>_xll.DBRW($D$18,$F$19,AC$32,AC$27,$F$24,AC$36,$F$25,$V$35,$A125,$C125)</f>
        <v>85272.105000000418</v>
      </c>
      <c r="AD125" s="32">
        <f>_xll.DBRW($D$18,$F$19,AD$32,AD$27,$F$24,AD$36,$F$25,$V$35,$A125,$C125)</f>
        <v>-46700.175000000003</v>
      </c>
      <c r="AE125" s="32">
        <f>_xll.DBRW($D$18,$F$19,AE$32,AE$27,$F$24,AE$36,$F$25,$V$35,$A125,$C125)</f>
        <v>360805.60999999964</v>
      </c>
      <c r="AF125" s="45"/>
      <c r="AG125" s="32">
        <f>_xll.DBRW($D$18,$F$19,AG$32,AG$27,$F$24,AG$36,$F$25,$AG$35,$A125,$C125)</f>
        <v>0</v>
      </c>
      <c r="AH125" s="32">
        <f>_xll.DBRW($D$18,$F$19,AH$32,AH$30,$F$24,AH$36,$F$25,$F$26,$A125,$C125)</f>
        <v>0</v>
      </c>
      <c r="AJ125" s="32">
        <f>_xll.DBRW($D$18,$F$19,AJ$32,AJ$27,$F$24,AJ$36,$F$25,$V$35,$A125,$C125)</f>
        <v>150465.77667332528</v>
      </c>
      <c r="AK125" s="32">
        <f>_xll.DBRW($D$18,$F$19,AK$32,AK$27,$F$24,AK$36,$F$25,$V$35,$A125,$C125)</f>
        <v>495998.97925865161</v>
      </c>
      <c r="AL125" s="32">
        <f>_xll.DBRW($D$18,$F$19,AL$32,AL$27,$F$24,AL$36,$F$25,$V$35,$A125,$C125)</f>
        <v>418208.47499999974</v>
      </c>
      <c r="AM125" s="32">
        <f>_xll.DBRW($D$18,$F$19,AM$32,AM$30,$F$24,AM$36,$F$25,$F$26,$A125,$C125)</f>
        <v>0</v>
      </c>
      <c r="AN125" s="45"/>
      <c r="AO125" s="32">
        <f>_xll.DBRW($D$18,$F$19,AO$32,AO$27,$F$24,AO$36,$F$25,$V$35,$A125,$C125)</f>
        <v>0</v>
      </c>
      <c r="AP125" s="32">
        <f>_xll.DBRW($D$18,$F$19,AP$32,AP$27,$F$24,AP$36,$F$25,$V$35,$A125,$C125)</f>
        <v>0</v>
      </c>
      <c r="AQ125" s="32">
        <f>_xll.DBRW($D$18,$F$19,AQ$32,AQ$27,$F$24,AQ$36,$F$25,$V$35,$A125,$C125)</f>
        <v>0</v>
      </c>
      <c r="AR125" s="32">
        <f>_xll.DBRW($D$18,$F$19,AR$32,AR$30,$F$24,AR$36,$F$25,$F$26,$A125,$C125)</f>
        <v>0</v>
      </c>
      <c r="AS125" s="45"/>
      <c r="AT125" s="32">
        <f>_xll.DBRW($D$18,$F$19,AT$32,AT$27,$F$24,AT$36,$F$25,$V$35,$A125,$C125)</f>
        <v>0</v>
      </c>
      <c r="AU125" s="32">
        <f>_xll.DBRW($D$18,$F$19,AU$32,AU$27,$F$24,AU$36,$F$25,$V$35,$A125,$C125)</f>
        <v>0</v>
      </c>
      <c r="AV125" s="32">
        <f>_xll.DBRW($D$18,$F$19,AV$32,AV$27,$F$24,AV$36,$F$25,$V$35,$A125,$C125)</f>
        <v>0</v>
      </c>
      <c r="AW125" s="32">
        <f>_xll.DBRW($D$18,$F$19,AW$32,AW$30,$F$24,AW$36,$F$25,$F$26,$A125,$C125)</f>
        <v>0</v>
      </c>
      <c r="AY125" s="18">
        <f>_xll.DBRW($D$18,$F$19,$F$22,$F$23,$F$24,AY$36,$F$25,$F$26,$A125,$C125)</f>
        <v>2453741.0799999852</v>
      </c>
      <c r="AZ125" s="72"/>
      <c r="BA125" s="18">
        <f>_xll.DBRW($D$18,$F$19,$M$3,$G$3,$F$24,BA$36,$F$25,$F$26,$A125,$C125)</f>
        <v>2450421.9909319859</v>
      </c>
      <c r="BB125" s="72"/>
      <c r="BC125" s="18">
        <f>_xll.DBRW($D$18,$F$19,$M$6,$G$6,$F$24,BC$36,$F$25,$F$26,$A125,$C125)</f>
        <v>0</v>
      </c>
      <c r="BD125" s="72"/>
      <c r="BE125" s="18">
        <f>_xll.DBRW($D$18,$F$19,$M$9,$G$9,$F$24,BE$36,$F$25,$F$26,$A125,$C125)</f>
        <v>0</v>
      </c>
      <c r="BG125" s="18">
        <f>_xll.DBRW($D$18,$F$19,$M$12,$G$12,$F$24,BG$36,$F$25,$F$26,$A125,$C125)</f>
        <v>0</v>
      </c>
      <c r="BI125" s="18">
        <f>_xll.DBRW($D$18,$F$19,$M$15,$G$15,$F$24,BI$36,$F$25,$F$26,$A125,$C125)</f>
        <v>0</v>
      </c>
    </row>
    <row r="126" spans="1:61" s="22" customFormat="1" x14ac:dyDescent="0.3">
      <c r="A126" s="2" t="s">
        <v>78</v>
      </c>
      <c r="B126" s="22" t="s">
        <v>68</v>
      </c>
      <c r="C126" s="9" t="s">
        <v>85</v>
      </c>
      <c r="E126" s="98" t="s">
        <v>85</v>
      </c>
      <c r="F126" s="98"/>
      <c r="H126" s="32">
        <f>_xll.DBRW($D$18,$F$19,H$32,H$27,$B126,H$36,$F$25,$H$35,$A126,$C126)</f>
        <v>-84814.384999999151</v>
      </c>
      <c r="I126" s="32">
        <f>_xll.DBRW($D$18,$F$19,I$32,I$27,$B126,I$36,$F$25,$H$35,$A126,$C126)</f>
        <v>95639.57500000071</v>
      </c>
      <c r="J126" s="32">
        <f>_xll.DBRW($D$18,$F$19,J$32,J$27,$B126,J$36,$F$25,$H$35,$A126,$C126)</f>
        <v>912158.78999999934</v>
      </c>
      <c r="K126" s="45"/>
      <c r="L126" s="32">
        <f>_xll.DBRW($D$18,$F$19,L$32,L$27,$B126,L$36,$F$25,$L$35,$A126,$C126)</f>
        <v>0</v>
      </c>
      <c r="M126" s="32">
        <f>_xll.DBRW($D$18,$F$19,M$32,M$30,$F$24,M$36,$F$25,$F$26,$A126,$C126)</f>
        <v>1990976.3000000026</v>
      </c>
      <c r="N126" s="45"/>
      <c r="O126" s="32">
        <f>_xll.DBRW($D$18,$F$19,O$32,O$27,$B126,O$36,$F$25,$F$26,$A126,$C126)</f>
        <v>3331.5100000001621</v>
      </c>
      <c r="P126" s="32">
        <f>_xll.DBRW($D$18,$F$19,P$32,P$27,$F$24,P$36,$F$25,$F$26,$A126,$C126)</f>
        <v>69781.514999999825</v>
      </c>
      <c r="Q126" s="32">
        <f>_xll.DBRW($D$18,$F$19,Q$32,Q$27,$F$24,Q$36,$F$25,$F$26,$A126,$C126)</f>
        <v>923934.15999999992</v>
      </c>
      <c r="R126" s="45"/>
      <c r="S126" s="32">
        <f>_xll.DBRW($D$18,$F$19,S$32,S$27,$F$24,S$36,$F$25,$S$35,$A126,$C126)</f>
        <v>0</v>
      </c>
      <c r="T126" s="32">
        <f>_xll.DBRW($D$18,$F$19,T$32,T$30,$F$24,T$36,$F$25,$F$26,$A126,$C126)</f>
        <v>1374101.3299999996</v>
      </c>
      <c r="U126" s="45"/>
      <c r="V126" s="32">
        <f>_xll.DBRW($D$18,$F$19,V$32,V$27,$B126,V$36,$F$25,V$35,$A126,$C126)</f>
        <v>-131691.24999999985</v>
      </c>
      <c r="W126" s="32">
        <f>_xll.DBRW($D$18,$F$19,W$32,W$27,$B126,W$36,$F$25,W$35,$A126,$C126)</f>
        <v>316406.44499999995</v>
      </c>
      <c r="X126" s="32">
        <f>_xll.DBRW($D$18,$F$19,X$32,X$27,$B126,X$36,$F$25,X$35,$A126,$C126)</f>
        <v>603683.98</v>
      </c>
      <c r="Y126" s="45"/>
      <c r="Z126" s="32">
        <f>_xll.DBRW($D$18,$F$19,Z$32,Z$27,$B126,Z$36,$F$25,Z$35,$A126,$C126)</f>
        <v>0</v>
      </c>
      <c r="AA126" s="32">
        <f>_xll.DBRW($D$18,$F$19,AA$32,AA$30,$F$24,AA$36,$F$25,$F$26,$A126,$C126)</f>
        <v>1397716.25</v>
      </c>
      <c r="AB126" s="45"/>
      <c r="AC126" s="32">
        <f>_xll.DBRW($D$18,$F$19,AC$32,AC$27,$B126,AC$36,$F$25,AC$35,$A126,$C126)</f>
        <v>272415.75500000047</v>
      </c>
      <c r="AD126" s="32">
        <f>_xll.DBRW($D$18,$F$19,AD$32,AD$27,$B126,AD$36,$F$25,AD$35,$A126,$C126)</f>
        <v>145387.47499999992</v>
      </c>
      <c r="AE126" s="32">
        <f>_xll.DBRW($D$18,$F$19,AE$32,AE$27,$B126,AE$36,$F$25,AE$35,$A126,$C126)</f>
        <v>306464.89999999967</v>
      </c>
      <c r="AF126" s="45"/>
      <c r="AG126" s="32">
        <f>_xll.DBRW($D$18,$F$19,AG$32,AG$27,$B126,AG$36,$F$25,AG$35,$A126,$C126)</f>
        <v>0</v>
      </c>
      <c r="AH126" s="32">
        <f>_xll.DBRW($D$18,$F$19,AH$32,AH$30,$F$24,AH$36,$F$25,$F$26,$A126,$C126)</f>
        <v>1123645.67</v>
      </c>
      <c r="AJ126" s="32">
        <f>_xll.DBRW($D$18,$F$19,AJ$32,AJ$27,$B126,AJ$36,$F$25,AJ$35,$A126,$C126)</f>
        <v>291813.64010390319</v>
      </c>
      <c r="AK126" s="32">
        <f>_xll.DBRW($D$18,$F$19,AK$32,AK$27,$B126,AK$36,$F$25,AK$35,$A126,$C126)</f>
        <v>595205.93630575482</v>
      </c>
      <c r="AL126" s="32">
        <f>_xll.DBRW($D$18,$F$19,AL$32,AL$27,$B126,AL$36,$F$25,AL$35,$A126,$C126)</f>
        <v>517305.36499999976</v>
      </c>
      <c r="AM126" s="32">
        <f>_xll.DBRW($D$18,$F$19,AM$32,AM$30,$F$24,AM$36,$F$25,$F$26,$A126,$C126)</f>
        <v>2468998.1723416345</v>
      </c>
      <c r="AN126" s="45"/>
      <c r="AO126" s="32">
        <f>_xll.DBRW($D$18,$F$19,AO$32,AO$27,$B126,AO$36,$F$25,AO$35,$A126,$C126)</f>
        <v>205838.02427971299</v>
      </c>
      <c r="AP126" s="32">
        <f>_xll.DBRW($D$18,$F$19,AP$32,AP$27,$B126,AP$36,$F$25,AP$35,$A126,$C126)</f>
        <v>463926.34087756067</v>
      </c>
      <c r="AQ126" s="32">
        <f>_xll.DBRW($D$18,$F$19,AQ$32,AQ$27,$B126,AQ$36,$F$25,AQ$35,$A126,$C126)</f>
        <v>978547.82690384635</v>
      </c>
      <c r="AR126" s="32">
        <f>_xll.DBRW($D$18,$F$19,AR$32,AR$30,$F$24,AR$36,$F$25,$F$26,$A126,$C126)</f>
        <v>1648312.1920611199</v>
      </c>
      <c r="AS126" s="45"/>
      <c r="AT126" s="32">
        <f>_xll.DBRW($D$18,$F$19,AT$32,AT$27,$B126,AT$36,$F$25,AT$35,$A126,$C126)</f>
        <v>534741.96709621593</v>
      </c>
      <c r="AU126" s="32">
        <f>_xll.DBRW($D$18,$F$19,AU$32,AU$27,$B126,AU$36,$F$25,AU$35,$A126,$C126)</f>
        <v>432609.25562766066</v>
      </c>
      <c r="AV126" s="32">
        <f>_xll.DBRW($D$18,$F$19,AV$32,AV$27,$B126,AV$36,$F$25,AV$35,$A126,$C126)</f>
        <v>984981.64616237709</v>
      </c>
      <c r="AW126" s="32">
        <f>_xll.DBRW($D$18,$F$19,AW$32,AW$30,$F$24,AW$36,$F$25,$F$26,$A126,$C126)</f>
        <v>1952332.8688862538</v>
      </c>
      <c r="AY126" s="18">
        <f>_xll.DBRW($D$18,$F$19,$F$22,$F$23,$F$24,AY$36,$F$25,$F$26,$A126,$C126)</f>
        <v>3432698.4699999876</v>
      </c>
      <c r="AZ126" s="72"/>
      <c r="BA126" s="18">
        <f>_xll.DBRW($D$18,$F$19,$M$3,$G$3,$F$24,BA$36,$F$25,$F$26,$A126,$C126)</f>
        <v>3914039.4314096654</v>
      </c>
      <c r="BB126" s="72"/>
      <c r="BC126" s="18">
        <f>_xll.DBRW($D$18,$F$19,$M$6,$G$6,$F$24,BC$36,$F$25,$F$26,$A126,$C126)</f>
        <v>6638672.2844027458</v>
      </c>
      <c r="BD126" s="72"/>
      <c r="BE126" s="18">
        <f>_xll.DBRW($D$18,$F$19,$M$9,$G$9,$F$24,BE$36,$F$25,$F$26,$A126,$C126)</f>
        <v>7193288.903289021</v>
      </c>
      <c r="BG126" s="18">
        <f>_xll.DBRW($D$18,$F$19,$M$12,$G$12,$F$24,BG$36,$F$25,$F$26,$A126,$C126)</f>
        <v>9293697.1717958413</v>
      </c>
      <c r="BI126" s="18">
        <f>_xll.DBRW($D$18,$F$19,$M$15,$G$15,$F$24,BI$36,$F$25,$F$26,$A126,$C126)</f>
        <v>10147713.967845548</v>
      </c>
    </row>
  </sheetData>
  <mergeCells count="107">
    <mergeCell ref="E108:F108"/>
    <mergeCell ref="E109:F109"/>
    <mergeCell ref="AJ57:AL57"/>
    <mergeCell ref="E46:F46"/>
    <mergeCell ref="E125:F125"/>
    <mergeCell ref="E126:F126"/>
    <mergeCell ref="E73:F73"/>
    <mergeCell ref="E76:F76"/>
    <mergeCell ref="E120:F120"/>
    <mergeCell ref="E121:F121"/>
    <mergeCell ref="E122:F122"/>
    <mergeCell ref="E123:F123"/>
    <mergeCell ref="E124:F124"/>
    <mergeCell ref="E115:F115"/>
    <mergeCell ref="E116:F116"/>
    <mergeCell ref="E117:F117"/>
    <mergeCell ref="E118:F118"/>
    <mergeCell ref="E119:F119"/>
    <mergeCell ref="E110:F110"/>
    <mergeCell ref="E111:F111"/>
    <mergeCell ref="E112:F112"/>
    <mergeCell ref="E113:F113"/>
    <mergeCell ref="E114:F114"/>
    <mergeCell ref="E105:F105"/>
    <mergeCell ref="E106:F106"/>
    <mergeCell ref="E107:F107"/>
    <mergeCell ref="E50:F50"/>
    <mergeCell ref="E51:F51"/>
    <mergeCell ref="AO79:AQ79"/>
    <mergeCell ref="AY37:BE37"/>
    <mergeCell ref="E104:F104"/>
    <mergeCell ref="H104:J104"/>
    <mergeCell ref="O104:Q104"/>
    <mergeCell ref="V104:X104"/>
    <mergeCell ref="AC104:AE104"/>
    <mergeCell ref="AJ104:AL104"/>
    <mergeCell ref="AO104:AQ104"/>
    <mergeCell ref="H79:J79"/>
    <mergeCell ref="O79:Q79"/>
    <mergeCell ref="V79:X79"/>
    <mergeCell ref="AC79:AE79"/>
    <mergeCell ref="AJ79:AL79"/>
    <mergeCell ref="H38:J38"/>
    <mergeCell ref="O38:Q38"/>
    <mergeCell ref="V38:X38"/>
    <mergeCell ref="AC38:AE38"/>
    <mergeCell ref="H57:J57"/>
    <mergeCell ref="O57:Q57"/>
    <mergeCell ref="V57:X57"/>
    <mergeCell ref="AC57:AE57"/>
    <mergeCell ref="E79:F79"/>
    <mergeCell ref="E80:F80"/>
    <mergeCell ref="E81:F81"/>
    <mergeCell ref="E64:F64"/>
    <mergeCell ref="E65:F65"/>
    <mergeCell ref="E66:F66"/>
    <mergeCell ref="E67:F67"/>
    <mergeCell ref="E68:F68"/>
    <mergeCell ref="E69:F69"/>
    <mergeCell ref="E100:F100"/>
    <mergeCell ref="E101:F101"/>
    <mergeCell ref="E57:F57"/>
    <mergeCell ref="E58:F58"/>
    <mergeCell ref="E59:F59"/>
    <mergeCell ref="E94:F94"/>
    <mergeCell ref="E95:F95"/>
    <mergeCell ref="E96:F96"/>
    <mergeCell ref="E97:F97"/>
    <mergeCell ref="E98:F98"/>
    <mergeCell ref="E99:F99"/>
    <mergeCell ref="E88:F88"/>
    <mergeCell ref="E89:F89"/>
    <mergeCell ref="E90:F90"/>
    <mergeCell ref="E91:F91"/>
    <mergeCell ref="E92:F92"/>
    <mergeCell ref="E93:F93"/>
    <mergeCell ref="E82:F82"/>
    <mergeCell ref="E83:F83"/>
    <mergeCell ref="E84:F84"/>
    <mergeCell ref="E85:F85"/>
    <mergeCell ref="E86:F86"/>
    <mergeCell ref="E87:F87"/>
    <mergeCell ref="E78:F78"/>
    <mergeCell ref="E39:F39"/>
    <mergeCell ref="E38:F38"/>
    <mergeCell ref="E55:F55"/>
    <mergeCell ref="E56:F56"/>
    <mergeCell ref="E77:F77"/>
    <mergeCell ref="E40:F40"/>
    <mergeCell ref="E70:F70"/>
    <mergeCell ref="E71:F71"/>
    <mergeCell ref="E74:F74"/>
    <mergeCell ref="E53:F53"/>
    <mergeCell ref="E54:F54"/>
    <mergeCell ref="E60:F60"/>
    <mergeCell ref="E61:F61"/>
    <mergeCell ref="E62:F62"/>
    <mergeCell ref="E63:F63"/>
    <mergeCell ref="E47:F47"/>
    <mergeCell ref="E52:F52"/>
    <mergeCell ref="E41:F41"/>
    <mergeCell ref="E42:F42"/>
    <mergeCell ref="E43:F43"/>
    <mergeCell ref="E44:F44"/>
    <mergeCell ref="E45:F45"/>
    <mergeCell ref="E48:F48"/>
    <mergeCell ref="E49:F49"/>
  </mergeCells>
  <phoneticPr fontId="24" type="noConversion"/>
  <pageMargins left="0.7" right="0.7" top="0.75" bottom="0.75" header="0.3" footer="0.3"/>
  <customProperties>
    <customPr name="COR_LastLabelRowStart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Covenants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Hutchison</dc:creator>
  <cp:lastModifiedBy>Steven Hutchison</cp:lastModifiedBy>
  <dcterms:created xsi:type="dcterms:W3CDTF">2024-02-26T14:32:00Z</dcterms:created>
  <dcterms:modified xsi:type="dcterms:W3CDTF">2024-04-23T13:33:01Z</dcterms:modified>
</cp:coreProperties>
</file>