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teven.hutchison\AppData\Local\Temp\"/>
    </mc:Choice>
  </mc:AlternateContent>
  <xr:revisionPtr revIDLastSave="0" documentId="8_{326B257B-D403-4E9E-B60F-CAF97B68612A}" xr6:coauthVersionLast="47" xr6:coauthVersionMax="47" xr10:uidLastSave="{00000000-0000-0000-0000-000000000000}"/>
  <bookViews>
    <workbookView xWindow="22932" yWindow="-108" windowWidth="19416" windowHeight="10296" firstSheet="1" activeTab="1" xr2:uid="{7FE94F83-9D98-4EB8-872C-FA9A50BF5E46}"/>
  </bookViews>
  <sheets>
    <sheet name="Cognos_Office_Connection_Cache" sheetId="2" state="veryHidden" r:id="rId1"/>
    <sheet name="Summary Group Performance" sheetId="1" r:id="rId2"/>
  </sheets>
  <definedNames>
    <definedName name="cafe_validation_temp" hidden="1">Cognos_Office_Connection_Cache!$B$2:$B$14</definedName>
    <definedName name="Dynamic_0289442ddb464ddf9307b371f0ad76a0" localSheetId="1" hidden="1">"TM1SubsetToSet([Accounts - MA].[Accounts - MA], ""Summary Group Performance Reporting Subset - MS"")"</definedName>
    <definedName name="Dynamic_111fb94d40f748ae9e7480c22515f4a8" localSheetId="1" hidden="1">"TM1SubsetToSet([Accounts - MA].[Accounts - MA], ""Summary Group Performance Reporting Subset - D&amp;E"")"</definedName>
    <definedName name="Dynamic_1e2f9832b430416bb8a9795a1c53c3d7" localSheetId="1" hidden="1">"TM1SubsetToSet([Accounts - MA].[Accounts - MA], ""Summary Group Performance Reporting Subset - CAPEX"")"</definedName>
    <definedName name="Dynamic_5255265e286f4a19a160690e51058517" localSheetId="1" hidden="1">"TM1TOGGLEEXPANDMODE({TM1SubsetToSet([Accounts - MA].[Accounts - MA], ""Summary Group Performance Reporting Subset - Cashflow"")}, EXPAND_ABOVE)"</definedName>
    <definedName name="Dynamic_a27a1e7c9c9e4547a4591925de71738c" localSheetId="1" hidden="1">"TM1SubsetToSet([Accounts - MA].[Accounts - MA], ""Entity Performance Reporting Subset - MS"")"</definedName>
    <definedName name="Dynamic_ae2ad3628e3c4dc284cb10d5588531d3" localSheetId="1" hidden="1">"{TM1TOGGLEEXPANDMODE(TM1SubsetToSet([Accounts - MA].[Accounts - MA] , ""Summary Group Performance Reporting Subset - Balance Sheet"") , EXPAND_ABOVE)}"</definedName>
    <definedName name="Dynamic_bc2d0e3322d04ddf8160ec0b6926f19c" localSheetId="1" hidden="1">"TM1SubsetToSet([Accounts - MA].[Accounts - MA], ""Summary Group Performance Reporting Subset - CAPEX"")"</definedName>
    <definedName name="Dynamic_de3a141ec43946a7b1c041a37b97b94e" localSheetId="1" hidden="1">"TM1SubsetToSet([Accounts - MA].[Accounts - MA], ""Summary Group Performance Reporting Subset - KPI"")"</definedName>
    <definedName name="Dynamic_e60ad8d75ed14d6ab565921831ed1c02" localSheetId="1" hidden="1">"TM1TOGGLEEXPANDMODE({TM1SubsetToSet([Accounts - MA].[Accounts - MA], ""Summary Group Performance Reporting Subset - Balance Sheet"")}, EXPAND_ABOVE)"</definedName>
    <definedName name="Dynamic_fe995f6263f54176a6be14c1c9cf279b" localSheetId="1" hidden="1">"TM1SubsetToSet([Accounts - MA].[Accounts - MA], ""Entity Performance Reporting Subset - KPI"")"</definedName>
    <definedName name="ID" localSheetId="0" hidden="1">"de00db04-81d2-4b85-bd27-99ff3ed0723d"</definedName>
    <definedName name="ID" localSheetId="1" hidden="1">"1fb2b87d-6ca4-4acb-baef-b4badd9dd192"</definedName>
    <definedName name="_xlnm.Print_Area" localSheetId="1">'Summary Group Performance'!$A$24:$V$195</definedName>
    <definedName name="TM1RPTDATARNG1057617" localSheetId="1">'Summary Group Performance'!$112:$114</definedName>
    <definedName name="TM1RPTDATARNG1940465" localSheetId="1">'Summary Group Performance'!#REF!</definedName>
    <definedName name="TM1RPTDATARNG20048108" localSheetId="1">'Summary Group Performance'!$29:$36</definedName>
    <definedName name="TM1RPTDATARNG31224287" localSheetId="1">'Summary Group Performance'!$135:$138</definedName>
    <definedName name="TM1RPTDATARNG44175409" localSheetId="1">'Summary Group Performance'!$161:$174</definedName>
    <definedName name="TM1RPTDATARNG49589215" localSheetId="1">'Summary Group Performance'!$59:$87</definedName>
    <definedName name="TM1RPTDATARNG59035089" localSheetId="1">'Summary Group Performance'!$195:$205</definedName>
    <definedName name="TM1RPTFMTIDCOL1057617" localSheetId="1">'Summary Group Performance'!$A$90:$A$94</definedName>
    <definedName name="TM1RPTFMTIDCOL1940465" localSheetId="1">'Summary Group Performance'!$A$208:$A$208</definedName>
    <definedName name="TM1RPTFMTIDCOL20048108" localSheetId="1">'Summary Group Performance'!$A$1:$A$5</definedName>
    <definedName name="TM1RPTFMTIDCOL31224287" localSheetId="1">'Summary Group Performance'!$A$117:$A$121</definedName>
    <definedName name="TM1RPTFMTIDCOL44175409" localSheetId="1">'Summary Group Performance'!$A$141:$A$146</definedName>
    <definedName name="TM1RPTFMTIDCOL49589215" localSheetId="1">'Summary Group Performance'!$A$39:$A$45</definedName>
    <definedName name="TM1RPTFMTIDCOL59035089" localSheetId="1">'Summary Group Performance'!$A$177:$A$181</definedName>
    <definedName name="TM1RPTFMTRNG1057617" localSheetId="1">'Summary Group Performance'!$G$90:$U$94</definedName>
    <definedName name="TM1RPTFMTRNG1940465" localSheetId="1">'Summary Group Performance'!$L$208:$Q$208</definedName>
    <definedName name="TM1RPTFMTRNG20048108" localSheetId="1">'Summary Group Performance'!$G$1:$U$5</definedName>
    <definedName name="TM1RPTFMTRNG31224287" localSheetId="1">'Summary Group Performance'!$G$117:$U$121</definedName>
    <definedName name="TM1RPTFMTRNG44175409" localSheetId="1">'Summary Group Performance'!$G$141:$U$146</definedName>
    <definedName name="TM1RPTFMTRNG49589215" localSheetId="1">'Summary Group Performance'!$G$39:$U$45</definedName>
    <definedName name="TM1RPTFMTRNG59035089" localSheetId="1">'Summary Group Performance'!$G$177:$U$181</definedName>
    <definedName name="TM1RPTQRYRNG1057617" localSheetId="1">'Summary Group Performance'!$L$95</definedName>
    <definedName name="TM1RPTQRYRNG1940465" localSheetId="1">'Summary Group Performance'!#REF!</definedName>
    <definedName name="TM1RPTQRYRNG20048108" localSheetId="1">'Summary Group Performance'!$L$6</definedName>
    <definedName name="TM1RPTQRYRNG31224287" localSheetId="1">'Summary Group Performance'!$L$122</definedName>
    <definedName name="TM1RPTQRYRNG44175409" localSheetId="1">'Summary Group Performance'!$L$147</definedName>
    <definedName name="TM1RPTQRYRNG49589215" localSheetId="1">'Summary Group Performance'!$L$46</definedName>
    <definedName name="TM1RPTQRYRNG59035089" localSheetId="1">'Summary Group Performance'!$L$182</definedName>
    <definedName name="TM1RPTVIEWRNG1057617" localSheetId="1">'Summary Group Performance'!$L$96</definedName>
    <definedName name="TM1RPTVIEWRNG1940465" localSheetId="1">'Summary Group Performance'!#REF!</definedName>
    <definedName name="TM1RPTVIEWRNG20048108" localSheetId="1">'Summary Group Performance'!$L$7</definedName>
    <definedName name="TM1RPTVIEWRNG31224287" localSheetId="1">'Summary Group Performance'!$L$123</definedName>
    <definedName name="TM1RPTVIEWRNG44175409" localSheetId="1">'Summary Group Performance'!$L$148</definedName>
    <definedName name="TM1RPTVIEWRNG49589215" localSheetId="1">'Summary Group Performance'!$L$47</definedName>
    <definedName name="TM1RPTVIEWRNG59035089" localSheetId="1">'Summary Group Performance'!$L$183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W60" i="1" l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S26" i="1" l="1"/>
  <c r="T107" i="1"/>
  <c r="P134" i="1"/>
  <c r="P194" i="1"/>
  <c r="P160" i="1"/>
  <c r="S160" i="1"/>
  <c r="S194" i="1"/>
  <c r="N16" i="1"/>
  <c r="D113" i="1" a="1"/>
  <c r="D80" i="1" a="1"/>
  <c r="D72" i="1" a="1"/>
  <c r="D64" i="1" a="1"/>
  <c r="D33" i="1" a="1"/>
  <c r="B86" i="1" a="1"/>
  <c r="B78" i="1" a="1"/>
  <c r="B70" i="1" a="1"/>
  <c r="B62" i="1" a="1"/>
  <c r="B168" i="1" a="1"/>
  <c r="C167" i="1" a="1"/>
  <c r="D200" i="1" a="1"/>
  <c r="B60" i="1" a="1"/>
  <c r="D173" i="1" a="1"/>
  <c r="D164" i="1" a="1"/>
  <c r="D202" i="1" a="1"/>
  <c r="F167" i="1" a="1"/>
  <c r="D18" i="1" a="1"/>
  <c r="D87" i="1" a="1"/>
  <c r="D79" i="1" a="1"/>
  <c r="D71" i="1" a="1"/>
  <c r="D63" i="1" a="1"/>
  <c r="B85" i="1" a="1"/>
  <c r="B69" i="1" a="1"/>
  <c r="D167" i="1" a="1"/>
  <c r="D197" i="1" a="1"/>
  <c r="B171" i="1" a="1"/>
  <c r="F163" i="1" a="1"/>
  <c r="B199" i="1" a="1"/>
  <c r="C164" i="1" a="1"/>
  <c r="B203" i="1" a="1"/>
  <c r="D70" i="1" a="1"/>
  <c r="B84" i="1" a="1"/>
  <c r="B68" i="1" a="1"/>
  <c r="B166" i="1" a="1"/>
  <c r="B31" i="1" a="1"/>
  <c r="D170" i="1" a="1"/>
  <c r="D198" i="1" a="1"/>
  <c r="C163" i="1" a="1"/>
  <c r="D62" i="1" a="1"/>
  <c r="F174" i="1" a="1"/>
  <c r="D162" i="1" a="1"/>
  <c r="D163" i="1" a="1"/>
  <c r="C170" i="1" a="1"/>
  <c r="D86" i="1" a="1"/>
  <c r="D78" i="1" a="1"/>
  <c r="D31" i="1" a="1"/>
  <c r="B76" i="1" a="1"/>
  <c r="B202" i="1" a="1"/>
  <c r="F162" i="1" a="1"/>
  <c r="B174" i="1" a="1"/>
  <c r="B35" i="1" a="1"/>
  <c r="D85" i="1" a="1"/>
  <c r="D77" i="1" a="1"/>
  <c r="D69" i="1" a="1"/>
  <c r="D61" i="1" a="1"/>
  <c r="D30" i="1" a="1"/>
  <c r="B83" i="1" a="1"/>
  <c r="B75" i="1" a="1"/>
  <c r="B67" i="1" a="1"/>
  <c r="D201" i="1" a="1"/>
  <c r="D165" i="1" a="1"/>
  <c r="B61" i="1" a="1"/>
  <c r="F173" i="1" a="1"/>
  <c r="B205" i="1" a="1"/>
  <c r="B169" i="1" a="1"/>
  <c r="B36" i="1" a="1"/>
  <c r="D138" i="1" a="1"/>
  <c r="D196" i="1" a="1"/>
  <c r="F166" i="1" a="1"/>
  <c r="B173" i="1" a="1"/>
  <c r="D205" i="1" a="1"/>
  <c r="B198" i="1" a="1"/>
  <c r="B162" i="1" a="1"/>
  <c r="C171" i="1" a="1"/>
  <c r="B200" i="1" a="1"/>
  <c r="C173" i="1" a="1"/>
  <c r="C174" i="1" a="1"/>
  <c r="C172" i="1" a="1"/>
  <c r="D75" i="1" a="1"/>
  <c r="D36" i="1" a="1"/>
  <c r="B81" i="1" a="1"/>
  <c r="B65" i="1" a="1"/>
  <c r="B138" i="1" a="1"/>
  <c r="D199" i="1" a="1"/>
  <c r="D136" i="1" a="1"/>
  <c r="F171" i="1" a="1"/>
  <c r="B170" i="1" a="1"/>
  <c r="D74" i="1" a="1"/>
  <c r="D35" i="1" a="1"/>
  <c r="B172" i="1" a="1"/>
  <c r="B197" i="1" a="1"/>
  <c r="D166" i="1" a="1"/>
  <c r="F169" i="1" a="1"/>
  <c r="D84" i="1" a="1"/>
  <c r="D76" i="1" a="1"/>
  <c r="D68" i="1" a="1"/>
  <c r="D60" i="1" a="1"/>
  <c r="B82" i="1" a="1"/>
  <c r="B74" i="1" a="1"/>
  <c r="B66" i="1" a="1"/>
  <c r="B34" i="1" a="1"/>
  <c r="D168" i="1" a="1"/>
  <c r="D137" i="1" a="1"/>
  <c r="C165" i="1" a="1"/>
  <c r="D83" i="1" a="1"/>
  <c r="D67" i="1" a="1"/>
  <c r="B114" i="1" a="1"/>
  <c r="B73" i="1" a="1"/>
  <c r="B196" i="1" a="1"/>
  <c r="B204" i="1" a="1"/>
  <c r="F170" i="1" a="1"/>
  <c r="B167" i="1" a="1"/>
  <c r="D172" i="1" a="1"/>
  <c r="F172" i="1" a="1"/>
  <c r="D82" i="1" a="1"/>
  <c r="D66" i="1" a="1"/>
  <c r="B113" i="1" a="1"/>
  <c r="B80" i="1" a="1"/>
  <c r="B72" i="1" a="1"/>
  <c r="B64" i="1" a="1"/>
  <c r="D171" i="1" a="1"/>
  <c r="B137" i="1" a="1"/>
  <c r="C169" i="1" a="1"/>
  <c r="B164" i="1" a="1"/>
  <c r="F164" i="1" a="1"/>
  <c r="D114" i="1" a="1"/>
  <c r="D81" i="1" a="1"/>
  <c r="D73" i="1" a="1"/>
  <c r="D65" i="1" a="1"/>
  <c r="D34" i="1" a="1"/>
  <c r="B87" i="1" a="1"/>
  <c r="B79" i="1" a="1"/>
  <c r="B71" i="1" a="1"/>
  <c r="B63" i="1" a="1"/>
  <c r="D169" i="1" a="1"/>
  <c r="B136" i="1" a="1"/>
  <c r="B201" i="1" a="1"/>
  <c r="F168" i="1" a="1"/>
  <c r="D174" i="1" a="1"/>
  <c r="B165" i="1" a="1"/>
  <c r="C166" i="1" a="1"/>
  <c r="D203" i="1" a="1"/>
  <c r="C168" i="1" a="1"/>
  <c r="B32" i="1" a="1"/>
  <c r="N17" i="1"/>
  <c r="F165" i="1" a="1"/>
  <c r="B30" i="1" a="1"/>
  <c r="D32" i="1" a="1"/>
  <c r="B77" i="1" a="1"/>
  <c r="D204" i="1" a="1"/>
  <c r="B33" i="1" a="1"/>
  <c r="B163" i="1" a="1"/>
  <c r="C162" i="1" a="1"/>
  <c r="F164" i="1" l="1"/>
  <c r="B170" i="1"/>
  <c r="C172" i="1"/>
  <c r="B173" i="1"/>
  <c r="B174" i="1"/>
  <c r="B203" i="1"/>
  <c r="B30" i="1"/>
  <c r="B32" i="1"/>
  <c r="B35" i="1"/>
  <c r="F172" i="1"/>
  <c r="C165" i="1"/>
  <c r="F166" i="1"/>
  <c r="D163" i="1"/>
  <c r="C164" i="1"/>
  <c r="F167" i="1"/>
  <c r="C168" i="1"/>
  <c r="C170" i="1"/>
  <c r="F171" i="1"/>
  <c r="C174" i="1"/>
  <c r="D196" i="1"/>
  <c r="D198" i="1"/>
  <c r="B199" i="1"/>
  <c r="D202" i="1"/>
  <c r="D203" i="1"/>
  <c r="B164" i="1"/>
  <c r="D136" i="1"/>
  <c r="D137" i="1"/>
  <c r="D138" i="1"/>
  <c r="C162" i="1"/>
  <c r="F163" i="1"/>
  <c r="F165" i="1"/>
  <c r="C166" i="1"/>
  <c r="F169" i="1"/>
  <c r="D172" i="1"/>
  <c r="C173" i="1"/>
  <c r="B36" i="1"/>
  <c r="D162" i="1"/>
  <c r="B163" i="1"/>
  <c r="D164" i="1"/>
  <c r="B165" i="1"/>
  <c r="D166" i="1"/>
  <c r="B167" i="1"/>
  <c r="D168" i="1"/>
  <c r="B169" i="1"/>
  <c r="D170" i="1"/>
  <c r="B171" i="1"/>
  <c r="D173" i="1"/>
  <c r="D174" i="1"/>
  <c r="B197" i="1"/>
  <c r="D199" i="1"/>
  <c r="B200" i="1"/>
  <c r="B205" i="1"/>
  <c r="B31" i="1"/>
  <c r="B33" i="1"/>
  <c r="B60" i="1"/>
  <c r="F168" i="1"/>
  <c r="C169" i="1"/>
  <c r="F170" i="1"/>
  <c r="C171" i="1"/>
  <c r="F173" i="1"/>
  <c r="F174" i="1"/>
  <c r="D197" i="1"/>
  <c r="D200" i="1"/>
  <c r="B201" i="1"/>
  <c r="B172" i="1"/>
  <c r="B204" i="1"/>
  <c r="B34" i="1"/>
  <c r="B61" i="1"/>
  <c r="F162" i="1"/>
  <c r="C163" i="1"/>
  <c r="C167" i="1"/>
  <c r="B136" i="1"/>
  <c r="B137" i="1"/>
  <c r="B138" i="1"/>
  <c r="B162" i="1"/>
  <c r="D165" i="1"/>
  <c r="B166" i="1"/>
  <c r="D167" i="1"/>
  <c r="B168" i="1"/>
  <c r="D169" i="1"/>
  <c r="D171" i="1"/>
  <c r="B196" i="1"/>
  <c r="B198" i="1"/>
  <c r="D201" i="1"/>
  <c r="B202" i="1"/>
  <c r="D204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A80" i="1" s="1"/>
  <c r="B81" i="1"/>
  <c r="B82" i="1"/>
  <c r="B83" i="1"/>
  <c r="B84" i="1"/>
  <c r="B85" i="1"/>
  <c r="B86" i="1"/>
  <c r="B87" i="1"/>
  <c r="B113" i="1"/>
  <c r="B114" i="1"/>
  <c r="D205" i="1"/>
  <c r="D30" i="1"/>
  <c r="D31" i="1"/>
  <c r="D32" i="1"/>
  <c r="D33" i="1"/>
  <c r="D34" i="1"/>
  <c r="D35" i="1"/>
  <c r="D36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113" i="1"/>
  <c r="D114" i="1"/>
  <c r="D18" i="1"/>
  <c r="A113" i="1" l="1"/>
  <c r="A87" i="1"/>
  <c r="A72" i="1"/>
  <c r="A197" i="1"/>
  <c r="A64" i="1"/>
  <c r="A172" i="1"/>
  <c r="A137" i="1"/>
  <c r="A205" i="1"/>
  <c r="A173" i="1"/>
  <c r="A79" i="1"/>
  <c r="A71" i="1"/>
  <c r="A63" i="1"/>
  <c r="A32" i="1"/>
  <c r="A202" i="1"/>
  <c r="A164" i="1"/>
  <c r="A162" i="1"/>
  <c r="A198" i="1"/>
  <c r="A136" i="1"/>
  <c r="A83" i="1"/>
  <c r="A67" i="1"/>
  <c r="A36" i="1"/>
  <c r="A75" i="1"/>
  <c r="A165" i="1"/>
  <c r="A86" i="1"/>
  <c r="A78" i="1"/>
  <c r="A70" i="1"/>
  <c r="A62" i="1"/>
  <c r="A168" i="1"/>
  <c r="A60" i="1"/>
  <c r="A30" i="1"/>
  <c r="A201" i="1"/>
  <c r="A85" i="1"/>
  <c r="A77" i="1"/>
  <c r="A69" i="1"/>
  <c r="A33" i="1"/>
  <c r="A171" i="1"/>
  <c r="A163" i="1"/>
  <c r="A199" i="1"/>
  <c r="A203" i="1"/>
  <c r="A84" i="1"/>
  <c r="A76" i="1"/>
  <c r="A68" i="1"/>
  <c r="A166" i="1"/>
  <c r="A31" i="1"/>
  <c r="A174" i="1"/>
  <c r="A169" i="1"/>
  <c r="A61" i="1"/>
  <c r="A82" i="1"/>
  <c r="A74" i="1"/>
  <c r="A66" i="1"/>
  <c r="A34" i="1"/>
  <c r="A200" i="1"/>
  <c r="A114" i="1"/>
  <c r="A81" i="1"/>
  <c r="A73" i="1"/>
  <c r="A65" i="1"/>
  <c r="A196" i="1"/>
  <c r="A138" i="1"/>
  <c r="A204" i="1"/>
  <c r="A167" i="1"/>
  <c r="A170" i="1"/>
  <c r="A35" i="1"/>
  <c r="O193" i="1"/>
  <c r="O194" i="1" s="1"/>
  <c r="O159" i="1"/>
  <c r="O160" i="1" s="1"/>
  <c r="O105" i="1"/>
  <c r="O107" i="1" s="1"/>
  <c r="O111" i="1" s="1"/>
  <c r="O22" i="1"/>
  <c r="O26" i="1" s="1"/>
  <c r="P26" i="1"/>
  <c r="P57" i="1"/>
  <c r="P107" i="1"/>
  <c r="P111" i="1" s="1"/>
  <c r="S105" i="1"/>
  <c r="S107" i="1" s="1"/>
  <c r="S111" i="1" s="1"/>
  <c r="S57" i="1"/>
  <c r="I22" i="1"/>
  <c r="I26" i="1" s="1"/>
  <c r="I159" i="1"/>
  <c r="I160" i="1" s="1"/>
  <c r="I133" i="1"/>
  <c r="I134" i="1" s="1"/>
  <c r="I105" i="1"/>
  <c r="I107" i="1" s="1"/>
  <c r="I111" i="1" s="1"/>
  <c r="I57" i="1"/>
  <c r="I193" i="1"/>
  <c r="I194" i="1" l="1"/>
  <c r="I13" i="1"/>
  <c r="N9" i="1"/>
  <c r="I11" i="1"/>
  <c r="N15" i="1"/>
  <c r="D16" i="1" a="1"/>
  <c r="S110" i="1" l="1"/>
  <c r="D16" i="1"/>
  <c r="S106" i="1"/>
  <c r="S25" i="1"/>
  <c r="D11" i="1"/>
  <c r="D13" i="1" s="1"/>
  <c r="D14" i="1"/>
  <c r="D15" i="1" s="1"/>
  <c r="N155" i="1"/>
  <c r="N103" i="1"/>
  <c r="N190" i="1"/>
  <c r="N54" i="1"/>
  <c r="N130" i="1"/>
  <c r="N185" i="1"/>
  <c r="N98" i="1"/>
  <c r="N125" i="1"/>
  <c r="N49" i="1"/>
  <c r="N150" i="1"/>
  <c r="N128" i="1"/>
  <c r="N52" i="1"/>
  <c r="N188" i="1"/>
  <c r="N101" i="1"/>
  <c r="N153" i="1"/>
  <c r="N99" i="1"/>
  <c r="N186" i="1"/>
  <c r="N126" i="1"/>
  <c r="N151" i="1"/>
  <c r="N50" i="1"/>
  <c r="N189" i="1"/>
  <c r="N53" i="1"/>
  <c r="N102" i="1"/>
  <c r="N129" i="1"/>
  <c r="N152" i="1"/>
  <c r="N51" i="1"/>
  <c r="N187" i="1"/>
  <c r="N127" i="1"/>
  <c r="N100" i="1"/>
  <c r="N131" i="1"/>
  <c r="N104" i="1"/>
  <c r="N156" i="1"/>
  <c r="N55" i="1"/>
  <c r="N191" i="1"/>
  <c r="N18" i="1" a="1"/>
  <c r="L148" i="1"/>
  <c r="L47" i="1"/>
  <c r="J165" i="1"/>
  <c r="H166" i="1"/>
  <c r="J174" i="1"/>
  <c r="P171" i="1"/>
  <c r="I162" i="1"/>
  <c r="O172" i="1"/>
  <c r="P172" i="1"/>
  <c r="P168" i="1"/>
  <c r="O162" i="1"/>
  <c r="J68" i="1"/>
  <c r="J84" i="1"/>
  <c r="N74" i="1"/>
  <c r="O62" i="1"/>
  <c r="O70" i="1"/>
  <c r="O86" i="1"/>
  <c r="H63" i="1"/>
  <c r="H71" i="1"/>
  <c r="H75" i="1"/>
  <c r="H83" i="1"/>
  <c r="H87" i="1"/>
  <c r="I66" i="1"/>
  <c r="S163" i="1"/>
  <c r="T162" i="1"/>
  <c r="L183" i="1"/>
  <c r="L7" i="1"/>
  <c r="N163" i="1"/>
  <c r="O167" i="1"/>
  <c r="O164" i="1"/>
  <c r="N172" i="1"/>
  <c r="I164" i="1"/>
  <c r="N173" i="1"/>
  <c r="P173" i="1"/>
  <c r="I169" i="1"/>
  <c r="H169" i="1"/>
  <c r="O173" i="1"/>
  <c r="O200" i="1"/>
  <c r="P197" i="1"/>
  <c r="S197" i="1"/>
  <c r="S201" i="1"/>
  <c r="P196" i="1"/>
  <c r="J200" i="1"/>
  <c r="O204" i="1"/>
  <c r="T198" i="1"/>
  <c r="T202" i="1"/>
  <c r="I204" i="1"/>
  <c r="J61" i="1"/>
  <c r="J69" i="1"/>
  <c r="J77" i="1"/>
  <c r="J85" i="1"/>
  <c r="N67" i="1"/>
  <c r="N75" i="1"/>
  <c r="N83" i="1"/>
  <c r="O63" i="1"/>
  <c r="O71" i="1"/>
  <c r="O79" i="1"/>
  <c r="O87" i="1"/>
  <c r="P67" i="1"/>
  <c r="P75" i="1"/>
  <c r="P83" i="1"/>
  <c r="I67" i="1"/>
  <c r="I75" i="1"/>
  <c r="I83" i="1"/>
  <c r="S30" i="1"/>
  <c r="J31" i="1"/>
  <c r="O32" i="1"/>
  <c r="P33" i="1"/>
  <c r="H30" i="1"/>
  <c r="H34" i="1"/>
  <c r="I32" i="1"/>
  <c r="S166" i="1"/>
  <c r="S170" i="1"/>
  <c r="T165" i="1"/>
  <c r="I84" i="1"/>
  <c r="S32" i="1"/>
  <c r="O33" i="1"/>
  <c r="T30" i="1"/>
  <c r="I33" i="1"/>
  <c r="S168" i="1"/>
  <c r="S162" i="1"/>
  <c r="T172" i="1"/>
  <c r="I77" i="1"/>
  <c r="N36" i="1"/>
  <c r="J33" i="1"/>
  <c r="O34" i="1"/>
  <c r="P35" i="1"/>
  <c r="H31" i="1"/>
  <c r="I34" i="1"/>
  <c r="H82" i="1"/>
  <c r="I64" i="1"/>
  <c r="S31" i="1"/>
  <c r="S34" i="1"/>
  <c r="T163" i="1"/>
  <c r="L96" i="1"/>
  <c r="L59" i="1"/>
  <c r="P59" i="1"/>
  <c r="N165" i="1"/>
  <c r="H168" i="1"/>
  <c r="P163" i="1"/>
  <c r="I173" i="1"/>
  <c r="P167" i="1"/>
  <c r="O174" i="1"/>
  <c r="P174" i="1"/>
  <c r="P170" i="1"/>
  <c r="P164" i="1"/>
  <c r="H174" i="1"/>
  <c r="I201" i="1"/>
  <c r="I198" i="1"/>
  <c r="N198" i="1"/>
  <c r="P202" i="1"/>
  <c r="I197" i="1"/>
  <c r="J201" i="1"/>
  <c r="O205" i="1"/>
  <c r="H199" i="1"/>
  <c r="H203" i="1"/>
  <c r="I205" i="1"/>
  <c r="P114" i="1"/>
  <c r="I114" i="1"/>
  <c r="J62" i="1"/>
  <c r="J70" i="1"/>
  <c r="J78" i="1"/>
  <c r="J86" i="1"/>
  <c r="N68" i="1"/>
  <c r="N76" i="1"/>
  <c r="N84" i="1"/>
  <c r="O64" i="1"/>
  <c r="O72" i="1"/>
  <c r="O80" i="1"/>
  <c r="P60" i="1"/>
  <c r="P68" i="1"/>
  <c r="P76" i="1"/>
  <c r="P84" i="1"/>
  <c r="H60" i="1"/>
  <c r="H64" i="1"/>
  <c r="H68" i="1"/>
  <c r="H72" i="1"/>
  <c r="H76" i="1"/>
  <c r="H80" i="1"/>
  <c r="H84" i="1"/>
  <c r="I60" i="1"/>
  <c r="I68" i="1"/>
  <c r="I76" i="1"/>
  <c r="J32" i="1"/>
  <c r="P34" i="1"/>
  <c r="T34" i="1"/>
  <c r="L195" i="1"/>
  <c r="T195" i="1"/>
  <c r="O59" i="1"/>
  <c r="N167" i="1"/>
  <c r="O169" i="1"/>
  <c r="P165" i="1"/>
  <c r="N174" i="1"/>
  <c r="J162" i="1"/>
  <c r="N162" i="1"/>
  <c r="H163" i="1"/>
  <c r="I171" i="1"/>
  <c r="J167" i="1"/>
  <c r="S196" i="1"/>
  <c r="N204" i="1"/>
  <c r="S200" i="1"/>
  <c r="P201" i="1"/>
  <c r="S203" i="1"/>
  <c r="S198" i="1"/>
  <c r="J202" i="1"/>
  <c r="P205" i="1"/>
  <c r="T199" i="1"/>
  <c r="T203" i="1"/>
  <c r="J113" i="1"/>
  <c r="S113" i="1"/>
  <c r="J63" i="1"/>
  <c r="J71" i="1"/>
  <c r="J79" i="1"/>
  <c r="J87" i="1"/>
  <c r="N69" i="1"/>
  <c r="N77" i="1"/>
  <c r="N85" i="1"/>
  <c r="O65" i="1"/>
  <c r="O73" i="1"/>
  <c r="O81" i="1"/>
  <c r="P61" i="1"/>
  <c r="P69" i="1"/>
  <c r="P77" i="1"/>
  <c r="P85" i="1"/>
  <c r="I61" i="1"/>
  <c r="I69" i="1"/>
  <c r="I85" i="1"/>
  <c r="H35" i="1"/>
  <c r="S173" i="1"/>
  <c r="T164" i="1"/>
  <c r="I80" i="1"/>
  <c r="P30" i="1"/>
  <c r="S164" i="1"/>
  <c r="L161" i="1"/>
  <c r="H195" i="1"/>
  <c r="J59" i="1"/>
  <c r="D59" i="1" a="1"/>
  <c r="H162" i="1"/>
  <c r="H170" i="1"/>
  <c r="I166" i="1"/>
  <c r="H165" i="1"/>
  <c r="J164" i="1"/>
  <c r="N164" i="1"/>
  <c r="O166" i="1"/>
  <c r="H167" i="1"/>
  <c r="N169" i="1"/>
  <c r="J197" i="1"/>
  <c r="O197" i="1"/>
  <c r="O201" i="1"/>
  <c r="N202" i="1"/>
  <c r="O196" i="1"/>
  <c r="O199" i="1"/>
  <c r="J203" i="1"/>
  <c r="H196" i="1"/>
  <c r="H200" i="1"/>
  <c r="H204" i="1"/>
  <c r="J114" i="1"/>
  <c r="S114" i="1"/>
  <c r="J64" i="1"/>
  <c r="J72" i="1"/>
  <c r="J80" i="1"/>
  <c r="N62" i="1"/>
  <c r="N70" i="1"/>
  <c r="N78" i="1"/>
  <c r="N86" i="1"/>
  <c r="O66" i="1"/>
  <c r="O74" i="1"/>
  <c r="O82" i="1"/>
  <c r="P62" i="1"/>
  <c r="P70" i="1"/>
  <c r="P78" i="1"/>
  <c r="P86" i="1"/>
  <c r="H61" i="1"/>
  <c r="H65" i="1"/>
  <c r="H69" i="1"/>
  <c r="H73" i="1"/>
  <c r="H77" i="1"/>
  <c r="H81" i="1"/>
  <c r="H85" i="1"/>
  <c r="I62" i="1"/>
  <c r="I70" i="1"/>
  <c r="I78" i="1"/>
  <c r="I86" i="1"/>
  <c r="N33" i="1"/>
  <c r="J34" i="1"/>
  <c r="O35" i="1"/>
  <c r="P36" i="1"/>
  <c r="T31" i="1"/>
  <c r="T35" i="1"/>
  <c r="I35" i="1"/>
  <c r="S165" i="1"/>
  <c r="T168" i="1"/>
  <c r="T174" i="1"/>
  <c r="H201" i="1"/>
  <c r="H205" i="1"/>
  <c r="N114" i="1"/>
  <c r="N60" i="1"/>
  <c r="J66" i="1"/>
  <c r="N64" i="1"/>
  <c r="N72" i="1"/>
  <c r="N80" i="1"/>
  <c r="O68" i="1"/>
  <c r="O84" i="1"/>
  <c r="P72" i="1"/>
  <c r="H66" i="1"/>
  <c r="H74" i="1"/>
  <c r="H78" i="1"/>
  <c r="H86" i="1"/>
  <c r="I72" i="1"/>
  <c r="N35" i="1"/>
  <c r="J36" i="1"/>
  <c r="T36" i="1"/>
  <c r="L123" i="1"/>
  <c r="L112" i="1"/>
  <c r="D195" i="1" a="1"/>
  <c r="I163" i="1"/>
  <c r="O163" i="1"/>
  <c r="O171" i="1"/>
  <c r="I168" i="1"/>
  <c r="H171" i="1"/>
  <c r="J166" i="1"/>
  <c r="N166" i="1"/>
  <c r="O168" i="1"/>
  <c r="J169" i="1"/>
  <c r="N171" i="1"/>
  <c r="P199" i="1"/>
  <c r="P200" i="1"/>
  <c r="I202" i="1"/>
  <c r="P203" i="1"/>
  <c r="P198" i="1"/>
  <c r="I200" i="1"/>
  <c r="J204" i="1"/>
  <c r="T196" i="1"/>
  <c r="T200" i="1"/>
  <c r="T204" i="1"/>
  <c r="N113" i="1"/>
  <c r="H113" i="1"/>
  <c r="O138" i="1"/>
  <c r="J137" i="1"/>
  <c r="I138" i="1"/>
  <c r="J65" i="1"/>
  <c r="J73" i="1"/>
  <c r="J81" i="1"/>
  <c r="N63" i="1"/>
  <c r="N71" i="1"/>
  <c r="N79" i="1"/>
  <c r="N87" i="1"/>
  <c r="O67" i="1"/>
  <c r="O75" i="1"/>
  <c r="O83" i="1"/>
  <c r="P63" i="1"/>
  <c r="P71" i="1"/>
  <c r="P79" i="1"/>
  <c r="P87" i="1"/>
  <c r="I63" i="1"/>
  <c r="I71" i="1"/>
  <c r="I79" i="1"/>
  <c r="I87" i="1"/>
  <c r="N31" i="1"/>
  <c r="J35" i="1"/>
  <c r="O36" i="1"/>
  <c r="S33" i="1"/>
  <c r="H32" i="1"/>
  <c r="H36" i="1"/>
  <c r="I36" i="1"/>
  <c r="S172" i="1"/>
  <c r="T169" i="1"/>
  <c r="T171" i="1"/>
  <c r="N195" i="1"/>
  <c r="I195" i="1"/>
  <c r="B195" i="1" a="1"/>
  <c r="N59" i="1"/>
  <c r="P166" i="1"/>
  <c r="H164" i="1"/>
  <c r="J172" i="1"/>
  <c r="P169" i="1"/>
  <c r="P162" i="1"/>
  <c r="J168" i="1"/>
  <c r="N168" i="1"/>
  <c r="O170" i="1"/>
  <c r="J171" i="1"/>
  <c r="I172" i="1"/>
  <c r="N200" i="1"/>
  <c r="N201" i="1"/>
  <c r="N203" i="1"/>
  <c r="N196" i="1"/>
  <c r="N199" i="1"/>
  <c r="S205" i="1"/>
  <c r="J205" i="1"/>
  <c r="H197" i="1"/>
  <c r="T113" i="1"/>
  <c r="J74" i="1"/>
  <c r="J82" i="1"/>
  <c r="O60" i="1"/>
  <c r="O76" i="1"/>
  <c r="P64" i="1"/>
  <c r="P80" i="1"/>
  <c r="H62" i="1"/>
  <c r="H70" i="1"/>
  <c r="T167" i="1"/>
  <c r="T173" i="1"/>
  <c r="S167" i="1"/>
  <c r="J173" i="1"/>
  <c r="T170" i="1"/>
  <c r="T166" i="1"/>
  <c r="S171" i="1"/>
  <c r="S169" i="1"/>
  <c r="I174" i="1"/>
  <c r="H172" i="1"/>
  <c r="I167" i="1"/>
  <c r="N170" i="1"/>
  <c r="J170" i="1"/>
  <c r="I165" i="1"/>
  <c r="I170" i="1"/>
  <c r="H173" i="1"/>
  <c r="O165" i="1"/>
  <c r="J163" i="1"/>
  <c r="O161" i="1"/>
  <c r="I82" i="1"/>
  <c r="I74" i="1"/>
  <c r="H79" i="1"/>
  <c r="H67" i="1"/>
  <c r="P82" i="1"/>
  <c r="P74" i="1"/>
  <c r="P66" i="1"/>
  <c r="O78" i="1"/>
  <c r="N82" i="1"/>
  <c r="N66" i="1"/>
  <c r="J76" i="1"/>
  <c r="J60" i="1"/>
  <c r="I81" i="1"/>
  <c r="I73" i="1"/>
  <c r="I65" i="1"/>
  <c r="P81" i="1"/>
  <c r="P73" i="1"/>
  <c r="P65" i="1"/>
  <c r="O85" i="1"/>
  <c r="O77" i="1"/>
  <c r="O69" i="1"/>
  <c r="O61" i="1"/>
  <c r="N81" i="1"/>
  <c r="N73" i="1"/>
  <c r="N65" i="1"/>
  <c r="J83" i="1"/>
  <c r="J75" i="1"/>
  <c r="J67" i="1"/>
  <c r="N61" i="1"/>
  <c r="H202" i="1"/>
  <c r="O203" i="1"/>
  <c r="J199" i="1"/>
  <c r="I199" i="1"/>
  <c r="I196" i="1"/>
  <c r="S199" i="1"/>
  <c r="I203" i="1"/>
  <c r="H198" i="1"/>
  <c r="N205" i="1"/>
  <c r="J196" i="1"/>
  <c r="T205" i="1"/>
  <c r="T201" i="1"/>
  <c r="T197" i="1"/>
  <c r="O202" i="1"/>
  <c r="J198" i="1"/>
  <c r="S202" i="1"/>
  <c r="O198" i="1"/>
  <c r="S204" i="1"/>
  <c r="P204" i="1"/>
  <c r="N197" i="1"/>
  <c r="J195" i="1"/>
  <c r="O195" i="1"/>
  <c r="T32" i="1"/>
  <c r="I31" i="1"/>
  <c r="S36" i="1"/>
  <c r="O31" i="1"/>
  <c r="T33" i="1"/>
  <c r="P32" i="1"/>
  <c r="J30" i="1"/>
  <c r="N32" i="1"/>
  <c r="I30" i="1"/>
  <c r="H33" i="1"/>
  <c r="S35" i="1"/>
  <c r="P31" i="1"/>
  <c r="O30" i="1"/>
  <c r="N34" i="1"/>
  <c r="N30" i="1"/>
  <c r="I113" i="1"/>
  <c r="P113" i="1"/>
  <c r="O114" i="1"/>
  <c r="T114" i="1"/>
  <c r="H114" i="1"/>
  <c r="O113" i="1"/>
  <c r="P195" i="1"/>
  <c r="S195" i="1"/>
  <c r="F161" i="1" a="1"/>
  <c r="C161" i="1" a="1"/>
  <c r="T161" i="1"/>
  <c r="B161" i="1" a="1"/>
  <c r="S161" i="1"/>
  <c r="P161" i="1"/>
  <c r="N136" i="1"/>
  <c r="I136" i="1"/>
  <c r="O137" i="1"/>
  <c r="H137" i="1"/>
  <c r="O136" i="1"/>
  <c r="L135" i="1"/>
  <c r="H136" i="1"/>
  <c r="P138" i="1"/>
  <c r="I137" i="1"/>
  <c r="P137" i="1"/>
  <c r="P136" i="1"/>
  <c r="H138" i="1"/>
  <c r="J138" i="1"/>
  <c r="N135" i="1"/>
  <c r="N138" i="1"/>
  <c r="N137" i="1"/>
  <c r="J136" i="1"/>
  <c r="I135" i="1"/>
  <c r="P135" i="1"/>
  <c r="O135" i="1"/>
  <c r="J135" i="1"/>
  <c r="H135" i="1"/>
  <c r="B135" i="1" a="1"/>
  <c r="D135" i="1" a="1"/>
  <c r="I59" i="1"/>
  <c r="S74" i="1"/>
  <c r="S66" i="1"/>
  <c r="S76" i="1"/>
  <c r="S81" i="1"/>
  <c r="S73" i="1"/>
  <c r="S65" i="1"/>
  <c r="S83" i="1"/>
  <c r="S82" i="1"/>
  <c r="S80" i="1"/>
  <c r="S72" i="1"/>
  <c r="S64" i="1"/>
  <c r="S67" i="1"/>
  <c r="S87" i="1"/>
  <c r="S79" i="1"/>
  <c r="S71" i="1"/>
  <c r="S63" i="1"/>
  <c r="S75" i="1"/>
  <c r="S86" i="1"/>
  <c r="S78" i="1"/>
  <c r="S70" i="1"/>
  <c r="S62" i="1"/>
  <c r="S84" i="1"/>
  <c r="S85" i="1"/>
  <c r="S77" i="1"/>
  <c r="S69" i="1"/>
  <c r="S61" i="1"/>
  <c r="S68" i="1"/>
  <c r="S60" i="1"/>
  <c r="T85" i="1"/>
  <c r="T76" i="1"/>
  <c r="T60" i="1"/>
  <c r="T83" i="1"/>
  <c r="T75" i="1"/>
  <c r="T67" i="1"/>
  <c r="T84" i="1"/>
  <c r="T66" i="1"/>
  <c r="T81" i="1"/>
  <c r="T73" i="1"/>
  <c r="T65" i="1"/>
  <c r="T69" i="1"/>
  <c r="T82" i="1"/>
  <c r="T80" i="1"/>
  <c r="T72" i="1"/>
  <c r="T64" i="1"/>
  <c r="T77" i="1"/>
  <c r="T74" i="1"/>
  <c r="T87" i="1"/>
  <c r="T79" i="1"/>
  <c r="T71" i="1"/>
  <c r="T63" i="1"/>
  <c r="T86" i="1"/>
  <c r="T78" i="1"/>
  <c r="T70" i="1"/>
  <c r="T62" i="1"/>
  <c r="T61" i="1"/>
  <c r="T68" i="1"/>
  <c r="S135" i="1"/>
  <c r="S136" i="1"/>
  <c r="S138" i="1"/>
  <c r="S137" i="1"/>
  <c r="T135" i="1"/>
  <c r="T138" i="1"/>
  <c r="T137" i="1"/>
  <c r="T136" i="1"/>
  <c r="W59" i="1" l="1"/>
  <c r="V59" i="1"/>
  <c r="C161" i="1"/>
  <c r="F161" i="1"/>
  <c r="N18" i="1"/>
  <c r="D195" i="1"/>
  <c r="B195" i="1"/>
  <c r="D17" i="1"/>
  <c r="D59" i="1"/>
  <c r="D135" i="1"/>
  <c r="B161" i="1"/>
  <c r="B135" i="1"/>
  <c r="U137" i="1"/>
  <c r="U138" i="1"/>
  <c r="U136" i="1"/>
  <c r="U135" i="1"/>
  <c r="T59" i="1"/>
  <c r="S59" i="1"/>
  <c r="U61" i="1"/>
  <c r="U69" i="1"/>
  <c r="U77" i="1"/>
  <c r="U85" i="1"/>
  <c r="U62" i="1"/>
  <c r="U70" i="1"/>
  <c r="U78" i="1"/>
  <c r="U86" i="1"/>
  <c r="U63" i="1"/>
  <c r="U71" i="1"/>
  <c r="U79" i="1"/>
  <c r="U87" i="1"/>
  <c r="U82" i="1"/>
  <c r="U83" i="1"/>
  <c r="U68" i="1"/>
  <c r="U64" i="1"/>
  <c r="U72" i="1"/>
  <c r="U80" i="1"/>
  <c r="U74" i="1"/>
  <c r="U75" i="1"/>
  <c r="U60" i="1"/>
  <c r="U76" i="1"/>
  <c r="U65" i="1"/>
  <c r="U73" i="1"/>
  <c r="U81" i="1"/>
  <c r="U66" i="1"/>
  <c r="U67" i="1"/>
  <c r="U84" i="1"/>
  <c r="U59" i="1"/>
  <c r="S174" i="1"/>
  <c r="U164" i="1"/>
  <c r="U161" i="1"/>
  <c r="G36" i="1"/>
  <c r="Q32" i="1"/>
  <c r="G81" i="1"/>
  <c r="G73" i="1"/>
  <c r="G65" i="1"/>
  <c r="Q85" i="1"/>
  <c r="Q77" i="1"/>
  <c r="Q69" i="1"/>
  <c r="Q61" i="1"/>
  <c r="U114" i="1"/>
  <c r="U203" i="1"/>
  <c r="Q198" i="1"/>
  <c r="U197" i="1"/>
  <c r="U196" i="1"/>
  <c r="G168" i="1"/>
  <c r="G165" i="1"/>
  <c r="Q166" i="1"/>
  <c r="U172" i="1"/>
  <c r="U36" i="1"/>
  <c r="G35" i="1"/>
  <c r="Q31" i="1"/>
  <c r="G80" i="1"/>
  <c r="G72" i="1"/>
  <c r="G64" i="1"/>
  <c r="Q84" i="1"/>
  <c r="Q76" i="1"/>
  <c r="Q68" i="1"/>
  <c r="Q60" i="1"/>
  <c r="U113" i="1"/>
  <c r="Q205" i="1"/>
  <c r="Q197" i="1"/>
  <c r="U200" i="1"/>
  <c r="G204" i="1"/>
  <c r="G174" i="1"/>
  <c r="G163" i="1"/>
  <c r="Q162" i="1"/>
  <c r="O112" i="1"/>
  <c r="T112" i="1"/>
  <c r="N112" i="1"/>
  <c r="P112" i="1"/>
  <c r="U195" i="1"/>
  <c r="H112" i="1"/>
  <c r="I161" i="1"/>
  <c r="Q74" i="1"/>
  <c r="G137" i="1"/>
  <c r="Q169" i="1"/>
  <c r="B112" i="1" a="1"/>
  <c r="Q161" i="1"/>
  <c r="Q34" i="1"/>
  <c r="G83" i="1"/>
  <c r="Q87" i="1"/>
  <c r="U205" i="1"/>
  <c r="G173" i="1"/>
  <c r="Q163" i="1"/>
  <c r="Q112" i="1"/>
  <c r="Q135" i="1"/>
  <c r="Q195" i="1"/>
  <c r="U165" i="1"/>
  <c r="U35" i="1"/>
  <c r="G34" i="1"/>
  <c r="Q30" i="1"/>
  <c r="G87" i="1"/>
  <c r="G79" i="1"/>
  <c r="G71" i="1"/>
  <c r="G63" i="1"/>
  <c r="Q83" i="1"/>
  <c r="Q75" i="1"/>
  <c r="Q67" i="1"/>
  <c r="G138" i="1"/>
  <c r="G114" i="1"/>
  <c r="Q204" i="1"/>
  <c r="Q196" i="1"/>
  <c r="G199" i="1"/>
  <c r="G201" i="1"/>
  <c r="Q170" i="1"/>
  <c r="Q171" i="1"/>
  <c r="G162" i="1"/>
  <c r="G62" i="1"/>
  <c r="Q82" i="1"/>
  <c r="Q66" i="1"/>
  <c r="G113" i="1"/>
  <c r="Q203" i="1"/>
  <c r="G203" i="1"/>
  <c r="U198" i="1"/>
  <c r="G172" i="1"/>
  <c r="Q164" i="1"/>
  <c r="G112" i="1"/>
  <c r="U31" i="1"/>
  <c r="Q71" i="1"/>
  <c r="Q200" i="1"/>
  <c r="G198" i="1"/>
  <c r="J112" i="1"/>
  <c r="S112" i="1"/>
  <c r="H59" i="1"/>
  <c r="U162" i="1"/>
  <c r="U168" i="1"/>
  <c r="U34" i="1"/>
  <c r="G33" i="1"/>
  <c r="G31" i="1"/>
  <c r="G86" i="1"/>
  <c r="G78" i="1"/>
  <c r="G70" i="1"/>
  <c r="U202" i="1"/>
  <c r="G75" i="1"/>
  <c r="Q79" i="1"/>
  <c r="Q137" i="1"/>
  <c r="U170" i="1"/>
  <c r="U166" i="1"/>
  <c r="U33" i="1"/>
  <c r="Q36" i="1"/>
  <c r="G32" i="1"/>
  <c r="G85" i="1"/>
  <c r="G77" i="1"/>
  <c r="G69" i="1"/>
  <c r="G61" i="1"/>
  <c r="Q81" i="1"/>
  <c r="Q73" i="1"/>
  <c r="Q65" i="1"/>
  <c r="G136" i="1"/>
  <c r="Q114" i="1"/>
  <c r="Q202" i="1"/>
  <c r="U201" i="1"/>
  <c r="G202" i="1"/>
  <c r="Q174" i="1"/>
  <c r="Q173" i="1"/>
  <c r="Q167" i="1"/>
  <c r="G166" i="1"/>
  <c r="Q59" i="1"/>
  <c r="L29" i="1"/>
  <c r="G135" i="1"/>
  <c r="B59" i="1" a="1"/>
  <c r="N29" i="1"/>
  <c r="G59" i="1"/>
  <c r="U112" i="1"/>
  <c r="U163" i="1"/>
  <c r="U169" i="1"/>
  <c r="G67" i="1"/>
  <c r="Q63" i="1"/>
  <c r="G197" i="1"/>
  <c r="G169" i="1"/>
  <c r="N161" i="1"/>
  <c r="T29" i="1"/>
  <c r="P29" i="1"/>
  <c r="U171" i="1"/>
  <c r="U167" i="1"/>
  <c r="U32" i="1"/>
  <c r="Q35" i="1"/>
  <c r="G30" i="1"/>
  <c r="G84" i="1"/>
  <c r="G76" i="1"/>
  <c r="G68" i="1"/>
  <c r="G60" i="1"/>
  <c r="Q80" i="1"/>
  <c r="Q72" i="1"/>
  <c r="Q64" i="1"/>
  <c r="Q138" i="1"/>
  <c r="Q113" i="1"/>
  <c r="Q201" i="1"/>
  <c r="G200" i="1"/>
  <c r="U199" i="1"/>
  <c r="Q172" i="1"/>
  <c r="G171" i="1"/>
  <c r="Q165" i="1"/>
  <c r="G164" i="1"/>
  <c r="D112" i="1" a="1"/>
  <c r="G161" i="1"/>
  <c r="I29" i="1"/>
  <c r="D29" i="1" a="1"/>
  <c r="G29" i="1"/>
  <c r="U174" i="1"/>
  <c r="U173" i="1"/>
  <c r="U30" i="1"/>
  <c r="Q33" i="1"/>
  <c r="G82" i="1"/>
  <c r="G74" i="1"/>
  <c r="G66" i="1"/>
  <c r="Q86" i="1"/>
  <c r="Q78" i="1"/>
  <c r="Q70" i="1"/>
  <c r="Q62" i="1"/>
  <c r="Q136" i="1"/>
  <c r="U204" i="1"/>
  <c r="Q199" i="1"/>
  <c r="G205" i="1"/>
  <c r="G196" i="1"/>
  <c r="G170" i="1"/>
  <c r="G167" i="1"/>
  <c r="Q168" i="1"/>
  <c r="J161" i="1"/>
  <c r="D161" i="1" a="1"/>
  <c r="H161" i="1"/>
  <c r="I112" i="1"/>
  <c r="G195" i="1"/>
  <c r="O29" i="1"/>
  <c r="U29" i="1"/>
  <c r="H29" i="1"/>
  <c r="S29" i="1"/>
  <c r="J29" i="1"/>
  <c r="B29" i="1" a="1"/>
  <c r="B59" i="1" l="1"/>
  <c r="A59" i="1" s="1"/>
  <c r="B29" i="1"/>
  <c r="D29" i="1"/>
  <c r="L107" i="1"/>
  <c r="L111" i="1"/>
  <c r="D112" i="1"/>
  <c r="B112" i="1"/>
  <c r="D161" i="1"/>
  <c r="A161" i="1" s="1"/>
  <c r="L26" i="1"/>
  <c r="A135" i="1"/>
  <c r="A195" i="1"/>
  <c r="Q29" i="1"/>
  <c r="A29" i="1" l="1"/>
  <c r="A1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<sst xmlns="http://schemas.openxmlformats.org/spreadsheetml/2006/main" count="304" uniqueCount="125">
  <si>
    <t>[Begin Format Range]</t>
  </si>
  <si>
    <t>Leaf</t>
  </si>
  <si>
    <t>[End Format Range]</t>
  </si>
  <si>
    <t>Element Name</t>
  </si>
  <si>
    <t>{TM1SubsetToSet([Accounts - MA].[Accounts - MA], "Summary Group Performance Reporting Subset")}</t>
  </si>
  <si>
    <t>m_MA Reporting</t>
  </si>
  <si>
    <t>Company</t>
  </si>
  <si>
    <t>Financial Year</t>
  </si>
  <si>
    <t>Financial Period</t>
  </si>
  <si>
    <t>Period YTD</t>
  </si>
  <si>
    <t>Consolidation Layer</t>
  </si>
  <si>
    <t>FX Calculation</t>
  </si>
  <si>
    <t>Actual</t>
  </si>
  <si>
    <t>Budget</t>
  </si>
  <si>
    <t>Forecast</t>
  </si>
  <si>
    <t>MS Raw Material</t>
  </si>
  <si>
    <t>MS Added Value</t>
  </si>
  <si>
    <t>MS Added Value %</t>
  </si>
  <si>
    <t>MS Other Materials</t>
  </si>
  <si>
    <t>MS Energy</t>
  </si>
  <si>
    <t>MS Freight</t>
  </si>
  <si>
    <t>MS Direct Labour</t>
  </si>
  <si>
    <t>Manufacturing COS direct overheads - other</t>
  </si>
  <si>
    <t>MS COS</t>
  </si>
  <si>
    <t>MS Contribution Margin</t>
  </si>
  <si>
    <t>MS Contribution Margin %</t>
  </si>
  <si>
    <t>MS Through Put %</t>
  </si>
  <si>
    <t>MS Indirect Labour</t>
  </si>
  <si>
    <t>MS Maintenance</t>
  </si>
  <si>
    <t>MS Other Factory Overheads</t>
  </si>
  <si>
    <t>MS Total Factory Overheads</t>
  </si>
  <si>
    <t>MS SG&amp;A Labour Costs</t>
  </si>
  <si>
    <t>MS Other Admin Overheads</t>
  </si>
  <si>
    <t>MS Total Admin Overheads</t>
  </si>
  <si>
    <t>MS Depreciation &amp; Amortisation</t>
  </si>
  <si>
    <t>MS uEBIT</t>
  </si>
  <si>
    <t>Total uEBIT</t>
  </si>
  <si>
    <t>Trade Receivables</t>
  </si>
  <si>
    <t>Inter-Group Receivables &lt; 1yr (outside of division)</t>
  </si>
  <si>
    <t>Trade Payables</t>
  </si>
  <si>
    <t>Inter - Group Payables &lt; 1yr (outside of division)</t>
  </si>
  <si>
    <t>Cash (net of overdrafts)</t>
  </si>
  <si>
    <t>Inter-Group Receivables &lt; 1yr (within division)</t>
  </si>
  <si>
    <t>Inter - Group Payables &lt; 1yr (within division)</t>
  </si>
  <si>
    <t>MS ROS %</t>
  </si>
  <si>
    <t>Total ROS %</t>
  </si>
  <si>
    <t>Labour Cost Per FTE (avg mth)</t>
  </si>
  <si>
    <t>Intangible Fixed Assets - Additions</t>
  </si>
  <si>
    <t>Total CAPEX Additions - Monthly</t>
  </si>
  <si>
    <t>Annualised MS Net Sales</t>
  </si>
  <si>
    <t>Inventories</t>
  </si>
  <si>
    <t>Other Working Capital</t>
  </si>
  <si>
    <t>BS Working Capital excl Cash</t>
  </si>
  <si>
    <t>WC% (WC as % Net Total Sales</t>
  </si>
  <si>
    <t>CAPEX</t>
  </si>
  <si>
    <t>BALANCE SHEET</t>
  </si>
  <si>
    <t>PY</t>
  </si>
  <si>
    <t xml:space="preserve">BUD </t>
  </si>
  <si>
    <t xml:space="preserve">ACT </t>
  </si>
  <si>
    <t>Fore 6+6</t>
  </si>
  <si>
    <t>All Financial Periods (Hard Code)</t>
  </si>
  <si>
    <t>All Financial Periods</t>
  </si>
  <si>
    <t>Group Summary Performance Report</t>
  </si>
  <si>
    <t>Attribute format flag</t>
  </si>
  <si>
    <t>Custom</t>
  </si>
  <si>
    <t>Attribute format flag - Percentages</t>
  </si>
  <si>
    <t>Percent</t>
  </si>
  <si>
    <t>Design &amp; Engineering</t>
  </si>
  <si>
    <t>Period</t>
  </si>
  <si>
    <t>Period Numeric</t>
  </si>
  <si>
    <t>Year</t>
  </si>
  <si>
    <t>Year -1</t>
  </si>
  <si>
    <t>Month</t>
  </si>
  <si>
    <t>Year Period</t>
  </si>
  <si>
    <t>Year to Date</t>
  </si>
  <si>
    <t>Manufacturing Solutions</t>
  </si>
  <si>
    <t>CASHFLOW</t>
  </si>
  <si>
    <t>Exceptional costs (please comment in cell to describe)</t>
  </si>
  <si>
    <t>Profit/loss on disposal of fixed assets</t>
  </si>
  <si>
    <t>Total EBIT</t>
  </si>
  <si>
    <t>Site ROCE - Monthly uEBIT %</t>
  </si>
  <si>
    <t>FTE's Churn % month (Avg)</t>
  </si>
  <si>
    <t>Prior Year (Derived)</t>
  </si>
  <si>
    <t>9+3 Forecast</t>
  </si>
  <si>
    <t>m_MA Cashflow</t>
  </si>
  <si>
    <t>{TM1SubsetToSet([Accounts - Cashflow].[Accounts - Cashflow], "Summary Group Performance - Cashflow")}</t>
  </si>
  <si>
    <t>2. Summary Group Performance - Page 1</t>
  </si>
  <si>
    <t>2. Summary Group Performance - Page 2</t>
  </si>
  <si>
    <t>Tangible Fixed Assets - Additions Leased</t>
  </si>
  <si>
    <t>YTD</t>
  </si>
  <si>
    <t>D&amp;E Contribution Margin</t>
  </si>
  <si>
    <t>D&amp;E Contribution Margin %</t>
  </si>
  <si>
    <t>D&amp;E Indirect Labour</t>
  </si>
  <si>
    <t>D&amp;E Other Factory Overheads</t>
  </si>
  <si>
    <t>D&amp;E Depreciation</t>
  </si>
  <si>
    <t>uEBIT D&amp;E</t>
  </si>
  <si>
    <t>D&amp;E ROS %</t>
  </si>
  <si>
    <t>Depreciation and Amortisation</t>
  </si>
  <si>
    <t>Underlying EBITDA</t>
  </si>
  <si>
    <t>Movement in Inventory</t>
  </si>
  <si>
    <t>Movement in trade receivables</t>
  </si>
  <si>
    <t>Movement in trade receivables Intercompany</t>
  </si>
  <si>
    <t>Movement in trade payables</t>
  </si>
  <si>
    <t>Movement in trade payables Intercompany</t>
  </si>
  <si>
    <t>Movement in other working capital</t>
  </si>
  <si>
    <t>Working Capital Movements</t>
  </si>
  <si>
    <t>Operating Cashflows</t>
  </si>
  <si>
    <t>Change in BS WC</t>
  </si>
  <si>
    <t>Custom format</t>
  </si>
  <si>
    <t>Custom format 2</t>
  </si>
  <si>
    <t>Custom format %</t>
  </si>
  <si>
    <t>Custom 2</t>
  </si>
  <si>
    <t>P12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</si>
  <si>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</si>
  <si>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</si>
  <si>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</si>
  <si>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</si>
  <si>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</si>
  <si>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</si>
  <si>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</si>
  <si>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</si>
  <si>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</si>
  <si>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</si>
  <si>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</si>
  <si>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[2]Summary Group Performance'!I14:J14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</si>
</sst>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0.0%"/>
    <numFmt numFmtId="166" formatCode="#,##0,;\(#,##0,\);0"/>
    <numFmt numFmtId="167" formatCode="_-* #,##0.0_-;\-* #,##0.0_-;_-* &quot;-&quot;??_-;_-@_-"/>
    <numFmt numFmtId="168" formatCode="#,##0.0,;\(#,##0.0,\);0.0"/>
    <numFmt numFmtId="169" formatCode="#,##0.0"/>
  </numFmts>
  <fonts count="43">
    <font>
      <sz val="11"/>
      <color theme="1"/>
      <name val="Aptos Narrow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sz val="11"/>
      <color theme="1"/>
      <name val="Red Hat Display"/>
    </font>
    <font>
      <sz val="14"/>
      <color theme="1"/>
      <name val="Red Hat Display"/>
    </font>
    <font>
      <b/>
      <sz val="10.5"/>
      <color theme="1" tint="0.24994659260841701"/>
      <name val="Red Hat Display"/>
    </font>
    <font>
      <b/>
      <sz val="10"/>
      <color theme="1" tint="0.24994659260841701"/>
      <name val="Red Hat Display"/>
    </font>
    <font>
      <b/>
      <sz val="20"/>
      <color theme="0"/>
      <name val="Red Hat Display"/>
    </font>
    <font>
      <b/>
      <sz val="10"/>
      <name val="Red Hat Display"/>
    </font>
    <font>
      <b/>
      <sz val="10.5"/>
      <color rgb="FF165D81"/>
      <name val="Red Hat Display"/>
    </font>
    <font>
      <b/>
      <i/>
      <sz val="10.5"/>
      <color theme="1" tint="0.24994659260841701"/>
      <name val="Red Hat Display"/>
    </font>
    <font>
      <b/>
      <i/>
      <sz val="10"/>
      <color theme="0" tint="-0.499984740745262"/>
      <name val="Red Hat Display"/>
    </font>
    <font>
      <b/>
      <i/>
      <sz val="14"/>
      <color theme="1" tint="0.24994659260841701"/>
      <name val="Red Hat Display"/>
    </font>
    <font>
      <i/>
      <sz val="10"/>
      <color theme="0" tint="-0.499984740745262"/>
      <name val="Red Hat Display"/>
    </font>
    <font>
      <b/>
      <i/>
      <sz val="10.5"/>
      <color rgb="FF165D81"/>
      <name val="Red Hat Display"/>
    </font>
    <font>
      <sz val="10"/>
      <color theme="1" tint="0.24994659260841701"/>
      <name val="Red Hat Display"/>
    </font>
    <font>
      <b/>
      <sz val="14"/>
      <color theme="1" tint="0.24994659260841701"/>
      <name val="Red Hat Display"/>
    </font>
    <font>
      <sz val="10"/>
      <color theme="1"/>
      <name val="Red Hat Display"/>
    </font>
    <font>
      <b/>
      <sz val="14"/>
      <color rgb="FF165D81"/>
      <name val="Red Hat Display"/>
    </font>
    <font>
      <b/>
      <sz val="10.5"/>
      <color indexed="21"/>
      <name val="Red Hat Display"/>
    </font>
    <font>
      <b/>
      <sz val="11"/>
      <color rgb="FF336600"/>
      <name val="Red Hat Display"/>
    </font>
    <font>
      <b/>
      <sz val="14"/>
      <color rgb="FF336600"/>
      <name val="Red Hat Display"/>
    </font>
    <font>
      <b/>
      <sz val="10.5"/>
      <name val="Red Hat Display"/>
    </font>
    <font>
      <b/>
      <sz val="14"/>
      <name val="Red Hat Display"/>
    </font>
    <font>
      <b/>
      <sz val="14"/>
      <color theme="0"/>
      <name val="Red Hat Display"/>
    </font>
    <font>
      <b/>
      <sz val="10"/>
      <color theme="0" tint="-0.499984740745262"/>
      <name val="Red Hat Display"/>
    </font>
    <font>
      <sz val="11"/>
      <color indexed="8"/>
      <name val="Red Hat Display"/>
    </font>
    <font>
      <b/>
      <sz val="16"/>
      <color theme="0"/>
      <name val="Red Hat Display"/>
    </font>
    <font>
      <b/>
      <sz val="11"/>
      <name val="Red Hat Display"/>
    </font>
    <font>
      <i/>
      <sz val="11"/>
      <color theme="0" tint="-0.499984740745262"/>
      <name val="Red Hat Display"/>
    </font>
    <font>
      <sz val="10.5"/>
      <color theme="1" tint="0.24994659260841701"/>
      <name val="Red Hat Display"/>
    </font>
    <font>
      <sz val="10.5"/>
      <color theme="1"/>
      <name val="Red Hat Display"/>
    </font>
    <font>
      <b/>
      <u/>
      <sz val="11"/>
      <color rgb="FF336600"/>
      <name val="Red Hat Display"/>
    </font>
    <font>
      <b/>
      <sz val="32"/>
      <color rgb="FF055445"/>
      <name val="Red Hat Display Black"/>
    </font>
    <font>
      <sz val="11"/>
      <name val="Red Hat Display"/>
    </font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/>
      <diagonal/>
    </border>
    <border>
      <left/>
      <right style="medium">
        <color theme="0" tint="-0.24994659260841701"/>
      </right>
      <top style="medium">
        <color theme="0" tint="-0.2499465926084170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0" fontId="1" fillId="0" borderId="1" applyNumberFormat="0" applyFill="0" applyProtection="0">
      <alignment horizontal="center" vertical="center"/>
    </xf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0" fontId="2" fillId="0" borderId="2" applyNumberFormat="0" applyFill="0" applyAlignment="0" applyProtection="0"/>
    <xf numFmtId="0" fontId="2" fillId="0" borderId="2" applyNumberFormat="0" applyFill="0" applyAlignment="0" applyProtection="0"/>
    <xf numFmtId="0" fontId="2" fillId="0" borderId="2">
      <alignment horizontal="right" vertical="center"/>
    </xf>
    <xf numFmtId="3" fontId="2" fillId="2" borderId="2">
      <alignment horizontal="center" vertical="center"/>
    </xf>
    <xf numFmtId="0" fontId="2" fillId="2" borderId="2">
      <alignment horizontal="right" vertical="center"/>
    </xf>
    <xf numFmtId="0" fontId="1" fillId="0" borderId="3">
      <alignment horizontal="left" vertical="center"/>
    </xf>
    <xf numFmtId="0" fontId="1" fillId="0" borderId="4">
      <alignment horizontal="center" vertical="center"/>
    </xf>
    <xf numFmtId="0" fontId="3" fillId="0" borderId="5">
      <alignment horizontal="center" vertical="center"/>
    </xf>
    <xf numFmtId="0" fontId="2" fillId="3" borderId="2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4">
      <alignment horizontal="center" vertical="center"/>
    </xf>
    <xf numFmtId="0" fontId="1" fillId="0" borderId="4">
      <alignment horizontal="center" vertical="center"/>
    </xf>
    <xf numFmtId="3" fontId="2" fillId="0" borderId="2" applyFont="0" applyFill="0" applyAlignment="0" applyProtection="0"/>
    <xf numFmtId="0" fontId="2" fillId="0" borderId="2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3">
      <alignment horizontal="left" vertical="center"/>
    </xf>
    <xf numFmtId="3" fontId="1" fillId="0" borderId="1" applyFill="0" applyAlignment="0" applyProtection="0"/>
    <xf numFmtId="3" fontId="4" fillId="0" borderId="2"/>
    <xf numFmtId="3" fontId="5" fillId="0" borderId="2"/>
    <xf numFmtId="0" fontId="1" fillId="0" borderId="4">
      <alignment horizontal="left" vertical="top"/>
    </xf>
    <xf numFmtId="0" fontId="6" fillId="0" borderId="2"/>
    <xf numFmtId="0" fontId="1" fillId="0" borderId="4">
      <alignment horizontal="left" vertical="center"/>
    </xf>
    <xf numFmtId="0" fontId="2" fillId="2" borderId="6"/>
    <xf numFmtId="3" fontId="2" fillId="0" borderId="2">
      <alignment horizontal="right" vertical="center"/>
    </xf>
    <xf numFmtId="0" fontId="1" fillId="0" borderId="4">
      <alignment horizontal="right" vertical="center"/>
    </xf>
    <xf numFmtId="0" fontId="2" fillId="0" borderId="5">
      <alignment horizontal="center" vertical="center"/>
    </xf>
    <xf numFmtId="3" fontId="2" fillId="0" borderId="2"/>
    <xf numFmtId="3" fontId="2" fillId="0" borderId="2"/>
    <xf numFmtId="0" fontId="2" fillId="0" borderId="5">
      <alignment horizontal="center" vertical="center" wrapText="1"/>
    </xf>
    <xf numFmtId="0" fontId="7" fillId="0" borderId="5">
      <alignment horizontal="left" vertical="center" indent="1"/>
    </xf>
    <xf numFmtId="0" fontId="8" fillId="0" borderId="2"/>
    <xf numFmtId="0" fontId="1" fillId="0" borderId="3">
      <alignment horizontal="left" vertical="center"/>
    </xf>
    <xf numFmtId="3" fontId="2" fillId="0" borderId="2">
      <alignment horizontal="center" vertical="center"/>
    </xf>
    <xf numFmtId="0" fontId="1" fillId="0" borderId="4">
      <alignment horizontal="center" vertical="center"/>
    </xf>
    <xf numFmtId="0" fontId="1" fillId="0" borderId="4">
      <alignment horizontal="center" vertical="center"/>
    </xf>
    <xf numFmtId="0" fontId="1" fillId="0" borderId="3">
      <alignment horizontal="left" vertical="center"/>
    </xf>
    <xf numFmtId="0" fontId="1" fillId="0" borderId="3">
      <alignment horizontal="left" vertical="center"/>
    </xf>
    <xf numFmtId="0" fontId="9" fillId="0" borderId="2"/>
    <xf numFmtId="164" fontId="42" fillId="0" borderId="0" applyFont="0" applyFill="0" applyBorder="0" applyAlignment="0" applyProtection="0"/>
  </cellStyleXfs>
  <cellXfs count="110">
    <xf numFmtId="0" fontId="0" fillId="0" borderId="0" xfId="0"/>
    <xf numFmtId="0" fontId="10" fillId="0" borderId="0" xfId="0" quotePrefix="1" applyFont="1"/>
    <xf numFmtId="0" fontId="11" fillId="0" borderId="0" xfId="0" quotePrefix="1" applyFont="1"/>
    <xf numFmtId="0" fontId="10" fillId="0" borderId="0" xfId="0" applyFont="1"/>
    <xf numFmtId="0" fontId="12" fillId="0" borderId="0" xfId="18" quotePrefix="1" applyNumberFormat="1" applyFont="1"/>
    <xf numFmtId="166" fontId="13" fillId="4" borderId="10" xfId="3" applyNumberFormat="1" applyFont="1" applyFill="1" applyBorder="1" applyAlignment="1">
      <alignment horizontal="center" vertical="center"/>
    </xf>
    <xf numFmtId="0" fontId="14" fillId="0" borderId="0" xfId="18" quotePrefix="1" applyNumberFormat="1" applyFont="1"/>
    <xf numFmtId="0" fontId="15" fillId="4" borderId="10" xfId="11" applyNumberFormat="1" applyFont="1" applyFill="1" applyBorder="1" applyAlignment="1">
      <alignment horizontal="center" vertical="center"/>
    </xf>
    <xf numFmtId="0" fontId="16" fillId="0" borderId="0" xfId="10" applyNumberFormat="1" applyFont="1" applyBorder="1"/>
    <xf numFmtId="0" fontId="12" fillId="0" borderId="0" xfId="18" applyNumberFormat="1" applyFont="1"/>
    <xf numFmtId="0" fontId="17" fillId="0" borderId="0" xfId="18" quotePrefix="1" applyNumberFormat="1" applyFont="1"/>
    <xf numFmtId="165" fontId="18" fillId="4" borderId="14" xfId="3" applyNumberFormat="1" applyFont="1" applyFill="1" applyBorder="1" applyAlignment="1">
      <alignment horizontal="center" vertical="center"/>
    </xf>
    <xf numFmtId="0" fontId="19" fillId="0" borderId="0" xfId="18" quotePrefix="1" applyNumberFormat="1" applyFont="1" applyAlignment="1">
      <alignment vertical="top"/>
    </xf>
    <xf numFmtId="0" fontId="20" fillId="4" borderId="0" xfId="11" applyNumberFormat="1" applyFont="1" applyFill="1" applyBorder="1" applyAlignment="1">
      <alignment horizontal="center" vertical="center"/>
    </xf>
    <xf numFmtId="0" fontId="21" fillId="0" borderId="0" xfId="10" applyNumberFormat="1" applyFont="1" applyBorder="1"/>
    <xf numFmtId="0" fontId="17" fillId="0" borderId="0" xfId="18" applyNumberFormat="1" applyFont="1"/>
    <xf numFmtId="0" fontId="12" fillId="0" borderId="0" xfId="25" quotePrefix="1" applyNumberFormat="1" applyFont="1" applyBorder="1"/>
    <xf numFmtId="166" fontId="22" fillId="0" borderId="0" xfId="9" applyNumberFormat="1" applyFont="1" applyBorder="1" applyAlignment="1">
      <alignment horizontal="center" vertical="center"/>
    </xf>
    <xf numFmtId="0" fontId="23" fillId="0" borderId="0" xfId="25" quotePrefix="1" applyNumberFormat="1" applyFont="1" applyBorder="1"/>
    <xf numFmtId="0" fontId="24" fillId="0" borderId="0" xfId="17" applyNumberFormat="1" applyFont="1" applyBorder="1" applyAlignment="1">
      <alignment horizontal="center" vertical="center"/>
    </xf>
    <xf numFmtId="0" fontId="16" fillId="0" borderId="0" xfId="17" applyNumberFormat="1" applyFont="1" applyBorder="1"/>
    <xf numFmtId="0" fontId="12" fillId="0" borderId="0" xfId="25" applyNumberFormat="1" applyFont="1" applyBorder="1"/>
    <xf numFmtId="0" fontId="11" fillId="0" borderId="0" xfId="0" applyFont="1"/>
    <xf numFmtId="0" fontId="12" fillId="0" borderId="7" xfId="27" quotePrefix="1" applyFont="1" applyBorder="1"/>
    <xf numFmtId="0" fontId="12" fillId="0" borderId="0" xfId="27" quotePrefix="1" applyFont="1" applyBorder="1"/>
    <xf numFmtId="0" fontId="12" fillId="0" borderId="8" xfId="26" applyFont="1" applyBorder="1"/>
    <xf numFmtId="0" fontId="10" fillId="0" borderId="0" xfId="0" applyFont="1" applyAlignment="1">
      <alignment horizontal="center"/>
    </xf>
    <xf numFmtId="0" fontId="12" fillId="0" borderId="0" xfId="26" applyFont="1" applyBorder="1"/>
    <xf numFmtId="1" fontId="10" fillId="0" borderId="0" xfId="0" applyNumberFormat="1" applyFont="1" applyAlignment="1">
      <alignment horizontal="center"/>
    </xf>
    <xf numFmtId="0" fontId="12" fillId="0" borderId="8" xfId="26" applyFont="1" applyBorder="1" applyAlignment="1">
      <alignment horizontal="center"/>
    </xf>
    <xf numFmtId="0" fontId="16" fillId="0" borderId="11" xfId="1" quotePrefix="1" applyFont="1" applyBorder="1">
      <alignment horizontal="center" vertical="center"/>
    </xf>
    <xf numFmtId="0" fontId="25" fillId="0" borderId="11" xfId="1" quotePrefix="1" applyFont="1" applyBorder="1">
      <alignment horizontal="center" vertical="center"/>
    </xf>
    <xf numFmtId="0" fontId="16" fillId="0" borderId="12" xfId="1" quotePrefix="1" applyFont="1" applyBorder="1">
      <alignment horizontal="center" vertical="center"/>
    </xf>
    <xf numFmtId="0" fontId="26" fillId="0" borderId="16" xfId="0" quotePrefix="1" applyFont="1" applyBorder="1" applyAlignment="1">
      <alignment horizontal="center" vertical="center"/>
    </xf>
    <xf numFmtId="0" fontId="25" fillId="0" borderId="0" xfId="1" quotePrefix="1" applyFont="1" applyBorder="1">
      <alignment horizontal="center" vertical="center"/>
    </xf>
    <xf numFmtId="0" fontId="29" fillId="5" borderId="0" xfId="1" quotePrefix="1" applyFont="1" applyFill="1" applyBorder="1" applyAlignment="1">
      <alignment vertical="center"/>
    </xf>
    <xf numFmtId="0" fontId="30" fillId="5" borderId="0" xfId="1" quotePrefix="1" applyFont="1" applyFill="1" applyBorder="1" applyAlignment="1">
      <alignment vertical="center"/>
    </xf>
    <xf numFmtId="0" fontId="29" fillId="5" borderId="0" xfId="1" quotePrefix="1" applyFont="1" applyFill="1" applyBorder="1">
      <alignment horizontal="center" vertical="center"/>
    </xf>
    <xf numFmtId="0" fontId="31" fillId="0" borderId="0" xfId="18" quotePrefix="1" applyNumberFormat="1" applyFont="1"/>
    <xf numFmtId="0" fontId="23" fillId="0" borderId="0" xfId="25" applyNumberFormat="1" applyFont="1" applyBorder="1"/>
    <xf numFmtId="3" fontId="12" fillId="0" borderId="0" xfId="9" applyFont="1" applyBorder="1"/>
    <xf numFmtId="3" fontId="12" fillId="0" borderId="2" xfId="9" applyFont="1"/>
    <xf numFmtId="0" fontId="16" fillId="0" borderId="1" xfId="1" quotePrefix="1" applyFont="1">
      <alignment horizontal="center" vertical="center"/>
    </xf>
    <xf numFmtId="0" fontId="25" fillId="0" borderId="1" xfId="1" quotePrefix="1" applyFont="1">
      <alignment horizontal="center" vertical="center"/>
    </xf>
    <xf numFmtId="0" fontId="16" fillId="0" borderId="9" xfId="1" quotePrefix="1" applyFont="1" applyBorder="1">
      <alignment horizontal="center" vertical="center"/>
    </xf>
    <xf numFmtId="49" fontId="24" fillId="0" borderId="0" xfId="17" applyNumberFormat="1" applyFont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27" fillId="0" borderId="0" xfId="0" applyFont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16" fillId="0" borderId="0" xfId="1" quotePrefix="1" applyFont="1" applyBorder="1">
      <alignment horizontal="center" vertical="center"/>
    </xf>
    <xf numFmtId="165" fontId="32" fillId="4" borderId="14" xfId="3" applyNumberFormat="1" applyFont="1" applyFill="1" applyBorder="1" applyAlignment="1">
      <alignment horizontal="center" vertical="center"/>
    </xf>
    <xf numFmtId="0" fontId="23" fillId="0" borderId="0" xfId="18" quotePrefix="1" applyNumberFormat="1" applyFont="1" applyAlignment="1">
      <alignment vertical="top"/>
    </xf>
    <xf numFmtId="0" fontId="27" fillId="0" borderId="0" xfId="0" applyFont="1" applyAlignment="1">
      <alignment horizontal="center"/>
    </xf>
    <xf numFmtId="0" fontId="26" fillId="0" borderId="15" xfId="0" quotePrefix="1" applyFont="1" applyBorder="1" applyAlignment="1">
      <alignment horizontal="center" vertical="center"/>
    </xf>
    <xf numFmtId="0" fontId="33" fillId="0" borderId="0" xfId="0" applyFont="1"/>
    <xf numFmtId="0" fontId="34" fillId="0" borderId="0" xfId="18" quotePrefix="1" applyNumberFormat="1" applyFont="1"/>
    <xf numFmtId="166" fontId="37" fillId="0" borderId="0" xfId="9" applyNumberFormat="1" applyFont="1" applyBorder="1" applyAlignment="1">
      <alignment horizontal="center" vertical="center"/>
    </xf>
    <xf numFmtId="0" fontId="38" fillId="0" borderId="0" xfId="17" applyNumberFormat="1" applyFont="1" applyBorder="1" applyAlignment="1">
      <alignment horizontal="center" vertical="center"/>
    </xf>
    <xf numFmtId="0" fontId="39" fillId="0" borderId="0" xfId="0" applyFont="1" applyAlignment="1">
      <alignment horizontal="center"/>
    </xf>
    <xf numFmtId="0" fontId="26" fillId="0" borderId="0" xfId="0" quotePrefix="1" applyFont="1" applyAlignment="1">
      <alignment horizontal="center" vertical="center"/>
    </xf>
    <xf numFmtId="0" fontId="12" fillId="0" borderId="8" xfId="26" applyNumberFormat="1" applyFont="1" applyBorder="1"/>
    <xf numFmtId="166" fontId="13" fillId="4" borderId="14" xfId="3" applyNumberFormat="1" applyFont="1" applyFill="1" applyBorder="1" applyAlignment="1">
      <alignment horizontal="center" vertical="center"/>
    </xf>
    <xf numFmtId="0" fontId="15" fillId="4" borderId="14" xfId="11" applyNumberFormat="1" applyFont="1" applyFill="1" applyBorder="1" applyAlignment="1">
      <alignment horizontal="center" vertical="center"/>
    </xf>
    <xf numFmtId="165" fontId="18" fillId="4" borderId="13" xfId="3" applyNumberFormat="1" applyFont="1" applyFill="1" applyBorder="1" applyAlignment="1">
      <alignment horizontal="center" vertical="center"/>
    </xf>
    <xf numFmtId="0" fontId="20" fillId="4" borderId="13" xfId="11" applyNumberFormat="1" applyFont="1" applyFill="1" applyBorder="1" applyAlignment="1">
      <alignment horizontal="center" vertical="center"/>
    </xf>
    <xf numFmtId="0" fontId="35" fillId="4" borderId="14" xfId="11" applyNumberFormat="1" applyFont="1" applyFill="1" applyBorder="1" applyAlignment="1">
      <alignment horizontal="center" vertical="center"/>
    </xf>
    <xf numFmtId="0" fontId="36" fillId="4" borderId="13" xfId="11" applyNumberFormat="1" applyFont="1" applyFill="1" applyBorder="1" applyAlignment="1">
      <alignment horizontal="center" vertical="center"/>
    </xf>
    <xf numFmtId="49" fontId="35" fillId="4" borderId="14" xfId="11" applyNumberFormat="1" applyFont="1" applyFill="1" applyBorder="1" applyAlignment="1">
      <alignment horizontal="center" vertical="center"/>
    </xf>
    <xf numFmtId="0" fontId="40" fillId="0" borderId="0" xfId="0" applyFont="1" applyAlignment="1">
      <alignment horizontal="left" vertical="center" readingOrder="1"/>
    </xf>
    <xf numFmtId="0" fontId="10" fillId="0" borderId="17" xfId="0" applyFont="1" applyBorder="1"/>
    <xf numFmtId="0" fontId="41" fillId="0" borderId="0" xfId="0" applyFont="1"/>
    <xf numFmtId="0" fontId="30" fillId="0" borderId="0" xfId="1" quotePrefix="1" applyFont="1" applyBorder="1">
      <alignment horizontal="center" vertical="center"/>
    </xf>
    <xf numFmtId="0" fontId="41" fillId="0" borderId="0" xfId="0" applyFont="1" applyAlignment="1">
      <alignment wrapText="1"/>
    </xf>
    <xf numFmtId="0" fontId="35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5" fillId="0" borderId="0" xfId="0" applyFont="1" applyAlignment="1">
      <alignment wrapText="1"/>
    </xf>
    <xf numFmtId="0" fontId="21" fillId="0" borderId="0" xfId="10" applyNumberFormat="1" applyFont="1" applyFill="1" applyBorder="1"/>
    <xf numFmtId="0" fontId="17" fillId="0" borderId="0" xfId="18" quotePrefix="1" applyNumberFormat="1" applyFont="1" applyBorder="1"/>
    <xf numFmtId="165" fontId="18" fillId="0" borderId="0" xfId="3" applyNumberFormat="1" applyFont="1" applyFill="1" applyBorder="1" applyAlignment="1">
      <alignment horizontal="center" vertical="center"/>
    </xf>
    <xf numFmtId="0" fontId="19" fillId="0" borderId="0" xfId="18" quotePrefix="1" applyNumberFormat="1" applyFont="1" applyBorder="1" applyAlignment="1">
      <alignment vertical="top"/>
    </xf>
    <xf numFmtId="0" fontId="17" fillId="0" borderId="0" xfId="18" applyNumberFormat="1" applyFont="1" applyBorder="1"/>
    <xf numFmtId="168" fontId="22" fillId="0" borderId="0" xfId="9" applyNumberFormat="1" applyFont="1" applyBorder="1" applyAlignment="1">
      <alignment horizontal="center" vertical="center"/>
    </xf>
    <xf numFmtId="168" fontId="12" fillId="0" borderId="0" xfId="25" applyNumberFormat="1" applyFont="1" applyBorder="1"/>
    <xf numFmtId="0" fontId="20" fillId="0" borderId="0" xfId="11" applyNumberFormat="1" applyFont="1" applyFill="1" applyBorder="1" applyAlignment="1">
      <alignment horizontal="center" vertical="center"/>
    </xf>
    <xf numFmtId="167" fontId="12" fillId="0" borderId="0" xfId="74" quotePrefix="1" applyNumberFormat="1" applyFont="1" applyFill="1" applyBorder="1"/>
    <xf numFmtId="167" fontId="13" fillId="0" borderId="0" xfId="74" applyNumberFormat="1" applyFont="1" applyFill="1" applyBorder="1" applyAlignment="1">
      <alignment horizontal="center" vertical="center"/>
    </xf>
    <xf numFmtId="167" fontId="14" fillId="0" borderId="0" xfId="74" quotePrefix="1" applyNumberFormat="1" applyFont="1" applyFill="1" applyBorder="1"/>
    <xf numFmtId="167" fontId="15" fillId="0" borderId="0" xfId="74" applyNumberFormat="1" applyFont="1" applyFill="1" applyBorder="1" applyAlignment="1">
      <alignment horizontal="center" vertical="center"/>
    </xf>
    <xf numFmtId="167" fontId="16" fillId="0" borderId="0" xfId="74" applyNumberFormat="1" applyFont="1" applyFill="1" applyBorder="1"/>
    <xf numFmtId="167" fontId="12" fillId="0" borderId="0" xfId="74" applyNumberFormat="1" applyFont="1" applyFill="1" applyBorder="1"/>
    <xf numFmtId="49" fontId="15" fillId="0" borderId="0" xfId="74" applyNumberFormat="1" applyFont="1" applyFill="1" applyBorder="1" applyAlignment="1">
      <alignment horizontal="center" vertical="center"/>
    </xf>
    <xf numFmtId="0" fontId="41" fillId="4" borderId="14" xfId="11" applyNumberFormat="1" applyFont="1" applyFill="1" applyBorder="1" applyAlignment="1">
      <alignment horizontal="center" vertical="center"/>
    </xf>
    <xf numFmtId="0" fontId="37" fillId="0" borderId="0" xfId="18" applyNumberFormat="1" applyFont="1"/>
    <xf numFmtId="169" fontId="22" fillId="4" borderId="14" xfId="3" applyNumberFormat="1" applyFont="1" applyFill="1" applyBorder="1" applyAlignment="1">
      <alignment horizontal="center" vertical="center"/>
    </xf>
    <xf numFmtId="0" fontId="0" fillId="0" borderId="0" xfId="0" quotePrefix="1"/>
    <xf numFmtId="49" fontId="24" fillId="0" borderId="0" xfId="17" quotePrefix="1" applyNumberFormat="1" applyFont="1" applyBorder="1" applyAlignment="1">
      <alignment horizontal="center" vertical="center"/>
    </xf>
    <xf numFmtId="49" fontId="15" fillId="4" borderId="10" xfId="11" quotePrefix="1" applyNumberFormat="1" applyFont="1" applyFill="1" applyBorder="1" applyAlignment="1">
      <alignment horizontal="center" vertical="center"/>
    </xf>
    <xf numFmtId="49" fontId="41" fillId="4" borderId="14" xfId="11" quotePrefix="1" applyNumberFormat="1" applyFont="1" applyFill="1" applyBorder="1" applyAlignment="1">
      <alignment horizontal="center" vertical="center"/>
    </xf>
    <xf numFmtId="49" fontId="38" fillId="0" borderId="0" xfId="17" quotePrefix="1" applyNumberFormat="1" applyFont="1" applyBorder="1" applyAlignment="1">
      <alignment horizontal="center" vertical="center"/>
    </xf>
    <xf numFmtId="49" fontId="35" fillId="4" borderId="14" xfId="11" quotePrefix="1" applyNumberFormat="1" applyFont="1" applyFill="1" applyBorder="1" applyAlignment="1">
      <alignment horizontal="center" vertical="center"/>
    </xf>
    <xf numFmtId="49" fontId="36" fillId="4" borderId="13" xfId="11" quotePrefix="1" applyNumberFormat="1" applyFont="1" applyFill="1" applyBorder="1" applyAlignment="1">
      <alignment horizontal="center" vertical="center"/>
    </xf>
    <xf numFmtId="49" fontId="15" fillId="4" borderId="14" xfId="11" quotePrefix="1" applyNumberFormat="1" applyFont="1" applyFill="1" applyBorder="1" applyAlignment="1">
      <alignment horizontal="center" vertical="center"/>
    </xf>
    <xf numFmtId="49" fontId="20" fillId="4" borderId="13" xfId="11" quotePrefix="1" applyNumberFormat="1" applyFont="1" applyFill="1" applyBorder="1" applyAlignment="1">
      <alignment horizontal="center" vertical="center"/>
    </xf>
    <xf numFmtId="49" fontId="20" fillId="0" borderId="0" xfId="11" quotePrefix="1" applyNumberFormat="1" applyFont="1" applyFill="1" applyBorder="1" applyAlignment="1">
      <alignment horizontal="center" vertical="center"/>
    </xf>
    <xf numFmtId="0" fontId="27" fillId="0" borderId="13" xfId="0" applyFont="1" applyBorder="1" applyAlignment="1">
      <alignment horizontal="center"/>
    </xf>
    <xf numFmtId="0" fontId="12" fillId="6" borderId="17" xfId="26" applyFont="1" applyFill="1" applyBorder="1" applyAlignment="1">
      <alignment horizontal="center"/>
    </xf>
    <xf numFmtId="0" fontId="12" fillId="6" borderId="17" xfId="26" applyNumberFormat="1" applyFont="1" applyFill="1" applyBorder="1" applyAlignment="1">
      <alignment horizontal="center"/>
    </xf>
    <xf numFmtId="0" fontId="12" fillId="0" borderId="17" xfId="27" quotePrefix="1" applyFont="1" applyBorder="1" applyAlignment="1">
      <alignment horizontal="left"/>
    </xf>
    <xf numFmtId="0" fontId="35" fillId="0" borderId="13" xfId="0" applyFont="1" applyBorder="1" applyAlignment="1">
      <alignment horizontal="center"/>
    </xf>
  </cellXfs>
  <cellStyles count="75">
    <cellStyle name="AF Column - IBM Cognos" xfId="1" xr:uid="{406A4609-AC25-4598-A9D6-11ECBBE59225}"/>
    <cellStyle name="AF Data - IBM Cognos" xfId="2" xr:uid="{5FEBD931-E54F-4CF2-95B9-66FC4271F267}"/>
    <cellStyle name="AF Data 0 - IBM Cognos" xfId="3" xr:uid="{D7995038-ACD7-400A-997E-360A8EE6A0CF}"/>
    <cellStyle name="AF Data 1 - IBM Cognos" xfId="4" xr:uid="{886C8D25-D7AC-4B97-9D1B-7E7EFF71998A}"/>
    <cellStyle name="AF Data 2 - IBM Cognos" xfId="5" xr:uid="{BFF48286-53C5-459D-9AE6-7F00531ACB5D}"/>
    <cellStyle name="AF Data 3 - IBM Cognos" xfId="6" xr:uid="{B6E32620-7792-4AD9-B472-9ACF008AFAED}"/>
    <cellStyle name="AF Data 4 - IBM Cognos" xfId="7" xr:uid="{662E116D-4EFB-4FB4-919C-6E147F2AFDB3}"/>
    <cellStyle name="AF Data 5 - IBM Cognos" xfId="8" xr:uid="{2BD6D284-1432-4E55-9F18-F16CCD35AF3E}"/>
    <cellStyle name="AF Data Leaf - IBM Cognos" xfId="9" xr:uid="{1EC73922-EC11-4191-BD06-8606EBCB8FFA}"/>
    <cellStyle name="AF Header - IBM Cognos" xfId="10" xr:uid="{847FE39F-CBBC-4523-B809-B4D0B2C081C5}"/>
    <cellStyle name="AF Header 0 - IBM Cognos" xfId="11" xr:uid="{2EFE5D1A-FAF1-4F29-B8E8-34B93F656E50}"/>
    <cellStyle name="AF Header 1 - IBM Cognos" xfId="12" xr:uid="{6B857EA1-D502-436D-8B4B-F59817F7A1A4}"/>
    <cellStyle name="AF Header 2 - IBM Cognos" xfId="13" xr:uid="{BCD73D07-D322-466C-A13C-954C4F9BD8D1}"/>
    <cellStyle name="AF Header 3 - IBM Cognos" xfId="14" xr:uid="{C94F9F63-C244-4E99-B18C-5FD06C1B93A9}"/>
    <cellStyle name="AF Header 4 - IBM Cognos" xfId="15" xr:uid="{5F3670FB-F709-4168-B247-E1770FB95955}"/>
    <cellStyle name="AF Header 5 - IBM Cognos" xfId="16" xr:uid="{FC199C75-3375-49E3-9946-B481B46059D0}"/>
    <cellStyle name="AF Header Leaf - IBM Cognos" xfId="17" xr:uid="{EFB0E480-C7B3-4AD9-91F4-70D10FA67565}"/>
    <cellStyle name="AF Row - IBM Cognos" xfId="18" xr:uid="{0F8D99FF-4908-4939-B489-9B0C371EE496}"/>
    <cellStyle name="AF Row 0 - IBM Cognos" xfId="19" xr:uid="{02C1FD85-7204-4B10-B046-078462C98602}"/>
    <cellStyle name="AF Row 1 - IBM Cognos" xfId="20" xr:uid="{2588BD82-1D15-4F4B-9452-67202E093B66}"/>
    <cellStyle name="AF Row 2 - IBM Cognos" xfId="21" xr:uid="{50E1D423-22D8-47D3-8E80-19DBCA0259B7}"/>
    <cellStyle name="AF Row 3 - IBM Cognos" xfId="22" xr:uid="{E9C123B3-709B-4DC8-87D2-0EFB239FED58}"/>
    <cellStyle name="AF Row 4 - IBM Cognos" xfId="23" xr:uid="{E4D870B0-CB58-4534-AB1E-FD0985474483}"/>
    <cellStyle name="AF Row 5 - IBM Cognos" xfId="24" xr:uid="{3321492A-345E-4E9A-BDC7-697E19FB4028}"/>
    <cellStyle name="AF Row Leaf - IBM Cognos" xfId="25" xr:uid="{CB4C44A7-801B-4ADE-93B6-DD8BD368E08B}"/>
    <cellStyle name="AF Subnm - IBM Cognos" xfId="26" xr:uid="{C11AE7D4-A78C-454F-A563-8D2CEC7D0EC1}"/>
    <cellStyle name="AF Title - IBM Cognos" xfId="27" xr:uid="{03C466DB-1A68-448A-B161-DCEE11AA8B0E}"/>
    <cellStyle name="Calculated Column - IBM Cognos" xfId="28" xr:uid="{69FCC6F3-A0F4-425D-AF7B-34D868936269}"/>
    <cellStyle name="Calculated Column Name - IBM Cognos" xfId="29" xr:uid="{376CA001-AF45-406C-B606-D21FA293CDB8}"/>
    <cellStyle name="Calculated Row - IBM Cognos" xfId="30" xr:uid="{F04C696A-E37D-4CD5-9C88-4369E3257BD0}"/>
    <cellStyle name="Calculated Row Name - IBM Cognos" xfId="31" xr:uid="{D8B6E2BA-44F5-4796-B2F9-6CBDB5C7AE3F}"/>
    <cellStyle name="Column Name - IBM Cognos" xfId="32" xr:uid="{5D634B7C-36F8-479D-A2F6-76CB93DAD18F}"/>
    <cellStyle name="Column Template - IBM Cognos" xfId="33" xr:uid="{425BD153-84BD-425E-9A71-9EAAECF5EE41}"/>
    <cellStyle name="Comma" xfId="74" builtinId="3"/>
    <cellStyle name="Differs From Base - IBM Cognos" xfId="34" xr:uid="{BFF19EAD-08F5-40E2-A06E-AED878B30E2F}"/>
    <cellStyle name="DQR Column 0 - IBM Cognos" xfId="35" xr:uid="{4A13047D-7046-4FFD-B9A0-B731CBE34416}"/>
    <cellStyle name="DQR Column 1 - IBM Cognos" xfId="36" xr:uid="{5B299432-4339-4ED1-8B85-0FC4BD12956E}"/>
    <cellStyle name="DQR Column 2 - IBM Cognos" xfId="37" xr:uid="{72884FEB-5629-4C40-926B-7B7D637AE2DD}"/>
    <cellStyle name="DQR Column 3 - IBM Cognos" xfId="38" xr:uid="{B909A7C1-BAC5-4D2E-890E-53D6AF6ED855}"/>
    <cellStyle name="DQR Column 4 - IBM Cognos" xfId="39" xr:uid="{083A758E-FFD3-4979-AA5C-DC92595A3F9A}"/>
    <cellStyle name="DQR Column 5 - IBM Cognos" xfId="40" xr:uid="{E7F74336-4DC0-4B77-8492-6118178910B8}"/>
    <cellStyle name="DQR Column Default - IBM Cognos" xfId="41" xr:uid="{418DD371-028C-4DF0-A005-A269B7B43F8A}"/>
    <cellStyle name="DQR Column Leaf - IBM Cognos" xfId="42" xr:uid="{D2831967-70BC-457E-95E4-08BA7A56EE62}"/>
    <cellStyle name="DQR Data Default - IBM Cognos" xfId="43" xr:uid="{6CCA2551-DCEC-4C76-AD76-B37A7DFE516A}"/>
    <cellStyle name="DQR Default - IBM Cognos" xfId="44" xr:uid="{1B3D3B4E-CE91-4EAE-8F9C-B228591BE8BA}"/>
    <cellStyle name="DQR Row 0 - IBM Cognos" xfId="45" xr:uid="{E75B3C0C-CBC1-4854-AFFA-4F20365A40E0}"/>
    <cellStyle name="DQR Row 1 - IBM Cognos" xfId="46" xr:uid="{75F39B04-890E-47C4-9684-FA729623B53F}"/>
    <cellStyle name="DQR Row 2 - IBM Cognos" xfId="47" xr:uid="{B16541E0-F5AD-44A2-94E4-FDB2ECCC7FAB}"/>
    <cellStyle name="DQR Row 3 - IBM Cognos" xfId="48" xr:uid="{962D9597-2F4E-4954-B478-8DE2DEBF9E1F}"/>
    <cellStyle name="DQR Row 4 - IBM Cognos" xfId="49" xr:uid="{646E9DCB-6A49-4D87-ACB7-FA4EC91E9377}"/>
    <cellStyle name="DQR Row 5 - IBM Cognos" xfId="50" xr:uid="{640B6C54-E090-42B2-8BC9-79C9B9D94AE7}"/>
    <cellStyle name="DQR Row Default - IBM Cognos" xfId="51" xr:uid="{A976EC65-8AC6-45CC-87BF-982A18F9174A}"/>
    <cellStyle name="DQR Row Leaf - IBM Cognos" xfId="52" xr:uid="{B7005DBA-0E74-4F72-A90F-4DD8734D4731}"/>
    <cellStyle name="Edit - IBM Cognos" xfId="53" xr:uid="{E8FF6C74-DD7E-4229-ABAA-CD0A679FEC2E}"/>
    <cellStyle name="Formula - IBM Cognos" xfId="54" xr:uid="{900ADE0D-C9BD-4B66-968B-0C137D222BDE}"/>
    <cellStyle name="Group Name - IBM Cognos" xfId="55" xr:uid="{6626B1D5-7280-4EFF-8D46-3FBF106C1E34}"/>
    <cellStyle name="Hold Values - IBM Cognos" xfId="56" xr:uid="{F857A4F8-E069-47C1-A724-FAED3079F4F2}"/>
    <cellStyle name="List Name - IBM Cognos" xfId="57" xr:uid="{BBFEC9EE-C7AE-4918-B78C-EAD4F7DB82FF}"/>
    <cellStyle name="Locked - IBM Cognos" xfId="58" xr:uid="{6C9E0293-6ECB-4BC0-89DF-2FA2CA170FC1}"/>
    <cellStyle name="Measure - IBM Cognos" xfId="59" xr:uid="{70DAF38A-7EC1-43A1-9FF0-C6B08E8043D6}"/>
    <cellStyle name="Measure Header - IBM Cognos" xfId="60" xr:uid="{C43C9402-2CC6-4D19-BEA6-7DA7DF27339E}"/>
    <cellStyle name="Measure Name - IBM Cognos" xfId="61" xr:uid="{D3AE5CD6-1E91-41E1-AB52-6BAE74AB6152}"/>
    <cellStyle name="Measure Summary - IBM Cognos" xfId="62" xr:uid="{67919257-7D04-4DB5-9A21-9183543D051F}"/>
    <cellStyle name="Measure Summary TM1 - IBM Cognos" xfId="63" xr:uid="{0C439A28-FFB8-475B-8A1D-AF58155280BC}"/>
    <cellStyle name="Measure Template - IBM Cognos" xfId="64" xr:uid="{ABC118D8-1750-4895-9CFE-98FEBB47F4D5}"/>
    <cellStyle name="More - IBM Cognos" xfId="65" xr:uid="{9314F0E2-7B92-4FC5-943A-0604EB51B290}"/>
    <cellStyle name="Normal" xfId="0" builtinId="0" customBuiltin="1"/>
    <cellStyle name="Pending Change - IBM Cognos" xfId="66" xr:uid="{B1CEA9BD-6E17-475C-97B0-5A5C3D42B9B4}"/>
    <cellStyle name="Row Name - IBM Cognos" xfId="67" xr:uid="{913BBD5F-FFFB-4FC6-B900-0050005098C0}"/>
    <cellStyle name="Row Template - IBM Cognos" xfId="68" xr:uid="{09B0F362-6FDF-4161-A91C-86F7834429B2}"/>
    <cellStyle name="Summary Column Name - IBM Cognos" xfId="69" xr:uid="{BD34405E-1E3D-4357-AC89-9C7E3146E31B}"/>
    <cellStyle name="Summary Column Name TM1 - IBM Cognos" xfId="70" xr:uid="{58A24C17-2C9F-4333-B8FD-027C7CC6B499}"/>
    <cellStyle name="Summary Row Name - IBM Cognos" xfId="71" xr:uid="{FEA6B776-3A7B-48DF-B553-A6936BFC150D}"/>
    <cellStyle name="Summary Row Name TM1 - IBM Cognos" xfId="72" xr:uid="{FD3C510D-5A7F-4A10-853A-E07F12639639}"/>
    <cellStyle name="Unsaved Change - IBM Cognos" xfId="73" xr:uid="{53655A2B-5E34-4D66-A707-667D993DD8BA}"/>
  </cellStyles>
  <dxfs count="0"/>
  <tableStyles count="0" defaultTableStyle="TableStyleMedium2" defaultPivotStyle="PivotStyleLight16"/>
  <colors>
    <mruColors>
      <color rgb="FFFFFFCC"/>
      <color rgb="FF336600"/>
      <color rgb="FFE2EFDA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717550</xdr:colOff>
      <xdr:row>22</xdr:row>
      <xdr:rowOff>117475</xdr:rowOff>
    </xdr:from>
    <xdr:to>
      <xdr:col>23</xdr:col>
      <xdr:colOff>154421</xdr:colOff>
      <xdr:row>24</xdr:row>
      <xdr:rowOff>113599</xdr:rowOff>
    </xdr:to>
    <xdr:pic>
      <xdr:nvPicPr>
        <xdr:cNvPr id="2" name="Grafický objekt 3" descr="Grafický objekt 3">
          <a:extLst>
            <a:ext uri="{FF2B5EF4-FFF2-40B4-BE49-F238E27FC236}">
              <a16:creationId xmlns:a16="http://schemas.microsoft.com/office/drawing/2014/main" id="{AA0BC665-743D-4550-B008-DDFC74DD9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17150" y="981075"/>
          <a:ext cx="2751571" cy="828518"/>
        </a:xfrm>
        <a:prstGeom prst="rect">
          <a:avLst/>
        </a:prstGeom>
        <a:ln w="12700">
          <a:miter lim="400000"/>
        </a:ln>
      </xdr:spPr>
    </xdr:pic>
    <xdr:clientData/>
  </xdr:twoCellAnchor>
  <xdr:twoCellAnchor editAs="oneCell">
    <xdr:from>
      <xdr:col>17</xdr:col>
      <xdr:colOff>0</xdr:colOff>
      <xdr:row>87</xdr:row>
      <xdr:rowOff>622300</xdr:rowOff>
    </xdr:from>
    <xdr:to>
      <xdr:col>23</xdr:col>
      <xdr:colOff>198871</xdr:colOff>
      <xdr:row>108</xdr:row>
      <xdr:rowOff>378463</xdr:rowOff>
    </xdr:to>
    <xdr:pic>
      <xdr:nvPicPr>
        <xdr:cNvPr id="3" name="Grafický objekt 3" descr="Grafický objekt 3">
          <a:extLst>
            <a:ext uri="{FF2B5EF4-FFF2-40B4-BE49-F238E27FC236}">
              <a16:creationId xmlns:a16="http://schemas.microsoft.com/office/drawing/2014/main" id="{05E7E6B1-5315-4565-8C31-60B205F53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61600" y="10655300"/>
          <a:ext cx="2751571" cy="826137"/>
        </a:xfrm>
        <a:prstGeom prst="rect">
          <a:avLst/>
        </a:prstGeom>
        <a:ln w="12700">
          <a:miter lim="400000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=@TM1RPTROW($J$176,%22Finance:Accounts%20-%20Cashflow%22,,,%22Display%20Name%22,FALSE,TM1RPTQRYRNG59035089,,FALSE)" TargetMode="External"/><Relationship Id="rId21" Type="http://schemas.openxmlformats.org/officeDocument/2006/relationships/hyperlink" Target="mailto:=@TM1RPTROW($J$141,%22Finance:Accounts%20-%20MA%22,,,%22Display%20Name%22,FALSE,'Summary%20Group%20Performance'!Dynamic_ae2ad3628e3c4dc284cb10d5588531d3,,false)" TargetMode="External"/><Relationship Id="rId42" Type="http://schemas.openxmlformats.org/officeDocument/2006/relationships/hyperlink" Target="mailto:=@TM1RPTROW($J$44,%22Finance:Accounts%20-%20MA%22,,,%22Display%20Name%22,FALSE,'Summary%20Group%20Performance'!Dynamic_a27a1e7c9c9e4547a4591925de71738c,,FALSE)" TargetMode="External"/><Relationship Id="rId47" Type="http://schemas.openxmlformats.org/officeDocument/2006/relationships/hyperlink" Target="mailto:=@TM1RPTROW($J$44,%22Finance:Accounts%20-%20MA%22,,,%22Display%20Name%22,FALSE,'Summary%20Group%20Performance'!Dynamic_a27a1e7c9c9e4547a4591925de71738c,,FALSE)" TargetMode="External"/><Relationship Id="rId63" Type="http://schemas.openxmlformats.org/officeDocument/2006/relationships/hyperlink" Target="mailto:=@TM1RPTROW($J$44,%22Finance:Accounts%20-%20MA%22,,,%22Display%20Name%22,FALSE,'Summary%20Group%20Performance'!Dynamic_a27a1e7c9c9e4547a4591925de71738c,,FALSE)" TargetMode="External"/><Relationship Id="rId68" Type="http://schemas.openxmlformats.org/officeDocument/2006/relationships/hyperlink" Target="mailto:=@TM1RPTROW($J$93,%22Finance:Accounts%20-%20MA%22,,,%22Display%20Name%22,FALSE,'Summary%20Group%20Performance'!Dynamic_fe995f6263f54176a6be14c1c9cf279b,,FALSE)" TargetMode="External"/><Relationship Id="rId7" Type="http://schemas.openxmlformats.org/officeDocument/2006/relationships/hyperlink" Target="mailto:=@TM1RPTROW($J$117,%22Finance:Accounts%20-%20MA%22,,,%22Display%20Name%22,FALSE,'Summary%20Group%20Performance'!Dynamic_bc2d0e3322d04ddf8160ec0b6926f19c,,false)" TargetMode="External"/><Relationship Id="rId71" Type="http://schemas.openxmlformats.org/officeDocument/2006/relationships/drawing" Target="../drawings/drawing1.xml"/><Relationship Id="rId2" Type="http://schemas.openxmlformats.org/officeDocument/2006/relationships/hyperlink" Target="mailto:=@TM1RPTROW($J$141,%22Finance:Accounts%20-%20MA%22,,,%22Display%20Name%22,FALSE,'Summary%20Group%20Performance'!Dynamic_ae2ad3628e3c4dc284cb10d5588531d3,,false)" TargetMode="External"/><Relationship Id="rId16" Type="http://schemas.openxmlformats.org/officeDocument/2006/relationships/hyperlink" Target="mailto:=@TM1RPTROW($J$141,%22Finance:Accounts%20-%20MA%22,,,%22Display%20Name%22,FALSE,'Summary%20Group%20Performance'!Dynamic_ae2ad3628e3c4dc284cb10d5588531d3,,false)" TargetMode="External"/><Relationship Id="rId29" Type="http://schemas.openxmlformats.org/officeDocument/2006/relationships/hyperlink" Target="mailto:=@TM1RPTROW($J$176,%22Finance:Accounts%20-%20Cashflow%22,,,%22Display%20Name%22,FALSE,TM1RPTQRYRNG59035089,,FALSE)" TargetMode="External"/><Relationship Id="rId11" Type="http://schemas.openxmlformats.org/officeDocument/2006/relationships/hyperlink" Target="mailto:=@TM1RPTROW($J$141,%22Finance:Accounts%20-%20MA%22,,,%22Display%20Name%22,FALSE,'Summary%20Group%20Performance'!Dynamic_ae2ad3628e3c4dc284cb10d5588531d3,,false)" TargetMode="External"/><Relationship Id="rId24" Type="http://schemas.openxmlformats.org/officeDocument/2006/relationships/hyperlink" Target="mailto:=@TM1RPTROW($J$176,%22Finance:Accounts%20-%20Cashflow%22,,,%22Display%20Name%22,FALSE,TM1RPTQRYRNG59035089,,FALSE)" TargetMode="External"/><Relationship Id="rId32" Type="http://schemas.openxmlformats.org/officeDocument/2006/relationships/hyperlink" Target="mailto:=@TM1RPTROW($J$176,%22Finance:Accounts%20-%20Cashflow%22,,,%22Display%20Name%22,FALSE,TM1RPTQRYRNG59035089,,FALSE)" TargetMode="External"/><Relationship Id="rId37" Type="http://schemas.openxmlformats.org/officeDocument/2006/relationships/hyperlink" Target="mailto:=@TM1RPTROW($J$7,%22Finance:Accounts%20-%20MA%22,%22Summary%20Group%20Performance%20Reporting%20Subset%20-%20D&amp;E%22,,%22Display%20Name%22,FALSE,,,FALSE)" TargetMode="External"/><Relationship Id="rId40" Type="http://schemas.openxmlformats.org/officeDocument/2006/relationships/hyperlink" Target="mailto:=@TM1RPTROW($J$44,%22Finance:Accounts%20-%20MA%22,,,%22Display%20Name%22,FALSE,'Summary%20Group%20Performance'!Dynamic_a27a1e7c9c9e4547a4591925de71738c,,FALSE)" TargetMode="External"/><Relationship Id="rId45" Type="http://schemas.openxmlformats.org/officeDocument/2006/relationships/hyperlink" Target="mailto:=@TM1RPTROW($J$44,%22Finance:Accounts%20-%20MA%22,,,%22Display%20Name%22,FALSE,'Summary%20Group%20Performance'!Dynamic_a27a1e7c9c9e4547a4591925de71738c,,FALSE)" TargetMode="External"/><Relationship Id="rId53" Type="http://schemas.openxmlformats.org/officeDocument/2006/relationships/hyperlink" Target="mailto:=@TM1RPTROW($J$44,%22Finance:Accounts%20-%20MA%22,,,%22Display%20Name%22,FALSE,'Summary%20Group%20Performance'!Dynamic_a27a1e7c9c9e4547a4591925de71738c,,FALSE)" TargetMode="External"/><Relationship Id="rId58" Type="http://schemas.openxmlformats.org/officeDocument/2006/relationships/hyperlink" Target="mailto:=@TM1RPTROW($J$44,%22Finance:Accounts%20-%20MA%22,,,%22Display%20Name%22,FALSE,'Summary%20Group%20Performance'!Dynamic_a27a1e7c9c9e4547a4591925de71738c,,FALSE)" TargetMode="External"/><Relationship Id="rId66" Type="http://schemas.openxmlformats.org/officeDocument/2006/relationships/hyperlink" Target="mailto:=@TM1RPTROW($J$44,%22Finance:Accounts%20-%20MA%22,,,%22Display%20Name%22,FALSE,'Summary%20Group%20Performance'!Dynamic_a27a1e7c9c9e4547a4591925de71738c,,FALSE)" TargetMode="External"/><Relationship Id="rId5" Type="http://schemas.openxmlformats.org/officeDocument/2006/relationships/hyperlink" Target="mailto:=@TM1RPTROW($J$44,%22Finance:Accounts%20-%20MA%22,,,%22Display%20Name%22,FALSE,'Summary%20Group%20Performance'!Dynamic_a27a1e7c9c9e4547a4591925de71738c,,FALSE)" TargetMode="External"/><Relationship Id="rId61" Type="http://schemas.openxmlformats.org/officeDocument/2006/relationships/hyperlink" Target="mailto:=@TM1RPTROW($J$44,%22Finance:Accounts%20-%20MA%22,,,%22Display%20Name%22,FALSE,'Summary%20Group%20Performance'!Dynamic_a27a1e7c9c9e4547a4591925de71738c,,FALSE)" TargetMode="External"/><Relationship Id="rId19" Type="http://schemas.openxmlformats.org/officeDocument/2006/relationships/hyperlink" Target="mailto:=@TM1RPTROW($J$141,%22Finance:Accounts%20-%20MA%22,,,%22Display%20Name%22,FALSE,'Summary%20Group%20Performance'!Dynamic_ae2ad3628e3c4dc284cb10d5588531d3,,false)" TargetMode="External"/><Relationship Id="rId14" Type="http://schemas.openxmlformats.org/officeDocument/2006/relationships/hyperlink" Target="mailto:=@TM1RPTROW($J$141,%22Finance:Accounts%20-%20MA%22,,,%22Display%20Name%22,FALSE,'Summary%20Group%20Performance'!Dynamic_ae2ad3628e3c4dc284cb10d5588531d3,,false)" TargetMode="External"/><Relationship Id="rId22" Type="http://schemas.openxmlformats.org/officeDocument/2006/relationships/hyperlink" Target="mailto:=@TM1RPTROW($J$141,%22Finance:Accounts%20-%20MA%22,,,%22Display%20Name%22,FALSE,'Summary%20Group%20Performance'!Dynamic_ae2ad3628e3c4dc284cb10d5588531d3,,false)" TargetMode="External"/><Relationship Id="rId27" Type="http://schemas.openxmlformats.org/officeDocument/2006/relationships/hyperlink" Target="mailto:=@TM1RPTROW($J$176,%22Finance:Accounts%20-%20Cashflow%22,,,%22Display%20Name%22,FALSE,TM1RPTQRYRNG59035089,,FALSE)" TargetMode="External"/><Relationship Id="rId30" Type="http://schemas.openxmlformats.org/officeDocument/2006/relationships/hyperlink" Target="mailto:=@TM1RPTROW($J$176,%22Finance:Accounts%20-%20Cashflow%22,,,%22Display%20Name%22,FALSE,TM1RPTQRYRNG59035089,,FALSE)" TargetMode="External"/><Relationship Id="rId35" Type="http://schemas.openxmlformats.org/officeDocument/2006/relationships/hyperlink" Target="mailto:=@TM1RPTROW($J$7,%22Finance:Accounts%20-%20MA%22,%22Summary%20Group%20Performance%20Reporting%20Subset%20-%20D&amp;E%22,,%22Display%20Name%22,FALSE,,,FALSE)" TargetMode="External"/><Relationship Id="rId43" Type="http://schemas.openxmlformats.org/officeDocument/2006/relationships/hyperlink" Target="mailto:=@TM1RPTROW($J$44,%22Finance:Accounts%20-%20MA%22,,,%22Display%20Name%22,FALSE,'Summary%20Group%20Performance'!Dynamic_a27a1e7c9c9e4547a4591925de71738c,,FALSE)" TargetMode="External"/><Relationship Id="rId48" Type="http://schemas.openxmlformats.org/officeDocument/2006/relationships/hyperlink" Target="mailto:=@TM1RPTROW($J$44,%22Finance:Accounts%20-%20MA%22,,,%22Display%20Name%22,FALSE,'Summary%20Group%20Performance'!Dynamic_a27a1e7c9c9e4547a4591925de71738c,,FALSE)" TargetMode="External"/><Relationship Id="rId56" Type="http://schemas.openxmlformats.org/officeDocument/2006/relationships/hyperlink" Target="mailto:=@TM1RPTROW($J$44,%22Finance:Accounts%20-%20MA%22,,,%22Display%20Name%22,FALSE,'Summary%20Group%20Performance'!Dynamic_a27a1e7c9c9e4547a4591925de71738c,,FALSE)" TargetMode="External"/><Relationship Id="rId64" Type="http://schemas.openxmlformats.org/officeDocument/2006/relationships/hyperlink" Target="mailto:=@TM1RPTROW($J$44,%22Finance:Accounts%20-%20MA%22,,,%22Display%20Name%22,FALSE,'Summary%20Group%20Performance'!Dynamic_a27a1e7c9c9e4547a4591925de71738c,,FALSE)" TargetMode="External"/><Relationship Id="rId69" Type="http://schemas.openxmlformats.org/officeDocument/2006/relationships/hyperlink" Target="mailto:=@TM1RPTROW($J$93,%22Finance:Accounts%20-%20MA%22,,,%22Display%20Name%22,FALSE,'Summary%20Group%20Performance'!Dynamic_fe995f6263f54176a6be14c1c9cf279b,,FALSE)" TargetMode="External"/><Relationship Id="rId8" Type="http://schemas.openxmlformats.org/officeDocument/2006/relationships/hyperlink" Target="mailto:=@TM1RPTROW($J$117,%22Finance:Accounts%20-%20MA%22,,,%22Display%20Name%22,FALSE,'Summary%20Group%20Performance'!Dynamic_bc2d0e3322d04ddf8160ec0b6926f19c,,false)" TargetMode="External"/><Relationship Id="rId51" Type="http://schemas.openxmlformats.org/officeDocument/2006/relationships/hyperlink" Target="mailto:=@TM1RPTROW($J$44,%22Finance:Accounts%20-%20MA%22,,,%22Display%20Name%22,FALSE,'Summary%20Group%20Performance'!Dynamic_a27a1e7c9c9e4547a4591925de71738c,,FALSE)" TargetMode="External"/><Relationship Id="rId3" Type="http://schemas.openxmlformats.org/officeDocument/2006/relationships/hyperlink" Target="mailto:=@TM1RPTROW($J$117,%22Finance:Accounts%20-%20MA%22,,,%22Display%20Name%22,FALSE,'Summary%20Group%20Performance'!Dynamic_bc2d0e3322d04ddf8160ec0b6926f19c,,false)" TargetMode="External"/><Relationship Id="rId12" Type="http://schemas.openxmlformats.org/officeDocument/2006/relationships/hyperlink" Target="mailto:=@TM1RPTROW($J$141,%22Finance:Accounts%20-%20MA%22,,,%22Display%20Name%22,FALSE,'Summary%20Group%20Performance'!Dynamic_ae2ad3628e3c4dc284cb10d5588531d3,,false)" TargetMode="External"/><Relationship Id="rId17" Type="http://schemas.openxmlformats.org/officeDocument/2006/relationships/hyperlink" Target="mailto:=@TM1RPTROW($J$141,%22Finance:Accounts%20-%20MA%22,,,%22Display%20Name%22,FALSE,'Summary%20Group%20Performance'!Dynamic_ae2ad3628e3c4dc284cb10d5588531d3,,false)" TargetMode="External"/><Relationship Id="rId25" Type="http://schemas.openxmlformats.org/officeDocument/2006/relationships/hyperlink" Target="mailto:=@TM1RPTROW($J$176,%22Finance:Accounts%20-%20Cashflow%22,,,%22Display%20Name%22,FALSE,TM1RPTQRYRNG59035089,,FALSE)" TargetMode="External"/><Relationship Id="rId33" Type="http://schemas.openxmlformats.org/officeDocument/2006/relationships/hyperlink" Target="mailto:=@TM1RPTROW($J$7,%22Finance:Accounts%20-%20MA%22,%22Summary%20Group%20Performance%20Reporting%20Subset%20-%20D&amp;E%22,,%22Display%20Name%22,FALSE,,,FALSE)" TargetMode="External"/><Relationship Id="rId38" Type="http://schemas.openxmlformats.org/officeDocument/2006/relationships/hyperlink" Target="mailto:=@TM1RPTROW($J$7,%22Finance:Accounts%20-%20MA%22,%22Summary%20Group%20Performance%20Reporting%20Subset%20-%20D&amp;E%22,,%22Display%20Name%22,FALSE,,,FALSE)" TargetMode="External"/><Relationship Id="rId46" Type="http://schemas.openxmlformats.org/officeDocument/2006/relationships/hyperlink" Target="mailto:=@TM1RPTROW($J$44,%22Finance:Accounts%20-%20MA%22,,,%22Display%20Name%22,FALSE,'Summary%20Group%20Performance'!Dynamic_a27a1e7c9c9e4547a4591925de71738c,,FALSE)" TargetMode="External"/><Relationship Id="rId59" Type="http://schemas.openxmlformats.org/officeDocument/2006/relationships/hyperlink" Target="mailto:=@TM1RPTROW($J$44,%22Finance:Accounts%20-%20MA%22,,,%22Display%20Name%22,FALSE,'Summary%20Group%20Performance'!Dynamic_a27a1e7c9c9e4547a4591925de71738c,,FALSE)" TargetMode="External"/><Relationship Id="rId67" Type="http://schemas.openxmlformats.org/officeDocument/2006/relationships/hyperlink" Target="mailto:=@TM1RPTROW($J$44,%22Finance:Accounts%20-%20MA%22,,,%22Display%20Name%22,FALSE,'Summary%20Group%20Performance'!Dynamic_a27a1e7c9c9e4547a4591925de71738c,,FALSE)" TargetMode="External"/><Relationship Id="rId20" Type="http://schemas.openxmlformats.org/officeDocument/2006/relationships/hyperlink" Target="mailto:=@TM1RPTROW($J$141,%22Finance:Accounts%20-%20MA%22,,,%22Display%20Name%22,FALSE,'Summary%20Group%20Performance'!Dynamic_ae2ad3628e3c4dc284cb10d5588531d3,,false)" TargetMode="External"/><Relationship Id="rId41" Type="http://schemas.openxmlformats.org/officeDocument/2006/relationships/hyperlink" Target="mailto:=@TM1RPTROW($J$44,%22Finance:Accounts%20-%20MA%22,,,%22Display%20Name%22,FALSE,'Summary%20Group%20Performance'!Dynamic_a27a1e7c9c9e4547a4591925de71738c,,FALSE)" TargetMode="External"/><Relationship Id="rId54" Type="http://schemas.openxmlformats.org/officeDocument/2006/relationships/hyperlink" Target="mailto:=@TM1RPTROW($J$44,%22Finance:Accounts%20-%20MA%22,,,%22Display%20Name%22,FALSE,'Summary%20Group%20Performance'!Dynamic_a27a1e7c9c9e4547a4591925de71738c,,FALSE)" TargetMode="External"/><Relationship Id="rId62" Type="http://schemas.openxmlformats.org/officeDocument/2006/relationships/hyperlink" Target="mailto:=@TM1RPTROW($J$44,%22Finance:Accounts%20-%20MA%22,,,%22Display%20Name%22,FALSE,'Summary%20Group%20Performance'!Dynamic_a27a1e7c9c9e4547a4591925de71738c,,FALSE)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mailto:=@TM1RPTROW($J$176,%22Finance:Accounts%20-%20Cashflow%22,,,%22Display%20Name%22,FALSE,TM1RPTQRYRNG59035089,,FALSE)" TargetMode="External"/><Relationship Id="rId6" Type="http://schemas.openxmlformats.org/officeDocument/2006/relationships/hyperlink" Target="mailto:=@TM1RPTROW($J$7,%22Finance:Accounts%20-%20MA%22,%22Summary%20Group%20Performance%20Reporting%20Subset%20-%20D&amp;E%22,,%22Display%20Name%22,FALSE,,,FALSE)" TargetMode="External"/><Relationship Id="rId15" Type="http://schemas.openxmlformats.org/officeDocument/2006/relationships/hyperlink" Target="mailto:=@TM1RPTROW($J$141,%22Finance:Accounts%20-%20MA%22,,,%22Display%20Name%22,FALSE,'Summary%20Group%20Performance'!Dynamic_ae2ad3628e3c4dc284cb10d5588531d3,,false)" TargetMode="External"/><Relationship Id="rId23" Type="http://schemas.openxmlformats.org/officeDocument/2006/relationships/hyperlink" Target="mailto:=@TM1RPTROW($J$176,%22Finance:Accounts%20-%20Cashflow%22,,,%22Display%20Name%22,FALSE,TM1RPTQRYRNG59035089,,FALSE)" TargetMode="External"/><Relationship Id="rId28" Type="http://schemas.openxmlformats.org/officeDocument/2006/relationships/hyperlink" Target="mailto:=@TM1RPTROW($J$176,%22Finance:Accounts%20-%20Cashflow%22,,,%22Display%20Name%22,FALSE,TM1RPTQRYRNG59035089,,FALSE)" TargetMode="External"/><Relationship Id="rId36" Type="http://schemas.openxmlformats.org/officeDocument/2006/relationships/hyperlink" Target="mailto:=@TM1RPTROW($J$7,%22Finance:Accounts%20-%20MA%22,%22Summary%20Group%20Performance%20Reporting%20Subset%20-%20D&amp;E%22,,%22Display%20Name%22,FALSE,,,FALSE)" TargetMode="External"/><Relationship Id="rId49" Type="http://schemas.openxmlformats.org/officeDocument/2006/relationships/hyperlink" Target="mailto:=@TM1RPTROW($J$44,%22Finance:Accounts%20-%20MA%22,,,%22Display%20Name%22,FALSE,'Summary%20Group%20Performance'!Dynamic_a27a1e7c9c9e4547a4591925de71738c,,FALSE)" TargetMode="External"/><Relationship Id="rId57" Type="http://schemas.openxmlformats.org/officeDocument/2006/relationships/hyperlink" Target="mailto:=@TM1RPTROW($J$44,%22Finance:Accounts%20-%20MA%22,,,%22Display%20Name%22,FALSE,'Summary%20Group%20Performance'!Dynamic_a27a1e7c9c9e4547a4591925de71738c,,FALSE)" TargetMode="External"/><Relationship Id="rId10" Type="http://schemas.openxmlformats.org/officeDocument/2006/relationships/hyperlink" Target="mailto:=@TM1RPTROW($J$141,%22Finance:Accounts%20-%20MA%22,,,%22Display%20Name%22,FALSE,'Summary%20Group%20Performance'!Dynamic_ae2ad3628e3c4dc284cb10d5588531d3,,false)" TargetMode="External"/><Relationship Id="rId31" Type="http://schemas.openxmlformats.org/officeDocument/2006/relationships/hyperlink" Target="mailto:=@TM1RPTROW($J$176,%22Finance:Accounts%20-%20Cashflow%22,,,%22Display%20Name%22,FALSE,TM1RPTQRYRNG59035089,,FALSE)" TargetMode="External"/><Relationship Id="rId44" Type="http://schemas.openxmlformats.org/officeDocument/2006/relationships/hyperlink" Target="mailto:=@TM1RPTROW($J$44,%22Finance:Accounts%20-%20MA%22,,,%22Display%20Name%22,FALSE,'Summary%20Group%20Performance'!Dynamic_a27a1e7c9c9e4547a4591925de71738c,,FALSE)" TargetMode="External"/><Relationship Id="rId52" Type="http://schemas.openxmlformats.org/officeDocument/2006/relationships/hyperlink" Target="mailto:=@TM1RPTROW($J$44,%22Finance:Accounts%20-%20MA%22,,,%22Display%20Name%22,FALSE,'Summary%20Group%20Performance'!Dynamic_a27a1e7c9c9e4547a4591925de71738c,,FALSE)" TargetMode="External"/><Relationship Id="rId60" Type="http://schemas.openxmlformats.org/officeDocument/2006/relationships/hyperlink" Target="mailto:=@TM1RPTROW($J$44,%22Finance:Accounts%20-%20MA%22,,,%22Display%20Name%22,FALSE,'Summary%20Group%20Performance'!Dynamic_a27a1e7c9c9e4547a4591925de71738c,,FALSE)" TargetMode="External"/><Relationship Id="rId65" Type="http://schemas.openxmlformats.org/officeDocument/2006/relationships/hyperlink" Target="mailto:=@TM1RPTROW($J$44,%22Finance:Accounts%20-%20MA%22,,,%22Display%20Name%22,FALSE,'Summary%20Group%20Performance'!Dynamic_a27a1e7c9c9e4547a4591925de71738c,,FALSE)" TargetMode="External"/><Relationship Id="rId4" Type="http://schemas.openxmlformats.org/officeDocument/2006/relationships/hyperlink" Target="mailto:=@TM1RPTROW($J$93,%22Finance:Accounts%20-%20MA%22,,,%22Display%20Name%22,FALSE,'Summary%20Group%20Performance'!Dynamic_fe995f6263f54176a6be14c1c9cf279b,,FALSE)" TargetMode="External"/><Relationship Id="rId9" Type="http://schemas.openxmlformats.org/officeDocument/2006/relationships/hyperlink" Target="mailto:=@TM1RPTROW($J$117,%22Finance:Accounts%20-%20MA%22,,,%22Display%20Name%22,FALSE,'Summary%20Group%20Performance'!Dynamic_bc2d0e3322d04ddf8160ec0b6926f19c,,false)" TargetMode="External"/><Relationship Id="rId13" Type="http://schemas.openxmlformats.org/officeDocument/2006/relationships/hyperlink" Target="mailto:=@TM1RPTROW($J$141,%22Finance:Accounts%20-%20MA%22,,,%22Display%20Name%22,FALSE,'Summary%20Group%20Performance'!Dynamic_ae2ad3628e3c4dc284cb10d5588531d3,,false)" TargetMode="External"/><Relationship Id="rId18" Type="http://schemas.openxmlformats.org/officeDocument/2006/relationships/hyperlink" Target="mailto:=@TM1RPTROW($J$141,%22Finance:Accounts%20-%20MA%22,,,%22Display%20Name%22,FALSE,'Summary%20Group%20Performance'!Dynamic_ae2ad3628e3c4dc284cb10d5588531d3,,false)" TargetMode="External"/><Relationship Id="rId39" Type="http://schemas.openxmlformats.org/officeDocument/2006/relationships/hyperlink" Target="mailto:=@TM1RPTROW($J$7,%22Finance:Accounts%20-%20MA%22,%22Summary%20Group%20Performance%20Reporting%20Subset%20-%20D&amp;E%22,,%22Display%20Name%22,FALSE,,,FALSE)" TargetMode="External"/><Relationship Id="rId34" Type="http://schemas.openxmlformats.org/officeDocument/2006/relationships/hyperlink" Target="mailto:=@TM1RPTROW($J$7,%22Finance:Accounts%20-%20MA%22,%22Summary%20Group%20Performance%20Reporting%20Subset%20-%20D&amp;E%22,,%22Display%20Name%22,FALSE,,,FALSE)" TargetMode="External"/><Relationship Id="rId50" Type="http://schemas.openxmlformats.org/officeDocument/2006/relationships/hyperlink" Target="mailto:=@TM1RPTROW($J$44,%22Finance:Accounts%20-%20MA%22,,,%22Display%20Name%22,FALSE,'Summary%20Group%20Performance'!Dynamic_a27a1e7c9c9e4547a4591925de71738c,,FALSE)" TargetMode="External"/><Relationship Id="rId55" Type="http://schemas.openxmlformats.org/officeDocument/2006/relationships/hyperlink" Target="mailto:=@TM1RPTROW($J$44,%22Finance:Accounts%20-%20MA%22,,,%22Display%20Name%22,FALSE,'Summary%20Group%20Performance'!Dynamic_a27a1e7c9c9e4547a4591925de71738c,,FALS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8BAC7-7DD4-4FAF-BB80-629819889674}">
  <dimension ref="B1:B14"/>
  <sheetViews>
    <sheetView workbookViewId="0"/>
  </sheetViews>
  <sheetFormatPr defaultRowHeight="14.4"/>
  <sheetData>
    <row r="1" spans="2:2">
      <c r="B1" s="95" t="s">
        <v>124</v>
      </c>
    </row>
    <row r="2" spans="2:2">
      <c r="B2" s="95" t="s">
        <v>112</v>
      </c>
    </row>
    <row r="3" spans="2:2">
      <c r="B3" s="95" t="s">
        <v>113</v>
      </c>
    </row>
    <row r="4" spans="2:2">
      <c r="B4" s="95" t="s">
        <v>114</v>
      </c>
    </row>
    <row r="5" spans="2:2">
      <c r="B5" s="95" t="s">
        <v>115</v>
      </c>
    </row>
    <row r="6" spans="2:2">
      <c r="B6" s="95" t="s">
        <v>116</v>
      </c>
    </row>
    <row r="7" spans="2:2">
      <c r="B7" s="95" t="s">
        <v>117</v>
      </c>
    </row>
    <row r="8" spans="2:2">
      <c r="B8" s="95" t="s">
        <v>118</v>
      </c>
    </row>
    <row r="9" spans="2:2">
      <c r="B9" s="95" t="s">
        <v>119</v>
      </c>
    </row>
    <row r="10" spans="2:2">
      <c r="B10" s="95" t="s">
        <v>120</v>
      </c>
    </row>
    <row r="11" spans="2:2">
      <c r="B11" s="95" t="s">
        <v>121</v>
      </c>
    </row>
    <row r="12" spans="2:2">
      <c r="B12" s="95" t="s">
        <v>122</v>
      </c>
    </row>
    <row r="13" spans="2:2">
      <c r="B13" s="95" t="s">
        <v>123</v>
      </c>
    </row>
    <row r="14" spans="2:2">
      <c r="B14" s="95" t="s">
        <v>112</v>
      </c>
    </row>
  </sheetData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8DB8-624F-4416-A069-2DB539A4C401}">
  <sheetPr>
    <pageSetUpPr fitToPage="1"/>
  </sheetPr>
  <dimension ref="A1:W208"/>
  <sheetViews>
    <sheetView showGridLines="0" tabSelected="1" topLeftCell="G10" zoomScale="70" zoomScaleNormal="70" workbookViewId="0">
      <pane ySplit="19" topLeftCell="A29" activePane="bottomLeft" state="frozen"/>
      <selection activeCell="G10" sqref="G10"/>
      <selection pane="bottomLeft"/>
    </sheetView>
  </sheetViews>
  <sheetFormatPr defaultColWidth="9.109375" defaultRowHeight="17.399999999999999"/>
  <cols>
    <col min="1" max="1" width="19.33203125" style="3" hidden="1" customWidth="1"/>
    <col min="2" max="2" width="11.21875" style="3" hidden="1" customWidth="1"/>
    <col min="3" max="3" width="11.109375" style="3" hidden="1" customWidth="1"/>
    <col min="4" max="4" width="6.109375" style="3" hidden="1" customWidth="1"/>
    <col min="5" max="5" width="3.33203125" style="3" hidden="1" customWidth="1"/>
    <col min="6" max="6" width="6.44140625" style="3" hidden="1" customWidth="1"/>
    <col min="7" max="7" width="10.44140625" style="3" customWidth="1"/>
    <col min="8" max="8" width="11.6640625" style="3" bestFit="1" customWidth="1"/>
    <col min="9" max="9" width="24.6640625" style="3" customWidth="1"/>
    <col min="10" max="10" width="10.44140625" style="3" customWidth="1"/>
    <col min="11" max="11" width="1.6640625" style="22" customWidth="1"/>
    <col min="12" max="12" width="56.33203125" style="3" customWidth="1"/>
    <col min="13" max="13" width="1.6640625" style="3" customWidth="1"/>
    <col min="14" max="14" width="11.109375" style="3" bestFit="1" customWidth="1"/>
    <col min="15" max="15" width="19.44140625" style="3" customWidth="1"/>
    <col min="16" max="16" width="18.109375" style="3" customWidth="1"/>
    <col min="17" max="17" width="11.109375" style="3" bestFit="1" customWidth="1"/>
    <col min="18" max="18" width="3.5546875" style="3" customWidth="1"/>
    <col min="19" max="19" width="10.44140625" style="3" customWidth="1"/>
    <col min="20" max="21" width="11.6640625" style="3" customWidth="1"/>
    <col min="22" max="22" width="21.6640625" style="3" hidden="1" customWidth="1"/>
    <col min="23" max="23" width="9.109375" style="3" hidden="1" customWidth="1"/>
    <col min="24" max="16384" width="9.109375" style="3"/>
  </cols>
  <sheetData>
    <row r="1" spans="1:21" hidden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21" s="9" customFormat="1" ht="24.6" hidden="1">
      <c r="A2" s="4" t="s">
        <v>64</v>
      </c>
      <c r="B2" s="4"/>
      <c r="C2" s="4"/>
      <c r="D2" s="4"/>
      <c r="E2" s="4"/>
      <c r="F2" s="4"/>
      <c r="G2" s="62">
        <v>123.456789</v>
      </c>
      <c r="H2" s="62">
        <v>123.456789</v>
      </c>
      <c r="I2" s="62"/>
      <c r="J2" s="62">
        <v>123.456789</v>
      </c>
      <c r="K2" s="6"/>
      <c r="L2" s="63" t="s">
        <v>3</v>
      </c>
      <c r="M2" s="8"/>
      <c r="N2" s="62">
        <v>123.456789</v>
      </c>
      <c r="O2" s="62">
        <v>123.456789</v>
      </c>
      <c r="P2" s="62">
        <v>123.456789</v>
      </c>
      <c r="Q2" s="62">
        <v>123.456789</v>
      </c>
      <c r="S2" s="62">
        <v>123.456789</v>
      </c>
      <c r="T2" s="62">
        <v>123.456789</v>
      </c>
      <c r="U2" s="62">
        <v>123.456789</v>
      </c>
    </row>
    <row r="3" spans="1:21" s="15" customFormat="1" hidden="1">
      <c r="A3" s="10" t="s">
        <v>66</v>
      </c>
      <c r="B3" s="10"/>
      <c r="C3" s="10"/>
      <c r="D3" s="10"/>
      <c r="E3" s="10"/>
      <c r="F3" s="10"/>
      <c r="G3" s="64">
        <v>123.456789</v>
      </c>
      <c r="H3" s="64">
        <v>123.456789</v>
      </c>
      <c r="I3" s="64"/>
      <c r="J3" s="64">
        <v>123.456789</v>
      </c>
      <c r="K3" s="12"/>
      <c r="L3" s="65" t="s">
        <v>3</v>
      </c>
      <c r="M3" s="14"/>
      <c r="N3" s="64">
        <v>123.456789</v>
      </c>
      <c r="O3" s="64">
        <v>123.456789</v>
      </c>
      <c r="P3" s="64">
        <v>123.456789</v>
      </c>
      <c r="Q3" s="64">
        <v>123.456789</v>
      </c>
      <c r="S3" s="64">
        <v>123.456789</v>
      </c>
      <c r="T3" s="64">
        <v>123.456789</v>
      </c>
      <c r="U3" s="64">
        <v>123.456789</v>
      </c>
    </row>
    <row r="4" spans="1:21" s="21" customFormat="1" hidden="1">
      <c r="A4" s="16" t="s">
        <v>1</v>
      </c>
      <c r="B4" s="16"/>
      <c r="C4" s="16"/>
      <c r="D4" s="16"/>
      <c r="E4" s="16"/>
      <c r="F4" s="16"/>
      <c r="G4" s="17">
        <v>123.456789</v>
      </c>
      <c r="H4" s="17">
        <v>123.456789</v>
      </c>
      <c r="I4" s="17"/>
      <c r="J4" s="17">
        <v>123.456789</v>
      </c>
      <c r="K4" s="18"/>
      <c r="L4" s="19" t="s">
        <v>3</v>
      </c>
      <c r="M4" s="20"/>
      <c r="N4" s="17">
        <v>123.456789</v>
      </c>
      <c r="O4" s="17">
        <v>123.456789</v>
      </c>
      <c r="P4" s="17">
        <v>123.456789</v>
      </c>
      <c r="Q4" s="17">
        <v>123.456789</v>
      </c>
      <c r="S4" s="17">
        <v>123.456789</v>
      </c>
      <c r="T4" s="17">
        <v>123.456789</v>
      </c>
      <c r="U4" s="17">
        <v>123.456789</v>
      </c>
    </row>
    <row r="5" spans="1:21" hidden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2"/>
    </row>
    <row r="6" spans="1:21" hidden="1">
      <c r="L6" s="1" t="s">
        <v>4</v>
      </c>
      <c r="M6" s="1"/>
    </row>
    <row r="7" spans="1:21" hidden="1">
      <c r="L7" s="3" t="str">
        <f>_xll.TM1RPTVIEW("Finance:MA Reporting:20048108",0,_xll.TM1RPTTITLE("Finance:m_MA Reporting",$N$9),_xll.TM1RPTTITLE("Finance:Company",$I$11),_xll.TM1RPTTITLE("Finance:Financial Year",$I$13),_xll.TM1RPTTITLE("Finance:Financial Period",$I$14),_xll.TM1RPTTITLE("Finance:Period YTD",$N$15),_xll.TM1RPTTITLE("Finance:Consolidation Layer",$N$16),_xll.TM1RPTTITLE("Finance:FX Calculation",$N$17),TM1RPTFMTRNG20048108,TM1RPTFMTIDCOL20048108)</f>
        <v>Finance:MA Reporting:20048108</v>
      </c>
    </row>
    <row r="8" spans="1:21" hidden="1"/>
    <row r="9" spans="1:21" hidden="1">
      <c r="B9" s="3" t="s">
        <v>62</v>
      </c>
      <c r="L9" s="23" t="s">
        <v>5</v>
      </c>
      <c r="M9" s="24"/>
      <c r="N9" s="25" t="str">
        <f>_xll.SUBNM("Finance:m_MA Reporting",,"Value")</f>
        <v>Value</v>
      </c>
    </row>
    <row r="10" spans="1:21">
      <c r="L10" s="24"/>
      <c r="M10" s="24"/>
      <c r="N10" s="27"/>
    </row>
    <row r="11" spans="1:21">
      <c r="B11" s="3" t="s">
        <v>68</v>
      </c>
      <c r="D11" s="26" t="str">
        <f>MID($I$14,2,2)</f>
        <v>12</v>
      </c>
      <c r="E11" s="26"/>
      <c r="F11" s="26"/>
      <c r="G11" s="108" t="s">
        <v>6</v>
      </c>
      <c r="H11" s="108"/>
      <c r="I11" s="106" t="str">
        <f>_xll.SUBNM("Finance:Company","Default","GROUP TOTAL","Short Name")</f>
        <v>GROUP TOTAL</v>
      </c>
      <c r="J11" s="106"/>
    </row>
    <row r="12" spans="1:21" hidden="1">
      <c r="D12" s="26"/>
      <c r="E12" s="26"/>
      <c r="F12" s="26"/>
      <c r="G12" s="70"/>
      <c r="H12" s="70"/>
      <c r="I12" s="70"/>
      <c r="J12" s="70"/>
      <c r="L12" s="24"/>
      <c r="M12" s="24"/>
      <c r="N12" s="27"/>
    </row>
    <row r="13" spans="1:21">
      <c r="B13" s="3" t="s">
        <v>69</v>
      </c>
      <c r="D13" s="28">
        <f>D11*1</f>
        <v>12</v>
      </c>
      <c r="E13" s="28"/>
      <c r="F13" s="28"/>
      <c r="G13" s="108" t="s">
        <v>7</v>
      </c>
      <c r="H13" s="108"/>
      <c r="I13" s="107" t="str">
        <f>_xll.SUBNM("Finance:Financial Year","Reporting Year - User Selection","FY24"," ")</f>
        <v>FY24</v>
      </c>
      <c r="J13" s="107"/>
      <c r="M13" s="24"/>
    </row>
    <row r="14" spans="1:21">
      <c r="B14" s="3" t="s">
        <v>70</v>
      </c>
      <c r="D14" s="26" t="str">
        <f>MID($I$13,3,2)</f>
        <v>24</v>
      </c>
      <c r="E14" s="26"/>
      <c r="F14" s="26"/>
      <c r="G14" s="108" t="s">
        <v>8</v>
      </c>
      <c r="H14" s="108"/>
      <c r="I14" s="107" t="str">
        <f>_xll.SUBNM("Finance:Financial Period","Reporting Period - User Selection",1," ")</f>
        <v>P12</v>
      </c>
      <c r="J14" s="107"/>
      <c r="M14" s="24"/>
    </row>
    <row r="15" spans="1:21" hidden="1">
      <c r="B15" s="3" t="s">
        <v>71</v>
      </c>
      <c r="D15" s="26">
        <f>D14-1</f>
        <v>23</v>
      </c>
      <c r="E15" s="26"/>
      <c r="F15" s="26"/>
      <c r="L15" s="23" t="s">
        <v>9</v>
      </c>
      <c r="M15" s="24"/>
      <c r="N15" s="25" t="str">
        <f>_xll.SUBNM("Finance:Period YTD",,"Period")</f>
        <v>Period</v>
      </c>
    </row>
    <row r="16" spans="1:21" hidden="1">
      <c r="B16" s="3" t="s">
        <v>72</v>
      </c>
      <c r="D16" s="29" t="str" cm="1">
        <f t="array" ref="D16">_xll.DBR("Finance:}ElementAttributes_Financial Period",$I$14,"Month")</f>
        <v>March</v>
      </c>
      <c r="E16" s="26"/>
      <c r="F16" s="26"/>
      <c r="L16" s="23" t="s">
        <v>10</v>
      </c>
      <c r="M16" s="24"/>
      <c r="N16" s="25" t="str">
        <f>_xll.SUBNM("Finance:Consolidation Layer",,"Management Accounts")</f>
        <v>Management Accounts</v>
      </c>
    </row>
    <row r="17" spans="1:21" hidden="1">
      <c r="B17" s="3" t="s">
        <v>73</v>
      </c>
      <c r="D17" s="26" t="str">
        <f>$D$16 &amp; "-" &amp;IF($D$13 &lt; 10,$D$15,$D$14)</f>
        <v>March-24</v>
      </c>
      <c r="E17" s="26"/>
      <c r="F17" s="26"/>
      <c r="L17" s="23" t="s">
        <v>11</v>
      </c>
      <c r="M17" s="24"/>
      <c r="N17" s="61" t="str">
        <f>_xll.SUBNM("Finance:FX Calculation","MA Reporting Selections","GBP MA")</f>
        <v>GBP MA</v>
      </c>
    </row>
    <row r="18" spans="1:21" hidden="1">
      <c r="B18" s="3" t="s">
        <v>14</v>
      </c>
      <c r="D18" s="26" t="str" cm="1">
        <f t="array" ref="D18">_xll.DBR("Finance:Model Settings","Value","Reporting Forecast Version")</f>
        <v>9+3 Forecast</v>
      </c>
      <c r="L18" s="23" t="s">
        <v>82</v>
      </c>
      <c r="M18" s="24"/>
      <c r="N18" s="25" t="str" cm="1">
        <f t="array" ref="N18">_xll.DBR("Finance:}ElementAttributes_Financial Year",$I$13,"Previous Year")</f>
        <v>FY23</v>
      </c>
    </row>
    <row r="19" spans="1:21" hidden="1">
      <c r="L19" s="23" t="s">
        <v>60</v>
      </c>
      <c r="M19" s="24"/>
      <c r="N19" s="25" t="s">
        <v>61</v>
      </c>
    </row>
    <row r="20" spans="1:21" hidden="1"/>
    <row r="21" spans="1:21" ht="18" hidden="1" thickBot="1"/>
    <row r="22" spans="1:21" hidden="1">
      <c r="B22" s="3" t="s">
        <v>63</v>
      </c>
      <c r="D22" s="3" t="s">
        <v>65</v>
      </c>
      <c r="G22" s="30" t="s">
        <v>12</v>
      </c>
      <c r="H22" s="30" t="s">
        <v>13</v>
      </c>
      <c r="I22" s="30" t="str">
        <f>$D$18</f>
        <v>9+3 Forecast</v>
      </c>
      <c r="J22" s="30" t="s">
        <v>12</v>
      </c>
      <c r="K22" s="31"/>
      <c r="N22" s="32" t="s">
        <v>12</v>
      </c>
      <c r="O22" s="30" t="str">
        <f>$D$18</f>
        <v>9+3 Forecast</v>
      </c>
      <c r="P22" s="30" t="s">
        <v>13</v>
      </c>
      <c r="Q22" s="30" t="s">
        <v>12</v>
      </c>
      <c r="S22" s="33" t="s">
        <v>83</v>
      </c>
      <c r="T22" s="30" t="s">
        <v>13</v>
      </c>
      <c r="U22" s="30" t="s">
        <v>12</v>
      </c>
    </row>
    <row r="23" spans="1:21">
      <c r="G23" s="50"/>
      <c r="H23" s="50"/>
      <c r="I23" s="50"/>
      <c r="J23" s="50"/>
      <c r="K23" s="34"/>
      <c r="N23" s="50"/>
      <c r="O23" s="50"/>
      <c r="P23" s="50"/>
      <c r="Q23" s="50"/>
      <c r="S23" s="60"/>
      <c r="T23" s="50"/>
      <c r="U23" s="50"/>
    </row>
    <row r="24" spans="1:21" ht="48.75" customHeight="1">
      <c r="G24" s="69" t="s">
        <v>86</v>
      </c>
      <c r="H24" s="50"/>
      <c r="I24" s="50"/>
      <c r="J24" s="50"/>
      <c r="K24" s="34"/>
      <c r="N24" s="50"/>
      <c r="O24" s="50"/>
      <c r="P24" s="50"/>
      <c r="Q24" s="50"/>
      <c r="S24" s="60"/>
      <c r="T24" s="50"/>
      <c r="U24" s="50"/>
    </row>
    <row r="25" spans="1:21" s="71" customFormat="1">
      <c r="G25" s="109" t="s">
        <v>72</v>
      </c>
      <c r="H25" s="109"/>
      <c r="I25" s="109"/>
      <c r="J25" s="109"/>
      <c r="K25" s="72"/>
      <c r="N25" s="109" t="s">
        <v>74</v>
      </c>
      <c r="O25" s="109"/>
      <c r="P25" s="109"/>
      <c r="Q25" s="109"/>
      <c r="S25" s="109" t="str">
        <f>$I$13 &amp; " Full Year"</f>
        <v>FY24 Full Year</v>
      </c>
      <c r="T25" s="109"/>
      <c r="U25" s="109"/>
    </row>
    <row r="26" spans="1:21" s="73" customFormat="1" ht="28.2">
      <c r="G26" s="74" t="s">
        <v>56</v>
      </c>
      <c r="H26" s="74" t="s">
        <v>57</v>
      </c>
      <c r="I26" s="74" t="str">
        <f>I22</f>
        <v>9+3 Forecast</v>
      </c>
      <c r="J26" s="74" t="s">
        <v>58</v>
      </c>
      <c r="K26" s="75"/>
      <c r="L26" s="74" t="str">
        <f>$D$17</f>
        <v>March-24</v>
      </c>
      <c r="M26" s="76"/>
      <c r="N26" s="74" t="s">
        <v>58</v>
      </c>
      <c r="O26" s="74" t="str">
        <f>O22</f>
        <v>9+3 Forecast</v>
      </c>
      <c r="P26" s="74" t="str">
        <f>P22</f>
        <v>Budget</v>
      </c>
      <c r="Q26" s="74" t="s">
        <v>56</v>
      </c>
      <c r="R26" s="76"/>
      <c r="S26" s="74" t="str">
        <f>S22</f>
        <v>9+3 Forecast</v>
      </c>
      <c r="T26" s="74" t="s">
        <v>57</v>
      </c>
      <c r="U26" s="74" t="s">
        <v>56</v>
      </c>
    </row>
    <row r="28" spans="1:21">
      <c r="G28" s="35"/>
      <c r="H28" s="35"/>
      <c r="I28" s="35"/>
      <c r="J28" s="35"/>
      <c r="K28" s="36"/>
      <c r="L28" s="37" t="s">
        <v>67</v>
      </c>
      <c r="M28" s="35"/>
      <c r="N28" s="35"/>
      <c r="O28" s="35"/>
      <c r="P28" s="35"/>
      <c r="Q28" s="35"/>
      <c r="R28" s="35"/>
      <c r="S28" s="35"/>
      <c r="T28" s="35"/>
      <c r="U28" s="35"/>
    </row>
    <row r="29" spans="1:21" s="21" customFormat="1">
      <c r="A29" s="16" t="str">
        <f t="shared" ref="A29:A36" si="0">IF($B29 = "1","Custom",IF($D29 ="1","Percent","Leaf"))</f>
        <v>Leaf</v>
      </c>
      <c r="B29" s="16" t="str" cm="1">
        <f t="array" ref="B29">_xll.DBRW("Finance:}Elementattributes_Accounts - MA",L29,"Format Flag - " &amp; $B$9)</f>
        <v/>
      </c>
      <c r="C29" s="16"/>
      <c r="D29" s="16" t="str" cm="1">
        <f t="array" ref="D29">_xll.DBRW("Finance:}Elementattributes_Accounts - MA",L29,"Format Flag - " &amp; $B$9 &amp; "  - Percentages")</f>
        <v/>
      </c>
      <c r="E29" s="16"/>
      <c r="F29" s="16"/>
      <c r="G29" s="17">
        <f>_xll.DBRW($L$7,G$22,$I$11,$N$18,$I$14,$N$15,$L29,$N$17,$N$16,$N$9)</f>
        <v>1669964.8900000004</v>
      </c>
      <c r="H29" s="17">
        <f>_xll.DBRW($L$7,H$22,$I$11,$I$13,$I$14,$N$15,$L29,$N$17,$N$16,$N$9)</f>
        <v>1249801.9840068251</v>
      </c>
      <c r="I29" s="17">
        <f>_xll.DBRW($L$7,I$22,$I$11,$I$13,$I$14,$N$15,$L29,$N$17,$N$16,$N$9)</f>
        <v>1044513.84</v>
      </c>
      <c r="J29" s="17">
        <f>_xll.DBRW($L$7,J$22,$I$11,$I$13,$I$14,$N$15,$L29,$N$17,$N$16,$N$9)</f>
        <v>2962836.4502266655</v>
      </c>
      <c r="K29" s="18"/>
      <c r="L29" s="45" t="str">
        <f>_xll.TM1RPTROW($L$7,"Finance:Accounts - MA","Summary Group Performance Reporting Subset - D&amp;E",,"Display Name",FALSE,,,FALSE)</f>
        <v>D&amp;E NET SALES</v>
      </c>
      <c r="M29" s="20"/>
      <c r="N29" s="17">
        <f>_xll.DBRW($L$7,N$22,$I$11,$I$13,$I$14,"YTD",$L29,$N$17,$N$16,$N$9)</f>
        <v>19903181.831291322</v>
      </c>
      <c r="O29" s="17">
        <f>_xll.DBRW($L$7,O$22,$I$11,$I$13,$I$14,"YTD",$L29,$N$17,$N$16,$N$9)</f>
        <v>17013980.889999997</v>
      </c>
      <c r="P29" s="17">
        <f>_xll.DBRW($L$7,P$22,$I$11,$I$13,$I$14,"YTD",$L29,$N$17,$N$16,$N$9)</f>
        <v>10617893.370299522</v>
      </c>
      <c r="Q29" s="17">
        <f>_xll.DBRW($L$7,Q$22,$I$11,$N$18,$I$14,"YTD",$L29,$N$17,$N$16,$N$9)</f>
        <v>19161758.149999999</v>
      </c>
      <c r="S29" s="17">
        <f>_xll.DBRW($L$7,S$22,$I$11,$I$13,$N$19,$N$15,$L29,$N$17,$N$16,$N$9)</f>
        <v>17013980.889999993</v>
      </c>
      <c r="T29" s="17">
        <f>_xll.DBRW($L$7,T$22,$I$11,$I$13,$N$19,$N$15,$L29,$N$17,$N$16,$N$9)</f>
        <v>10617893.37029952</v>
      </c>
      <c r="U29" s="17">
        <f>_xll.DBRW($L$7,U$22,$I$11,$N$18,$N$19,$N$15,$L29,$N$17,$N$16,$N$9)</f>
        <v>19161758.150000006</v>
      </c>
    </row>
    <row r="30" spans="1:21" s="9" customFormat="1" ht="24.6">
      <c r="A30" s="4" t="str">
        <f t="shared" si="0"/>
        <v>Custom</v>
      </c>
      <c r="B30" s="4" t="str" cm="1">
        <f t="array" ref="B30">_xll.DBRW("Finance:}Elementattributes_Accounts - MA",L30,"Format Flag - " &amp; $B$9)</f>
        <v>1</v>
      </c>
      <c r="C30" s="4"/>
      <c r="D30" s="4" t="str" cm="1">
        <f t="array" ref="D30">_xll.DBRW("Finance:}Elementattributes_Accounts - MA",L30,"Format Flag - " &amp; $B$9 &amp; "  - Percentages")</f>
        <v/>
      </c>
      <c r="E30" s="4"/>
      <c r="F30" s="4"/>
      <c r="G30" s="62">
        <f>_xll.DBRW($L$7,G$22,$I$11,$N$18,$I$14,$N$15,$L30,$N$17,$N$16,$N$9)</f>
        <v>304750.63000000012</v>
      </c>
      <c r="H30" s="62">
        <f>_xll.DBRW($L$7,H$22,$I$11,$I$13,$I$14,$N$15,$L30,$N$17,$N$16,$N$9)</f>
        <v>365335.9521264144</v>
      </c>
      <c r="I30" s="62">
        <f>_xll.DBRW($L$7,I$22,$I$11,$I$13,$I$14,$N$15,$L30,$N$17,$N$16,$N$9)</f>
        <v>316874.36</v>
      </c>
      <c r="J30" s="62">
        <f>_xll.DBRW($L$7,J$22,$I$11,$I$13,$I$14,$N$15,$L30,$N$17,$N$16,$N$9)</f>
        <v>455815.13637934159</v>
      </c>
      <c r="K30" s="6"/>
      <c r="L30" s="102" t="s">
        <v>90</v>
      </c>
      <c r="M30" s="8"/>
      <c r="N30" s="62">
        <f>_xll.DBRW($L$7,N$22,$I$11,$I$13,$I$14,"YTD",$L30,$N$17,$N$16,$N$9)</f>
        <v>4315473.1963361241</v>
      </c>
      <c r="O30" s="62">
        <f>_xll.DBRW($L$7,O$22,$I$11,$I$13,$I$14,"YTD",$L30,$N$17,$N$16,$N$9)</f>
        <v>3743129.839999998</v>
      </c>
      <c r="P30" s="62">
        <f>_xll.DBRW($L$7,P$22,$I$11,$I$13,$I$14,"YTD",$L30,$N$17,$N$16,$N$9)</f>
        <v>1511504.6438423973</v>
      </c>
      <c r="Q30" s="62">
        <f>_xll.DBRW($L$7,Q$22,$I$11,$N$18,$I$14,"YTD",$L30,$N$17,$N$16,$N$9)</f>
        <v>4909095.7899999972</v>
      </c>
      <c r="S30" s="62">
        <f>_xll.DBRW($L$7,S$22,$I$11,$I$13,$N$19,$N$15,$L30,$N$17,$N$16,$N$9)</f>
        <v>3743129.84</v>
      </c>
      <c r="T30" s="62">
        <f>_xll.DBRW($L$7,T$22,$I$11,$I$13,$N$19,$N$15,$L30,$N$17,$N$16,$N$9)</f>
        <v>1511504.6438423861</v>
      </c>
      <c r="U30" s="62">
        <f>_xll.DBRW($L$7,U$22,$I$11,$N$18,$N$19,$N$15,$L30,$N$17,$N$16,$N$9)</f>
        <v>4909095.7900000028</v>
      </c>
    </row>
    <row r="31" spans="1:21" s="15" customFormat="1">
      <c r="A31" s="10" t="str">
        <f t="shared" si="0"/>
        <v>Percent</v>
      </c>
      <c r="B31" s="10" t="str" cm="1">
        <f t="array" ref="B31">_xll.DBRW("Finance:}Elementattributes_Accounts - MA",L31,"Format Flag - " &amp; $B$9)</f>
        <v/>
      </c>
      <c r="C31" s="10"/>
      <c r="D31" s="10" t="str" cm="1">
        <f t="array" ref="D31">_xll.DBRW("Finance:}Elementattributes_Accounts - MA",L31,"Format Flag - " &amp; $B$9 &amp; "  - Percentages")</f>
        <v>1</v>
      </c>
      <c r="E31" s="10"/>
      <c r="F31" s="10"/>
      <c r="G31" s="64">
        <f>_xll.DBRW($L$7,G$22,$I$11,$N$18,$I$14,$N$15,$L31,$N$17,$N$16,$N$9)</f>
        <v>0.18248924383074908</v>
      </c>
      <c r="H31" s="64">
        <f>_xll.DBRW($L$7,H$22,$I$11,$I$13,$I$14,$N$15,$L31,$N$17,$N$16,$N$9)</f>
        <v>0.29231506814796293</v>
      </c>
      <c r="I31" s="64">
        <f>_xll.DBRW($L$7,I$22,$I$11,$I$13,$I$14,$N$15,$L31,$N$17,$N$16,$N$9)</f>
        <v>0.30337018799099874</v>
      </c>
      <c r="J31" s="64">
        <f>_xll.DBRW($L$7,J$22,$I$11,$I$13,$I$14,$N$15,$L31,$N$17,$N$16,$N$9)</f>
        <v>0.15384417737417483</v>
      </c>
      <c r="K31" s="12"/>
      <c r="L31" s="103" t="s">
        <v>91</v>
      </c>
      <c r="M31" s="14"/>
      <c r="N31" s="64">
        <f>_xll.DBRW($L$7,N$22,$I$11,$I$13,$I$14,"YTD",$L31,$N$17,$N$16,$N$9)</f>
        <v>0.21682328146906829</v>
      </c>
      <c r="O31" s="64">
        <f>_xll.DBRW($L$7,O$22,$I$11,$I$13,$I$14,"YTD",$L31,$N$17,$N$16,$N$9)</f>
        <v>0.22000317645825207</v>
      </c>
      <c r="P31" s="64">
        <f>_xll.DBRW($L$7,P$22,$I$11,$I$13,$I$14,"YTD",$L31,$N$17,$N$16,$N$9)</f>
        <v>0.1423544757070544</v>
      </c>
      <c r="Q31" s="64">
        <f>_xll.DBRW($L$7,Q$22,$I$11,$N$18,$I$14,"YTD",$L31,$N$17,$N$16,$N$9)</f>
        <v>0.25619234683848663</v>
      </c>
      <c r="S31" s="64">
        <f>_xll.DBRW($L$7,S$22,$I$11,$I$13,$N$19,$N$15,$L31,$N$17,$N$16,$N$9)</f>
        <v>0.22000317645825218</v>
      </c>
      <c r="T31" s="64">
        <f>_xll.DBRW($L$7,T$22,$I$11,$I$13,$N$19,$N$15,$L31,$N$17,$N$16,$N$9)</f>
        <v>0.14235447570705353</v>
      </c>
      <c r="U31" s="64">
        <f>_xll.DBRW($L$7,U$22,$I$11,$N$18,$N$19,$N$15,$L31,$N$17,$N$16,$N$9)</f>
        <v>0.25619234683848668</v>
      </c>
    </row>
    <row r="32" spans="1:21" s="21" customFormat="1">
      <c r="A32" s="16" t="str">
        <f t="shared" si="0"/>
        <v>Leaf</v>
      </c>
      <c r="B32" s="16" t="str" cm="1">
        <f t="array" ref="B32">_xll.DBRW("Finance:}Elementattributes_Accounts - MA",L32,"Format Flag - " &amp; $B$9)</f>
        <v/>
      </c>
      <c r="C32" s="16"/>
      <c r="D32" s="16" t="str" cm="1">
        <f t="array" ref="D32">_xll.DBRW("Finance:}Elementattributes_Accounts - MA",L32,"Format Flag - " &amp; $B$9 &amp; "  - Percentages")</f>
        <v/>
      </c>
      <c r="E32" s="16"/>
      <c r="F32" s="16"/>
      <c r="G32" s="17">
        <f>_xll.DBRW($L$7,G$22,$I$11,$N$18,$I$14,$N$15,$L32,$N$17,$N$16,$N$9)</f>
        <v>-90699.1</v>
      </c>
      <c r="H32" s="17">
        <f>_xll.DBRW($L$7,H$22,$I$11,$I$13,$I$14,$N$15,$L32,$N$17,$N$16,$N$9)</f>
        <v>-226728.95097006171</v>
      </c>
      <c r="I32" s="17">
        <f>_xll.DBRW($L$7,I$22,$I$11,$I$13,$I$14,$N$15,$L32,$N$17,$N$16,$N$9)</f>
        <v>-172613.61</v>
      </c>
      <c r="J32" s="17">
        <f>_xll.DBRW($L$7,J$22,$I$11,$I$13,$I$14,$N$15,$L32,$N$17,$N$16,$N$9)</f>
        <v>-156677.05507942848</v>
      </c>
      <c r="K32" s="18"/>
      <c r="L32" s="96" t="s">
        <v>92</v>
      </c>
      <c r="M32" s="20"/>
      <c r="N32" s="17">
        <f>_xll.DBRW($L$7,N$22,$I$11,$I$13,$I$14,"YTD",$L32,$N$17,$N$16,$N$9)</f>
        <v>-1761248.3367088423</v>
      </c>
      <c r="O32" s="17">
        <f>_xll.DBRW($L$7,O$22,$I$11,$I$13,$I$14,"YTD",$L32,$N$17,$N$16,$N$9)</f>
        <v>-1801576.6300000004</v>
      </c>
      <c r="P32" s="17">
        <f>_xll.DBRW($L$7,P$22,$I$11,$I$13,$I$14,"YTD",$L32,$N$17,$N$16,$N$9)</f>
        <v>-1850402.7793818652</v>
      </c>
      <c r="Q32" s="17">
        <f>_xll.DBRW($L$7,Q$22,$I$11,$N$18,$I$14,"YTD",$L32,$N$17,$N$16,$N$9)</f>
        <v>-1151795.58</v>
      </c>
      <c r="S32" s="17">
        <f>_xll.DBRW($L$7,S$22,$I$11,$I$13,$N$19,$N$15,$L32,$N$17,$N$16,$N$9)</f>
        <v>-1801576.63</v>
      </c>
      <c r="T32" s="17">
        <f>_xll.DBRW($L$7,T$22,$I$11,$I$13,$N$19,$N$15,$L32,$N$17,$N$16,$N$9)</f>
        <v>-1850402.7793818652</v>
      </c>
      <c r="U32" s="17">
        <f>_xll.DBRW($L$7,U$22,$I$11,$N$18,$N$19,$N$15,$L32,$N$17,$N$16,$N$9)</f>
        <v>-1151795.5799999998</v>
      </c>
    </row>
    <row r="33" spans="1:21" s="21" customFormat="1">
      <c r="A33" s="16" t="str">
        <f t="shared" si="0"/>
        <v>Leaf</v>
      </c>
      <c r="B33" s="16" t="str" cm="1">
        <f t="array" ref="B33">_xll.DBRW("Finance:}Elementattributes_Accounts - MA",L33,"Format Flag - " &amp; $B$9)</f>
        <v/>
      </c>
      <c r="C33" s="16"/>
      <c r="D33" s="16" t="str" cm="1">
        <f t="array" ref="D33">_xll.DBRW("Finance:}Elementattributes_Accounts - MA",L33,"Format Flag - " &amp; $B$9 &amp; "  - Percentages")</f>
        <v/>
      </c>
      <c r="E33" s="16"/>
      <c r="F33" s="16"/>
      <c r="G33" s="17">
        <f>_xll.DBRW($L$7,G$22,$I$11,$N$18,$I$14,$N$15,$L33,$N$17,$N$16,$N$9)</f>
        <v>0</v>
      </c>
      <c r="H33" s="17">
        <f>_xll.DBRW($L$7,H$22,$I$11,$I$13,$I$14,$N$15,$L33,$N$17,$N$16,$N$9)</f>
        <v>-16650.95821551995</v>
      </c>
      <c r="I33" s="17">
        <f>_xll.DBRW($L$7,I$22,$I$11,$I$13,$I$14,$N$15,$L33,$N$17,$N$16,$N$9)</f>
        <v>-16650.96</v>
      </c>
      <c r="J33" s="17">
        <f>_xll.DBRW($L$7,J$22,$I$11,$I$13,$I$14,$N$15,$L33,$N$17,$N$16,$N$9)</f>
        <v>-16832.324752475248</v>
      </c>
      <c r="K33" s="18"/>
      <c r="L33" s="96" t="s">
        <v>93</v>
      </c>
      <c r="M33" s="20"/>
      <c r="N33" s="17">
        <f>_xll.DBRW($L$7,N$22,$I$11,$I$13,$I$14,"YTD",$L33,$N$17,$N$16,$N$9)</f>
        <v>-67772.516043335519</v>
      </c>
      <c r="O33" s="17">
        <f>_xll.DBRW($L$7,O$22,$I$11,$I$13,$I$14,"YTD",$L33,$N$17,$N$16,$N$9)</f>
        <v>-81611.26999999999</v>
      </c>
      <c r="P33" s="17">
        <f>_xll.DBRW($L$7,P$22,$I$11,$I$13,$I$14,"YTD",$L33,$N$17,$N$16,$N$9)</f>
        <v>-16650.95821551995</v>
      </c>
      <c r="Q33" s="17">
        <f>_xll.DBRW($L$7,Q$22,$I$11,$N$18,$I$14,"YTD",$L33,$N$17,$N$16,$N$9)</f>
        <v>0</v>
      </c>
      <c r="S33" s="17">
        <f>_xll.DBRW($L$7,S$22,$I$11,$I$13,$N$19,$N$15,$L33,$N$17,$N$16,$N$9)</f>
        <v>-81611.26999999999</v>
      </c>
      <c r="T33" s="17">
        <f>_xll.DBRW($L$7,T$22,$I$11,$I$13,$N$19,$N$15,$L33,$N$17,$N$16,$N$9)</f>
        <v>-16650.95821551995</v>
      </c>
      <c r="U33" s="17">
        <f>_xll.DBRW($L$7,U$22,$I$11,$N$18,$N$19,$N$15,$L33,$N$17,$N$16,$N$9)</f>
        <v>0</v>
      </c>
    </row>
    <row r="34" spans="1:21" s="21" customFormat="1">
      <c r="A34" s="16" t="str">
        <f t="shared" si="0"/>
        <v>Leaf</v>
      </c>
      <c r="B34" s="16" t="str" cm="1">
        <f t="array" ref="B34">_xll.DBRW("Finance:}Elementattributes_Accounts - MA",L34,"Format Flag - " &amp; $B$9)</f>
        <v/>
      </c>
      <c r="C34" s="16"/>
      <c r="D34" s="16" t="str" cm="1">
        <f t="array" ref="D34">_xll.DBRW("Finance:}Elementattributes_Accounts - MA",L34,"Format Flag - " &amp; $B$9 &amp; "  - Percentages")</f>
        <v/>
      </c>
      <c r="E34" s="16"/>
      <c r="F34" s="16"/>
      <c r="G34" s="17">
        <f>_xll.DBRW($L$7,G$22,$I$11,$N$18,$I$14,$N$15,$L34,$N$17,$N$16,$N$9)</f>
        <v>0</v>
      </c>
      <c r="H34" s="17">
        <f>_xll.DBRW($L$7,H$22,$I$11,$I$13,$I$14,$N$15,$L34,$N$17,$N$16,$N$9)</f>
        <v>0</v>
      </c>
      <c r="I34" s="17">
        <f>_xll.DBRW($L$7,I$22,$I$11,$I$13,$I$14,$N$15,$L34,$N$17,$N$16,$N$9)</f>
        <v>0</v>
      </c>
      <c r="J34" s="17">
        <f>_xll.DBRW($L$7,J$22,$I$11,$I$13,$I$14,$N$15,$L34,$N$17,$N$16,$N$9)</f>
        <v>0</v>
      </c>
      <c r="K34" s="18"/>
      <c r="L34" s="96" t="s">
        <v>94</v>
      </c>
      <c r="M34" s="20"/>
      <c r="N34" s="17">
        <f>_xll.DBRW($L$7,N$22,$I$11,$I$13,$I$14,"YTD",$L34,$N$17,$N$16,$N$9)</f>
        <v>0</v>
      </c>
      <c r="O34" s="17">
        <f>_xll.DBRW($L$7,O$22,$I$11,$I$13,$I$14,"YTD",$L34,$N$17,$N$16,$N$9)</f>
        <v>0</v>
      </c>
      <c r="P34" s="17">
        <f>_xll.DBRW($L$7,P$22,$I$11,$I$13,$I$14,"YTD",$L34,$N$17,$N$16,$N$9)</f>
        <v>0</v>
      </c>
      <c r="Q34" s="17">
        <f>_xll.DBRW($L$7,Q$22,$I$11,$N$18,$I$14,"YTD",$L34,$N$17,$N$16,$N$9)</f>
        <v>0</v>
      </c>
      <c r="S34" s="17">
        <f>_xll.DBRW($L$7,S$22,$I$11,$I$13,$N$19,$N$15,$L34,$N$17,$N$16,$N$9)</f>
        <v>0</v>
      </c>
      <c r="T34" s="17">
        <f>_xll.DBRW($L$7,T$22,$I$11,$I$13,$N$19,$N$15,$L34,$N$17,$N$16,$N$9)</f>
        <v>0</v>
      </c>
      <c r="U34" s="17">
        <f>_xll.DBRW($L$7,U$22,$I$11,$N$18,$N$19,$N$15,$L34,$N$17,$N$16,$N$9)</f>
        <v>0</v>
      </c>
    </row>
    <row r="35" spans="1:21" s="9" customFormat="1" ht="24.6">
      <c r="A35" s="4" t="str">
        <f t="shared" si="0"/>
        <v>Custom</v>
      </c>
      <c r="B35" s="4" t="str" cm="1">
        <f t="array" ref="B35">_xll.DBRW("Finance:}Elementattributes_Accounts - MA",L35,"Format Flag - " &amp; $B$9)</f>
        <v>1</v>
      </c>
      <c r="C35" s="4"/>
      <c r="D35" s="4" t="str" cm="1">
        <f t="array" ref="D35">_xll.DBRW("Finance:}Elementattributes_Accounts - MA",L35,"Format Flag - " &amp; $B$9 &amp; "  - Percentages")</f>
        <v/>
      </c>
      <c r="E35" s="4"/>
      <c r="F35" s="4"/>
      <c r="G35" s="62">
        <f>_xll.DBRW($L$7,G$22,$I$11,$N$18,$I$14,$N$15,$L35,$N$17,$N$16,$N$9)</f>
        <v>214051.53000000012</v>
      </c>
      <c r="H35" s="62">
        <f>_xll.DBRW($L$7,H$22,$I$11,$I$13,$I$14,$N$15,$L35,$N$17,$N$16,$N$9)</f>
        <v>121956.04294083275</v>
      </c>
      <c r="I35" s="62">
        <f>_xll.DBRW($L$7,I$22,$I$11,$I$13,$I$14,$N$15,$L35,$N$17,$N$16,$N$9)</f>
        <v>127609.79000000001</v>
      </c>
      <c r="J35" s="62">
        <f>_xll.DBRW($L$7,J$22,$I$11,$I$13,$I$14,$N$15,$L35,$N$17,$N$16,$N$9)</f>
        <v>282305.75654743786</v>
      </c>
      <c r="K35" s="6"/>
      <c r="L35" s="102" t="s">
        <v>95</v>
      </c>
      <c r="M35" s="8"/>
      <c r="N35" s="62">
        <f>_xll.DBRW($L$7,N$22,$I$11,$I$13,$I$14,"YTD",$L35,$N$17,$N$16,$N$9)</f>
        <v>2486452.3435839461</v>
      </c>
      <c r="O35" s="62">
        <f>_xll.DBRW($L$7,O$22,$I$11,$I$13,$I$14,"YTD",$L35,$N$17,$N$16,$N$9)</f>
        <v>1859941.9399999976</v>
      </c>
      <c r="P35" s="62">
        <f>_xll.DBRW($L$7,P$22,$I$11,$I$13,$I$14,"YTD",$L35,$N$17,$N$16,$N$9)</f>
        <v>-355549.09375498787</v>
      </c>
      <c r="Q35" s="62">
        <f>_xll.DBRW($L$7,Q$22,$I$11,$N$18,$I$14,"YTD",$L35,$N$17,$N$16,$N$9)</f>
        <v>3757300.2099999972</v>
      </c>
      <c r="S35" s="62">
        <f>_xll.DBRW($L$7,S$22,$I$11,$I$13,$N$19,$N$15,$L35,$N$17,$N$16,$N$9)</f>
        <v>1859941.94</v>
      </c>
      <c r="T35" s="62">
        <f>_xll.DBRW($L$7,T$22,$I$11,$I$13,$N$19,$N$15,$L35,$N$17,$N$16,$N$9)</f>
        <v>-355549.09375499905</v>
      </c>
      <c r="U35" s="62">
        <f>_xll.DBRW($L$7,U$22,$I$11,$N$18,$N$19,$N$15,$L35,$N$17,$N$16,$N$9)</f>
        <v>3757300.2100000028</v>
      </c>
    </row>
    <row r="36" spans="1:21" s="15" customFormat="1">
      <c r="A36" s="10" t="str">
        <f t="shared" si="0"/>
        <v>Percent</v>
      </c>
      <c r="B36" s="10" t="str" cm="1">
        <f t="array" ref="B36">_xll.DBRW("Finance:}Elementattributes_Accounts - MA",L36,"Format Flag - " &amp; $B$9)</f>
        <v/>
      </c>
      <c r="C36" s="10"/>
      <c r="D36" s="10" t="str" cm="1">
        <f t="array" ref="D36">_xll.DBRW("Finance:}Elementattributes_Accounts - MA",L36,"Format Flag - " &amp; $B$9 &amp; "  - Percentages")</f>
        <v>1</v>
      </c>
      <c r="E36" s="10"/>
      <c r="F36" s="10"/>
      <c r="G36" s="64">
        <f>_xll.DBRW($L$7,G$22,$I$11,$N$18,$I$14,$N$15,$L36,$N$17,$N$16,$N$9)</f>
        <v>0.12817726365492635</v>
      </c>
      <c r="H36" s="64">
        <f>_xll.DBRW($L$7,H$22,$I$11,$I$13,$I$14,$N$15,$L36,$N$17,$N$16,$N$9)</f>
        <v>9.7580292319464537E-2</v>
      </c>
      <c r="I36" s="64">
        <f>_xll.DBRW($L$7,I$22,$I$11,$I$13,$I$14,$N$15,$L36,$N$17,$N$16,$N$9)</f>
        <v>0.12217146878589949</v>
      </c>
      <c r="J36" s="64">
        <f>_xll.DBRW($L$7,J$22,$I$11,$I$13,$I$14,$N$15,$L36,$N$17,$N$16,$N$9)</f>
        <v>9.5282261201370289E-2</v>
      </c>
      <c r="K36" s="12"/>
      <c r="L36" s="103" t="s">
        <v>96</v>
      </c>
      <c r="M36" s="14"/>
      <c r="N36" s="64">
        <f>_xll.DBRW($L$7,N$22,$I$11,$I$13,$I$14,"YTD",$L36,$N$17,$N$16,$N$9)</f>
        <v>0.12492737918290046</v>
      </c>
      <c r="O36" s="64">
        <f>_xll.DBRW($L$7,O$22,$I$11,$I$13,$I$14,"YTD",$L36,$N$17,$N$16,$N$9)</f>
        <v>0.10931844534356935</v>
      </c>
      <c r="P36" s="64">
        <f>_xll.DBRW($L$7,P$22,$I$11,$I$13,$I$14,"YTD",$L36,$N$17,$N$16,$N$9)</f>
        <v>-3.3485841433436636E-2</v>
      </c>
      <c r="Q36" s="64">
        <f>_xll.DBRW($L$7,Q$22,$I$11,$N$18,$I$14,"YTD",$L36,$N$17,$N$16,$N$9)</f>
        <v>0.19608327067837444</v>
      </c>
      <c r="S36" s="64">
        <f>_xll.DBRW($L$7,S$22,$I$11,$I$13,$N$19,$N$15,$L36,$N$17,$N$16,$N$9)</f>
        <v>0.10931844534356946</v>
      </c>
      <c r="T36" s="64">
        <f>_xll.DBRW($L$7,T$22,$I$11,$I$13,$N$19,$N$15,$L36,$N$17,$N$16,$N$9)</f>
        <v>-3.3485841433437517E-2</v>
      </c>
      <c r="U36" s="64">
        <f>_xll.DBRW($L$7,U$22,$I$11,$N$18,$N$19,$N$15,$L36,$N$17,$N$16,$N$9)</f>
        <v>0.19608327067837461</v>
      </c>
    </row>
    <row r="38" spans="1:21" hidden="1"/>
    <row r="39" spans="1:21" hidden="1">
      <c r="A39" s="1" t="s">
        <v>0</v>
      </c>
      <c r="B39" s="1"/>
      <c r="C39" s="1"/>
      <c r="D39" s="1"/>
      <c r="E39" s="1"/>
      <c r="F39" s="1"/>
    </row>
    <row r="40" spans="1:21" s="9" customFormat="1" hidden="1">
      <c r="A40" s="4" t="s">
        <v>64</v>
      </c>
      <c r="B40" s="4"/>
      <c r="C40" s="4"/>
      <c r="D40" s="4"/>
      <c r="E40" s="4"/>
      <c r="F40" s="4"/>
      <c r="G40" s="62">
        <v>123.456789</v>
      </c>
      <c r="H40" s="62">
        <v>123.456789</v>
      </c>
      <c r="I40" s="62">
        <v>124.456789</v>
      </c>
      <c r="J40" s="62">
        <v>123.456789</v>
      </c>
      <c r="K40" s="38"/>
      <c r="L40" s="63" t="s">
        <v>3</v>
      </c>
      <c r="M40" s="8"/>
      <c r="N40" s="62">
        <v>123.456789</v>
      </c>
      <c r="O40" s="62">
        <v>123.456789</v>
      </c>
      <c r="P40" s="62">
        <v>123.456789</v>
      </c>
      <c r="Q40" s="62">
        <v>123.456789</v>
      </c>
      <c r="S40" s="62">
        <v>123.456789</v>
      </c>
      <c r="T40" s="62">
        <v>123.456789</v>
      </c>
      <c r="U40" s="62">
        <v>123.456789</v>
      </c>
    </row>
    <row r="41" spans="1:21" s="15" customFormat="1" hidden="1">
      <c r="A41" s="10" t="s">
        <v>66</v>
      </c>
      <c r="B41" s="10"/>
      <c r="C41" s="10"/>
      <c r="D41" s="10"/>
      <c r="E41" s="10"/>
      <c r="F41" s="10"/>
      <c r="G41" s="64">
        <v>123.456789</v>
      </c>
      <c r="H41" s="64">
        <v>123.456789</v>
      </c>
      <c r="I41" s="64">
        <v>124.456789</v>
      </c>
      <c r="J41" s="64">
        <v>123.456789</v>
      </c>
      <c r="K41" s="12"/>
      <c r="L41" s="65" t="s">
        <v>3</v>
      </c>
      <c r="M41" s="14"/>
      <c r="N41" s="64">
        <v>123.456789</v>
      </c>
      <c r="O41" s="64">
        <v>123.456789</v>
      </c>
      <c r="P41" s="64">
        <v>123.456789</v>
      </c>
      <c r="Q41" s="64">
        <v>123.456789</v>
      </c>
      <c r="S41" s="64">
        <v>123.456789</v>
      </c>
      <c r="T41" s="64">
        <v>123.456789</v>
      </c>
      <c r="U41" s="64">
        <v>123.456789</v>
      </c>
    </row>
    <row r="42" spans="1:21" s="21" customFormat="1" hidden="1">
      <c r="A42" s="16" t="s">
        <v>1</v>
      </c>
      <c r="B42" s="16"/>
      <c r="C42" s="16"/>
      <c r="D42" s="16"/>
      <c r="E42" s="16"/>
      <c r="F42" s="16"/>
      <c r="G42" s="17">
        <v>123.456789</v>
      </c>
      <c r="H42" s="17">
        <v>123.456789</v>
      </c>
      <c r="I42" s="17">
        <v>124.456789</v>
      </c>
      <c r="J42" s="17">
        <v>123.456789</v>
      </c>
      <c r="K42" s="18"/>
      <c r="L42" s="19" t="s">
        <v>3</v>
      </c>
      <c r="M42" s="20"/>
      <c r="N42" s="17">
        <v>123.456789</v>
      </c>
      <c r="O42" s="17">
        <v>123.456789</v>
      </c>
      <c r="P42" s="17">
        <v>123.456789</v>
      </c>
      <c r="Q42" s="17">
        <v>123.456789</v>
      </c>
      <c r="S42" s="17">
        <v>123.456789</v>
      </c>
      <c r="T42" s="17">
        <v>123.456789</v>
      </c>
      <c r="U42" s="17">
        <v>123.456789</v>
      </c>
    </row>
    <row r="43" spans="1:21" s="21" customFormat="1" hidden="1">
      <c r="A43" s="16"/>
      <c r="B43" s="16"/>
      <c r="C43" s="16"/>
      <c r="D43" s="16"/>
      <c r="E43" s="16"/>
      <c r="F43" s="16"/>
      <c r="K43" s="39"/>
      <c r="L43" s="20"/>
      <c r="M43" s="20"/>
      <c r="N43" s="40"/>
      <c r="O43" s="41"/>
      <c r="P43" s="41"/>
      <c r="Q43" s="41"/>
    </row>
    <row r="44" spans="1:21" s="21" customFormat="1" hidden="1">
      <c r="A44" s="16"/>
      <c r="B44" s="16"/>
      <c r="C44" s="16"/>
      <c r="D44" s="16"/>
      <c r="E44" s="16"/>
      <c r="F44" s="16"/>
      <c r="K44" s="39"/>
      <c r="L44" s="20"/>
      <c r="M44" s="20"/>
      <c r="N44" s="40"/>
      <c r="O44" s="41"/>
      <c r="P44" s="41"/>
      <c r="Q44" s="41"/>
    </row>
    <row r="45" spans="1:21" hidden="1">
      <c r="A45" s="1" t="s">
        <v>2</v>
      </c>
      <c r="B45" s="1"/>
      <c r="C45" s="1"/>
      <c r="D45" s="1"/>
      <c r="E45" s="1"/>
      <c r="F45" s="1"/>
    </row>
    <row r="46" spans="1:21" hidden="1">
      <c r="L46" s="1" t="s">
        <v>4</v>
      </c>
      <c r="M46" s="1"/>
    </row>
    <row r="47" spans="1:21" hidden="1">
      <c r="L47" s="3" t="str">
        <f>_xll.TM1RPTVIEW("Finance:MA Reporting:49589215",0,_xll.TM1RPTTITLE("Finance:m_MA Reporting",$N$49),_xll.TM1RPTTITLE("Finance:Company",$N$50),_xll.TM1RPTTITLE("Finance:Financial Year",$N$51),_xll.TM1RPTTITLE("Finance:Financial Period",$N$52),_xll.TM1RPTTITLE("Finance:Period YTD",$N$53),_xll.TM1RPTTITLE("Finance:Consolidation Layer",$N$54),_xll.TM1RPTTITLE("Finance:FX Calculation",$N$55),TM1RPTFMTRNG49589215,TM1RPTFMTIDCOL49589215)</f>
        <v>Finance:MA Reporting:49589215</v>
      </c>
    </row>
    <row r="48" spans="1:21" hidden="1"/>
    <row r="49" spans="1:23" hidden="1">
      <c r="L49" s="23" t="s">
        <v>5</v>
      </c>
      <c r="M49" s="24"/>
      <c r="N49" s="25" t="str">
        <f>N9</f>
        <v>Value</v>
      </c>
    </row>
    <row r="50" spans="1:23" hidden="1">
      <c r="L50" s="23" t="s">
        <v>6</v>
      </c>
      <c r="M50" s="24"/>
      <c r="N50" s="25" t="str">
        <f>I11</f>
        <v>GROUP TOTAL</v>
      </c>
    </row>
    <row r="51" spans="1:23" hidden="1">
      <c r="L51" s="23" t="s">
        <v>7</v>
      </c>
      <c r="M51" s="24"/>
      <c r="N51" s="25" t="str">
        <f>I13</f>
        <v>FY24</v>
      </c>
    </row>
    <row r="52" spans="1:23" hidden="1">
      <c r="L52" s="23" t="s">
        <v>8</v>
      </c>
      <c r="M52" s="24"/>
      <c r="N52" s="25" t="str">
        <f>I14</f>
        <v>P12</v>
      </c>
    </row>
    <row r="53" spans="1:23" hidden="1">
      <c r="L53" s="23" t="s">
        <v>9</v>
      </c>
      <c r="M53" s="24"/>
      <c r="N53" s="25" t="str">
        <f>N15</f>
        <v>Period</v>
      </c>
    </row>
    <row r="54" spans="1:23" hidden="1">
      <c r="L54" s="23" t="s">
        <v>10</v>
      </c>
      <c r="M54" s="24"/>
      <c r="N54" s="25" t="str">
        <f>N16</f>
        <v>Management Accounts</v>
      </c>
    </row>
    <row r="55" spans="1:23" hidden="1">
      <c r="L55" s="23" t="s">
        <v>11</v>
      </c>
      <c r="M55" s="24"/>
      <c r="N55" s="25" t="str">
        <f>N17</f>
        <v>GBP MA</v>
      </c>
    </row>
    <row r="56" spans="1:23" ht="18" hidden="1" thickBot="1"/>
    <row r="57" spans="1:23" ht="18" hidden="1" thickBot="1">
      <c r="G57" s="42" t="s">
        <v>12</v>
      </c>
      <c r="H57" s="42" t="s">
        <v>13</v>
      </c>
      <c r="I57" s="42" t="str">
        <f>$D$18</f>
        <v>9+3 Forecast</v>
      </c>
      <c r="J57" s="42" t="s">
        <v>12</v>
      </c>
      <c r="K57" s="43"/>
      <c r="N57" s="44" t="s">
        <v>12</v>
      </c>
      <c r="O57" s="42" t="s">
        <v>13</v>
      </c>
      <c r="P57" s="42" t="str">
        <f>$D$18</f>
        <v>9+3 Forecast</v>
      </c>
      <c r="Q57" s="42" t="s">
        <v>12</v>
      </c>
      <c r="S57" s="42" t="str">
        <f>$D$18</f>
        <v>9+3 Forecast</v>
      </c>
      <c r="T57" s="42" t="s">
        <v>13</v>
      </c>
      <c r="U57" s="42" t="s">
        <v>12</v>
      </c>
    </row>
    <row r="58" spans="1:23">
      <c r="G58" s="35"/>
      <c r="H58" s="35"/>
      <c r="I58" s="35"/>
      <c r="J58" s="35"/>
      <c r="K58" s="36"/>
      <c r="L58" s="37" t="s">
        <v>75</v>
      </c>
      <c r="M58" s="35"/>
      <c r="N58" s="35"/>
      <c r="O58" s="35"/>
      <c r="P58" s="35"/>
      <c r="Q58" s="35"/>
      <c r="R58" s="35"/>
      <c r="S58" s="35"/>
      <c r="T58" s="35"/>
      <c r="U58" s="35"/>
    </row>
    <row r="59" spans="1:23" s="21" customFormat="1">
      <c r="A59" s="16" t="str">
        <f t="shared" ref="A59:A87" si="1">IF($B59 = "1","Custom",IF($D59 ="1","Percent","Leaf"))</f>
        <v>Leaf</v>
      </c>
      <c r="B59" s="16" t="str" cm="1">
        <f t="array" ref="B59">_xll.DBRW("Finance:}Elementattributes_Accounts - MA",L59,"Format Flag - " &amp; $B$9)</f>
        <v/>
      </c>
      <c r="C59" s="16"/>
      <c r="D59" s="16" t="str" cm="1">
        <f t="array" ref="D59">_xll.DBRW("Finance:}Elementattributes_Accounts - MA",L59,"Format Flag - " &amp; $B$9 &amp; "  - Percentages")</f>
        <v/>
      </c>
      <c r="E59" s="16"/>
      <c r="F59" s="16"/>
      <c r="G59" s="17">
        <f>_xll.DBRW($L$47,G$57,$N$50,$N$18,$N$52,$N$53,$L59,$N$55,$N$54,$N$49)</f>
        <v>11759222.630000001</v>
      </c>
      <c r="H59" s="17">
        <f>_xll.DBRW($L$47,H$57,$N$50,$N$51,$N$52,$N$53,$L59,$N$55,$N$54,$N$49)</f>
        <v>13574333.500738403</v>
      </c>
      <c r="I59" s="17">
        <f>_xll.DBRW($L$47,I$57,$N$50,$N$51,$N$52,$N$53,$L59,$N$55,$N$54,$N$49)</f>
        <v>10053967.529999999</v>
      </c>
      <c r="J59" s="17">
        <f>_xll.DBRW($L$47,J$57,$N$50,$N$51,$N$52,$N$53,$L59,$N$55,$N$54,$N$49)</f>
        <v>11453531.862936873</v>
      </c>
      <c r="K59" s="18"/>
      <c r="L59" s="45" t="str">
        <f>_xll.TM1RPTROW($L$47,"Finance:Accounts - MA",,,"Display Name",FALSE,'Summary Group Performance'!Dynamic_a27a1e7c9c9e4547a4591925de71738c,,FALSE)</f>
        <v>MS Net Sales</v>
      </c>
      <c r="M59" s="20"/>
      <c r="N59" s="17">
        <f>_xll.DBRW($L$47,N$57,$N$50,$N$51,$N$52,"YTD",$L59,$N$55,$N$54,$N$49)</f>
        <v>111717126.4114821</v>
      </c>
      <c r="O59" s="17">
        <f>_xll.DBRW($L$47,O$57,$N$50,$N$51,$N$52,"YTD",$L59,$N$55,$N$54,$N$49)</f>
        <v>129624932.32422093</v>
      </c>
      <c r="P59" s="17">
        <f>_xll.DBRW($L$47,P$57,$N$50,$N$51,$N$52,"YTD",$L59,$N$55,$N$54,$N$49)</f>
        <v>110045631.56</v>
      </c>
      <c r="Q59" s="17">
        <f>_xll.DBRW($L$47,Q$57,$N$50,$N$18,$N$52,"YTD",$L59,$N$55,$N$54,$N$49)</f>
        <v>124151352.23999999</v>
      </c>
      <c r="S59" s="17">
        <f>_xll.DBRW($L$47,S$57,$N$50,$N$51,$V59,$W59,$L59,$N$55,$N$54,$N$49)</f>
        <v>110045631.56000006</v>
      </c>
      <c r="T59" s="17">
        <f>_xll.DBRW($L$47,T$57,$N$50,$N$51,$V59,$W59,$L59,$N$55,$N$54,$N$49)</f>
        <v>129624932.32422093</v>
      </c>
      <c r="U59" s="17">
        <f>_xll.DBRW($L$47,U$57,$N$50,$N$18,$V59,$W59,$L59,$N$55,$N$54,$N$49)</f>
        <v>124151352.24000004</v>
      </c>
      <c r="V59" s="21" t="str">
        <f>IF(L59="Site ROCE - Monthly uEBIT %","P12","All Financial Periods")</f>
        <v>All Financial Periods</v>
      </c>
      <c r="W59" s="21" t="str">
        <f>IF(L59="Site ROCE - Monthly uEBIT %","YTD","Period")</f>
        <v>Period</v>
      </c>
    </row>
    <row r="60" spans="1:23" s="21" customFormat="1">
      <c r="A60" s="16" t="str">
        <f t="shared" si="1"/>
        <v>Leaf</v>
      </c>
      <c r="B60" s="16" t="str" cm="1">
        <f t="array" ref="B60">_xll.DBRW("Finance:}Elementattributes_Accounts - MA",L60,"Format Flag - " &amp; $B$9)</f>
        <v/>
      </c>
      <c r="C60" s="16"/>
      <c r="D60" s="16" t="str" cm="1">
        <f t="array" ref="D60">_xll.DBRW("Finance:}Elementattributes_Accounts - MA",L60,"Format Flag - " &amp; $B$9 &amp; "  - Percentages")</f>
        <v/>
      </c>
      <c r="E60" s="16"/>
      <c r="F60" s="16"/>
      <c r="G60" s="17">
        <f>_xll.DBRW($L$47,G$57,$N$50,$N$18,$N$52,$N$53,$L60,$N$55,$N$54,$N$49)</f>
        <v>-4678976.4000000004</v>
      </c>
      <c r="H60" s="17">
        <f>_xll.DBRW($L$47,H$57,$N$50,$N$51,$N$52,$N$53,$L60,$N$55,$N$54,$N$49)</f>
        <v>-4930952.6746854568</v>
      </c>
      <c r="I60" s="17">
        <f>_xll.DBRW($L$47,I$57,$N$50,$N$51,$N$52,$N$53,$L60,$N$55,$N$54,$N$49)</f>
        <v>-3355300.37</v>
      </c>
      <c r="J60" s="17">
        <f>_xll.DBRW($L$47,J$57,$N$50,$N$51,$N$52,$N$53,$L60,$N$55,$N$54,$N$49)</f>
        <v>-4302372.03412202</v>
      </c>
      <c r="K60" s="18"/>
      <c r="L60" s="96" t="s">
        <v>15</v>
      </c>
      <c r="M60" s="20"/>
      <c r="N60" s="17">
        <f>_xll.DBRW($L$47,N$57,$N$50,$N$51,$N$52,"YTD",$L60,$N$55,$N$54,$N$49)</f>
        <v>-41199902.270374477</v>
      </c>
      <c r="O60" s="17">
        <f>_xll.DBRW($L$47,O$57,$N$50,$N$51,$N$52,"YTD",$L60,$N$55,$N$54,$N$49)</f>
        <v>-50866732.190463439</v>
      </c>
      <c r="P60" s="17">
        <f>_xll.DBRW($L$47,P$57,$N$50,$N$51,$N$52,"YTD",$L60,$N$55,$N$54,$N$49)</f>
        <v>-39941068.099999994</v>
      </c>
      <c r="Q60" s="17">
        <f>_xll.DBRW($L$47,Q$57,$N$50,$N$18,$N$52,"YTD",$L60,$N$55,$N$54,$N$49)</f>
        <v>-49877703.220000006</v>
      </c>
      <c r="S60" s="17">
        <f>_xll.DBRW($L$47,S$57,$N$50,$N$51,$V60,$W60,$L60,$N$55,$N$54,$N$49)</f>
        <v>-39941068.099999994</v>
      </c>
      <c r="T60" s="17">
        <f>_xll.DBRW($L$47,T$57,$N$50,$N$51,$V60,$W60,$L60,$N$55,$N$54,$N$49)</f>
        <v>-50866732.190463416</v>
      </c>
      <c r="U60" s="17">
        <f>_xll.DBRW($L$47,U$57,$N$50,$N$18,$V60,$W60,$L60,$N$55,$N$54,$N$49)</f>
        <v>-49877703.219999954</v>
      </c>
      <c r="V60" s="21" t="str">
        <f t="shared" ref="V60:V87" si="2">IF(L60="Site ROCE - Monthly uEBIT %","P12","All Financial Periods")</f>
        <v>All Financial Periods</v>
      </c>
      <c r="W60" s="21" t="str">
        <f t="shared" ref="W60:W87" si="3">IF(L60="Site ROCE - Monthly uEBIT %","YTD","Period")</f>
        <v>Period</v>
      </c>
    </row>
    <row r="61" spans="1:23" s="9" customFormat="1">
      <c r="A61" s="4" t="str">
        <f t="shared" si="1"/>
        <v>Custom</v>
      </c>
      <c r="B61" s="4" t="str" cm="1">
        <f t="array" ref="B61">_xll.DBRW("Finance:}Elementattributes_Accounts - MA",L61,"Format Flag - " &amp; $B$9)</f>
        <v>1</v>
      </c>
      <c r="C61" s="4"/>
      <c r="D61" s="4" t="str" cm="1">
        <f t="array" ref="D61">_xll.DBRW("Finance:}Elementattributes_Accounts - MA",L61,"Format Flag - " &amp; $B$9 &amp; "  - Percentages")</f>
        <v/>
      </c>
      <c r="E61" s="4"/>
      <c r="F61" s="4"/>
      <c r="G61" s="62">
        <f>_xll.DBRW($L$47,G$57,$N$50,$N$18,$N$52,$N$53,$L61,$N$55,$N$54,$N$49)</f>
        <v>7080246.2300000004</v>
      </c>
      <c r="H61" s="62">
        <f>_xll.DBRW($L$47,H$57,$N$50,$N$51,$N$52,$N$53,$L61,$N$55,$N$54,$N$49)</f>
        <v>8643380.8260529451</v>
      </c>
      <c r="I61" s="62">
        <f>_xll.DBRW($L$47,I$57,$N$50,$N$51,$N$52,$N$53,$L61,$N$55,$N$54,$N$49)</f>
        <v>6698667.1599999992</v>
      </c>
      <c r="J61" s="62">
        <f>_xll.DBRW($L$47,J$57,$N$50,$N$51,$N$52,$N$53,$L61,$N$55,$N$54,$N$49)</f>
        <v>7151159.828814853</v>
      </c>
      <c r="K61" s="38"/>
      <c r="L61" s="102" t="s">
        <v>16</v>
      </c>
      <c r="M61" s="8"/>
      <c r="N61" s="62">
        <f>_xll.DBRW($L$47,N$57,$N$50,$N$51,$N$52,"YTD",$L61,$N$55,$N$54,$N$49)</f>
        <v>70517224.141107619</v>
      </c>
      <c r="O61" s="62">
        <f>_xll.DBRW($L$47,O$57,$N$50,$N$51,$N$52,"YTD",$L61,$N$55,$N$54,$N$49)</f>
        <v>78758200.133757487</v>
      </c>
      <c r="P61" s="62">
        <f>_xll.DBRW($L$47,P$57,$N$50,$N$51,$N$52,"YTD",$L61,$N$55,$N$54,$N$49)</f>
        <v>70104563.460000008</v>
      </c>
      <c r="Q61" s="62">
        <f>_xll.DBRW($L$47,Q$57,$N$50,$N$18,$N$52,"YTD",$L61,$N$55,$N$54,$N$49)</f>
        <v>74273649.019999981</v>
      </c>
      <c r="S61" s="62">
        <f>_xll.DBRW($L$47,S$57,$N$50,$N$51,$V61,$W61,$L61,$N$55,$N$54,$N$49)</f>
        <v>70104563.460000068</v>
      </c>
      <c r="T61" s="62">
        <f>_xll.DBRW($L$47,T$57,$N$50,$N$51,$V61,$W61,$L61,$N$55,$N$54,$N$49)</f>
        <v>78758200.133757502</v>
      </c>
      <c r="U61" s="62">
        <f>_xll.DBRW($L$47,U$57,$N$50,$N$18,$V61,$W61,$L61,$N$55,$N$54,$N$49)</f>
        <v>74273649.020000085</v>
      </c>
      <c r="V61" s="9" t="str">
        <f t="shared" si="2"/>
        <v>All Financial Periods</v>
      </c>
      <c r="W61" s="9" t="str">
        <f t="shared" si="3"/>
        <v>Period</v>
      </c>
    </row>
    <row r="62" spans="1:23" s="15" customFormat="1">
      <c r="A62" s="10" t="str">
        <f t="shared" si="1"/>
        <v>Percent</v>
      </c>
      <c r="B62" s="10" t="str" cm="1">
        <f t="array" ref="B62">_xll.DBRW("Finance:}Elementattributes_Accounts - MA",L62,"Format Flag - " &amp; $B$9)</f>
        <v/>
      </c>
      <c r="C62" s="10"/>
      <c r="D62" s="10" t="str" cm="1">
        <f t="array" ref="D62">_xll.DBRW("Finance:}Elementattributes_Accounts - MA",L62,"Format Flag - " &amp; $B$9 &amp; "  - Percentages")</f>
        <v>1</v>
      </c>
      <c r="E62" s="10"/>
      <c r="F62" s="10"/>
      <c r="G62" s="64">
        <f>_xll.DBRW($L$47,G$57,$N$50,$N$18,$N$52,$N$53,$L62,$N$55,$N$54,$N$49)</f>
        <v>0.60210155490524975</v>
      </c>
      <c r="H62" s="64">
        <f>_xll.DBRW($L$47,H$57,$N$50,$N$51,$N$52,$N$53,$L62,$N$55,$N$54,$N$49)</f>
        <v>0.63674439894841028</v>
      </c>
      <c r="I62" s="64">
        <f>_xll.DBRW($L$47,I$57,$N$50,$N$51,$N$52,$N$53,$L62,$N$55,$N$54,$N$49)</f>
        <v>0.66627101589614934</v>
      </c>
      <c r="J62" s="64">
        <f>_xll.DBRW($L$47,J$57,$N$50,$N$51,$N$52,$N$53,$L62,$N$55,$N$54,$N$49)</f>
        <v>0.62436285282059523</v>
      </c>
      <c r="K62" s="12"/>
      <c r="L62" s="103" t="s">
        <v>17</v>
      </c>
      <c r="M62" s="14"/>
      <c r="N62" s="64">
        <f>_xll.DBRW($L$47,N$57,$N$50,$N$51,$N$52,"YTD",$L62,$N$55,$N$54,$N$49)</f>
        <v>0.63121229847405003</v>
      </c>
      <c r="O62" s="64">
        <f>_xll.DBRW($L$47,O$57,$N$50,$N$51,$N$52,"YTD",$L62,$N$55,$N$54,$N$49)</f>
        <v>0.60758527485102654</v>
      </c>
      <c r="P62" s="64">
        <f>_xll.DBRW($L$47,P$57,$N$50,$N$51,$N$52,"YTD",$L62,$N$55,$N$54,$N$49)</f>
        <v>0.63704994433856299</v>
      </c>
      <c r="Q62" s="64">
        <f>_xll.DBRW($L$47,Q$57,$N$50,$N$18,$N$52,"YTD",$L62,$N$55,$N$54,$N$49)</f>
        <v>0.59825082594686352</v>
      </c>
      <c r="S62" s="64">
        <f>_xll.DBRW($L$47,S$57,$N$50,$N$51,$V62,$W62,$L62,$N$55,$N$54,$N$49)</f>
        <v>0.63704994433856299</v>
      </c>
      <c r="T62" s="64">
        <f>_xll.DBRW($L$47,T$57,$N$50,$N$51,$V62,$W62,$L62,$N$55,$N$54,$N$49)</f>
        <v>0.60758527485102665</v>
      </c>
      <c r="U62" s="64">
        <f>_xll.DBRW($L$47,U$57,$N$50,$N$18,$V62,$W62,$L62,$N$55,$N$54,$N$49)</f>
        <v>0.59825082594686352</v>
      </c>
      <c r="V62" s="15" t="str">
        <f t="shared" si="2"/>
        <v>All Financial Periods</v>
      </c>
      <c r="W62" s="15" t="str">
        <f t="shared" si="3"/>
        <v>Period</v>
      </c>
    </row>
    <row r="63" spans="1:23" s="21" customFormat="1">
      <c r="A63" s="16" t="str">
        <f t="shared" si="1"/>
        <v>Leaf</v>
      </c>
      <c r="B63" s="16" t="str" cm="1">
        <f t="array" ref="B63">_xll.DBRW("Finance:}Elementattributes_Accounts - MA",L63,"Format Flag - " &amp; $B$9)</f>
        <v/>
      </c>
      <c r="C63" s="16"/>
      <c r="D63" s="16" t="str" cm="1">
        <f t="array" ref="D63">_xll.DBRW("Finance:}Elementattributes_Accounts - MA",L63,"Format Flag - " &amp; $B$9 &amp; "  - Percentages")</f>
        <v/>
      </c>
      <c r="E63" s="16"/>
      <c r="F63" s="16"/>
      <c r="G63" s="17">
        <f>_xll.DBRW($L$47,G$57,$N$50,$N$18,$N$52,$N$53,$L63,$N$55,$N$54,$N$49)</f>
        <v>-196046.21999999997</v>
      </c>
      <c r="H63" s="17">
        <f>_xll.DBRW($L$47,H$57,$N$50,$N$51,$N$52,$N$53,$L63,$N$55,$N$54,$N$49)</f>
        <v>-181252.99008594005</v>
      </c>
      <c r="I63" s="17">
        <f>_xll.DBRW($L$47,I$57,$N$50,$N$51,$N$52,$N$53,$L63,$N$55,$N$54,$N$49)</f>
        <v>-162465.08000000002</v>
      </c>
      <c r="J63" s="17">
        <f>_xll.DBRW($L$47,J$57,$N$50,$N$51,$N$52,$N$53,$L63,$N$55,$N$54,$N$49)</f>
        <v>-156126.6322403099</v>
      </c>
      <c r="K63" s="18"/>
      <c r="L63" s="96" t="s">
        <v>18</v>
      </c>
      <c r="M63" s="20"/>
      <c r="N63" s="17">
        <f>_xll.DBRW($L$47,N$57,$N$50,$N$51,$N$52,"YTD",$L63,$N$55,$N$54,$N$49)</f>
        <v>-1770702.6443074455</v>
      </c>
      <c r="O63" s="17">
        <f>_xll.DBRW($L$47,O$57,$N$50,$N$51,$N$52,"YTD",$L63,$N$55,$N$54,$N$49)</f>
        <v>-2084242.1433559249</v>
      </c>
      <c r="P63" s="17">
        <f>_xll.DBRW($L$47,P$57,$N$50,$N$51,$N$52,"YTD",$L63,$N$55,$N$54,$N$49)</f>
        <v>-1852037.09</v>
      </c>
      <c r="Q63" s="17">
        <f>_xll.DBRW($L$47,Q$57,$N$50,$N$18,$N$52,"YTD",$L63,$N$55,$N$54,$N$49)</f>
        <v>-2216428.2800000003</v>
      </c>
      <c r="S63" s="17">
        <f>_xll.DBRW($L$47,S$57,$N$50,$N$51,$V63,$W63,$L63,$N$55,$N$54,$N$49)</f>
        <v>-1852037.0899999999</v>
      </c>
      <c r="T63" s="17">
        <f>_xll.DBRW($L$47,T$57,$N$50,$N$51,$V63,$W63,$L63,$N$55,$N$54,$N$49)</f>
        <v>-2084242.1433559246</v>
      </c>
      <c r="U63" s="17">
        <f>_xll.DBRW($L$47,U$57,$N$50,$N$18,$V63,$W63,$L63,$N$55,$N$54,$N$49)</f>
        <v>-2216428.2799999998</v>
      </c>
      <c r="V63" s="21" t="str">
        <f t="shared" si="2"/>
        <v>All Financial Periods</v>
      </c>
      <c r="W63" s="21" t="str">
        <f t="shared" si="3"/>
        <v>Period</v>
      </c>
    </row>
    <row r="64" spans="1:23" s="21" customFormat="1">
      <c r="A64" s="16" t="str">
        <f t="shared" si="1"/>
        <v>Leaf</v>
      </c>
      <c r="B64" s="16" t="str" cm="1">
        <f t="array" ref="B64">_xll.DBRW("Finance:}Elementattributes_Accounts - MA",L64,"Format Flag - " &amp; $B$9)</f>
        <v/>
      </c>
      <c r="C64" s="16"/>
      <c r="D64" s="16" t="str" cm="1">
        <f t="array" ref="D64">_xll.DBRW("Finance:}Elementattributes_Accounts - MA",L64,"Format Flag - " &amp; $B$9 &amp; "  - Percentages")</f>
        <v/>
      </c>
      <c r="E64" s="16"/>
      <c r="F64" s="16"/>
      <c r="G64" s="17">
        <f>_xll.DBRW($L$47,G$57,$N$50,$N$18,$N$52,$N$53,$L64,$N$55,$N$54,$N$49)</f>
        <v>-200749.03</v>
      </c>
      <c r="H64" s="17">
        <f>_xll.DBRW($L$47,H$57,$N$50,$N$51,$N$52,$N$53,$L64,$N$55,$N$54,$N$49)</f>
        <v>-605484.12490774761</v>
      </c>
      <c r="I64" s="17">
        <f>_xll.DBRW($L$47,I$57,$N$50,$N$51,$N$52,$N$53,$L64,$N$55,$N$54,$N$49)</f>
        <v>-472687.59999999992</v>
      </c>
      <c r="J64" s="17">
        <f>_xll.DBRW($L$47,J$57,$N$50,$N$51,$N$52,$N$53,$L64,$N$55,$N$54,$N$49)</f>
        <v>-328307.28371659532</v>
      </c>
      <c r="K64" s="18"/>
      <c r="L64" s="96" t="s">
        <v>19</v>
      </c>
      <c r="M64" s="20"/>
      <c r="N64" s="17">
        <f>_xll.DBRW($L$47,N$57,$N$50,$N$51,$N$52,"YTD",$L64,$N$55,$N$54,$N$49)</f>
        <v>-4124944.4706450254</v>
      </c>
      <c r="O64" s="17">
        <f>_xll.DBRW($L$47,O$57,$N$50,$N$51,$N$52,"YTD",$L64,$N$55,$N$54,$N$49)</f>
        <v>-4900994.4519343534</v>
      </c>
      <c r="P64" s="17">
        <f>_xll.DBRW($L$47,P$57,$N$50,$N$51,$N$52,"YTD",$L64,$N$55,$N$54,$N$49)</f>
        <v>-4238701.1399999997</v>
      </c>
      <c r="Q64" s="17">
        <f>_xll.DBRW($L$47,Q$57,$N$50,$N$18,$N$52,"YTD",$L64,$N$55,$N$54,$N$49)</f>
        <v>-4843269.7299999995</v>
      </c>
      <c r="S64" s="17">
        <f>_xll.DBRW($L$47,S$57,$N$50,$N$51,$V64,$W64,$L64,$N$55,$N$54,$N$49)</f>
        <v>-4238701.1399999987</v>
      </c>
      <c r="T64" s="17">
        <f>_xll.DBRW($L$47,T$57,$N$50,$N$51,$V64,$W64,$L64,$N$55,$N$54,$N$49)</f>
        <v>-4900994.4519343516</v>
      </c>
      <c r="U64" s="17">
        <f>_xll.DBRW($L$47,U$57,$N$50,$N$18,$V64,$W64,$L64,$N$55,$N$54,$N$49)</f>
        <v>-4843269.7299999967</v>
      </c>
      <c r="V64" s="21" t="str">
        <f t="shared" si="2"/>
        <v>All Financial Periods</v>
      </c>
      <c r="W64" s="21" t="str">
        <f t="shared" si="3"/>
        <v>Period</v>
      </c>
    </row>
    <row r="65" spans="1:23" s="21" customFormat="1">
      <c r="A65" s="16" t="str">
        <f t="shared" si="1"/>
        <v>Leaf</v>
      </c>
      <c r="B65" s="16" t="str" cm="1">
        <f t="array" ref="B65">_xll.DBRW("Finance:}Elementattributes_Accounts - MA",L65,"Format Flag - " &amp; $B$9)</f>
        <v/>
      </c>
      <c r="C65" s="16"/>
      <c r="D65" s="16" t="str" cm="1">
        <f t="array" ref="D65">_xll.DBRW("Finance:}Elementattributes_Accounts - MA",L65,"Format Flag - " &amp; $B$9 &amp; "  - Percentages")</f>
        <v/>
      </c>
      <c r="E65" s="16"/>
      <c r="F65" s="16"/>
      <c r="G65" s="17">
        <f>_xll.DBRW($L$47,G$57,$N$50,$N$18,$N$52,$N$53,$L65,$N$55,$N$54,$N$49)</f>
        <v>-358874.20999999996</v>
      </c>
      <c r="H65" s="17">
        <f>_xll.DBRW($L$47,H$57,$N$50,$N$51,$N$52,$N$53,$L65,$N$55,$N$54,$N$49)</f>
        <v>-360282.74376354192</v>
      </c>
      <c r="I65" s="17">
        <f>_xll.DBRW($L$47,I$57,$N$50,$N$51,$N$52,$N$53,$L65,$N$55,$N$54,$N$49)</f>
        <v>-237835.1</v>
      </c>
      <c r="J65" s="17">
        <f>_xll.DBRW($L$47,J$57,$N$50,$N$51,$N$52,$N$53,$L65,$N$55,$N$54,$N$49)</f>
        <v>-222373.82255874702</v>
      </c>
      <c r="K65" s="18"/>
      <c r="L65" s="96" t="s">
        <v>20</v>
      </c>
      <c r="M65" s="20"/>
      <c r="N65" s="17">
        <f>_xll.DBRW($L$47,N$57,$N$50,$N$51,$N$52,"YTD",$L65,$N$55,$N$54,$N$49)</f>
        <v>-2667057.8976486502</v>
      </c>
      <c r="O65" s="17">
        <f>_xll.DBRW($L$47,O$57,$N$50,$N$51,$N$52,"YTD",$L65,$N$55,$N$54,$N$49)</f>
        <v>-3662684.6984070679</v>
      </c>
      <c r="P65" s="17">
        <f>_xll.DBRW($L$47,P$57,$N$50,$N$51,$N$52,"YTD",$L65,$N$55,$N$54,$N$49)</f>
        <v>-2676609.2600000002</v>
      </c>
      <c r="Q65" s="17">
        <f>_xll.DBRW($L$47,Q$57,$N$50,$N$18,$N$52,"YTD",$L65,$N$55,$N$54,$N$49)</f>
        <v>-3634225.3100000005</v>
      </c>
      <c r="S65" s="17">
        <f>_xll.DBRW($L$47,S$57,$N$50,$N$51,$V65,$W65,$L65,$N$55,$N$54,$N$49)</f>
        <v>-2676609.2599999993</v>
      </c>
      <c r="T65" s="17">
        <f>_xll.DBRW($L$47,T$57,$N$50,$N$51,$V65,$W65,$L65,$N$55,$N$54,$N$49)</f>
        <v>-3662684.6984070698</v>
      </c>
      <c r="U65" s="17">
        <f>_xll.DBRW($L$47,U$57,$N$50,$N$18,$V65,$W65,$L65,$N$55,$N$54,$N$49)</f>
        <v>-3634225.310000001</v>
      </c>
      <c r="V65" s="21" t="str">
        <f t="shared" si="2"/>
        <v>All Financial Periods</v>
      </c>
      <c r="W65" s="21" t="str">
        <f t="shared" si="3"/>
        <v>Period</v>
      </c>
    </row>
    <row r="66" spans="1:23" s="21" customFormat="1">
      <c r="A66" s="16" t="str">
        <f t="shared" si="1"/>
        <v>Leaf</v>
      </c>
      <c r="B66" s="16" t="str" cm="1">
        <f t="array" ref="B66">_xll.DBRW("Finance:}Elementattributes_Accounts - MA",L66,"Format Flag - " &amp; $B$9)</f>
        <v/>
      </c>
      <c r="C66" s="16"/>
      <c r="D66" s="16" t="str" cm="1">
        <f t="array" ref="D66">_xll.DBRW("Finance:}Elementattributes_Accounts - MA",L66,"Format Flag - " &amp; $B$9 &amp; "  - Percentages")</f>
        <v/>
      </c>
      <c r="E66" s="16"/>
      <c r="F66" s="16"/>
      <c r="G66" s="17">
        <f>_xll.DBRW($L$47,G$57,$N$50,$N$18,$N$52,$N$53,$L66,$N$55,$N$54,$N$49)</f>
        <v>-1808818.8499999999</v>
      </c>
      <c r="H66" s="17">
        <f>_xll.DBRW($L$47,H$57,$N$50,$N$51,$N$52,$N$53,$L66,$N$55,$N$54,$N$49)</f>
        <v>-2359980.7836180413</v>
      </c>
      <c r="I66" s="17">
        <f>_xll.DBRW($L$47,I$57,$N$50,$N$51,$N$52,$N$53,$L66,$N$55,$N$54,$N$49)</f>
        <v>-1844540.1899999997</v>
      </c>
      <c r="J66" s="17">
        <f>_xll.DBRW($L$47,J$57,$N$50,$N$51,$N$52,$N$53,$L66,$N$55,$N$54,$N$49)</f>
        <v>-1770309.1555668847</v>
      </c>
      <c r="K66" s="18"/>
      <c r="L66" s="96" t="s">
        <v>21</v>
      </c>
      <c r="M66" s="20"/>
      <c r="N66" s="17">
        <f>_xll.DBRW($L$47,N$57,$N$50,$N$51,$N$52,"YTD",$L66,$N$55,$N$54,$N$49)</f>
        <v>-19331448.92146856</v>
      </c>
      <c r="O66" s="17">
        <f>_xll.DBRW($L$47,O$57,$N$50,$N$51,$N$52,"YTD",$L66,$N$55,$N$54,$N$49)</f>
        <v>-22806519.285713144</v>
      </c>
      <c r="P66" s="17">
        <f>_xll.DBRW($L$47,P$57,$N$50,$N$51,$N$52,"YTD",$L66,$N$55,$N$54,$N$49)</f>
        <v>-19388417.82</v>
      </c>
      <c r="Q66" s="17">
        <f>_xll.DBRW($L$47,Q$57,$N$50,$N$18,$N$52,"YTD",$L66,$N$55,$N$54,$N$49)</f>
        <v>-22269441.720000003</v>
      </c>
      <c r="S66" s="17">
        <f>_xll.DBRW($L$47,S$57,$N$50,$N$51,$V66,$W66,$L66,$N$55,$N$54,$N$49)</f>
        <v>-19388417.819999993</v>
      </c>
      <c r="T66" s="17">
        <f>_xll.DBRW($L$47,T$57,$N$50,$N$51,$V66,$W66,$L66,$N$55,$N$54,$N$49)</f>
        <v>-22806519.285713147</v>
      </c>
      <c r="U66" s="17">
        <f>_xll.DBRW($L$47,U$57,$N$50,$N$18,$V66,$W66,$L66,$N$55,$N$54,$N$49)</f>
        <v>-22269441.719999999</v>
      </c>
      <c r="V66" s="21" t="str">
        <f t="shared" si="2"/>
        <v>All Financial Periods</v>
      </c>
      <c r="W66" s="21" t="str">
        <f t="shared" si="3"/>
        <v>Period</v>
      </c>
    </row>
    <row r="67" spans="1:23" s="21" customFormat="1">
      <c r="A67" s="16" t="str">
        <f t="shared" si="1"/>
        <v>Leaf</v>
      </c>
      <c r="B67" s="16" t="str" cm="1">
        <f t="array" ref="B67">_xll.DBRW("Finance:}Elementattributes_Accounts - MA",L67,"Format Flag - " &amp; $B$9)</f>
        <v/>
      </c>
      <c r="C67" s="16"/>
      <c r="D67" s="16" t="str" cm="1">
        <f t="array" ref="D67">_xll.DBRW("Finance:}Elementattributes_Accounts - MA",L67,"Format Flag - " &amp; $B$9 &amp; "  - Percentages")</f>
        <v/>
      </c>
      <c r="E67" s="16"/>
      <c r="F67" s="16"/>
      <c r="G67" s="17">
        <f>_xll.DBRW($L$47,G$57,$N$50,$N$18,$N$52,$N$53,$L67,$N$55,$N$54,$N$49)</f>
        <v>85930.39</v>
      </c>
      <c r="H67" s="17">
        <f>_xll.DBRW($L$47,H$57,$N$50,$N$51,$N$52,$N$53,$L67,$N$55,$N$54,$N$49)</f>
        <v>-33835.104344008709</v>
      </c>
      <c r="I67" s="17">
        <f>_xll.DBRW($L$47,I$57,$N$50,$N$51,$N$52,$N$53,$L67,$N$55,$N$54,$N$49)</f>
        <v>-24376.899999999998</v>
      </c>
      <c r="J67" s="17">
        <f>_xll.DBRW($L$47,J$57,$N$50,$N$51,$N$52,$N$53,$L67,$N$55,$N$54,$N$49)</f>
        <v>-60283.263456827066</v>
      </c>
      <c r="K67" s="18"/>
      <c r="L67" s="96" t="s">
        <v>22</v>
      </c>
      <c r="M67" s="20"/>
      <c r="N67" s="17">
        <f>_xll.DBRW($L$47,N$57,$N$50,$N$51,$N$52,"YTD",$L67,$N$55,$N$54,$N$49)</f>
        <v>-295875.50221376499</v>
      </c>
      <c r="O67" s="17">
        <f>_xll.DBRW($L$47,O$57,$N$50,$N$51,$N$52,"YTD",$L67,$N$55,$N$54,$N$49)</f>
        <v>109985.40014772779</v>
      </c>
      <c r="P67" s="17">
        <f>_xll.DBRW($L$47,P$57,$N$50,$N$51,$N$52,"YTD",$L67,$N$55,$N$54,$N$49)</f>
        <v>-296024.2300000001</v>
      </c>
      <c r="Q67" s="17">
        <f>_xll.DBRW($L$47,Q$57,$N$50,$N$18,$N$52,"YTD",$L67,$N$55,$N$54,$N$49)</f>
        <v>-306377.44000000006</v>
      </c>
      <c r="S67" s="17">
        <f>_xll.DBRW($L$47,S$57,$N$50,$N$51,$V67,$W67,$L67,$N$55,$N$54,$N$49)</f>
        <v>-296024.23</v>
      </c>
      <c r="T67" s="17">
        <f>_xll.DBRW($L$47,T$57,$N$50,$N$51,$V67,$W67,$L67,$N$55,$N$54,$N$49)</f>
        <v>109985.40014772782</v>
      </c>
      <c r="U67" s="17">
        <f>_xll.DBRW($L$47,U$57,$N$50,$N$18,$V67,$W67,$L67,$N$55,$N$54,$N$49)</f>
        <v>-306377.44000000035</v>
      </c>
      <c r="V67" s="21" t="str">
        <f t="shared" si="2"/>
        <v>All Financial Periods</v>
      </c>
      <c r="W67" s="21" t="str">
        <f t="shared" si="3"/>
        <v>Period</v>
      </c>
    </row>
    <row r="68" spans="1:23" s="21" customFormat="1">
      <c r="A68" s="16" t="str">
        <f t="shared" si="1"/>
        <v>Leaf</v>
      </c>
      <c r="B68" s="16" t="str" cm="1">
        <f t="array" ref="B68">_xll.DBRW("Finance:}Elementattributes_Accounts - MA",L68,"Format Flag - " &amp; $B$9)</f>
        <v/>
      </c>
      <c r="C68" s="16"/>
      <c r="D68" s="16" t="str" cm="1">
        <f t="array" ref="D68">_xll.DBRW("Finance:}Elementattributes_Accounts - MA",L68,"Format Flag - " &amp; $B$9 &amp; "  - Percentages")</f>
        <v/>
      </c>
      <c r="E68" s="16"/>
      <c r="F68" s="16"/>
      <c r="G68" s="17">
        <f>_xll.DBRW($L$47,G$57,$N$50,$N$18,$N$52,$N$53,$L68,$N$55,$N$54,$N$49)</f>
        <v>-2478557.9199999995</v>
      </c>
      <c r="H68" s="17">
        <f>_xll.DBRW($L$47,H$57,$N$50,$N$51,$N$52,$N$53,$L68,$N$55,$N$54,$N$49)</f>
        <v>-3540835.7467192793</v>
      </c>
      <c r="I68" s="17">
        <f>_xll.DBRW($L$47,I$57,$N$50,$N$51,$N$52,$N$53,$L68,$N$55,$N$54,$N$49)</f>
        <v>-2741904.8699999996</v>
      </c>
      <c r="J68" s="17">
        <f>_xll.DBRW($L$47,J$57,$N$50,$N$51,$N$52,$N$53,$L68,$N$55,$N$54,$N$49)</f>
        <v>-2537400.157539364</v>
      </c>
      <c r="K68" s="18"/>
      <c r="L68" s="96" t="s">
        <v>23</v>
      </c>
      <c r="M68" s="20"/>
      <c r="N68" s="17">
        <f>_xll.DBRW($L$47,N$57,$N$50,$N$51,$N$52,"YTD",$L68,$N$55,$N$54,$N$49)</f>
        <v>-28190029.436283447</v>
      </c>
      <c r="O68" s="17">
        <f>_xll.DBRW($L$47,O$57,$N$50,$N$51,$N$52,"YTD",$L68,$N$55,$N$54,$N$49)</f>
        <v>-33344455.179262757</v>
      </c>
      <c r="P68" s="17">
        <f>_xll.DBRW($L$47,P$57,$N$50,$N$51,$N$52,"YTD",$L68,$N$55,$N$54,$N$49)</f>
        <v>-28451789.539999999</v>
      </c>
      <c r="Q68" s="17">
        <f>_xll.DBRW($L$47,Q$57,$N$50,$N$18,$N$52,"YTD",$L68,$N$55,$N$54,$N$49)</f>
        <v>-33269742.480000004</v>
      </c>
      <c r="S68" s="17">
        <f>_xll.DBRW($L$47,S$57,$N$50,$N$51,$V68,$W68,$L68,$N$55,$N$54,$N$49)</f>
        <v>-28451789.539999992</v>
      </c>
      <c r="T68" s="17">
        <f>_xll.DBRW($L$47,T$57,$N$50,$N$51,$V68,$W68,$L68,$N$55,$N$54,$N$49)</f>
        <v>-33344455.179262765</v>
      </c>
      <c r="U68" s="17">
        <f>_xll.DBRW($L$47,U$57,$N$50,$N$18,$V68,$W68,$L68,$N$55,$N$54,$N$49)</f>
        <v>-33269742.48</v>
      </c>
      <c r="V68" s="21" t="str">
        <f t="shared" si="2"/>
        <v>All Financial Periods</v>
      </c>
      <c r="W68" s="21" t="str">
        <f t="shared" si="3"/>
        <v>Period</v>
      </c>
    </row>
    <row r="69" spans="1:23" s="9" customFormat="1">
      <c r="A69" s="4" t="str">
        <f t="shared" si="1"/>
        <v>Custom</v>
      </c>
      <c r="B69" s="4" t="str" cm="1">
        <f t="array" ref="B69">_xll.DBRW("Finance:}Elementattributes_Accounts - MA",L69,"Format Flag - " &amp; $B$9)</f>
        <v>1</v>
      </c>
      <c r="C69" s="4"/>
      <c r="D69" s="4" t="str" cm="1">
        <f t="array" ref="D69">_xll.DBRW("Finance:}Elementattributes_Accounts - MA",L69,"Format Flag - " &amp; $B$9 &amp; "  - Percentages")</f>
        <v/>
      </c>
      <c r="E69" s="4"/>
      <c r="F69" s="4"/>
      <c r="G69" s="62">
        <f>_xll.DBRW($L$47,G$57,$N$50,$N$18,$N$52,$N$53,$L69,$N$55,$N$54,$N$49)</f>
        <v>4601688.3100000005</v>
      </c>
      <c r="H69" s="62">
        <f>_xll.DBRW($L$47,H$57,$N$50,$N$51,$N$52,$N$53,$L69,$N$55,$N$54,$N$49)</f>
        <v>5102545.0793336667</v>
      </c>
      <c r="I69" s="62">
        <f>_xll.DBRW($L$47,I$57,$N$50,$N$51,$N$52,$N$53,$L69,$N$55,$N$54,$N$49)</f>
        <v>3956762.29</v>
      </c>
      <c r="J69" s="62">
        <f>_xll.DBRW($L$47,J$57,$N$50,$N$51,$N$52,$N$53,$L69,$N$55,$N$54,$N$49)</f>
        <v>4613759.6712754881</v>
      </c>
      <c r="K69" s="38"/>
      <c r="L69" s="102" t="s">
        <v>24</v>
      </c>
      <c r="M69" s="8"/>
      <c r="N69" s="62">
        <f>_xll.DBRW($L$47,N$57,$N$50,$N$51,$N$52,"YTD",$L69,$N$55,$N$54,$N$49)</f>
        <v>42327194.704824172</v>
      </c>
      <c r="O69" s="62">
        <f>_xll.DBRW($L$47,O$57,$N$50,$N$51,$N$52,"YTD",$L69,$N$55,$N$54,$N$49)</f>
        <v>45413744.95449473</v>
      </c>
      <c r="P69" s="62">
        <f>_xll.DBRW($L$47,P$57,$N$50,$N$51,$N$52,"YTD",$L69,$N$55,$N$54,$N$49)</f>
        <v>41652773.920000009</v>
      </c>
      <c r="Q69" s="62">
        <f>_xll.DBRW($L$47,Q$57,$N$50,$N$18,$N$52,"YTD",$L69,$N$55,$N$54,$N$49)</f>
        <v>41003906.539999984</v>
      </c>
      <c r="S69" s="62">
        <f>_xll.DBRW($L$47,S$57,$N$50,$N$51,$V69,$W69,$L69,$N$55,$N$54,$N$49)</f>
        <v>41652773.920000084</v>
      </c>
      <c r="T69" s="62">
        <f>_xll.DBRW($L$47,T$57,$N$50,$N$51,$V69,$W69,$L69,$N$55,$N$54,$N$49)</f>
        <v>45413744.954494737</v>
      </c>
      <c r="U69" s="62">
        <f>_xll.DBRW($L$47,U$57,$N$50,$N$18,$V69,$W69,$L69,$N$55,$N$54,$N$49)</f>
        <v>41003906.540000089</v>
      </c>
      <c r="V69" s="9" t="str">
        <f t="shared" si="2"/>
        <v>All Financial Periods</v>
      </c>
      <c r="W69" s="9" t="str">
        <f t="shared" si="3"/>
        <v>Period</v>
      </c>
    </row>
    <row r="70" spans="1:23" s="15" customFormat="1">
      <c r="A70" s="10" t="str">
        <f t="shared" si="1"/>
        <v>Percent</v>
      </c>
      <c r="B70" s="10" t="str" cm="1">
        <f t="array" ref="B70">_xll.DBRW("Finance:}Elementattributes_Accounts - MA",L70,"Format Flag - " &amp; $B$9)</f>
        <v/>
      </c>
      <c r="C70" s="10"/>
      <c r="D70" s="10" t="str" cm="1">
        <f t="array" ref="D70">_xll.DBRW("Finance:}Elementattributes_Accounts - MA",L70,"Format Flag - " &amp; $B$9 &amp; "  - Percentages")</f>
        <v>1</v>
      </c>
      <c r="E70" s="10"/>
      <c r="F70" s="10"/>
      <c r="G70" s="64">
        <f>_xll.DBRW($L$47,G$57,$N$50,$N$18,$N$52,$N$53,$L70,$N$55,$N$54,$N$49)</f>
        <v>0.39132589413353086</v>
      </c>
      <c r="H70" s="64">
        <f>_xll.DBRW($L$47,H$57,$N$50,$N$51,$N$52,$N$53,$L70,$N$55,$N$54,$N$49)</f>
        <v>0.37589654615868273</v>
      </c>
      <c r="I70" s="64">
        <f>_xll.DBRW($L$47,I$57,$N$50,$N$51,$N$52,$N$53,$L70,$N$55,$N$54,$N$49)</f>
        <v>0.39355232431310633</v>
      </c>
      <c r="J70" s="64">
        <f>_xll.DBRW($L$47,J$57,$N$50,$N$51,$N$52,$N$53,$L70,$N$55,$N$54,$N$49)</f>
        <v>0.40282418790010199</v>
      </c>
      <c r="K70" s="12"/>
      <c r="L70" s="103" t="s">
        <v>25</v>
      </c>
      <c r="M70" s="14"/>
      <c r="N70" s="64">
        <f>_xll.DBRW($L$47,N$57,$N$50,$N$51,$N$52,"YTD",$L70,$N$55,$N$54,$N$49)</f>
        <v>0.37887829793368061</v>
      </c>
      <c r="O70" s="64">
        <f>_xll.DBRW($L$47,O$57,$N$50,$N$51,$N$52,"YTD",$L70,$N$55,$N$54,$N$49)</f>
        <v>0.35034729924413616</v>
      </c>
      <c r="P70" s="64">
        <f>_xll.DBRW($L$47,P$57,$N$50,$N$51,$N$52,"YTD",$L70,$N$55,$N$54,$N$49)</f>
        <v>0.37850456514750186</v>
      </c>
      <c r="Q70" s="64">
        <f>_xll.DBRW($L$47,Q$57,$N$50,$N$18,$N$52,"YTD",$L70,$N$55,$N$54,$N$49)</f>
        <v>0.33027353951597993</v>
      </c>
      <c r="S70" s="64">
        <f>_xll.DBRW($L$47,S$57,$N$50,$N$51,$V70,$W70,$L70,$N$55,$N$54,$N$49)</f>
        <v>0.37850456514750186</v>
      </c>
      <c r="T70" s="64">
        <f>_xll.DBRW($L$47,T$57,$N$50,$N$51,$V70,$W70,$L70,$N$55,$N$54,$N$49)</f>
        <v>0.35034729924413621</v>
      </c>
      <c r="U70" s="64">
        <f>_xll.DBRW($L$47,U$57,$N$50,$N$18,$V70,$W70,$L70,$N$55,$N$54,$N$49)</f>
        <v>0.33027353951598004</v>
      </c>
      <c r="V70" s="15" t="str">
        <f t="shared" si="2"/>
        <v>All Financial Periods</v>
      </c>
      <c r="W70" s="15" t="str">
        <f t="shared" si="3"/>
        <v>Period</v>
      </c>
    </row>
    <row r="71" spans="1:23" s="21" customFormat="1">
      <c r="A71" s="16" t="str">
        <f t="shared" si="1"/>
        <v>Leaf</v>
      </c>
      <c r="B71" s="16" t="str" cm="1">
        <f t="array" ref="B71">_xll.DBRW("Finance:}Elementattributes_Accounts - MA",L71,"Format Flag - " &amp; $B$9)</f>
        <v/>
      </c>
      <c r="C71" s="16"/>
      <c r="D71" s="16" t="str" cm="1">
        <f t="array" ref="D71">_xll.DBRW("Finance:}Elementattributes_Accounts - MA",L71,"Format Flag - " &amp; $B$9 &amp; "  - Percentages")</f>
        <v/>
      </c>
      <c r="E71" s="16"/>
      <c r="F71" s="16"/>
      <c r="G71" s="17">
        <f>_xll.DBRW($L$47,G$57,$N$50,$N$18,$N$52,$N$53,$L71,$N$55,$N$54,$N$49)</f>
        <v>0.64993337244430838</v>
      </c>
      <c r="H71" s="17">
        <f>_xll.DBRW($L$47,H$57,$N$50,$N$51,$N$52,$N$53,$L71,$N$55,$N$54,$N$49)</f>
        <v>0.59034134698236784</v>
      </c>
      <c r="I71" s="17">
        <f>_xll.DBRW($L$47,I$57,$N$50,$N$51,$N$52,$N$53,$L71,$N$55,$N$54,$N$49)</f>
        <v>0.59067904039585095</v>
      </c>
      <c r="J71" s="17">
        <f>_xll.DBRW($L$47,J$57,$N$50,$N$51,$N$52,$N$53,$L71,$N$55,$N$54,$N$49)</f>
        <v>0.64517641637442147</v>
      </c>
      <c r="K71" s="18"/>
      <c r="L71" s="96" t="s">
        <v>26</v>
      </c>
      <c r="M71" s="20"/>
      <c r="N71" s="17">
        <f>_xll.DBRW($L$47,N$57,$N$50,$N$51,$N$52,"YTD",$L71,$N$55,$N$54,$N$49)</f>
        <v>0.60023909364506267</v>
      </c>
      <c r="O71" s="17">
        <f>_xll.DBRW($L$47,O$57,$N$50,$N$51,$N$52,"YTD",$L71,$N$55,$N$54,$N$49)</f>
        <v>0.5766224326783389</v>
      </c>
      <c r="P71" s="17">
        <f>_xll.DBRW($L$47,P$57,$N$50,$N$51,$N$52,"YTD",$L71,$N$55,$N$54,$N$49)</f>
        <v>0.59415210457399237</v>
      </c>
      <c r="Q71" s="17">
        <f>_xll.DBRW($L$47,Q$57,$N$50,$N$18,$N$52,"YTD",$L71,$N$55,$N$54,$N$49)</f>
        <v>0.55206532977743816</v>
      </c>
      <c r="S71" s="17">
        <f>_xll.DBRW($L$47,S$57,$N$50,$N$51,$V71,$W71,$L71,$N$55,$N$54,$N$49)</f>
        <v>0.59415210457399237</v>
      </c>
      <c r="T71" s="17">
        <f>_xll.DBRW($L$47,T$57,$N$50,$N$51,$V71,$W71,$L71,$N$55,$N$54,$N$49)</f>
        <v>0.57662243267833901</v>
      </c>
      <c r="U71" s="17">
        <f>_xll.DBRW($L$47,U$57,$N$50,$N$18,$V71,$W71,$L71,$N$55,$N$54,$N$49)</f>
        <v>0.55206532977743816</v>
      </c>
      <c r="V71" s="21" t="str">
        <f t="shared" si="2"/>
        <v>All Financial Periods</v>
      </c>
      <c r="W71" s="21" t="str">
        <f t="shared" si="3"/>
        <v>Period</v>
      </c>
    </row>
    <row r="72" spans="1:23" s="21" customFormat="1">
      <c r="A72" s="16" t="str">
        <f t="shared" si="1"/>
        <v>Leaf</v>
      </c>
      <c r="B72" s="16" t="str" cm="1">
        <f t="array" ref="B72">_xll.DBRW("Finance:}Elementattributes_Accounts - MA",L72,"Format Flag - " &amp; $B$9)</f>
        <v/>
      </c>
      <c r="C72" s="16"/>
      <c r="D72" s="16" t="str" cm="1">
        <f t="array" ref="D72">_xll.DBRW("Finance:}Elementattributes_Accounts - MA",L72,"Format Flag - " &amp; $B$9 &amp; "  - Percentages")</f>
        <v/>
      </c>
      <c r="E72" s="16"/>
      <c r="F72" s="16"/>
      <c r="G72" s="17">
        <f>_xll.DBRW($L$47,G$57,$N$50,$N$18,$N$52,$N$53,$L72,$N$55,$N$54,$N$49)</f>
        <v>-893737.67999999993</v>
      </c>
      <c r="H72" s="17">
        <f>_xll.DBRW($L$47,H$57,$N$50,$N$51,$N$52,$N$53,$L72,$N$55,$N$54,$N$49)</f>
        <v>-1073128.675948139</v>
      </c>
      <c r="I72" s="17">
        <f>_xll.DBRW($L$47,I$57,$N$50,$N$51,$N$52,$N$53,$L72,$N$55,$N$54,$N$49)</f>
        <v>-847358.91999999993</v>
      </c>
      <c r="J72" s="17">
        <f>_xll.DBRW($L$47,J$57,$N$50,$N$51,$N$52,$N$53,$L72,$N$55,$N$54,$N$49)</f>
        <v>-749653.47220275283</v>
      </c>
      <c r="K72" s="18"/>
      <c r="L72" s="96" t="s">
        <v>27</v>
      </c>
      <c r="M72" s="20"/>
      <c r="N72" s="17">
        <f>_xll.DBRW($L$47,N$57,$N$50,$N$51,$N$52,"YTD",$L72,$N$55,$N$54,$N$49)</f>
        <v>-9130430.1527660284</v>
      </c>
      <c r="O72" s="17">
        <f>_xll.DBRW($L$47,O$57,$N$50,$N$51,$N$52,"YTD",$L72,$N$55,$N$54,$N$49)</f>
        <v>-8746348.1940921359</v>
      </c>
      <c r="P72" s="17">
        <f>_xll.DBRW($L$47,P$57,$N$50,$N$51,$N$52,"YTD",$L72,$N$55,$N$54,$N$49)</f>
        <v>-9350111.7799999993</v>
      </c>
      <c r="Q72" s="17">
        <f>_xll.DBRW($L$47,Q$57,$N$50,$N$18,$N$52,"YTD",$L72,$N$55,$N$54,$N$49)</f>
        <v>-10504014.839999998</v>
      </c>
      <c r="S72" s="17">
        <f>_xll.DBRW($L$47,S$57,$N$50,$N$51,$V72,$W72,$L72,$N$55,$N$54,$N$49)</f>
        <v>-9350111.7799999975</v>
      </c>
      <c r="T72" s="17">
        <f>_xll.DBRW($L$47,T$57,$N$50,$N$51,$V72,$W72,$L72,$N$55,$N$54,$N$49)</f>
        <v>-8746348.1940921377</v>
      </c>
      <c r="U72" s="17">
        <f>_xll.DBRW($L$47,U$57,$N$50,$N$18,$V72,$W72,$L72,$N$55,$N$54,$N$49)</f>
        <v>-10504014.839999994</v>
      </c>
      <c r="V72" s="21" t="str">
        <f t="shared" si="2"/>
        <v>All Financial Periods</v>
      </c>
      <c r="W72" s="21" t="str">
        <f t="shared" si="3"/>
        <v>Period</v>
      </c>
    </row>
    <row r="73" spans="1:23" s="21" customFormat="1">
      <c r="A73" s="16" t="str">
        <f t="shared" si="1"/>
        <v>Leaf</v>
      </c>
      <c r="B73" s="16" t="str" cm="1">
        <f t="array" ref="B73">_xll.DBRW("Finance:}Elementattributes_Accounts - MA",L73,"Format Flag - " &amp; $B$9)</f>
        <v/>
      </c>
      <c r="C73" s="16"/>
      <c r="D73" s="16" t="str" cm="1">
        <f t="array" ref="D73">_xll.DBRW("Finance:}Elementattributes_Accounts - MA",L73,"Format Flag - " &amp; $B$9 &amp; "  - Percentages")</f>
        <v/>
      </c>
      <c r="E73" s="16"/>
      <c r="F73" s="16"/>
      <c r="G73" s="17">
        <f>_xll.DBRW($L$47,G$57,$N$50,$N$18,$N$52,$N$53,$L73,$N$55,$N$54,$N$49)</f>
        <v>-267068.73</v>
      </c>
      <c r="H73" s="17">
        <f>_xll.DBRW($L$47,H$57,$N$50,$N$51,$N$52,$N$53,$L73,$N$55,$N$54,$N$49)</f>
        <v>-354459.77320128999</v>
      </c>
      <c r="I73" s="17">
        <f>_xll.DBRW($L$47,I$57,$N$50,$N$51,$N$52,$N$53,$L73,$N$55,$N$54,$N$49)</f>
        <v>-204649.68</v>
      </c>
      <c r="J73" s="17">
        <f>_xll.DBRW($L$47,J$57,$N$50,$N$51,$N$52,$N$53,$L73,$N$55,$N$54,$N$49)</f>
        <v>-207706.07832199329</v>
      </c>
      <c r="K73" s="18"/>
      <c r="L73" s="96" t="s">
        <v>28</v>
      </c>
      <c r="M73" s="20"/>
      <c r="N73" s="17">
        <f>_xll.DBRW($L$47,N$57,$N$50,$N$51,$N$52,"YTD",$L73,$N$55,$N$54,$N$49)</f>
        <v>-3068018.4889135668</v>
      </c>
      <c r="O73" s="17">
        <f>_xll.DBRW($L$47,O$57,$N$50,$N$51,$N$52,"YTD",$L73,$N$55,$N$54,$N$49)</f>
        <v>-3421256.5737569183</v>
      </c>
      <c r="P73" s="17">
        <f>_xll.DBRW($L$47,P$57,$N$50,$N$51,$N$52,"YTD",$L73,$N$55,$N$54,$N$49)</f>
        <v>-3012177.3499999996</v>
      </c>
      <c r="Q73" s="17">
        <f>_xll.DBRW($L$47,Q$57,$N$50,$N$18,$N$52,"YTD",$L73,$N$55,$N$54,$N$49)</f>
        <v>-3446347.4999999995</v>
      </c>
      <c r="S73" s="17">
        <f>_xll.DBRW($L$47,S$57,$N$50,$N$51,$V73,$W73,$L73,$N$55,$N$54,$N$49)</f>
        <v>-3012177.3499999996</v>
      </c>
      <c r="T73" s="17">
        <f>_xll.DBRW($L$47,T$57,$N$50,$N$51,$V73,$W73,$L73,$N$55,$N$54,$N$49)</f>
        <v>-3421256.5737569192</v>
      </c>
      <c r="U73" s="17">
        <f>_xll.DBRW($L$47,U$57,$N$50,$N$18,$V73,$W73,$L73,$N$55,$N$54,$N$49)</f>
        <v>-3446347.4999999995</v>
      </c>
      <c r="V73" s="21" t="str">
        <f t="shared" si="2"/>
        <v>All Financial Periods</v>
      </c>
      <c r="W73" s="21" t="str">
        <f t="shared" si="3"/>
        <v>Period</v>
      </c>
    </row>
    <row r="74" spans="1:23" s="21" customFormat="1">
      <c r="A74" s="16" t="str">
        <f t="shared" si="1"/>
        <v>Leaf</v>
      </c>
      <c r="B74" s="16" t="str" cm="1">
        <f t="array" ref="B74">_xll.DBRW("Finance:}Elementattributes_Accounts - MA",L74,"Format Flag - " &amp; $B$9)</f>
        <v/>
      </c>
      <c r="C74" s="16"/>
      <c r="D74" s="16" t="str" cm="1">
        <f t="array" ref="D74">_xll.DBRW("Finance:}Elementattributes_Accounts - MA",L74,"Format Flag - " &amp; $B$9 &amp; "  - Percentages")</f>
        <v/>
      </c>
      <c r="E74" s="16"/>
      <c r="F74" s="16"/>
      <c r="G74" s="17">
        <f>_xll.DBRW($L$47,G$57,$N$50,$N$18,$N$52,$N$53,$L74,$N$55,$N$54,$N$49)</f>
        <v>228930.09000000003</v>
      </c>
      <c r="H74" s="17">
        <f>_xll.DBRW($L$47,H$57,$N$50,$N$51,$N$52,$N$53,$L74,$N$55,$N$54,$N$49)</f>
        <v>-224573.3669817395</v>
      </c>
      <c r="I74" s="17">
        <f>_xll.DBRW($L$47,I$57,$N$50,$N$51,$N$52,$N$53,$L74,$N$55,$N$54,$N$49)</f>
        <v>-133409.07999999999</v>
      </c>
      <c r="J74" s="17">
        <f>_xll.DBRW($L$47,J$57,$N$50,$N$51,$N$52,$N$53,$L74,$N$55,$N$54,$N$49)</f>
        <v>-124877.33952880687</v>
      </c>
      <c r="K74" s="18"/>
      <c r="L74" s="96" t="s">
        <v>29</v>
      </c>
      <c r="M74" s="20"/>
      <c r="N74" s="17">
        <f>_xll.DBRW($L$47,N$57,$N$50,$N$51,$N$52,"YTD",$L74,$N$55,$N$54,$N$49)</f>
        <v>-2049225.4207818036</v>
      </c>
      <c r="O74" s="17">
        <f>_xll.DBRW($L$47,O$57,$N$50,$N$51,$N$52,"YTD",$L74,$N$55,$N$54,$N$49)</f>
        <v>-1955189.4035995356</v>
      </c>
      <c r="P74" s="17">
        <f>_xll.DBRW($L$47,P$57,$N$50,$N$51,$N$52,"YTD",$L74,$N$55,$N$54,$N$49)</f>
        <v>-2007119.0200000003</v>
      </c>
      <c r="Q74" s="17">
        <f>_xll.DBRW($L$47,Q$57,$N$50,$N$18,$N$52,"YTD",$L74,$N$55,$N$54,$N$49)</f>
        <v>-1816714.0000000002</v>
      </c>
      <c r="S74" s="17">
        <f>_xll.DBRW($L$47,S$57,$N$50,$N$51,$V74,$W74,$L74,$N$55,$N$54,$N$49)</f>
        <v>-2007119.0199999998</v>
      </c>
      <c r="T74" s="17">
        <f>_xll.DBRW($L$47,T$57,$N$50,$N$51,$V74,$W74,$L74,$N$55,$N$54,$N$49)</f>
        <v>-1955189.4035995333</v>
      </c>
      <c r="U74" s="17">
        <f>_xll.DBRW($L$47,U$57,$N$50,$N$18,$V74,$W74,$L74,$N$55,$N$54,$N$49)</f>
        <v>-1816713.9999999995</v>
      </c>
      <c r="V74" s="21" t="str">
        <f t="shared" si="2"/>
        <v>All Financial Periods</v>
      </c>
      <c r="W74" s="21" t="str">
        <f t="shared" si="3"/>
        <v>Period</v>
      </c>
    </row>
    <row r="75" spans="1:23" s="21" customFormat="1">
      <c r="A75" s="16" t="str">
        <f t="shared" si="1"/>
        <v>Leaf</v>
      </c>
      <c r="B75" s="16" t="str" cm="1">
        <f t="array" ref="B75">_xll.DBRW("Finance:}Elementattributes_Accounts - MA",L75,"Format Flag - " &amp; $B$9)</f>
        <v/>
      </c>
      <c r="C75" s="16"/>
      <c r="D75" s="16" t="str" cm="1">
        <f t="array" ref="D75">_xll.DBRW("Finance:}Elementattributes_Accounts - MA",L75,"Format Flag - " &amp; $B$9 &amp; "  - Percentages")</f>
        <v/>
      </c>
      <c r="E75" s="16"/>
      <c r="F75" s="16"/>
      <c r="G75" s="17">
        <f>_xll.DBRW($L$47,G$57,$N$50,$N$18,$N$52,$N$53,$L75,$N$55,$N$54,$N$49)</f>
        <v>-931876.31999999972</v>
      </c>
      <c r="H75" s="17">
        <f>_xll.DBRW($L$47,H$57,$N$50,$N$51,$N$52,$N$53,$L75,$N$55,$N$54,$N$49)</f>
        <v>-1652161.8161311685</v>
      </c>
      <c r="I75" s="17">
        <f>_xll.DBRW($L$47,I$57,$N$50,$N$51,$N$52,$N$53,$L75,$N$55,$N$54,$N$49)</f>
        <v>-1185417.6799999995</v>
      </c>
      <c r="J75" s="17">
        <f>_xll.DBRW($L$47,J$57,$N$50,$N$51,$N$52,$N$53,$L75,$N$55,$N$54,$N$49)</f>
        <v>-1082236.890053553</v>
      </c>
      <c r="K75" s="18"/>
      <c r="L75" s="96" t="s">
        <v>30</v>
      </c>
      <c r="M75" s="20"/>
      <c r="N75" s="17">
        <f>_xll.DBRW($L$47,N$57,$N$50,$N$51,$N$52,"YTD",$L75,$N$55,$N$54,$N$49)</f>
        <v>-14247674.062461399</v>
      </c>
      <c r="O75" s="17">
        <f>_xll.DBRW($L$47,O$57,$N$50,$N$51,$N$52,"YTD",$L75,$N$55,$N$54,$N$49)</f>
        <v>-14122794.171448588</v>
      </c>
      <c r="P75" s="17">
        <f>_xll.DBRW($L$47,P$57,$N$50,$N$51,$N$52,"YTD",$L75,$N$55,$N$54,$N$49)</f>
        <v>-14369408.150000002</v>
      </c>
      <c r="Q75" s="17">
        <f>_xll.DBRW($L$47,Q$57,$N$50,$N$18,$N$52,"YTD",$L75,$N$55,$N$54,$N$49)</f>
        <v>-15767076.339999998</v>
      </c>
      <c r="S75" s="17">
        <f>_xll.DBRW($L$47,S$57,$N$50,$N$51,$V75,$W75,$L75,$N$55,$N$54,$N$49)</f>
        <v>-14369408.149999997</v>
      </c>
      <c r="T75" s="17">
        <f>_xll.DBRW($L$47,T$57,$N$50,$N$51,$V75,$W75,$L75,$N$55,$N$54,$N$49)</f>
        <v>-14122794.171448588</v>
      </c>
      <c r="U75" s="17">
        <f>_xll.DBRW($L$47,U$57,$N$50,$N$18,$V75,$W75,$L75,$N$55,$N$54,$N$49)</f>
        <v>-15767076.339999994</v>
      </c>
      <c r="V75" s="21" t="str">
        <f t="shared" si="2"/>
        <v>All Financial Periods</v>
      </c>
      <c r="W75" s="21" t="str">
        <f t="shared" si="3"/>
        <v>Period</v>
      </c>
    </row>
    <row r="76" spans="1:23" s="21" customFormat="1">
      <c r="A76" s="16" t="str">
        <f t="shared" si="1"/>
        <v>Leaf</v>
      </c>
      <c r="B76" s="16" t="str" cm="1">
        <f t="array" ref="B76">_xll.DBRW("Finance:}Elementattributes_Accounts - MA",L76,"Format Flag - " &amp; $B$9)</f>
        <v/>
      </c>
      <c r="C76" s="16"/>
      <c r="D76" s="16" t="str" cm="1">
        <f t="array" ref="D76">_xll.DBRW("Finance:}Elementattributes_Accounts - MA",L76,"Format Flag - " &amp; $B$9 &amp; "  - Percentages")</f>
        <v/>
      </c>
      <c r="E76" s="16"/>
      <c r="F76" s="16"/>
      <c r="G76" s="17">
        <f>_xll.DBRW($L$47,G$57,$N$50,$N$18,$N$52,$N$53,$L76,$N$55,$N$54,$N$49)</f>
        <v>-586190.97</v>
      </c>
      <c r="H76" s="17">
        <f>_xll.DBRW($L$47,H$57,$N$50,$N$51,$N$52,$N$53,$L76,$N$55,$N$54,$N$49)</f>
        <v>-773657.50041487964</v>
      </c>
      <c r="I76" s="17">
        <f>_xll.DBRW($L$47,I$57,$N$50,$N$51,$N$52,$N$53,$L76,$N$55,$N$54,$N$49)</f>
        <v>-585027.21</v>
      </c>
      <c r="J76" s="17">
        <f>_xll.DBRW($L$47,J$57,$N$50,$N$51,$N$52,$N$53,$L76,$N$55,$N$54,$N$49)</f>
        <v>-587753.35447389493</v>
      </c>
      <c r="K76" s="18"/>
      <c r="L76" s="96" t="s">
        <v>31</v>
      </c>
      <c r="M76" s="20"/>
      <c r="N76" s="17">
        <f>_xll.DBRW($L$47,N$57,$N$50,$N$51,$N$52,"YTD",$L76,$N$55,$N$54,$N$49)</f>
        <v>-7530966.5510033891</v>
      </c>
      <c r="O76" s="17">
        <f>_xll.DBRW($L$47,O$57,$N$50,$N$51,$N$52,"YTD",$L76,$N$55,$N$54,$N$49)</f>
        <v>-7347596.3808896393</v>
      </c>
      <c r="P76" s="17">
        <f>_xll.DBRW($L$47,P$57,$N$50,$N$51,$N$52,"YTD",$L76,$N$55,$N$54,$N$49)</f>
        <v>-7483007.0099999998</v>
      </c>
      <c r="Q76" s="17">
        <f>_xll.DBRW($L$47,Q$57,$N$50,$N$18,$N$52,"YTD",$L76,$N$55,$N$54,$N$49)</f>
        <v>-6709554.9299999997</v>
      </c>
      <c r="S76" s="17">
        <f>_xll.DBRW($L$47,S$57,$N$50,$N$51,$V76,$W76,$L76,$N$55,$N$54,$N$49)</f>
        <v>-7483007.0099999988</v>
      </c>
      <c r="T76" s="17">
        <f>_xll.DBRW($L$47,T$57,$N$50,$N$51,$V76,$W76,$L76,$N$55,$N$54,$N$49)</f>
        <v>-7347596.3808896421</v>
      </c>
      <c r="U76" s="17">
        <f>_xll.DBRW($L$47,U$57,$N$50,$N$18,$V76,$W76,$L76,$N$55,$N$54,$N$49)</f>
        <v>-6709554.9300000006</v>
      </c>
      <c r="V76" s="21" t="str">
        <f t="shared" si="2"/>
        <v>All Financial Periods</v>
      </c>
      <c r="W76" s="21" t="str">
        <f t="shared" si="3"/>
        <v>Period</v>
      </c>
    </row>
    <row r="77" spans="1:23" s="21" customFormat="1">
      <c r="A77" s="16" t="str">
        <f t="shared" si="1"/>
        <v>Leaf</v>
      </c>
      <c r="B77" s="16" t="str" cm="1">
        <f t="array" ref="B77">_xll.DBRW("Finance:}Elementattributes_Accounts - MA",L77,"Format Flag - " &amp; $B$9)</f>
        <v/>
      </c>
      <c r="C77" s="16"/>
      <c r="D77" s="16" t="str" cm="1">
        <f t="array" ref="D77">_xll.DBRW("Finance:}Elementattributes_Accounts - MA",L77,"Format Flag - " &amp; $B$9 &amp; "  - Percentages")</f>
        <v/>
      </c>
      <c r="E77" s="16"/>
      <c r="F77" s="16"/>
      <c r="G77" s="17">
        <f>_xll.DBRW($L$47,G$57,$N$50,$N$18,$N$52,$N$53,$L77,$N$55,$N$54,$N$49)</f>
        <v>-960280.01000000013</v>
      </c>
      <c r="H77" s="17">
        <f>_xll.DBRW($L$47,H$57,$N$50,$N$51,$N$52,$N$53,$L77,$N$55,$N$54,$N$49)</f>
        <v>-1027259.8595067343</v>
      </c>
      <c r="I77" s="17">
        <f>_xll.DBRW($L$47,I$57,$N$50,$N$51,$N$52,$N$53,$L77,$N$55,$N$54,$N$49)</f>
        <v>-863462.42999999993</v>
      </c>
      <c r="J77" s="17">
        <f>_xll.DBRW($L$47,J$57,$N$50,$N$51,$N$52,$N$53,$L77,$N$55,$N$54,$N$49)</f>
        <v>-593788.6268084707</v>
      </c>
      <c r="K77" s="18"/>
      <c r="L77" s="96" t="s">
        <v>32</v>
      </c>
      <c r="M77" s="20"/>
      <c r="N77" s="17">
        <f>_xll.DBRW($L$47,N$57,$N$50,$N$51,$N$52,"YTD",$L77,$N$55,$N$54,$N$49)</f>
        <v>-9456582.3212944455</v>
      </c>
      <c r="O77" s="17">
        <f>_xll.DBRW($L$47,O$57,$N$50,$N$51,$N$52,"YTD",$L77,$N$55,$N$54,$N$49)</f>
        <v>-10028275.283801388</v>
      </c>
      <c r="P77" s="17">
        <f>_xll.DBRW($L$47,P$57,$N$50,$N$51,$N$52,"YTD",$L77,$N$55,$N$54,$N$49)</f>
        <v>-9773545.3600000031</v>
      </c>
      <c r="Q77" s="17">
        <f>_xll.DBRW($L$47,Q$57,$N$50,$N$18,$N$52,"YTD",$L77,$N$55,$N$54,$N$49)</f>
        <v>-8962636.1499999985</v>
      </c>
      <c r="S77" s="17">
        <f>_xll.DBRW($L$47,S$57,$N$50,$N$51,$V77,$W77,$L77,$N$55,$N$54,$N$49)</f>
        <v>-9773545.3600000013</v>
      </c>
      <c r="T77" s="17">
        <f>_xll.DBRW($L$47,T$57,$N$50,$N$51,$V77,$W77,$L77,$N$55,$N$54,$N$49)</f>
        <v>-10028275.283801381</v>
      </c>
      <c r="U77" s="17">
        <f>_xll.DBRW($L$47,U$57,$N$50,$N$18,$V77,$W77,$L77,$N$55,$N$54,$N$49)</f>
        <v>-8962636.1500000004</v>
      </c>
      <c r="V77" s="21" t="str">
        <f t="shared" si="2"/>
        <v>All Financial Periods</v>
      </c>
      <c r="W77" s="21" t="str">
        <f t="shared" si="3"/>
        <v>Period</v>
      </c>
    </row>
    <row r="78" spans="1:23" s="21" customFormat="1">
      <c r="A78" s="16" t="str">
        <f t="shared" si="1"/>
        <v>Leaf</v>
      </c>
      <c r="B78" s="16" t="str" cm="1">
        <f t="array" ref="B78">_xll.DBRW("Finance:}Elementattributes_Accounts - MA",L78,"Format Flag - " &amp; $B$9)</f>
        <v/>
      </c>
      <c r="C78" s="16"/>
      <c r="D78" s="16" t="str" cm="1">
        <f t="array" ref="D78">_xll.DBRW("Finance:}Elementattributes_Accounts - MA",L78,"Format Flag - " &amp; $B$9 &amp; "  - Percentages")</f>
        <v/>
      </c>
      <c r="E78" s="16"/>
      <c r="F78" s="16"/>
      <c r="G78" s="17">
        <f>_xll.DBRW($L$47,G$57,$N$50,$N$18,$N$52,$N$53,$L78,$N$55,$N$54,$N$49)</f>
        <v>-1546470.98</v>
      </c>
      <c r="H78" s="17">
        <f>_xll.DBRW($L$47,H$57,$N$50,$N$51,$N$52,$N$53,$L78,$N$55,$N$54,$N$49)</f>
        <v>-1800917.3599216142</v>
      </c>
      <c r="I78" s="17">
        <f>_xll.DBRW($L$47,I$57,$N$50,$N$51,$N$52,$N$53,$L78,$N$55,$N$54,$N$49)</f>
        <v>-1448489.64</v>
      </c>
      <c r="J78" s="17">
        <f>_xll.DBRW($L$47,J$57,$N$50,$N$51,$N$52,$N$53,$L78,$N$55,$N$54,$N$49)</f>
        <v>-1181541.9812823657</v>
      </c>
      <c r="K78" s="18"/>
      <c r="L78" s="96" t="s">
        <v>33</v>
      </c>
      <c r="M78" s="20"/>
      <c r="N78" s="17">
        <f>_xll.DBRW($L$47,N$57,$N$50,$N$51,$N$52,"YTD",$L78,$N$55,$N$54,$N$49)</f>
        <v>-16987548.872297838</v>
      </c>
      <c r="O78" s="17">
        <f>_xll.DBRW($L$47,O$57,$N$50,$N$51,$N$52,"YTD",$L78,$N$55,$N$54,$N$49)</f>
        <v>-17375871.664691027</v>
      </c>
      <c r="P78" s="17">
        <f>_xll.DBRW($L$47,P$57,$N$50,$N$51,$N$52,"YTD",$L78,$N$55,$N$54,$N$49)</f>
        <v>-17256552.370000001</v>
      </c>
      <c r="Q78" s="17">
        <f>_xll.DBRW($L$47,Q$57,$N$50,$N$18,$N$52,"YTD",$L78,$N$55,$N$54,$N$49)</f>
        <v>-15672191.08</v>
      </c>
      <c r="S78" s="17">
        <f>_xll.DBRW($L$47,S$57,$N$50,$N$51,$V78,$W78,$L78,$N$55,$N$54,$N$49)</f>
        <v>-17256552.369999997</v>
      </c>
      <c r="T78" s="17">
        <f>_xll.DBRW($L$47,T$57,$N$50,$N$51,$V78,$W78,$L78,$N$55,$N$54,$N$49)</f>
        <v>-17375871.664691024</v>
      </c>
      <c r="U78" s="17">
        <f>_xll.DBRW($L$47,U$57,$N$50,$N$18,$V78,$W78,$L78,$N$55,$N$54,$N$49)</f>
        <v>-15672191.080000008</v>
      </c>
      <c r="V78" s="21" t="str">
        <f t="shared" si="2"/>
        <v>All Financial Periods</v>
      </c>
      <c r="W78" s="21" t="str">
        <f t="shared" si="3"/>
        <v>Period</v>
      </c>
    </row>
    <row r="79" spans="1:23" s="21" customFormat="1">
      <c r="A79" s="16" t="str">
        <f t="shared" si="1"/>
        <v>Leaf</v>
      </c>
      <c r="B79" s="16" t="str" cm="1">
        <f t="array" ref="B79">_xll.DBRW("Finance:}Elementattributes_Accounts - MA",L79,"Format Flag - " &amp; $B$9)</f>
        <v/>
      </c>
      <c r="C79" s="16"/>
      <c r="D79" s="16" t="str" cm="1">
        <f t="array" ref="D79">_xll.DBRW("Finance:}Elementattributes_Accounts - MA",L79,"Format Flag - " &amp; $B$9 &amp; "  - Percentages")</f>
        <v/>
      </c>
      <c r="E79" s="16"/>
      <c r="F79" s="16"/>
      <c r="G79" s="17">
        <f>_xll.DBRW($L$47,G$57,$N$50,$N$18,$N$52,$N$53,$L79,$N$55,$N$54,$N$49)</f>
        <v>-662951.34000000008</v>
      </c>
      <c r="H79" s="17">
        <f>_xll.DBRW($L$47,H$57,$N$50,$N$51,$N$52,$N$53,$L79,$N$55,$N$54,$N$49)</f>
        <v>-841207.03345568245</v>
      </c>
      <c r="I79" s="17">
        <f>_xll.DBRW($L$47,I$57,$N$50,$N$51,$N$52,$N$53,$L79,$N$55,$N$54,$N$49)</f>
        <v>-627328.89000000013</v>
      </c>
      <c r="J79" s="17">
        <f>_xll.DBRW($L$47,J$57,$N$50,$N$51,$N$52,$N$53,$L79,$N$55,$N$54,$N$49)</f>
        <v>-636824.8477762671</v>
      </c>
      <c r="K79" s="18"/>
      <c r="L79" s="96" t="s">
        <v>34</v>
      </c>
      <c r="M79" s="20"/>
      <c r="N79" s="17">
        <f>_xll.DBRW($L$47,N$57,$N$50,$N$51,$N$52,"YTD",$L79,$N$55,$N$54,$N$49)</f>
        <v>-7717305.0601649135</v>
      </c>
      <c r="O79" s="17">
        <f>_xll.DBRW($L$47,O$57,$N$50,$N$51,$N$52,"YTD",$L79,$N$55,$N$54,$N$49)</f>
        <v>-8018199.5011890084</v>
      </c>
      <c r="P79" s="17">
        <f>_xll.DBRW($L$47,P$57,$N$50,$N$51,$N$52,"YTD",$L79,$N$55,$N$54,$N$49)</f>
        <v>-7703709.540000001</v>
      </c>
      <c r="Q79" s="17">
        <f>_xll.DBRW($L$47,Q$57,$N$50,$N$18,$N$52,"YTD",$L79,$N$55,$N$54,$N$49)</f>
        <v>-7962306.2200000007</v>
      </c>
      <c r="S79" s="17">
        <f>_xll.DBRW($L$47,S$57,$N$50,$N$51,$V79,$W79,$L79,$N$55,$N$54,$N$49)</f>
        <v>-7703709.54</v>
      </c>
      <c r="T79" s="17">
        <f>_xll.DBRW($L$47,T$57,$N$50,$N$51,$V79,$W79,$L79,$N$55,$N$54,$N$49)</f>
        <v>-8018199.5011890084</v>
      </c>
      <c r="U79" s="17">
        <f>_xll.DBRW($L$47,U$57,$N$50,$N$18,$V79,$W79,$L79,$N$55,$N$54,$N$49)</f>
        <v>-7962306.2200000025</v>
      </c>
      <c r="V79" s="21" t="str">
        <f t="shared" si="2"/>
        <v>All Financial Periods</v>
      </c>
      <c r="W79" s="21" t="str">
        <f t="shared" si="3"/>
        <v>Period</v>
      </c>
    </row>
    <row r="80" spans="1:23" s="9" customFormat="1">
      <c r="A80" s="4" t="str">
        <f t="shared" si="1"/>
        <v>Custom</v>
      </c>
      <c r="B80" s="4" t="str" cm="1">
        <f t="array" ref="B80">_xll.DBRW("Finance:}Elementattributes_Accounts - MA",L80,"Format Flag - " &amp; $B$9)</f>
        <v>1</v>
      </c>
      <c r="C80" s="4"/>
      <c r="D80" s="4" t="str" cm="1">
        <f t="array" ref="D80">_xll.DBRW("Finance:}Elementattributes_Accounts - MA",L80,"Format Flag - " &amp; $B$9 &amp; "  - Percentages")</f>
        <v/>
      </c>
      <c r="E80" s="4"/>
      <c r="F80" s="4"/>
      <c r="G80" s="62">
        <f>_xll.DBRW($L$47,G$57,$N$50,$N$18,$N$52,$N$53,$L80,$N$55,$N$54,$N$49)</f>
        <v>1460389.6700000009</v>
      </c>
      <c r="H80" s="62">
        <f>_xll.DBRW($L$47,H$57,$N$50,$N$51,$N$52,$N$53,$L80,$N$55,$N$54,$N$49)</f>
        <v>808258.86982520169</v>
      </c>
      <c r="I80" s="62">
        <f>_xll.DBRW($L$47,I$57,$N$50,$N$51,$N$52,$N$53,$L80,$N$55,$N$54,$N$49)</f>
        <v>695526.08000000042</v>
      </c>
      <c r="J80" s="62">
        <f>_xll.DBRW($L$47,J$57,$N$50,$N$51,$N$52,$N$53,$L80,$N$55,$N$54,$N$49)</f>
        <v>1713155.9521633026</v>
      </c>
      <c r="K80" s="38"/>
      <c r="L80" s="102" t="s">
        <v>35</v>
      </c>
      <c r="M80" s="8"/>
      <c r="N80" s="62">
        <f>_xll.DBRW($L$47,N$57,$N$50,$N$51,$N$52,"YTD",$L80,$N$55,$N$54,$N$49)</f>
        <v>3374666.7099000206</v>
      </c>
      <c r="O80" s="62">
        <f>_xll.DBRW($L$47,O$57,$N$50,$N$51,$N$52,"YTD",$L80,$N$55,$N$54,$N$49)</f>
        <v>5896879.6171660982</v>
      </c>
      <c r="P80" s="62">
        <f>_xll.DBRW($L$47,P$57,$N$50,$N$51,$N$52,"YTD",$L80,$N$55,$N$54,$N$49)</f>
        <v>2323103.8600000055</v>
      </c>
      <c r="Q80" s="62">
        <f>_xll.DBRW($L$47,Q$57,$N$50,$N$18,$N$52,"YTD",$L80,$N$55,$N$54,$N$49)</f>
        <v>1602332.899999992</v>
      </c>
      <c r="S80" s="62">
        <f>_xll.DBRW($L$47,S$57,$N$50,$N$51,$V80,$W80,$L80,$N$55,$N$54,$N$49)</f>
        <v>2323103.8600000837</v>
      </c>
      <c r="T80" s="62">
        <f>_xll.DBRW($L$47,T$57,$N$50,$N$51,$V80,$W80,$L80,$N$55,$N$54,$N$49)</f>
        <v>5896879.6171661112</v>
      </c>
      <c r="U80" s="62">
        <f>_xll.DBRW($L$47,U$57,$N$50,$N$18,$V80,$W80,$L80,$N$55,$N$54,$N$49)</f>
        <v>1602332.9000000886</v>
      </c>
      <c r="V80" s="9" t="str">
        <f t="shared" si="2"/>
        <v>All Financial Periods</v>
      </c>
      <c r="W80" s="9" t="str">
        <f t="shared" si="3"/>
        <v>Period</v>
      </c>
    </row>
    <row r="81" spans="1:23" s="15" customFormat="1">
      <c r="A81" s="10" t="str">
        <f t="shared" si="1"/>
        <v>Percent</v>
      </c>
      <c r="B81" s="10" t="str" cm="1">
        <f t="array" ref="B81">_xll.DBRW("Finance:}Elementattributes_Accounts - MA",L81,"Format Flag - " &amp; $B$9)</f>
        <v/>
      </c>
      <c r="C81" s="10"/>
      <c r="D81" s="10" t="str" cm="1">
        <f t="array" ref="D81">_xll.DBRW("Finance:}Elementattributes_Accounts - MA",L81,"Format Flag - " &amp; $B$9 &amp; "  - Percentages")</f>
        <v>1</v>
      </c>
      <c r="E81" s="10"/>
      <c r="F81" s="10"/>
      <c r="G81" s="64">
        <f>_xll.DBRW($L$47,G$57,$N$50,$N$18,$N$52,$N$53,$L81,$N$55,$N$54,$N$49)</f>
        <v>0.1241910044524772</v>
      </c>
      <c r="H81" s="64">
        <f>_xll.DBRW($L$47,H$57,$N$50,$N$51,$N$52,$N$53,$L81,$N$55,$N$54,$N$49)</f>
        <v>5.9543171661520976E-2</v>
      </c>
      <c r="I81" s="64">
        <f>_xll.DBRW($L$47,I$57,$N$50,$N$51,$N$52,$N$53,$L81,$N$55,$N$54,$N$49)</f>
        <v>6.9179264596252427E-2</v>
      </c>
      <c r="J81" s="64">
        <f>_xll.DBRW($L$47,J$57,$N$50,$N$51,$N$52,$N$53,$L81,$N$55,$N$54,$N$49)</f>
        <v>0.14957446948805372</v>
      </c>
      <c r="K81" s="12"/>
      <c r="L81" s="103" t="s">
        <v>44</v>
      </c>
      <c r="M81" s="14"/>
      <c r="N81" s="64">
        <f>_xll.DBRW($L$47,N$57,$N$50,$N$51,$N$52,"YTD",$L81,$N$55,$N$54,$N$49)</f>
        <v>3.020724591026697E-2</v>
      </c>
      <c r="O81" s="64">
        <f>_xll.DBRW($L$47,O$57,$N$50,$N$51,$N$52,"YTD",$L81,$N$55,$N$54,$N$49)</f>
        <v>4.5491862648897541E-2</v>
      </c>
      <c r="P81" s="64">
        <f>_xll.DBRW($L$47,P$57,$N$50,$N$51,$N$52,"YTD",$L81,$N$55,$N$54,$N$49)</f>
        <v>2.1110368735840115E-2</v>
      </c>
      <c r="Q81" s="64">
        <f>_xll.DBRW($L$47,Q$57,$N$50,$N$18,$N$52,"YTD",$L81,$N$55,$N$54,$N$49)</f>
        <v>1.2906286327856368E-2</v>
      </c>
      <c r="S81" s="64">
        <f>_xll.DBRW($L$47,S$57,$N$50,$N$51,$V81,$W81,$L81,$N$55,$N$54,$N$49)</f>
        <v>2.1110368735840115E-2</v>
      </c>
      <c r="T81" s="64">
        <f>_xll.DBRW($L$47,T$57,$N$50,$N$51,$V81,$W81,$L81,$N$55,$N$54,$N$49)</f>
        <v>4.5491862648897659E-2</v>
      </c>
      <c r="U81" s="64">
        <f>_xll.DBRW($L$47,U$57,$N$50,$N$18,$V81,$W81,$L81,$N$55,$N$54,$N$49)</f>
        <v>1.2906286327856455E-2</v>
      </c>
      <c r="V81" s="15" t="str">
        <f t="shared" si="2"/>
        <v>All Financial Periods</v>
      </c>
      <c r="W81" s="15" t="str">
        <f t="shared" si="3"/>
        <v>Period</v>
      </c>
    </row>
    <row r="82" spans="1:23" s="9" customFormat="1">
      <c r="A82" s="4" t="str">
        <f t="shared" si="1"/>
        <v>Custom</v>
      </c>
      <c r="B82" s="4" t="str" cm="1">
        <f t="array" ref="B82">_xll.DBRW("Finance:}Elementattributes_Accounts - MA",L82,"Format Flag - " &amp; $B$9)</f>
        <v>1</v>
      </c>
      <c r="C82" s="4"/>
      <c r="D82" s="4" t="str" cm="1">
        <f t="array" ref="D82">_xll.DBRW("Finance:}Elementattributes_Accounts - MA",L82,"Format Flag - " &amp; $B$9 &amp; "  - Percentages")</f>
        <v/>
      </c>
      <c r="E82" s="4"/>
      <c r="F82" s="4"/>
      <c r="G82" s="62">
        <f>_xll.DBRW($L$47,G$57,$N$50,$N$18,$N$52,$N$53,$L82,$N$55,$N$54,$N$49)</f>
        <v>1674441.2000000018</v>
      </c>
      <c r="H82" s="62">
        <f>_xll.DBRW($L$47,H$57,$N$50,$N$51,$N$52,$N$53,$L82,$N$55,$N$54,$N$49)</f>
        <v>930214.91276603553</v>
      </c>
      <c r="I82" s="62">
        <f>_xll.DBRW($L$47,I$57,$N$50,$N$51,$N$52,$N$53,$L82,$N$55,$N$54,$N$49)</f>
        <v>823135.87000000069</v>
      </c>
      <c r="J82" s="62">
        <f>_xll.DBRW($L$47,J$57,$N$50,$N$51,$N$52,$N$53,$L82,$N$55,$N$54,$N$49)</f>
        <v>1995461.7087107385</v>
      </c>
      <c r="K82" s="38"/>
      <c r="L82" s="102" t="s">
        <v>36</v>
      </c>
      <c r="M82" s="8"/>
      <c r="N82" s="62">
        <f>_xll.DBRW($L$47,N$57,$N$50,$N$51,$N$52,"YTD",$L82,$N$55,$N$54,$N$49)</f>
        <v>5861119.0534839695</v>
      </c>
      <c r="O82" s="62">
        <f>_xll.DBRW($L$47,O$57,$N$50,$N$51,$N$52,"YTD",$L82,$N$55,$N$54,$N$49)</f>
        <v>5541330.5234111138</v>
      </c>
      <c r="P82" s="62">
        <f>_xll.DBRW($L$47,P$57,$N$50,$N$51,$N$52,"YTD",$L82,$N$55,$N$54,$N$49)</f>
        <v>4183045.8000000049</v>
      </c>
      <c r="Q82" s="62">
        <f>_xll.DBRW($L$47,Q$57,$N$50,$N$18,$N$52,"YTD",$L82,$N$55,$N$54,$N$49)</f>
        <v>5359633.1100000013</v>
      </c>
      <c r="S82" s="62">
        <f>_xll.DBRW($L$47,S$57,$N$50,$N$51,$V82,$W82,$L82,$N$55,$N$54,$N$49)</f>
        <v>4183045.8000000636</v>
      </c>
      <c r="T82" s="62">
        <f>_xll.DBRW($L$47,T$57,$N$50,$N$51,$V82,$W82,$L82,$N$55,$N$54,$N$49)</f>
        <v>5541330.523411124</v>
      </c>
      <c r="U82" s="62">
        <f>_xll.DBRW($L$47,U$57,$N$50,$N$18,$V82,$W82,$L82,$N$55,$N$54,$N$49)</f>
        <v>5359633.1100000814</v>
      </c>
      <c r="V82" s="9" t="str">
        <f t="shared" si="2"/>
        <v>All Financial Periods</v>
      </c>
      <c r="W82" s="9" t="str">
        <f t="shared" si="3"/>
        <v>Period</v>
      </c>
    </row>
    <row r="83" spans="1:23" s="15" customFormat="1">
      <c r="A83" s="10" t="str">
        <f t="shared" si="1"/>
        <v>Percent</v>
      </c>
      <c r="B83" s="10" t="str" cm="1">
        <f t="array" ref="B83">_xll.DBRW("Finance:}Elementattributes_Accounts - MA",L83,"Format Flag - " &amp; $B$9)</f>
        <v/>
      </c>
      <c r="C83" s="10"/>
      <c r="D83" s="10" t="str" cm="1">
        <f t="array" ref="D83">_xll.DBRW("Finance:}Elementattributes_Accounts - MA",L83,"Format Flag - " &amp; $B$9 &amp; "  - Percentages")</f>
        <v>1</v>
      </c>
      <c r="E83" s="10"/>
      <c r="F83" s="10"/>
      <c r="G83" s="64">
        <f>_xll.DBRW($L$47,G$57,$N$50,$N$18,$N$52,$N$53,$L83,$N$55,$N$54,$N$49)</f>
        <v>0.12468670926712935</v>
      </c>
      <c r="H83" s="64">
        <f>_xll.DBRW($L$47,H$57,$N$50,$N$51,$N$52,$N$53,$L83,$N$55,$N$54,$N$49)</f>
        <v>6.2750027731686114E-2</v>
      </c>
      <c r="I83" s="64">
        <f>_xll.DBRW($L$47,I$57,$N$50,$N$51,$N$52,$N$53,$L83,$N$55,$N$54,$N$49)</f>
        <v>7.4166531668467428E-2</v>
      </c>
      <c r="J83" s="64">
        <f>_xll.DBRW($L$47,J$57,$N$50,$N$51,$N$52,$N$53,$L83,$N$55,$N$54,$N$49)</f>
        <v>0.13841639346080589</v>
      </c>
      <c r="K83" s="12"/>
      <c r="L83" s="103" t="s">
        <v>45</v>
      </c>
      <c r="M83" s="14"/>
      <c r="N83" s="64">
        <f>_xll.DBRW($L$47,N$57,$N$50,$N$51,$N$52,"YTD",$L83,$N$55,$N$54,$N$49)</f>
        <v>4.4530506969130822E-2</v>
      </c>
      <c r="O83" s="64">
        <f>_xll.DBRW($L$47,O$57,$N$50,$N$51,$N$52,"YTD",$L83,$N$55,$N$54,$N$49)</f>
        <v>3.9512399268689567E-2</v>
      </c>
      <c r="P83" s="64">
        <f>_xll.DBRW($L$47,P$57,$N$50,$N$51,$N$52,"YTD",$L83,$N$55,$N$54,$N$49)</f>
        <v>3.2921915306849264E-2</v>
      </c>
      <c r="Q83" s="64">
        <f>_xll.DBRW($L$47,Q$57,$N$50,$N$18,$N$52,"YTD",$L83,$N$55,$N$54,$N$49)</f>
        <v>3.7398065643922958E-2</v>
      </c>
      <c r="S83" s="64">
        <f>_xll.DBRW($L$47,S$57,$N$50,$N$51,$V83,$W83,$L83,$N$55,$N$54,$N$49)</f>
        <v>3.2921915306849243E-2</v>
      </c>
      <c r="T83" s="64">
        <f>_xll.DBRW($L$47,T$57,$N$50,$N$51,$V83,$W83,$L83,$N$55,$N$54,$N$49)</f>
        <v>3.9512399268689477E-2</v>
      </c>
      <c r="U83" s="64">
        <f>_xll.DBRW($L$47,U$57,$N$50,$N$18,$V83,$W83,$L83,$N$55,$N$54,$N$49)</f>
        <v>3.7398065643922958E-2</v>
      </c>
      <c r="V83" s="15" t="str">
        <f t="shared" si="2"/>
        <v>All Financial Periods</v>
      </c>
      <c r="W83" s="15" t="str">
        <f t="shared" si="3"/>
        <v>Period</v>
      </c>
    </row>
    <row r="84" spans="1:23" s="21" customFormat="1">
      <c r="A84" s="16" t="str">
        <f t="shared" si="1"/>
        <v>Leaf</v>
      </c>
      <c r="B84" s="16" t="str" cm="1">
        <f t="array" ref="B84">_xll.DBRW("Finance:}Elementattributes_Accounts - MA",L84,"Format Flag - " &amp; $B$9)</f>
        <v/>
      </c>
      <c r="C84" s="16"/>
      <c r="D84" s="16" t="str" cm="1">
        <f t="array" ref="D84">_xll.DBRW("Finance:}Elementattributes_Accounts - MA",L84,"Format Flag - " &amp; $B$9 &amp; "  - Percentages")</f>
        <v/>
      </c>
      <c r="E84" s="16"/>
      <c r="F84" s="16"/>
      <c r="G84" s="17">
        <f>_xll.DBRW($L$47,G$57,$N$50,$N$18,$N$52,$N$53,$L84,$N$55,$N$54,$N$49)</f>
        <v>-1180507.48</v>
      </c>
      <c r="H84" s="17">
        <f>_xll.DBRW($L$47,H$57,$N$50,$N$51,$N$52,$N$53,$L84,$N$55,$N$54,$N$49)</f>
        <v>-692052.34713659144</v>
      </c>
      <c r="I84" s="17">
        <f>_xll.DBRW($L$47,I$57,$N$50,$N$51,$N$52,$N$53,$L84,$N$55,$N$54,$N$49)</f>
        <v>-96702.080000000002</v>
      </c>
      <c r="J84" s="17">
        <f>_xll.DBRW($L$47,J$57,$N$50,$N$51,$N$52,$N$53,$L84,$N$55,$N$54,$N$49)</f>
        <v>-965068.67089204572</v>
      </c>
      <c r="K84" s="18"/>
      <c r="L84" s="96" t="s">
        <v>77</v>
      </c>
      <c r="M84" s="20"/>
      <c r="N84" s="17">
        <f>_xll.DBRW($L$47,N$57,$N$50,$N$51,$N$52,"YTD",$L84,$N$55,$N$54,$N$49)</f>
        <v>-3436650.3509137952</v>
      </c>
      <c r="O84" s="17">
        <f>_xll.DBRW($L$47,O$57,$N$50,$N$51,$N$52,"YTD",$L84,$N$55,$N$54,$N$49)</f>
        <v>-1264818.9771365914</v>
      </c>
      <c r="P84" s="17">
        <f>_xll.DBRW($L$47,P$57,$N$50,$N$51,$N$52,"YTD",$L84,$N$55,$N$54,$N$49)</f>
        <v>-2584985.4700000002</v>
      </c>
      <c r="Q84" s="17">
        <f>_xll.DBRW($L$47,Q$57,$N$50,$N$18,$N$52,"YTD",$L84,$N$55,$N$54,$N$49)</f>
        <v>-3655455.13</v>
      </c>
      <c r="S84" s="17">
        <f>_xll.DBRW($L$47,S$57,$N$50,$N$51,$V84,$W84,$L84,$N$55,$N$54,$N$49)</f>
        <v>-2584985.4700000007</v>
      </c>
      <c r="T84" s="17">
        <f>_xll.DBRW($L$47,T$57,$N$50,$N$51,$V84,$W84,$L84,$N$55,$N$54,$N$49)</f>
        <v>-1264818.9771365924</v>
      </c>
      <c r="U84" s="17">
        <f>_xll.DBRW($L$47,U$57,$N$50,$N$18,$V84,$W84,$L84,$N$55,$N$54,$N$49)</f>
        <v>-3655455.1299999994</v>
      </c>
      <c r="V84" s="21" t="str">
        <f t="shared" si="2"/>
        <v>All Financial Periods</v>
      </c>
      <c r="W84" s="21" t="str">
        <f t="shared" si="3"/>
        <v>Period</v>
      </c>
    </row>
    <row r="85" spans="1:23" s="21" customFormat="1">
      <c r="A85" s="16" t="str">
        <f t="shared" si="1"/>
        <v>Leaf</v>
      </c>
      <c r="B85" s="16" t="str" cm="1">
        <f t="array" ref="B85">_xll.DBRW("Finance:}Elementattributes_Accounts - MA",L85,"Format Flag - " &amp; $B$9)</f>
        <v/>
      </c>
      <c r="C85" s="16"/>
      <c r="D85" s="16" t="str" cm="1">
        <f t="array" ref="D85">_xll.DBRW("Finance:}Elementattributes_Accounts - MA",L85,"Format Flag - " &amp; $B$9 &amp; "  - Percentages")</f>
        <v/>
      </c>
      <c r="E85" s="16"/>
      <c r="F85" s="16"/>
      <c r="G85" s="17">
        <f>_xll.DBRW($L$47,G$57,$N$50,$N$18,$N$52,$N$53,$L85,$N$55,$N$54,$N$49)</f>
        <v>-1140.71</v>
      </c>
      <c r="H85" s="17">
        <f>_xll.DBRW($L$47,H$57,$N$50,$N$51,$N$52,$N$53,$L85,$N$55,$N$54,$N$49)</f>
        <v>0</v>
      </c>
      <c r="I85" s="17">
        <f>_xll.DBRW($L$47,I$57,$N$50,$N$51,$N$52,$N$53,$L85,$N$55,$N$54,$N$49)</f>
        <v>0</v>
      </c>
      <c r="J85" s="17">
        <f>_xll.DBRW($L$47,J$57,$N$50,$N$51,$N$52,$N$53,$L85,$N$55,$N$54,$N$49)</f>
        <v>-255117.91683168316</v>
      </c>
      <c r="K85" s="18"/>
      <c r="L85" s="96" t="s">
        <v>78</v>
      </c>
      <c r="M85" s="20"/>
      <c r="N85" s="17">
        <f>_xll.DBRW($L$47,N$57,$N$50,$N$51,$N$52,"YTD",$L85,$N$55,$N$54,$N$49)</f>
        <v>-220528.28213821808</v>
      </c>
      <c r="O85" s="17">
        <f>_xll.DBRW($L$47,O$57,$N$50,$N$51,$N$52,"YTD",$L85,$N$55,$N$54,$N$49)</f>
        <v>0</v>
      </c>
      <c r="P85" s="17">
        <f>_xll.DBRW($L$47,P$57,$N$50,$N$51,$N$52,"YTD",$L85,$N$55,$N$54,$N$49)</f>
        <v>31462.180000000004</v>
      </c>
      <c r="Q85" s="17">
        <f>_xll.DBRW($L$47,Q$57,$N$50,$N$18,$N$52,"YTD",$L85,$N$55,$N$54,$N$49)</f>
        <v>750037.41000000015</v>
      </c>
      <c r="S85" s="17">
        <f>_xll.DBRW($L$47,S$57,$N$50,$N$51,$V85,$W85,$L85,$N$55,$N$54,$N$49)</f>
        <v>31462.180000000004</v>
      </c>
      <c r="T85" s="17">
        <f>_xll.DBRW($L$47,T$57,$N$50,$N$51,$V85,$W85,$L85,$N$55,$N$54,$N$49)</f>
        <v>0</v>
      </c>
      <c r="U85" s="17">
        <f>_xll.DBRW($L$47,U$57,$N$50,$N$18,$V85,$W85,$L85,$N$55,$N$54,$N$49)</f>
        <v>750037.41</v>
      </c>
      <c r="V85" s="21" t="str">
        <f t="shared" si="2"/>
        <v>All Financial Periods</v>
      </c>
      <c r="W85" s="21" t="str">
        <f t="shared" si="3"/>
        <v>Period</v>
      </c>
    </row>
    <row r="86" spans="1:23" s="9" customFormat="1">
      <c r="A86" s="4" t="str">
        <f t="shared" si="1"/>
        <v>Custom</v>
      </c>
      <c r="B86" s="4" t="str" cm="1">
        <f t="array" ref="B86">_xll.DBRW("Finance:}Elementattributes_Accounts - MA",L86,"Format Flag - " &amp; $B$9)</f>
        <v>1</v>
      </c>
      <c r="C86" s="4"/>
      <c r="D86" s="4" t="str" cm="1">
        <f t="array" ref="D86">_xll.DBRW("Finance:}Elementattributes_Accounts - MA",L86,"Format Flag - " &amp; $B$9 &amp; "  - Percentages")</f>
        <v/>
      </c>
      <c r="E86" s="4"/>
      <c r="F86" s="4"/>
      <c r="G86" s="62">
        <f>_xll.DBRW($L$47,G$57,$N$50,$N$18,$N$52,$N$53,$L86,$N$55,$N$54,$N$49)</f>
        <v>492793.01000000216</v>
      </c>
      <c r="H86" s="62">
        <f>_xll.DBRW($L$47,H$57,$N$50,$N$51,$N$52,$N$53,$L86,$N$55,$N$54,$N$49)</f>
        <v>238162.56562944403</v>
      </c>
      <c r="I86" s="62">
        <f>_xll.DBRW($L$47,I$57,$N$50,$N$51,$N$52,$N$53,$L86,$N$55,$N$54,$N$49)</f>
        <v>726433.79000000062</v>
      </c>
      <c r="J86" s="62">
        <f>_xll.DBRW($L$47,J$57,$N$50,$N$51,$N$52,$N$53,$L86,$N$55,$N$54,$N$49)</f>
        <v>775275.12098700914</v>
      </c>
      <c r="K86" s="38"/>
      <c r="L86" s="102" t="s">
        <v>79</v>
      </c>
      <c r="M86" s="8"/>
      <c r="N86" s="62">
        <f>_xll.DBRW($L$47,N$57,$N$50,$N$51,$N$52,"YTD",$L86,$N$55,$N$54,$N$49)</f>
        <v>2203940.4204319576</v>
      </c>
      <c r="O86" s="62">
        <f>_xll.DBRW($L$47,O$57,$N$50,$N$51,$N$52,"YTD",$L86,$N$55,$N$54,$N$49)</f>
        <v>4276511.5462745242</v>
      </c>
      <c r="P86" s="62">
        <f>_xll.DBRW($L$47,P$57,$N$50,$N$51,$N$52,"YTD",$L86,$N$55,$N$54,$N$49)</f>
        <v>1629522.5100000026</v>
      </c>
      <c r="Q86" s="62">
        <f>_xll.DBRW($L$47,Q$57,$N$50,$N$18,$N$52,"YTD",$L86,$N$55,$N$54,$N$49)</f>
        <v>2454215.390000002</v>
      </c>
      <c r="S86" s="62">
        <f>_xll.DBRW($L$47,S$57,$N$50,$N$51,$V86,$W86,$L86,$N$55,$N$54,$N$49)</f>
        <v>1629522.5100000615</v>
      </c>
      <c r="T86" s="62">
        <f>_xll.DBRW($L$47,T$57,$N$50,$N$51,$V86,$W86,$L86,$N$55,$N$54,$N$49)</f>
        <v>4276511.5462745326</v>
      </c>
      <c r="U86" s="62">
        <f>_xll.DBRW($L$47,U$57,$N$50,$N$18,$V86,$W86,$L86,$N$55,$N$54,$N$49)</f>
        <v>2454215.3900000835</v>
      </c>
      <c r="V86" s="9" t="str">
        <f t="shared" si="2"/>
        <v>All Financial Periods</v>
      </c>
      <c r="W86" s="9" t="str">
        <f t="shared" si="3"/>
        <v>Period</v>
      </c>
    </row>
    <row r="87" spans="1:23" s="15" customFormat="1">
      <c r="A87" s="10" t="str">
        <f t="shared" si="1"/>
        <v>Percent</v>
      </c>
      <c r="B87" s="10" t="str" cm="1">
        <f t="array" ref="B87">_xll.DBRW("Finance:}Elementattributes_Accounts - MA",L87,"Format Flag - " &amp; $B$9)</f>
        <v/>
      </c>
      <c r="C87" s="10"/>
      <c r="D87" s="10" t="str" cm="1">
        <f t="array" ref="D87">_xll.DBRW("Finance:}Elementattributes_Accounts - MA",L87,"Format Flag - " &amp; $B$9 &amp; "  - Percentages")</f>
        <v>1</v>
      </c>
      <c r="E87" s="10"/>
      <c r="F87" s="10"/>
      <c r="G87" s="64">
        <f>_xll.DBRW($L$47,G$57,$N$50,$N$18,$N$52,$N$53,$L87,$N$55,$N$54,$N$49)</f>
        <v>0.32617134420434019</v>
      </c>
      <c r="H87" s="64">
        <f>_xll.DBRW($L$47,H$57,$N$50,$N$51,$N$52,$N$53,$L87,$N$55,$N$54,$N$49)</f>
        <v>0.19725962736574404</v>
      </c>
      <c r="I87" s="64">
        <f>_xll.DBRW($L$47,I$57,$N$50,$N$51,$N$52,$N$53,$L87,$N$55,$N$54,$N$49)</f>
        <v>0.18063744522237829</v>
      </c>
      <c r="J87" s="64">
        <f>_xll.DBRW($L$47,J$57,$N$50,$N$51,$N$52,$N$53,$L87,$N$55,$N$54,$N$49)</f>
        <v>0.45421029737739876</v>
      </c>
      <c r="K87" s="12"/>
      <c r="L87" s="103" t="s">
        <v>80</v>
      </c>
      <c r="M87" s="14"/>
      <c r="N87" s="64">
        <f>_xll.DBRW($L$47,N$57,$N$50,$N$51,$N$52,"YTD",$L87,$N$55,$N$54,$N$49)</f>
        <v>0.11117646844278954</v>
      </c>
      <c r="O87" s="64">
        <f>_xll.DBRW($L$47,O$57,$N$50,$N$51,$N$52,"YTD",$L87,$N$55,$N$54,$N$49)</f>
        <v>9.7923678635741099E-2</v>
      </c>
      <c r="P87" s="64">
        <f>_xll.DBRW($L$47,P$57,$N$50,$N$51,$N$52,"YTD",$L87,$N$55,$N$54,$N$49)</f>
        <v>7.6497568030111207E-2</v>
      </c>
      <c r="Q87" s="64">
        <f>_xll.DBRW($L$47,Q$57,$N$50,$N$18,$N$52,"YTD",$L87,$N$55,$N$54,$N$49)</f>
        <v>8.7002096377525109E-2</v>
      </c>
      <c r="S87" s="64">
        <f>_xll.DBRW($L$47,S$57,$N$50,$N$51,$V87,$W87,$L87,$N$55,$N$54,$N$49)</f>
        <v>7.6497568030111207E-2</v>
      </c>
      <c r="T87" s="64">
        <f>_xll.DBRW($L$47,T$57,$N$50,$N$51,$V87,$W87,$L87,$N$55,$N$54,$N$49)</f>
        <v>9.7923678635741099E-2</v>
      </c>
      <c r="U87" s="64">
        <f>_xll.DBRW($L$47,U$57,$N$50,$N$18,$V87,$W87,$L87,$N$55,$N$54,$N$49)</f>
        <v>8.7002096377525109E-2</v>
      </c>
      <c r="V87" s="15" t="str">
        <f t="shared" si="2"/>
        <v>P12</v>
      </c>
      <c r="W87" s="15" t="str">
        <f t="shared" si="3"/>
        <v>YTD</v>
      </c>
    </row>
    <row r="88" spans="1:23" ht="56.25" hidden="1" customHeight="1" collapsed="1"/>
    <row r="90" spans="1:23">
      <c r="A90" s="1" t="s">
        <v>0</v>
      </c>
      <c r="B90" s="1"/>
      <c r="C90" s="1"/>
      <c r="D90" s="1"/>
      <c r="E90" s="1"/>
      <c r="F90" s="1"/>
    </row>
    <row r="91" spans="1:23" s="90" customFormat="1" ht="24.6" hidden="1">
      <c r="A91" s="85" t="s">
        <v>64</v>
      </c>
      <c r="B91" s="85"/>
      <c r="C91" s="85"/>
      <c r="D91" s="85"/>
      <c r="E91" s="85"/>
      <c r="F91" s="85"/>
      <c r="G91" s="86">
        <v>123.456789</v>
      </c>
      <c r="H91" s="86">
        <v>123.456789</v>
      </c>
      <c r="I91" s="86">
        <v>123.456789</v>
      </c>
      <c r="J91" s="86">
        <v>123.456789</v>
      </c>
      <c r="K91" s="87"/>
      <c r="L91" s="88" t="s">
        <v>3</v>
      </c>
      <c r="M91" s="89"/>
      <c r="N91" s="86">
        <v>123.456789</v>
      </c>
      <c r="O91" s="86">
        <v>123.456789</v>
      </c>
      <c r="P91" s="86">
        <v>123.456789</v>
      </c>
      <c r="Q91" s="86">
        <v>123.456789</v>
      </c>
      <c r="S91" s="86">
        <v>123.456789</v>
      </c>
      <c r="T91" s="86">
        <v>123.456789</v>
      </c>
      <c r="U91" s="86">
        <v>123.456789</v>
      </c>
    </row>
    <row r="92" spans="1:23" s="81" customFormat="1" hidden="1">
      <c r="A92" s="78" t="s">
        <v>66</v>
      </c>
      <c r="B92" s="78"/>
      <c r="C92" s="78"/>
      <c r="D92" s="78"/>
      <c r="E92" s="78"/>
      <c r="F92" s="78"/>
      <c r="G92" s="79">
        <v>123.456789</v>
      </c>
      <c r="H92" s="79">
        <v>123.456789</v>
      </c>
      <c r="I92" s="79">
        <v>123.456789</v>
      </c>
      <c r="J92" s="79">
        <v>123.456789</v>
      </c>
      <c r="K92" s="80"/>
      <c r="L92" s="84" t="s">
        <v>3</v>
      </c>
      <c r="M92" s="77"/>
      <c r="N92" s="79">
        <v>123.456789</v>
      </c>
      <c r="O92" s="79">
        <v>123.456789</v>
      </c>
      <c r="P92" s="79">
        <v>123.456789</v>
      </c>
      <c r="Q92" s="79">
        <v>123.456789</v>
      </c>
      <c r="S92" s="79">
        <v>123.456789</v>
      </c>
      <c r="T92" s="79">
        <v>123.456789</v>
      </c>
      <c r="U92" s="79">
        <v>123.456789</v>
      </c>
    </row>
    <row r="93" spans="1:23" s="21" customFormat="1" hidden="1">
      <c r="A93" s="16" t="s">
        <v>1</v>
      </c>
      <c r="B93" s="16"/>
      <c r="C93" s="16"/>
      <c r="D93" s="16"/>
      <c r="E93" s="16"/>
      <c r="F93" s="16"/>
      <c r="G93" s="82">
        <v>123.456789</v>
      </c>
      <c r="H93" s="82">
        <v>123.456789</v>
      </c>
      <c r="I93" s="82">
        <v>123.456789</v>
      </c>
      <c r="J93" s="82">
        <v>123.456789</v>
      </c>
      <c r="K93" s="18"/>
      <c r="L93" s="19" t="s">
        <v>3</v>
      </c>
      <c r="M93" s="20"/>
      <c r="N93" s="82">
        <v>123.456789</v>
      </c>
      <c r="O93" s="82">
        <v>123.456789</v>
      </c>
      <c r="P93" s="82">
        <v>123.456789</v>
      </c>
      <c r="Q93" s="82">
        <v>123.456789</v>
      </c>
      <c r="R93" s="83"/>
      <c r="S93" s="82">
        <v>123.456789</v>
      </c>
      <c r="T93" s="82">
        <v>123.456789</v>
      </c>
      <c r="U93" s="82">
        <v>123.456789</v>
      </c>
    </row>
    <row r="94" spans="1:23" hidden="1">
      <c r="A94" s="1" t="s">
        <v>2</v>
      </c>
      <c r="B94" s="1"/>
      <c r="C94" s="1"/>
      <c r="D94" s="1"/>
      <c r="E94" s="1"/>
      <c r="F94" s="1"/>
    </row>
    <row r="95" spans="1:23" hidden="1">
      <c r="L95" s="1" t="s">
        <v>4</v>
      </c>
      <c r="M95" s="1"/>
    </row>
    <row r="96" spans="1:23" hidden="1">
      <c r="L96" s="3" t="str">
        <f>_xll.TM1RPTVIEW("Finance:MA Reporting:1057617",0,_xll.TM1RPTTITLE("Finance:m_MA Reporting",$N$98),_xll.TM1RPTTITLE("Finance:Company",$N$99),_xll.TM1RPTTITLE("Finance:Financial Year",$N$100),_xll.TM1RPTTITLE("Finance:Financial Period",$N$101),_xll.TM1RPTTITLE("Finance:Period YTD",$N$102),_xll.TM1RPTTITLE("Finance:Consolidation Layer",$N$103),_xll.TM1RPTTITLE("Finance:FX Calculation",$N$104),TM1RPTFMTRNG1057617,TM1RPTFMTIDCOL1057617)</f>
        <v>Finance:MA Reporting:1057617</v>
      </c>
    </row>
    <row r="97" spans="1:21" hidden="1"/>
    <row r="98" spans="1:21" hidden="1">
      <c r="L98" s="23" t="s">
        <v>5</v>
      </c>
      <c r="M98" s="24"/>
      <c r="N98" s="25" t="str">
        <f>N9</f>
        <v>Value</v>
      </c>
    </row>
    <row r="99" spans="1:21" hidden="1">
      <c r="L99" s="23" t="s">
        <v>6</v>
      </c>
      <c r="M99" s="24"/>
      <c r="N99" s="25" t="str">
        <f>I11</f>
        <v>GROUP TOTAL</v>
      </c>
    </row>
    <row r="100" spans="1:21" hidden="1">
      <c r="L100" s="23" t="s">
        <v>7</v>
      </c>
      <c r="M100" s="24"/>
      <c r="N100" s="25" t="str">
        <f>I13</f>
        <v>FY24</v>
      </c>
    </row>
    <row r="101" spans="1:21" hidden="1">
      <c r="L101" s="23" t="s">
        <v>8</v>
      </c>
      <c r="M101" s="24"/>
      <c r="N101" s="25" t="str">
        <f>I14</f>
        <v>P12</v>
      </c>
    </row>
    <row r="102" spans="1:21" hidden="1">
      <c r="L102" s="23" t="s">
        <v>9</v>
      </c>
      <c r="M102" s="24"/>
      <c r="N102" s="25" t="str">
        <f>N15</f>
        <v>Period</v>
      </c>
    </row>
    <row r="103" spans="1:21" hidden="1">
      <c r="L103" s="23" t="s">
        <v>10</v>
      </c>
      <c r="M103" s="24"/>
      <c r="N103" s="25" t="str">
        <f>N16</f>
        <v>Management Accounts</v>
      </c>
    </row>
    <row r="104" spans="1:21" ht="18" hidden="1" thickBot="1">
      <c r="L104" s="23" t="s">
        <v>11</v>
      </c>
      <c r="M104" s="24"/>
      <c r="N104" s="25" t="str">
        <f>N17</f>
        <v>GBP MA</v>
      </c>
    </row>
    <row r="105" spans="1:21" ht="18" hidden="1" thickBot="1">
      <c r="G105" s="42" t="s">
        <v>12</v>
      </c>
      <c r="H105" s="42" t="s">
        <v>13</v>
      </c>
      <c r="I105" s="42" t="str">
        <f>$D$18</f>
        <v>9+3 Forecast</v>
      </c>
      <c r="J105" s="42" t="s">
        <v>12</v>
      </c>
      <c r="K105" s="43"/>
      <c r="N105" s="44" t="s">
        <v>12</v>
      </c>
      <c r="O105" s="42" t="str">
        <f>$D$18</f>
        <v>9+3 Forecast</v>
      </c>
      <c r="P105" s="42" t="s">
        <v>13</v>
      </c>
      <c r="Q105" s="42" t="s">
        <v>12</v>
      </c>
      <c r="S105" s="42" t="str">
        <f>$D$18</f>
        <v>9+3 Forecast</v>
      </c>
      <c r="T105" s="42" t="s">
        <v>13</v>
      </c>
      <c r="U105" s="42" t="s">
        <v>12</v>
      </c>
    </row>
    <row r="106" spans="1:21" hidden="1">
      <c r="G106" s="105" t="s">
        <v>72</v>
      </c>
      <c r="H106" s="105"/>
      <c r="I106" s="105"/>
      <c r="J106" s="105"/>
      <c r="K106" s="34"/>
      <c r="N106" s="105" t="s">
        <v>74</v>
      </c>
      <c r="O106" s="105"/>
      <c r="P106" s="105"/>
      <c r="Q106" s="105"/>
      <c r="S106" s="105" t="str">
        <f>$I$13 &amp; " Full Year"</f>
        <v>FY24 Full Year</v>
      </c>
      <c r="T106" s="105"/>
      <c r="U106" s="105"/>
    </row>
    <row r="107" spans="1:21" s="46" customFormat="1" ht="27.6" hidden="1">
      <c r="G107" s="47" t="s">
        <v>56</v>
      </c>
      <c r="H107" s="47" t="s">
        <v>57</v>
      </c>
      <c r="I107" s="47" t="str">
        <f>I105</f>
        <v>9+3 Forecast</v>
      </c>
      <c r="J107" s="47" t="s">
        <v>58</v>
      </c>
      <c r="K107" s="48"/>
      <c r="L107" s="47" t="str">
        <f>$D$17</f>
        <v>March-24</v>
      </c>
      <c r="M107" s="49"/>
      <c r="N107" s="47" t="s">
        <v>58</v>
      </c>
      <c r="O107" s="47" t="str">
        <f>O105</f>
        <v>9+3 Forecast</v>
      </c>
      <c r="P107" s="47" t="str">
        <f>P105</f>
        <v>Budget</v>
      </c>
      <c r="Q107" s="47" t="s">
        <v>56</v>
      </c>
      <c r="R107" s="49"/>
      <c r="S107" s="47" t="str">
        <f>S105</f>
        <v>9+3 Forecast</v>
      </c>
      <c r="T107" s="47" t="str">
        <f>T105</f>
        <v>Budget</v>
      </c>
      <c r="U107" s="47" t="s">
        <v>56</v>
      </c>
    </row>
    <row r="108" spans="1:21" hidden="1">
      <c r="N108" s="50"/>
      <c r="O108" s="50"/>
      <c r="P108" s="50"/>
      <c r="Q108" s="50"/>
    </row>
    <row r="109" spans="1:21" ht="48.75" customHeight="1">
      <c r="G109" s="69" t="s">
        <v>87</v>
      </c>
      <c r="H109" s="50"/>
      <c r="I109" s="50"/>
      <c r="J109" s="50"/>
      <c r="K109" s="34"/>
      <c r="N109" s="50"/>
      <c r="O109" s="50"/>
      <c r="P109" s="50"/>
      <c r="Q109" s="50"/>
      <c r="S109" s="60"/>
      <c r="T109" s="50"/>
      <c r="U109" s="50"/>
    </row>
    <row r="110" spans="1:21">
      <c r="G110" s="105" t="s">
        <v>72</v>
      </c>
      <c r="H110" s="105"/>
      <c r="I110" s="105"/>
      <c r="J110" s="105"/>
      <c r="K110" s="34"/>
      <c r="N110" s="105" t="s">
        <v>74</v>
      </c>
      <c r="O110" s="105"/>
      <c r="P110" s="105"/>
      <c r="Q110" s="105"/>
      <c r="S110" s="105" t="str">
        <f>$I$13 &amp; " Full Year"</f>
        <v>FY24 Full Year</v>
      </c>
      <c r="T110" s="105"/>
      <c r="U110" s="105"/>
    </row>
    <row r="111" spans="1:21" s="46" customFormat="1" ht="42.75" customHeight="1">
      <c r="G111" s="47" t="s">
        <v>56</v>
      </c>
      <c r="H111" s="47" t="s">
        <v>57</v>
      </c>
      <c r="I111" s="47" t="str">
        <f>I107</f>
        <v>9+3 Forecast</v>
      </c>
      <c r="J111" s="47" t="s">
        <v>58</v>
      </c>
      <c r="K111" s="48"/>
      <c r="L111" s="47" t="str">
        <f>$D$17</f>
        <v>March-24</v>
      </c>
      <c r="M111" s="49"/>
      <c r="N111" s="47" t="s">
        <v>58</v>
      </c>
      <c r="O111" s="47" t="str">
        <f>O107</f>
        <v>9+3 Forecast</v>
      </c>
      <c r="P111" s="47" t="str">
        <f>P107</f>
        <v>Budget</v>
      </c>
      <c r="Q111" s="47" t="s">
        <v>56</v>
      </c>
      <c r="R111" s="49"/>
      <c r="S111" s="47" t="str">
        <f>S107</f>
        <v>9+3 Forecast</v>
      </c>
      <c r="T111" s="47" t="s">
        <v>57</v>
      </c>
      <c r="U111" s="47" t="s">
        <v>56</v>
      </c>
    </row>
    <row r="112" spans="1:21" s="90" customFormat="1" ht="24.6">
      <c r="A112" s="85" t="str">
        <f t="shared" ref="A112:A114" si="4">IF($B112 = "1","Custom",IF($D112 ="1","Percent","Leaf"))</f>
        <v>Custom</v>
      </c>
      <c r="B112" s="85" t="str" cm="1">
        <f t="array" ref="B112">_xll.DBRW("Finance:}Elementattributes_Accounts - MA",L112,"Format Flag - " &amp; $B$9)</f>
        <v>1</v>
      </c>
      <c r="C112" s="85"/>
      <c r="D112" s="85" t="str" cm="1">
        <f t="array" ref="D112">_xll.DBRW("Finance:}Elementattributes_Accounts - MA",L112,"Format Flag - " &amp; $B$9 &amp; "  - Percentages")</f>
        <v/>
      </c>
      <c r="E112" s="85"/>
      <c r="F112" s="85"/>
      <c r="G112" s="86">
        <f>_xll.DBRW($L$96,G$105,$N$99,$N$18,$N$101,$N$102,$L112,$N$104,$N$103,$N$98)</f>
        <v>1039.6299999999999</v>
      </c>
      <c r="H112" s="86">
        <f>_xll.DBRW($L$96,H$105,$N$99,$N$100,$N$101,$N$102,$L112,$N$104,$N$103,$N$98)</f>
        <v>1105.29</v>
      </c>
      <c r="I112" s="86">
        <f>_xll.DBRW($L$96,I$105,$N$99,$N$100,$N$101,$N$102,$L112,$N$104,$N$103,$N$98)</f>
        <v>920.29</v>
      </c>
      <c r="J112" s="86">
        <f>_xll.DBRW($L$96,J$105,$N$99,$N$100,$N$101,$N$102,$L112,$N$104,$N$103,$N$98)</f>
        <v>890.70999999999992</v>
      </c>
      <c r="K112" s="87"/>
      <c r="L112" s="91" t="str">
        <f>_xll.TM1RPTROW($L$96,"Finance:Accounts - MA",,,"Display Name",FALSE,'Summary Group Performance'!Dynamic_fe995f6263f54176a6be14c1c9cf279b,,FALSE)</f>
        <v>Headcount (Month end FTEs)</v>
      </c>
      <c r="M112" s="89"/>
      <c r="N112" s="86">
        <f>_xll.DBRW($L$96,N$105,$N$99,$N$100,$N$101,"YTD",$L112,$N$104,$N$103,$N$98)</f>
        <v>943.69416666666666</v>
      </c>
      <c r="O112" s="86">
        <f>_xll.DBRW($L$96,O$105,$N$99,$N$100,$N$101,"YTD",$L112,$N$104,$N$103,$N$98)</f>
        <v>943.43333333333339</v>
      </c>
      <c r="P112" s="86">
        <f>_xll.DBRW($L$96,P$105,$N$99,$N$100,$N$101,"YTD",$L112,$N$104,$N$103,$N$98)</f>
        <v>1027.3241666666668</v>
      </c>
      <c r="Q112" s="86">
        <f>_xll.DBRW($L$96,Q$105,$N$99,$N$18,$N$101,"YTD",$L112,$N$104,$N$103,$N$98)</f>
        <v>1077.8349999999998</v>
      </c>
      <c r="S112" s="86">
        <f>_xll.DBRW($L$96,S$105,$N$99,$N$100,$N$19,$N$102,$L112,$N$104,$N$103,$N$98)</f>
        <v>11321.199999999997</v>
      </c>
      <c r="T112" s="86">
        <f>_xll.DBRW($L$96,T$105,$N$99,$N$100,$N$19,$N$102,$L112,$N$104,$N$103,$N$98)</f>
        <v>12327.889999999998</v>
      </c>
      <c r="U112" s="86">
        <f>_xll.DBRW($L$96,U$105,$N$99,$N$18,$N$19,$N$102,$L112,$N$104,$N$103,$N$98)</f>
        <v>12934.019999999997</v>
      </c>
    </row>
    <row r="113" spans="1:21" s="81" customFormat="1">
      <c r="A113" s="78" t="str">
        <f t="shared" si="4"/>
        <v>Percent</v>
      </c>
      <c r="B113" s="78" t="str" cm="1">
        <f t="array" ref="B113">_xll.DBRW("Finance:}Elementattributes_Accounts - MA",L113,"Format Flag - " &amp; $B$9)</f>
        <v/>
      </c>
      <c r="C113" s="78"/>
      <c r="D113" s="78" t="str" cm="1">
        <f t="array" ref="D113">_xll.DBRW("Finance:}Elementattributes_Accounts - MA",L113,"Format Flag - " &amp; $B$9 &amp; "  - Percentages")</f>
        <v>1</v>
      </c>
      <c r="E113" s="78"/>
      <c r="F113" s="78"/>
      <c r="G113" s="79">
        <f>_xll.DBRW($L$96,G$105,$N$99,$N$18,$N$101,$N$102,$L113,$N$104,$N$103,$N$98)</f>
        <v>0</v>
      </c>
      <c r="H113" s="79">
        <f>_xll.DBRW($L$96,H$105,$N$99,$N$100,$N$101,$N$102,$L113,$N$104,$N$103,$N$98)</f>
        <v>0</v>
      </c>
      <c r="I113" s="79">
        <f>_xll.DBRW($L$96,I$105,$N$99,$N$100,$N$101,$N$102,$L113,$N$104,$N$103,$N$98)</f>
        <v>0</v>
      </c>
      <c r="J113" s="79">
        <f>_xll.DBRW($L$96,J$105,$N$99,$N$100,$N$101,$N$102,$L113,$N$104,$N$103,$N$98)</f>
        <v>0</v>
      </c>
      <c r="K113" s="80"/>
      <c r="L113" s="104" t="s">
        <v>81</v>
      </c>
      <c r="M113" s="77"/>
      <c r="N113" s="79">
        <f>_xll.DBRW($L$96,N$105,$N$99,$N$100,$N$101,"YTD",$L113,$N$104,$N$103,$N$98)</f>
        <v>0</v>
      </c>
      <c r="O113" s="79">
        <f>_xll.DBRW($L$96,O$105,$N$99,$N$100,$N$101,"YTD",$L113,$N$104,$N$103,$N$98)</f>
        <v>0</v>
      </c>
      <c r="P113" s="79">
        <f>_xll.DBRW($L$96,P$105,$N$99,$N$100,$N$101,"YTD",$L113,$N$104,$N$103,$N$98)</f>
        <v>0</v>
      </c>
      <c r="Q113" s="79">
        <f>_xll.DBRW($L$96,Q$105,$N$99,$N$18,$N$101,"YTD",$L113,$N$104,$N$103,$N$98)</f>
        <v>0</v>
      </c>
      <c r="S113" s="79">
        <f>_xll.DBRW($L$96,S$105,$N$99,$N$100,$N$19,$N$102,$L113,$N$104,$N$103,$N$98)</f>
        <v>0</v>
      </c>
      <c r="T113" s="79">
        <f>_xll.DBRW($L$96,T$105,$N$99,$N$100,$N$19,$N$102,$L113,$N$104,$N$103,$N$98)</f>
        <v>0</v>
      </c>
      <c r="U113" s="79">
        <f>_xll.DBRW($L$96,U$105,$N$99,$N$18,$N$19,$N$102,$L113,$N$104,$N$103,$N$98)</f>
        <v>0</v>
      </c>
    </row>
    <row r="114" spans="1:21" s="21" customFormat="1">
      <c r="A114" s="16" t="str">
        <f t="shared" si="4"/>
        <v>Leaf</v>
      </c>
      <c r="B114" s="16" t="str" cm="1">
        <f t="array" ref="B114">_xll.DBRW("Finance:}Elementattributes_Accounts - MA",L114,"Format Flag - " &amp; $B$9)</f>
        <v/>
      </c>
      <c r="C114" s="16"/>
      <c r="D114" s="16" t="str" cm="1">
        <f t="array" ref="D114">_xll.DBRW("Finance:}Elementattributes_Accounts - MA",L114,"Format Flag - " &amp; $B$9 &amp; "  - Percentages")</f>
        <v/>
      </c>
      <c r="E114" s="16"/>
      <c r="F114" s="16"/>
      <c r="G114" s="82">
        <f>_xll.DBRW($L$96,G$105,$N$99,$N$18,$N$101,$N$102,$L114,$N$104,$N$103,$N$98)</f>
        <v>-3704.5268508988779</v>
      </c>
      <c r="H114" s="82">
        <f>_xll.DBRW($L$96,H$105,$N$99,$N$100,$N$101,$N$102,$L114,$N$104,$N$103,$N$98)</f>
        <v>-4788.8759855130547</v>
      </c>
      <c r="I114" s="82">
        <f>_xll.DBRW($L$96,I$105,$N$99,$N$100,$N$101,$N$102,$L114,$N$104,$N$103,$N$98)</f>
        <v>-4577.4101315889557</v>
      </c>
      <c r="J114" s="82">
        <f>_xll.DBRW($L$96,J$105,$N$99,$N$100,$N$101,$N$102,$L114,$N$104,$N$103,$N$98)</f>
        <v>-4483.1425029026632</v>
      </c>
      <c r="K114" s="18"/>
      <c r="L114" s="96" t="s">
        <v>46</v>
      </c>
      <c r="M114" s="20"/>
      <c r="N114" s="82">
        <f>_xll.DBRW($L$96,N$105,$N$99,$N$100,$N$101,"YTD",$L114,$N$104,$N$103,$N$98)</f>
        <v>-46355.578481321747</v>
      </c>
      <c r="O114" s="82">
        <f>_xll.DBRW($L$96,O$105,$N$99,$N$100,$N$101,"YTD",$L114,$N$104,$N$103,$N$98)</f>
        <v>-46765.82371126736</v>
      </c>
      <c r="P114" s="82">
        <f>_xll.DBRW($L$96,P$105,$N$99,$N$100,$N$101,"YTD",$L114,$N$104,$N$103,$N$98)</f>
        <v>-46160.696617503694</v>
      </c>
      <c r="Q114" s="82">
        <f>_xll.DBRW($L$96,Q$105,$N$99,$N$18,$N$101,"YTD",$L114,$N$104,$N$103,$N$98)</f>
        <v>-43604.64037630993</v>
      </c>
      <c r="R114" s="83"/>
      <c r="S114" s="82">
        <f>_xll.DBRW($L$96,S$105,$N$99,$N$100,$N$19,$N$102,$L114,$N$104,$N$103,$N$98)</f>
        <v>-3897.1519759389466</v>
      </c>
      <c r="T114" s="82">
        <f>_xll.DBRW($L$96,T$105,$N$99,$N$100,$N$19,$N$102,$L114,$N$104,$N$103,$N$98)</f>
        <v>-3846.7247181253106</v>
      </c>
      <c r="U114" s="82">
        <f>_xll.DBRW($L$96,U$105,$N$99,$N$18,$N$19,$N$102,$L114,$N$104,$N$103,$N$98)</f>
        <v>-3633.7200313591597</v>
      </c>
    </row>
    <row r="116" spans="1:21" hidden="1"/>
    <row r="117" spans="1:21" hidden="1">
      <c r="A117" s="1" t="s">
        <v>0</v>
      </c>
      <c r="B117" s="1"/>
      <c r="C117" s="1"/>
      <c r="D117" s="1"/>
      <c r="E117" s="1"/>
      <c r="F117" s="1"/>
    </row>
    <row r="118" spans="1:21" s="9" customFormat="1" ht="24.6" hidden="1">
      <c r="A118" s="4" t="s">
        <v>64</v>
      </c>
      <c r="B118" s="4"/>
      <c r="C118" s="4"/>
      <c r="D118" s="4"/>
      <c r="E118" s="4"/>
      <c r="F118" s="4"/>
      <c r="G118" s="5">
        <v>123.456789</v>
      </c>
      <c r="H118" s="5">
        <v>123.456789</v>
      </c>
      <c r="I118" s="5">
        <v>123.456789</v>
      </c>
      <c r="J118" s="5">
        <v>123.456789</v>
      </c>
      <c r="K118" s="6"/>
      <c r="L118" s="7" t="s">
        <v>3</v>
      </c>
      <c r="M118" s="8"/>
      <c r="N118" s="5">
        <v>123.456789</v>
      </c>
      <c r="O118" s="5">
        <v>123.456789</v>
      </c>
      <c r="P118" s="5">
        <v>123.456789</v>
      </c>
      <c r="Q118" s="5">
        <v>123.456789</v>
      </c>
      <c r="S118" s="5">
        <v>123.456789</v>
      </c>
      <c r="T118" s="5">
        <v>123.456789</v>
      </c>
      <c r="U118" s="5">
        <v>123.456789</v>
      </c>
    </row>
    <row r="119" spans="1:21" s="9" customFormat="1" hidden="1">
      <c r="A119" s="4" t="s">
        <v>66</v>
      </c>
      <c r="B119" s="4"/>
      <c r="C119" s="4"/>
      <c r="D119" s="4"/>
      <c r="E119" s="4"/>
      <c r="F119" s="4"/>
      <c r="G119" s="51">
        <v>123.456789</v>
      </c>
      <c r="H119" s="51">
        <v>123.456789</v>
      </c>
      <c r="I119" s="51">
        <v>123.456789</v>
      </c>
      <c r="J119" s="51">
        <v>123.456789</v>
      </c>
      <c r="K119" s="52"/>
      <c r="L119" s="13" t="s">
        <v>3</v>
      </c>
      <c r="M119" s="8"/>
      <c r="N119" s="51">
        <v>123.456789</v>
      </c>
      <c r="O119" s="51">
        <v>123.456789</v>
      </c>
      <c r="P119" s="51">
        <v>123.456789</v>
      </c>
      <c r="Q119" s="51">
        <v>123.456789</v>
      </c>
      <c r="S119" s="51">
        <v>123.456789</v>
      </c>
      <c r="T119" s="51">
        <v>123.456789</v>
      </c>
      <c r="U119" s="51">
        <v>123.456789</v>
      </c>
    </row>
    <row r="120" spans="1:21" s="21" customFormat="1" hidden="1">
      <c r="A120" s="16" t="s">
        <v>1</v>
      </c>
      <c r="B120" s="16"/>
      <c r="C120" s="16"/>
      <c r="D120" s="16"/>
      <c r="E120" s="16"/>
      <c r="F120" s="16"/>
      <c r="G120" s="17">
        <v>123.456789</v>
      </c>
      <c r="H120" s="17">
        <v>123.456789</v>
      </c>
      <c r="I120" s="17">
        <v>123.456789</v>
      </c>
      <c r="J120" s="17">
        <v>123.456789</v>
      </c>
      <c r="K120" s="18"/>
      <c r="L120" s="19" t="s">
        <v>3</v>
      </c>
      <c r="M120" s="20"/>
      <c r="N120" s="17">
        <v>123.456789</v>
      </c>
      <c r="O120" s="17">
        <v>123.456789</v>
      </c>
      <c r="P120" s="17">
        <v>123.456789</v>
      </c>
      <c r="Q120" s="17">
        <v>123.456789</v>
      </c>
      <c r="S120" s="17">
        <v>123.456789</v>
      </c>
      <c r="T120" s="17">
        <v>123.456789</v>
      </c>
      <c r="U120" s="17">
        <v>123.456789</v>
      </c>
    </row>
    <row r="121" spans="1:21" hidden="1">
      <c r="A121" s="1" t="s">
        <v>2</v>
      </c>
      <c r="B121" s="1"/>
      <c r="C121" s="1"/>
      <c r="D121" s="1"/>
      <c r="E121" s="1"/>
      <c r="F121" s="1"/>
    </row>
    <row r="122" spans="1:21" hidden="1">
      <c r="L122" s="1" t="s">
        <v>4</v>
      </c>
      <c r="M122" s="1"/>
    </row>
    <row r="123" spans="1:21" hidden="1">
      <c r="L123" s="3" t="str">
        <f>_xll.TM1RPTVIEW("Finance:MA Reporting:31224287",0,_xll.TM1RPTTITLE("Finance:m_MA Reporting",$N$125),_xll.TM1RPTTITLE("Finance:Company",$N$126),_xll.TM1RPTTITLE("Finance:Financial Year",$N$127),_xll.TM1RPTTITLE("Finance:Financial Period",$N$128),_xll.TM1RPTTITLE("Finance:Period YTD",$N$129),_xll.TM1RPTTITLE("Finance:Consolidation Layer",$N$130),_xll.TM1RPTTITLE("Finance:FX Calculation",$N$131),TM1RPTFMTRNG31224287,TM1RPTFMTIDCOL31224287)</f>
        <v>Finance:MA Reporting:31224287</v>
      </c>
    </row>
    <row r="124" spans="1:21" hidden="1"/>
    <row r="125" spans="1:21" hidden="1">
      <c r="L125" s="23" t="s">
        <v>5</v>
      </c>
      <c r="M125" s="24"/>
      <c r="N125" s="25" t="str">
        <f>N9</f>
        <v>Value</v>
      </c>
    </row>
    <row r="126" spans="1:21" hidden="1">
      <c r="L126" s="23" t="s">
        <v>6</v>
      </c>
      <c r="M126" s="24"/>
      <c r="N126" s="25" t="str">
        <f>I11</f>
        <v>GROUP TOTAL</v>
      </c>
    </row>
    <row r="127" spans="1:21" hidden="1">
      <c r="L127" s="23" t="s">
        <v>7</v>
      </c>
      <c r="M127" s="24"/>
      <c r="N127" s="25" t="str">
        <f>I13</f>
        <v>FY24</v>
      </c>
    </row>
    <row r="128" spans="1:21" hidden="1">
      <c r="L128" s="23" t="s">
        <v>8</v>
      </c>
      <c r="M128" s="24"/>
      <c r="N128" s="25" t="str">
        <f>I14</f>
        <v>P12</v>
      </c>
      <c r="O128" s="3" t="s">
        <v>112</v>
      </c>
    </row>
    <row r="129" spans="1:21" hidden="1">
      <c r="L129" s="23" t="s">
        <v>9</v>
      </c>
      <c r="M129" s="24"/>
      <c r="N129" s="25" t="str">
        <f>N15</f>
        <v>Period</v>
      </c>
    </row>
    <row r="130" spans="1:21" hidden="1">
      <c r="L130" s="23" t="s">
        <v>10</v>
      </c>
      <c r="M130" s="24"/>
      <c r="N130" s="25" t="str">
        <f>N16</f>
        <v>Management Accounts</v>
      </c>
    </row>
    <row r="131" spans="1:21" hidden="1">
      <c r="L131" s="23" t="s">
        <v>11</v>
      </c>
      <c r="M131" s="24"/>
      <c r="N131" s="25" t="str">
        <f>N17</f>
        <v>GBP MA</v>
      </c>
    </row>
    <row r="132" spans="1:21">
      <c r="L132" s="53" t="s">
        <v>54</v>
      </c>
    </row>
    <row r="133" spans="1:21" ht="18" hidden="1" thickBot="1">
      <c r="G133" s="42" t="s">
        <v>12</v>
      </c>
      <c r="H133" s="42" t="s">
        <v>13</v>
      </c>
      <c r="I133" s="42" t="str">
        <f>$D$18</f>
        <v>9+3 Forecast</v>
      </c>
      <c r="J133" s="42" t="s">
        <v>12</v>
      </c>
      <c r="K133" s="43"/>
      <c r="N133" s="44" t="s">
        <v>12</v>
      </c>
      <c r="O133" s="42" t="s">
        <v>13</v>
      </c>
      <c r="P133" s="54" t="s">
        <v>83</v>
      </c>
      <c r="Q133" s="42" t="s">
        <v>12</v>
      </c>
      <c r="S133" s="54" t="s">
        <v>83</v>
      </c>
      <c r="T133" s="42" t="s">
        <v>13</v>
      </c>
      <c r="U133" s="42" t="s">
        <v>12</v>
      </c>
    </row>
    <row r="134" spans="1:21" ht="18" hidden="1" thickBot="1">
      <c r="G134" s="3" t="s">
        <v>56</v>
      </c>
      <c r="H134" s="3" t="s">
        <v>57</v>
      </c>
      <c r="I134" s="3" t="str">
        <f>I133</f>
        <v>9+3 Forecast</v>
      </c>
      <c r="J134" s="3" t="s">
        <v>58</v>
      </c>
      <c r="N134" s="44" t="s">
        <v>58</v>
      </c>
      <c r="O134" s="42" t="s">
        <v>57</v>
      </c>
      <c r="P134" s="55" t="str">
        <f>P133</f>
        <v>9+3 Forecast</v>
      </c>
      <c r="Q134" s="42" t="s">
        <v>56</v>
      </c>
      <c r="S134" s="3" t="s">
        <v>59</v>
      </c>
      <c r="T134" s="3" t="s">
        <v>57</v>
      </c>
      <c r="U134" s="3" t="s">
        <v>56</v>
      </c>
    </row>
    <row r="135" spans="1:21" s="21" customFormat="1">
      <c r="A135" s="16" t="str">
        <f t="shared" ref="A135:A138" si="5">IF($B135 = "1","Custom",IF($D135 ="1","Percent","Leaf"))</f>
        <v>Leaf</v>
      </c>
      <c r="B135" s="16" t="str" cm="1">
        <f t="array" ref="B135">_xll.DBRW("Finance:}Elementattributes_Accounts - MA",L135,"Format Flag - " &amp; $B$9)</f>
        <v/>
      </c>
      <c r="C135" s="16"/>
      <c r="D135" s="16" t="str" cm="1">
        <f t="array" ref="D135">_xll.DBRW("Finance:}Elementattributes_Accounts - MA",L135,"Format Flag - " &amp; $B$9 &amp; "  - Percentages")</f>
        <v/>
      </c>
      <c r="E135" s="16"/>
      <c r="F135" s="16"/>
      <c r="G135" s="17">
        <f>_xll.DBRW($L$123,G$133,$N$126,$N$18,$N$128,$N$129,$L135,$N$131,$N$130,$N$125)</f>
        <v>948624.14999999991</v>
      </c>
      <c r="H135" s="17">
        <f>_xll.DBRW($L$123,H$133,$N$126,$N$127,$N$128,$N$129,$L135,$N$131,$N$130,$N$125)</f>
        <v>-175632.7182932047</v>
      </c>
      <c r="I135" s="17">
        <f>_xll.DBRW($L$123,I$133,$N$126,$N$127,$N$128,$N$129,$L135,$N$131,$N$130,$N$125)</f>
        <v>227244.7800000002</v>
      </c>
      <c r="J135" s="17">
        <f>_xll.DBRW($L$123,J$133,$N$126,$N$127,$N$128,$N$129,$L135,$N$131,$N$130,$N$125)</f>
        <v>77491.567045766933</v>
      </c>
      <c r="K135" s="18"/>
      <c r="L135" s="45" t="str">
        <f>_xll.TM1RPTROW($L$123,"Finance:Accounts - MA",,,"Display Name",FALSE,'Summary Group Performance'!Dynamic_bc2d0e3322d04ddf8160ec0b6926f19c,,FALSE)</f>
        <v>Tangible Fixed Assets - Additions Owned</v>
      </c>
      <c r="M135" s="20"/>
      <c r="N135" s="17">
        <f>_xll.DBRW($L$123,N$133,$N$126,$N$127,$N$128,"YTD",$L135,$N$131,$N$130,$N$125)</f>
        <v>4516427.5296448916</v>
      </c>
      <c r="O135" s="17">
        <f>_xll.DBRW($L$123,O$133,$N$126,$N$127,$N$128,"YTD",$L135,$N$131,$N$130,$N$125)</f>
        <v>911710.12826642301</v>
      </c>
      <c r="P135" s="17">
        <f>_xll.DBRW($L$123,P$133,$N$126,$N$127,$N$128,"YTD",$L135,$N$131,$N$130,$N$125)</f>
        <v>4773879.3137201574</v>
      </c>
      <c r="Q135" s="17">
        <f>_xll.DBRW($L$123,Q$133,$N$126,$N$18,$N$128,"YTD",$L135,$N$131,$N$130,$N$125)</f>
        <v>2340095.5099999998</v>
      </c>
      <c r="S135" s="17">
        <f>_xll.DBRW($L$123,S$133,$N$126,$N$127,$O$128,"YTD",$L135,$N$131,$N$130,$N$125)</f>
        <v>4773879.3137201574</v>
      </c>
      <c r="T135" s="17">
        <f>_xll.DBRW($L$123,T$133,$N$126,$N$127,$O$128,"YTD",$L135,$N$131,$N$130,$N$125)</f>
        <v>911710.12826642301</v>
      </c>
      <c r="U135" s="17">
        <f>_xll.DBRW($L$123,U$133,$N$126,$N$18,$O$128,"YTD",$L135,$N$131,$N$130,$N$125)</f>
        <v>2340095.5099999998</v>
      </c>
    </row>
    <row r="136" spans="1:21" s="21" customFormat="1">
      <c r="A136" s="16" t="str">
        <f t="shared" si="5"/>
        <v>Leaf</v>
      </c>
      <c r="B136" s="16" t="str" cm="1">
        <f t="array" ref="B136">_xll.DBRW("Finance:}Elementattributes_Accounts - MA",L136,"Format Flag - " &amp; $B$9)</f>
        <v/>
      </c>
      <c r="C136" s="16"/>
      <c r="D136" s="16" t="str" cm="1">
        <f t="array" ref="D136">_xll.DBRW("Finance:}Elementattributes_Accounts - MA",L136,"Format Flag - " &amp; $B$9 &amp; "  - Percentages")</f>
        <v/>
      </c>
      <c r="E136" s="16"/>
      <c r="F136" s="16"/>
      <c r="G136" s="17">
        <f>_xll.DBRW($L$123,G$133,$N$126,$N$18,$N$128,$N$129,$L136,$N$131,$N$130,$N$125)</f>
        <v>2842135.5199999996</v>
      </c>
      <c r="H136" s="17">
        <f>_xll.DBRW($L$123,H$133,$N$126,$N$127,$N$128,$N$129,$L136,$N$131,$N$130,$N$125)</f>
        <v>4581.6289663839725</v>
      </c>
      <c r="I136" s="17">
        <f>_xll.DBRW($L$123,I$133,$N$126,$N$127,$N$128,$N$129,$L136,$N$131,$N$130,$N$125)</f>
        <v>0</v>
      </c>
      <c r="J136" s="17">
        <f>_xll.DBRW($L$123,J$133,$N$126,$N$127,$N$128,$N$129,$L136,$N$131,$N$130,$N$125)</f>
        <v>417249.49704897229</v>
      </c>
      <c r="K136" s="18"/>
      <c r="L136" s="96" t="s">
        <v>88</v>
      </c>
      <c r="M136" s="20"/>
      <c r="N136" s="17">
        <f>_xll.DBRW($L$123,N$133,$N$126,$N$127,$N$128,"YTD",$L136,$N$131,$N$130,$N$125)</f>
        <v>4769661.5246445043</v>
      </c>
      <c r="O136" s="17">
        <f>_xll.DBRW($L$123,O$133,$N$126,$N$127,$N$128,"YTD",$L136,$N$131,$N$130,$N$125)</f>
        <v>7247170.9118772661</v>
      </c>
      <c r="P136" s="17">
        <f>_xll.DBRW($L$123,P$133,$N$126,$N$127,$N$128,"YTD",$L136,$N$131,$N$130,$N$125)</f>
        <v>4854292.7324007023</v>
      </c>
      <c r="Q136" s="17">
        <f>_xll.DBRW($L$123,Q$133,$N$126,$N$18,$N$128,"YTD",$L136,$N$131,$N$130,$N$125)</f>
        <v>4093918.94</v>
      </c>
      <c r="S136" s="17">
        <f>_xll.DBRW($L$123,S$133,$N$126,$N$127,$O$128,"YTD",$L136,$N$131,$N$130,$N$125)</f>
        <v>4854292.7324007023</v>
      </c>
      <c r="T136" s="17">
        <f>_xll.DBRW($L$123,T$133,$N$126,$N$127,$O$128,"YTD",$L136,$N$131,$N$130,$N$125)</f>
        <v>7247170.9118772661</v>
      </c>
      <c r="U136" s="17">
        <f>_xll.DBRW($L$123,U$133,$N$126,$N$18,$O$128,"YTD",$L136,$N$131,$N$130,$N$125)</f>
        <v>4093918.94</v>
      </c>
    </row>
    <row r="137" spans="1:21" s="21" customFormat="1">
      <c r="A137" s="16" t="str">
        <f t="shared" si="5"/>
        <v>Leaf</v>
      </c>
      <c r="B137" s="16" t="str" cm="1">
        <f t="array" ref="B137">_xll.DBRW("Finance:}Elementattributes_Accounts - MA",L137,"Format Flag - " &amp; $B$9)</f>
        <v/>
      </c>
      <c r="C137" s="16"/>
      <c r="D137" s="16" t="str" cm="1">
        <f t="array" ref="D137">_xll.DBRW("Finance:}Elementattributes_Accounts - MA",L137,"Format Flag - " &amp; $B$9 &amp; "  - Percentages")</f>
        <v/>
      </c>
      <c r="E137" s="16"/>
      <c r="F137" s="16"/>
      <c r="G137" s="17">
        <f>_xll.DBRW($L$123,G$133,$N$126,$N$18,$N$128,$N$129,$L137,$N$131,$N$130,$N$125)</f>
        <v>57872.259999999995</v>
      </c>
      <c r="H137" s="17">
        <f>_xll.DBRW($L$123,H$133,$N$126,$N$127,$N$128,$N$129,$L137,$N$131,$N$130,$N$125)</f>
        <v>0</v>
      </c>
      <c r="I137" s="17">
        <f>_xll.DBRW($L$123,I$133,$N$126,$N$127,$N$128,$N$129,$L137,$N$131,$N$130,$N$125)</f>
        <v>0</v>
      </c>
      <c r="J137" s="17">
        <f>_xll.DBRW($L$123,J$133,$N$126,$N$127,$N$128,$N$129,$L137,$N$131,$N$130,$N$125)</f>
        <v>11410.64</v>
      </c>
      <c r="K137" s="18"/>
      <c r="L137" s="96" t="s">
        <v>47</v>
      </c>
      <c r="M137" s="20"/>
      <c r="N137" s="17">
        <f>_xll.DBRW($L$123,N$133,$N$126,$N$127,$N$128,"YTD",$L137,$N$131,$N$130,$N$125)</f>
        <v>106700.05</v>
      </c>
      <c r="O137" s="17">
        <f>_xll.DBRW($L$123,O$133,$N$126,$N$127,$N$128,"YTD",$L137,$N$131,$N$130,$N$125)</f>
        <v>30000</v>
      </c>
      <c r="P137" s="17">
        <f>_xll.DBRW($L$123,P$133,$N$126,$N$127,$N$128,"YTD",$L137,$N$131,$N$130,$N$125)</f>
        <v>73532.5</v>
      </c>
      <c r="Q137" s="17">
        <f>_xll.DBRW($L$123,Q$133,$N$126,$N$18,$N$128,"YTD",$L137,$N$131,$N$130,$N$125)</f>
        <v>103102.26</v>
      </c>
      <c r="S137" s="17">
        <f>_xll.DBRW($L$123,S$133,$N$126,$N$127,$O$128,"YTD",$L137,$N$131,$N$130,$N$125)</f>
        <v>73532.5</v>
      </c>
      <c r="T137" s="17">
        <f>_xll.DBRW($L$123,T$133,$N$126,$N$127,$O$128,"YTD",$L137,$N$131,$N$130,$N$125)</f>
        <v>30000</v>
      </c>
      <c r="U137" s="17">
        <f>_xll.DBRW($L$123,U$133,$N$126,$N$18,$O$128,"YTD",$L137,$N$131,$N$130,$N$125)</f>
        <v>103102.26</v>
      </c>
    </row>
    <row r="138" spans="1:21" s="9" customFormat="1" ht="24.6">
      <c r="A138" s="4" t="str">
        <f t="shared" si="5"/>
        <v>Custom</v>
      </c>
      <c r="B138" s="4" t="str" cm="1">
        <f t="array" ref="B138">_xll.DBRW("Finance:}Elementattributes_Accounts - MA",L138,"Format Flag - " &amp; $B$9)</f>
        <v>1</v>
      </c>
      <c r="C138" s="4"/>
      <c r="D138" s="4" t="str" cm="1">
        <f t="array" ref="D138">_xll.DBRW("Finance:}Elementattributes_Accounts - MA",L138,"Format Flag - " &amp; $B$9 &amp; "  - Percentages")</f>
        <v/>
      </c>
      <c r="E138" s="4"/>
      <c r="F138" s="4"/>
      <c r="G138" s="5">
        <f>_xll.DBRW($L$123,G$133,$N$126,$N$18,$N$128,$N$129,$L138,$N$131,$N$130,$N$125)</f>
        <v>3848631.9299999997</v>
      </c>
      <c r="H138" s="5">
        <f>_xll.DBRW($L$123,H$133,$N$126,$N$127,$N$128,$N$129,$L138,$N$131,$N$130,$N$125)</f>
        <v>-171051.08932682071</v>
      </c>
      <c r="I138" s="5">
        <f>_xll.DBRW($L$123,I$133,$N$126,$N$127,$N$128,$N$129,$L138,$N$131,$N$130,$N$125)</f>
        <v>227244.7800000002</v>
      </c>
      <c r="J138" s="5">
        <f>_xll.DBRW($L$123,J$133,$N$126,$N$127,$N$128,$N$129,$L138,$N$131,$N$130,$N$125)</f>
        <v>506151.70409473922</v>
      </c>
      <c r="K138" s="6"/>
      <c r="L138" s="97" t="s">
        <v>48</v>
      </c>
      <c r="M138" s="8"/>
      <c r="N138" s="5">
        <f>_xll.DBRW($L$123,N$133,$N$126,$N$127,$N$128,"YTD",$L138,$N$131,$N$130,$N$125)</f>
        <v>9392789.1042893957</v>
      </c>
      <c r="O138" s="5">
        <f>_xll.DBRW($L$123,O$133,$N$126,$N$127,$N$128,"YTD",$L138,$N$131,$N$130,$N$125)</f>
        <v>8188881.0401436891</v>
      </c>
      <c r="P138" s="5">
        <f>_xll.DBRW($L$123,P$133,$N$126,$N$127,$N$128,"YTD",$L138,$N$131,$N$130,$N$125)</f>
        <v>9701704.5461208597</v>
      </c>
      <c r="Q138" s="5">
        <f>_xll.DBRW($L$123,Q$133,$N$126,$N$18,$N$128,"YTD",$L138,$N$131,$N$130,$N$125)</f>
        <v>6537116.709999999</v>
      </c>
      <c r="S138" s="5">
        <f>_xll.DBRW($L$123,S$133,$N$126,$N$127,$O$128,"YTD",$L138,$N$131,$N$130,$N$125)</f>
        <v>9701704.5461208597</v>
      </c>
      <c r="T138" s="5">
        <f>_xll.DBRW($L$123,T$133,$N$126,$N$127,$O$128,"YTD",$L138,$N$131,$N$130,$N$125)</f>
        <v>8188881.0401436891</v>
      </c>
      <c r="U138" s="5">
        <f>_xll.DBRW($L$123,U$133,$N$126,$N$18,$O$128,"YTD",$L138,$N$131,$N$130,$N$125)</f>
        <v>6537116.709999999</v>
      </c>
    </row>
    <row r="140" spans="1:21" hidden="1"/>
    <row r="141" spans="1:21" hidden="1">
      <c r="A141" s="1" t="s">
        <v>0</v>
      </c>
      <c r="B141" s="1"/>
      <c r="C141" s="1"/>
      <c r="D141" s="1"/>
      <c r="E141" s="1"/>
      <c r="F141" s="1"/>
    </row>
    <row r="142" spans="1:21" s="9" customFormat="1" ht="21" hidden="1">
      <c r="A142" s="4" t="s">
        <v>64</v>
      </c>
      <c r="B142" s="4"/>
      <c r="C142" s="4"/>
      <c r="D142" s="4"/>
      <c r="E142" s="4"/>
      <c r="F142" s="4"/>
      <c r="G142" s="62">
        <v>123.456789</v>
      </c>
      <c r="H142" s="62">
        <v>123.456789</v>
      </c>
      <c r="I142" s="62">
        <v>124.456789</v>
      </c>
      <c r="J142" s="62">
        <v>123.456789</v>
      </c>
      <c r="K142" s="56"/>
      <c r="L142" s="66" t="s">
        <v>3</v>
      </c>
      <c r="M142" s="8"/>
      <c r="N142" s="62">
        <v>123.456789</v>
      </c>
      <c r="O142" s="62">
        <v>123.456789</v>
      </c>
      <c r="P142" s="62">
        <v>123.456789</v>
      </c>
      <c r="Q142" s="62">
        <v>123.456789</v>
      </c>
      <c r="S142" s="62">
        <v>123.456789</v>
      </c>
      <c r="T142" s="62">
        <v>123.456789</v>
      </c>
      <c r="U142" s="62">
        <v>123.456789</v>
      </c>
    </row>
    <row r="143" spans="1:21" s="9" customFormat="1" ht="21" hidden="1">
      <c r="A143" s="4" t="s">
        <v>111</v>
      </c>
      <c r="B143" s="4"/>
      <c r="C143" s="4"/>
      <c r="D143" s="4"/>
      <c r="E143" s="4"/>
      <c r="F143" s="4"/>
      <c r="G143" s="94">
        <v>123.456789</v>
      </c>
      <c r="H143" s="94">
        <v>123.456789</v>
      </c>
      <c r="I143" s="94">
        <v>124.456789</v>
      </c>
      <c r="J143" s="94">
        <v>123.456789</v>
      </c>
      <c r="K143" s="56"/>
      <c r="L143" s="92" t="s">
        <v>3</v>
      </c>
      <c r="M143" s="8"/>
      <c r="N143" s="94">
        <v>123.456789</v>
      </c>
      <c r="O143" s="94">
        <v>123.456789</v>
      </c>
      <c r="P143" s="94">
        <v>123.456789</v>
      </c>
      <c r="Q143" s="94">
        <v>123.456789</v>
      </c>
      <c r="R143" s="93"/>
      <c r="S143" s="94">
        <v>123.456789</v>
      </c>
      <c r="T143" s="94">
        <v>123.456789</v>
      </c>
      <c r="U143" s="94">
        <v>123.456789</v>
      </c>
    </row>
    <row r="144" spans="1:21" s="15" customFormat="1" hidden="1">
      <c r="A144" s="10" t="s">
        <v>66</v>
      </c>
      <c r="B144" s="10"/>
      <c r="C144" s="10"/>
      <c r="D144" s="10"/>
      <c r="E144" s="10"/>
      <c r="F144" s="10"/>
      <c r="G144" s="64">
        <v>123.456789</v>
      </c>
      <c r="H144" s="64">
        <v>123.456789</v>
      </c>
      <c r="I144" s="64">
        <v>124.456789</v>
      </c>
      <c r="J144" s="64">
        <v>123.456789</v>
      </c>
      <c r="K144" s="12"/>
      <c r="L144" s="67" t="s">
        <v>3</v>
      </c>
      <c r="M144" s="14"/>
      <c r="N144" s="64">
        <v>123.456789</v>
      </c>
      <c r="O144" s="64">
        <v>123.456789</v>
      </c>
      <c r="P144" s="64">
        <v>123.456789</v>
      </c>
      <c r="Q144" s="64">
        <v>123.456789</v>
      </c>
      <c r="S144" s="64">
        <v>123.456789</v>
      </c>
      <c r="T144" s="64">
        <v>123.456789</v>
      </c>
      <c r="U144" s="64">
        <v>123.456789</v>
      </c>
    </row>
    <row r="145" spans="1:21" s="21" customFormat="1" hidden="1">
      <c r="A145" s="16" t="s">
        <v>1</v>
      </c>
      <c r="B145" s="16"/>
      <c r="C145" s="16"/>
      <c r="D145" s="16"/>
      <c r="E145" s="16"/>
      <c r="F145" s="16"/>
      <c r="G145" s="57">
        <v>123.456789</v>
      </c>
      <c r="H145" s="57">
        <v>123.456789</v>
      </c>
      <c r="I145" s="57">
        <v>124.456789</v>
      </c>
      <c r="J145" s="57">
        <v>123.456789</v>
      </c>
      <c r="K145" s="18"/>
      <c r="L145" s="58" t="s">
        <v>3</v>
      </c>
      <c r="M145" s="20"/>
      <c r="N145" s="57">
        <v>123.456789</v>
      </c>
      <c r="O145" s="57">
        <v>123.456789</v>
      </c>
      <c r="P145" s="57">
        <v>123.456789</v>
      </c>
      <c r="Q145" s="57">
        <v>123.456789</v>
      </c>
      <c r="S145" s="57">
        <v>123.456789</v>
      </c>
      <c r="T145" s="57">
        <v>123.456789</v>
      </c>
      <c r="U145" s="57">
        <v>123.456789</v>
      </c>
    </row>
    <row r="146" spans="1:21" hidden="1">
      <c r="A146" s="1" t="s">
        <v>2</v>
      </c>
      <c r="B146" s="1"/>
      <c r="C146" s="1"/>
      <c r="D146" s="1"/>
      <c r="E146" s="1"/>
      <c r="F146" s="1"/>
    </row>
    <row r="147" spans="1:21" hidden="1">
      <c r="L147" s="1" t="s">
        <v>4</v>
      </c>
      <c r="M147" s="1"/>
    </row>
    <row r="148" spans="1:21" hidden="1">
      <c r="L148" s="3" t="str">
        <f>_xll.TM1RPTVIEW("Finance:MA Reporting:44175409",0,_xll.TM1RPTTITLE("Finance:m_MA Reporting",$N$150),_xll.TM1RPTTITLE("Finance:Company",$N$151),_xll.TM1RPTTITLE("Finance:Financial Year",$N$152),_xll.TM1RPTTITLE("Finance:Financial Period",$N$153),_xll.TM1RPTTITLE("Finance:Period YTD",$N$154),_xll.TM1RPTTITLE("Finance:Consolidation Layer",$N$155),_xll.TM1RPTTITLE("Finance:FX Calculation",$N$156),TM1RPTFMTRNG44175409,TM1RPTFMTIDCOL44175409)</f>
        <v>Finance:MA Reporting:44175409</v>
      </c>
    </row>
    <row r="149" spans="1:21" hidden="1"/>
    <row r="150" spans="1:21" hidden="1">
      <c r="L150" s="23" t="s">
        <v>5</v>
      </c>
      <c r="M150" s="24"/>
      <c r="N150" s="25" t="str">
        <f>N9</f>
        <v>Value</v>
      </c>
    </row>
    <row r="151" spans="1:21" hidden="1">
      <c r="L151" s="23" t="s">
        <v>6</v>
      </c>
      <c r="M151" s="24"/>
      <c r="N151" s="25" t="str">
        <f>I11</f>
        <v>GROUP TOTAL</v>
      </c>
    </row>
    <row r="152" spans="1:21" hidden="1">
      <c r="L152" s="23" t="s">
        <v>7</v>
      </c>
      <c r="M152" s="24"/>
      <c r="N152" s="25" t="str">
        <f>I13</f>
        <v>FY24</v>
      </c>
    </row>
    <row r="153" spans="1:21" hidden="1">
      <c r="L153" s="23" t="s">
        <v>8</v>
      </c>
      <c r="M153" s="24"/>
      <c r="N153" s="25" t="str">
        <f>I14</f>
        <v>P12</v>
      </c>
      <c r="O153" s="3" t="s">
        <v>112</v>
      </c>
    </row>
    <row r="154" spans="1:21" hidden="1">
      <c r="L154" s="23" t="s">
        <v>9</v>
      </c>
      <c r="M154" s="24"/>
      <c r="N154" s="25" t="s">
        <v>89</v>
      </c>
    </row>
    <row r="155" spans="1:21" hidden="1">
      <c r="L155" s="23" t="s">
        <v>10</v>
      </c>
      <c r="M155" s="24"/>
      <c r="N155" s="25" t="str">
        <f>N16</f>
        <v>Management Accounts</v>
      </c>
    </row>
    <row r="156" spans="1:21" hidden="1">
      <c r="L156" s="23" t="s">
        <v>11</v>
      </c>
      <c r="M156" s="24"/>
      <c r="N156" s="25" t="str">
        <f>N17</f>
        <v>GBP MA</v>
      </c>
    </row>
    <row r="158" spans="1:21">
      <c r="L158" s="59" t="s">
        <v>55</v>
      </c>
    </row>
    <row r="159" spans="1:21" ht="18" hidden="1" thickBot="1">
      <c r="G159" s="42" t="s">
        <v>12</v>
      </c>
      <c r="H159" s="42" t="s">
        <v>13</v>
      </c>
      <c r="I159" s="42" t="str">
        <f>$D$18</f>
        <v>9+3 Forecast</v>
      </c>
      <c r="J159" s="42" t="s">
        <v>12</v>
      </c>
      <c r="K159" s="43"/>
      <c r="N159" s="44" t="s">
        <v>12</v>
      </c>
      <c r="O159" s="42" t="str">
        <f>$D$18</f>
        <v>9+3 Forecast</v>
      </c>
      <c r="P159" s="54" t="s">
        <v>13</v>
      </c>
      <c r="Q159" s="42" t="s">
        <v>12</v>
      </c>
      <c r="S159" s="54" t="s">
        <v>83</v>
      </c>
      <c r="T159" s="42" t="s">
        <v>13</v>
      </c>
      <c r="U159" s="42" t="s">
        <v>12</v>
      </c>
    </row>
    <row r="160" spans="1:21" ht="18" hidden="1" thickBot="1">
      <c r="B160" s="3" t="s">
        <v>108</v>
      </c>
      <c r="C160" s="3" t="s">
        <v>109</v>
      </c>
      <c r="D160" s="3" t="s">
        <v>110</v>
      </c>
      <c r="G160" s="3" t="s">
        <v>56</v>
      </c>
      <c r="H160" s="3" t="s">
        <v>57</v>
      </c>
      <c r="I160" s="3" t="str">
        <f>I159</f>
        <v>9+3 Forecast</v>
      </c>
      <c r="J160" s="3" t="s">
        <v>58</v>
      </c>
      <c r="N160" s="44" t="s">
        <v>58</v>
      </c>
      <c r="O160" s="42" t="str">
        <f>O159</f>
        <v>9+3 Forecast</v>
      </c>
      <c r="P160" s="3" t="str">
        <f>P159</f>
        <v>Budget</v>
      </c>
      <c r="Q160" s="42" t="s">
        <v>56</v>
      </c>
      <c r="S160" s="3" t="str">
        <f>S159</f>
        <v>9+3 Forecast</v>
      </c>
      <c r="T160" s="3" t="s">
        <v>57</v>
      </c>
      <c r="U160" s="3" t="s">
        <v>56</v>
      </c>
    </row>
    <row r="161" spans="1:21" s="9" customFormat="1" ht="21">
      <c r="A161" s="4" t="str">
        <f t="shared" ref="A161:A174" si="6">IF($B161 = "1","Custom",IF(C161="1","Custom 2",IF($D161 ="1","Percent","Leaf")))</f>
        <v>Custom</v>
      </c>
      <c r="B161" s="4" t="str" cm="1">
        <f t="array" ref="B161">_xll.DBRW("Finance:}Elementattributes_Accounts - MA",L161,"Format Flag - " &amp; $B$9)</f>
        <v>1</v>
      </c>
      <c r="C161" s="4" t="str" cm="1">
        <f t="array" ref="C161">_xll.DBRW("Finance:}Elementattributes_Accounts - MA",L161,"Format Flag - " &amp; $B$9 &amp; " - Decimal")</f>
        <v/>
      </c>
      <c r="D161" s="4" t="str" cm="1">
        <f t="array" ref="D161">_xll.DBRW("Finance:}Elementattributes_Accounts - MA",L161,"Format Flag - " &amp; $B$9 &amp; "  - Percentages")</f>
        <v/>
      </c>
      <c r="E161" s="4"/>
      <c r="F161" s="4" t="str" cm="1">
        <f t="array" ref="F161">_xll.DBR("Finance:}ElementAttributes_Accounts - MA",L161,"Period YTD")</f>
        <v>YTD</v>
      </c>
      <c r="G161" s="62">
        <f>_xll.DBRW($L$148,G$159,$N$151,$N$18,$N$153,$F161,$L161,$N$156,$N$155,$N$150)</f>
        <v>46329385.239999995</v>
      </c>
      <c r="H161" s="62">
        <f>_xll.DBRW($L$148,H$159,$N$151,$N$152,$N$153,$F161,$L161,$N$156,$N$155,$N$150)</f>
        <v>47160736.948324613</v>
      </c>
      <c r="I161" s="62">
        <f>_xll.DBRW($L$148,I$159,$N$151,$N$152,$N$153,$F161,$L161,$N$156,$N$155,$N$150)</f>
        <v>43523083.019795388</v>
      </c>
      <c r="J161" s="62">
        <f>_xll.DBRW($L$148,J$159,$N$151,$N$152,$N$153,$F161,$L161,$N$156,$N$155,$N$150)</f>
        <v>42900746.676553585</v>
      </c>
      <c r="K161" s="56"/>
      <c r="L161" s="68" t="str">
        <f>_xll.TM1RPTROW($L$148,"Finance:Accounts - MA",,,"Display Name",FALSE,'Summary Group Performance'!Dynamic_ae2ad3628e3c4dc284cb10d5588531d3,,FALSE)</f>
        <v>Tangible Fixed Assets (incl Leased Assets) - BS NBV</v>
      </c>
      <c r="M161" s="8"/>
      <c r="N161" s="62">
        <f>_xll.DBRW($L$148,N$159,$N$151,$N$152,$N$153,"YTD",$L161,$N$156,$N$155,$N$150)</f>
        <v>42900746.676553585</v>
      </c>
      <c r="O161" s="62">
        <f>_xll.DBRW($L$148,O$159,$N$151,$N$152,$N$153,"YTD",$L161,$N$156,$N$155,$N$150)</f>
        <v>43523083.019795388</v>
      </c>
      <c r="P161" s="62">
        <f>_xll.DBRW($L$148,P$159,$N$151,$N$152,$N$153,"YTD",$L161,$N$156,$N$155,$N$150)</f>
        <v>47160736.948324613</v>
      </c>
      <c r="Q161" s="62">
        <f>_xll.DBRW($L$148,Q$159,$N$151,$N$18,$N$153,"YTD",$L161,$N$156,$N$155,$N$150)</f>
        <v>46329385.239999995</v>
      </c>
      <c r="S161" s="62">
        <f>_xll.DBRW($L$148,S$159,$N$151,$N$152,$O$153,$N$154,$L161,$N$156,$N$155,$N$150)</f>
        <v>43523083.019795388</v>
      </c>
      <c r="T161" s="62">
        <f>_xll.DBRW($L$148,T$159,$N$151,$N$152,$O$153,$N$154,$L161,$N$156,$N$155,$N$150)</f>
        <v>47160736.948324613</v>
      </c>
      <c r="U161" s="62">
        <f>_xll.DBRW($L$148,U$159,$N$151,$N$18,$O$153,$N$154,$L161,$N$156,$N$155,$N$150)</f>
        <v>46329385.239999995</v>
      </c>
    </row>
    <row r="162" spans="1:21" s="9" customFormat="1" ht="21">
      <c r="A162" s="4" t="str">
        <f t="shared" si="6"/>
        <v>Custom 2</v>
      </c>
      <c r="B162" s="4" t="str" cm="1">
        <f t="array" ref="B162">_xll.DBRW("Finance:}Elementattributes_Accounts - MA",L162,"Format Flag - " &amp; $B$9)</f>
        <v/>
      </c>
      <c r="C162" s="4" t="str" cm="1">
        <f t="array" ref="C162">_xll.DBRW("Finance:}Elementattributes_Accounts - MA",L162,"Format Flag - " &amp; $B$9 &amp; " - Decimal")</f>
        <v>1</v>
      </c>
      <c r="D162" s="4" t="str" cm="1">
        <f t="array" ref="D162">_xll.DBRW("Finance:}Elementattributes_Accounts - MA",L162,"Format Flag - " &amp; $B$9 &amp; "  - Percentages")</f>
        <v/>
      </c>
      <c r="E162" s="4"/>
      <c r="F162" s="4" t="str" cm="1">
        <f t="array" ref="F162">_xll.DBR("Finance:}ElementAttributes_Accounts - MA",L162,"Period YTD")</f>
        <v>Period</v>
      </c>
      <c r="G162" s="94">
        <f>_xll.DBRW($L$148,G$159,$N$151,$N$18,$N$153,$F162,$L162,$N$156,$N$155,$N$150)</f>
        <v>0.25381779984957126</v>
      </c>
      <c r="H162" s="94">
        <f>_xll.DBRW($L$148,H$159,$N$151,$N$152,$N$153,$F162,$L162,$N$156,$N$155,$N$150)</f>
        <v>0.287831242238903</v>
      </c>
      <c r="I162" s="94">
        <f>_xll.DBRW($L$148,I$159,$N$151,$N$152,$N$153,$F162,$L162,$N$156,$N$155,$N$150)</f>
        <v>0.23100310989980197</v>
      </c>
      <c r="J162" s="94">
        <f>_xll.DBRW($L$148,J$159,$N$151,$N$152,$N$153,$F162,$L162,$N$156,$N$155,$N$150)</f>
        <v>0.26697744795189166</v>
      </c>
      <c r="K162" s="56"/>
      <c r="L162" s="98" t="s">
        <v>49</v>
      </c>
      <c r="M162" s="8"/>
      <c r="N162" s="94">
        <f>_xll.DBRW($L$148,N$159,$N$151,$N$152,$N$153,"YTD",$L162,$N$156,$N$155,$N$150)</f>
        <v>2.6040834965825552</v>
      </c>
      <c r="O162" s="94">
        <f>_xll.DBRW($L$148,O$159,$N$151,$N$152,$N$153,"YTD",$L162,$N$156,$N$155,$N$150)</f>
        <v>2.5284429301561309</v>
      </c>
      <c r="P162" s="94">
        <f>_xll.DBRW($L$148,P$159,$N$151,$N$152,$N$153,"YTD",$L162,$N$156,$N$155,$N$150)</f>
        <v>2.7485773274971246</v>
      </c>
      <c r="Q162" s="94">
        <f>_xll.DBRW($L$148,Q$159,$N$151,$N$18,$N$153,"YTD",$L162,$N$156,$N$155,$N$150)</f>
        <v>2.6797539314812626</v>
      </c>
      <c r="R162" s="93"/>
      <c r="S162" s="94">
        <f>_xll.DBRW($L$148,S$159,$N$151,$N$152,$O$153,$N$154,$L162,$N$156,$N$155,$N$150)</f>
        <v>2.5284429301561309</v>
      </c>
      <c r="T162" s="94">
        <f>_xll.DBRW($L$148,T$159,$N$151,$N$152,$O$153,$N$154,$L162,$N$156,$N$155,$N$150)</f>
        <v>2.7485773274971246</v>
      </c>
      <c r="U162" s="94">
        <f>_xll.DBRW($L$148,U$159,$N$151,$N$18,$O$153,$N$154,$L162,$N$156,$N$155,$N$150)</f>
        <v>2.6797539314812626</v>
      </c>
    </row>
    <row r="163" spans="1:21" s="21" customFormat="1">
      <c r="A163" s="16" t="str">
        <f t="shared" si="6"/>
        <v>Leaf</v>
      </c>
      <c r="B163" s="16" t="str" cm="1">
        <f t="array" ref="B163">_xll.DBRW("Finance:}Elementattributes_Accounts - MA",L163,"Format Flag - " &amp; $B$9)</f>
        <v/>
      </c>
      <c r="C163" s="16" t="str" cm="1">
        <f t="array" ref="C163">_xll.DBRW("Finance:}Elementattributes_Accounts - MA",L163,"Format Flag - " &amp; $B$9 &amp; " - Decimal")</f>
        <v/>
      </c>
      <c r="D163" s="16" t="str" cm="1">
        <f t="array" ref="D163">_xll.DBRW("Finance:}Elementattributes_Accounts - MA",L163,"Format Flag - " &amp; $B$9 &amp; "  - Percentages")</f>
        <v/>
      </c>
      <c r="E163" s="16"/>
      <c r="F163" s="16" t="str" cm="1">
        <f t="array" ref="F163">_xll.DBR("Finance:}ElementAttributes_Accounts - MA",L163,"Period YTD")</f>
        <v>YTD</v>
      </c>
      <c r="G163" s="57">
        <f>_xll.DBRW($L$148,G$159,$N$151,$N$18,$N$153,$F163,$L163,$N$156,$N$155,$N$150)</f>
        <v>15912784.609999998</v>
      </c>
      <c r="H163" s="57">
        <f>_xll.DBRW($L$148,H$159,$N$151,$N$152,$N$153,$F163,$L163,$N$156,$N$155,$N$150)</f>
        <v>12793358.467726259</v>
      </c>
      <c r="I163" s="57">
        <f>_xll.DBRW($L$148,I$159,$N$151,$N$152,$N$153,$F163,$L163,$N$156,$N$155,$N$150)</f>
        <v>12461335.196756525</v>
      </c>
      <c r="J163" s="57">
        <f>_xll.DBRW($L$148,J$159,$N$151,$N$152,$N$153,$F163,$L163,$N$156,$N$155,$N$150)</f>
        <v>11229031.493421465</v>
      </c>
      <c r="K163" s="18"/>
      <c r="L163" s="99" t="s">
        <v>50</v>
      </c>
      <c r="M163" s="20"/>
      <c r="N163" s="57">
        <f>_xll.DBRW($L$148,N$159,$N$151,$N$152,$N$153,"YTD",$L163,$N$156,$N$155,$N$150)</f>
        <v>11229031.493421465</v>
      </c>
      <c r="O163" s="57">
        <f>_xll.DBRW($L$148,O$159,$N$151,$N$152,$N$153,"YTD",$L163,$N$156,$N$155,$N$150)</f>
        <v>12461335.196756525</v>
      </c>
      <c r="P163" s="57">
        <f>_xll.DBRW($L$148,P$159,$N$151,$N$152,$N$153,"YTD",$L163,$N$156,$N$155,$N$150)</f>
        <v>12793358.467726259</v>
      </c>
      <c r="Q163" s="57">
        <f>_xll.DBRW($L$148,Q$159,$N$151,$N$18,$N$153,"YTD",$L163,$N$156,$N$155,$N$150)</f>
        <v>15912784.609999998</v>
      </c>
      <c r="S163" s="57">
        <f>_xll.DBRW($L$148,S$159,$N$151,$N$152,$O$153,$N$154,$L163,$N$156,$N$155,$N$150)</f>
        <v>12461335.196756525</v>
      </c>
      <c r="T163" s="57">
        <f>_xll.DBRW($L$148,T$159,$N$151,$N$152,$O$153,$N$154,$L163,$N$156,$N$155,$N$150)</f>
        <v>12793358.467726259</v>
      </c>
      <c r="U163" s="57">
        <f>_xll.DBRW($L$148,U$159,$N$151,$N$18,$O$153,$N$154,$L163,$N$156,$N$155,$N$150)</f>
        <v>15912784.609999998</v>
      </c>
    </row>
    <row r="164" spans="1:21" s="21" customFormat="1">
      <c r="A164" s="16" t="str">
        <f t="shared" si="6"/>
        <v>Leaf</v>
      </c>
      <c r="B164" s="16" t="str" cm="1">
        <f t="array" ref="B164">_xll.DBRW("Finance:}Elementattributes_Accounts - MA",L164,"Format Flag - " &amp; $B$9)</f>
        <v/>
      </c>
      <c r="C164" s="16" t="str" cm="1">
        <f t="array" ref="C164">_xll.DBRW("Finance:}Elementattributes_Accounts - MA",L164,"Format Flag - " &amp; $B$9 &amp; " - Decimal")</f>
        <v/>
      </c>
      <c r="D164" s="16" t="str" cm="1">
        <f t="array" ref="D164">_xll.DBRW("Finance:}Elementattributes_Accounts - MA",L164,"Format Flag - " &amp; $B$9 &amp; "  - Percentages")</f>
        <v/>
      </c>
      <c r="E164" s="16"/>
      <c r="F164" s="16" t="str" cm="1">
        <f t="array" ref="F164">_xll.DBR("Finance:}ElementAttributes_Accounts - MA",L164,"Period YTD")</f>
        <v>YTD</v>
      </c>
      <c r="G164" s="57">
        <f>_xll.DBRW($L$148,G$159,$N$151,$N$18,$N$153,$F164,$L164,$N$156,$N$155,$N$150)</f>
        <v>16333069.749999998</v>
      </c>
      <c r="H164" s="57">
        <f>_xll.DBRW($L$148,H$159,$N$151,$N$152,$N$153,$F164,$L164,$N$156,$N$155,$N$150)</f>
        <v>14128983.853923313</v>
      </c>
      <c r="I164" s="57">
        <f>_xll.DBRW($L$148,I$159,$N$151,$N$152,$N$153,$F164,$L164,$N$156,$N$155,$N$150)</f>
        <v>14598860.95868635</v>
      </c>
      <c r="J164" s="57">
        <f>_xll.DBRW($L$148,J$159,$N$151,$N$152,$N$153,$F164,$L164,$N$156,$N$155,$N$150)</f>
        <v>14033157.841238517</v>
      </c>
      <c r="K164" s="18"/>
      <c r="L164" s="99" t="s">
        <v>37</v>
      </c>
      <c r="M164" s="20"/>
      <c r="N164" s="57">
        <f>_xll.DBRW($L$148,N$159,$N$151,$N$152,$N$153,"YTD",$L164,$N$156,$N$155,$N$150)</f>
        <v>14033157.841238517</v>
      </c>
      <c r="O164" s="57">
        <f>_xll.DBRW($L$148,O$159,$N$151,$N$152,$N$153,"YTD",$L164,$N$156,$N$155,$N$150)</f>
        <v>14598860.95868635</v>
      </c>
      <c r="P164" s="57">
        <f>_xll.DBRW($L$148,P$159,$N$151,$N$152,$N$153,"YTD",$L164,$N$156,$N$155,$N$150)</f>
        <v>14128983.853923313</v>
      </c>
      <c r="Q164" s="57">
        <f>_xll.DBRW($L$148,Q$159,$N$151,$N$18,$N$153,"YTD",$L164,$N$156,$N$155,$N$150)</f>
        <v>16333069.749999998</v>
      </c>
      <c r="S164" s="57">
        <f>_xll.DBRW($L$148,S$159,$N$151,$N$152,$O$153,$N$154,$L164,$N$156,$N$155,$N$150)</f>
        <v>14598860.95868635</v>
      </c>
      <c r="T164" s="57">
        <f>_xll.DBRW($L$148,T$159,$N$151,$N$152,$O$153,$N$154,$L164,$N$156,$N$155,$N$150)</f>
        <v>14128983.853923313</v>
      </c>
      <c r="U164" s="57">
        <f>_xll.DBRW($L$148,U$159,$N$151,$N$18,$O$153,$N$154,$L164,$N$156,$N$155,$N$150)</f>
        <v>16333069.749999998</v>
      </c>
    </row>
    <row r="165" spans="1:21" s="21" customFormat="1">
      <c r="A165" s="16" t="str">
        <f t="shared" si="6"/>
        <v>Leaf</v>
      </c>
      <c r="B165" s="16" t="str" cm="1">
        <f t="array" ref="B165">_xll.DBRW("Finance:}Elementattributes_Accounts - MA",L165,"Format Flag - " &amp; $B$9)</f>
        <v/>
      </c>
      <c r="C165" s="16" t="str" cm="1">
        <f t="array" ref="C165">_xll.DBRW("Finance:}Elementattributes_Accounts - MA",L165,"Format Flag - " &amp; $B$9 &amp; " - Decimal")</f>
        <v/>
      </c>
      <c r="D165" s="16" t="str" cm="1">
        <f t="array" ref="D165">_xll.DBRW("Finance:}Elementattributes_Accounts - MA",L165,"Format Flag - " &amp; $B$9 &amp; "  - Percentages")</f>
        <v/>
      </c>
      <c r="E165" s="16"/>
      <c r="F165" s="16" t="str" cm="1">
        <f t="array" ref="F165">_xll.DBR("Finance:}ElementAttributes_Accounts - MA",L165,"Period YTD")</f>
        <v>YTD</v>
      </c>
      <c r="G165" s="57">
        <f>_xll.DBRW($L$148,G$159,$N$151,$N$18,$N$153,$F165,$L165,$N$156,$N$155,$N$150)</f>
        <v>9.42964106798172E-9</v>
      </c>
      <c r="H165" s="57">
        <f>_xll.DBRW($L$148,H$159,$N$151,$N$152,$N$153,$F165,$L165,$N$156,$N$155,$N$150)</f>
        <v>201964.89190000296</v>
      </c>
      <c r="I165" s="57">
        <f>_xll.DBRW($L$148,I$159,$N$151,$N$152,$N$153,$F165,$L165,$N$156,$N$155,$N$150)</f>
        <v>-2.7188509702682495E-3</v>
      </c>
      <c r="J165" s="57">
        <f>_xll.DBRW($L$148,J$159,$N$151,$N$152,$N$153,$F165,$L165,$N$156,$N$155,$N$150)</f>
        <v>5.3614996886608424E-9</v>
      </c>
      <c r="K165" s="18"/>
      <c r="L165" s="99" t="s">
        <v>38</v>
      </c>
      <c r="M165" s="20"/>
      <c r="N165" s="57">
        <f>_xll.DBRW($L$148,N$159,$N$151,$N$152,$N$153,"YTD",$L165,$N$156,$N$155,$N$150)</f>
        <v>5.3614996886608424E-9</v>
      </c>
      <c r="O165" s="57">
        <f>_xll.DBRW($L$148,O$159,$N$151,$N$152,$N$153,"YTD",$L165,$N$156,$N$155,$N$150)</f>
        <v>-2.7188509702682495E-3</v>
      </c>
      <c r="P165" s="57">
        <f>_xll.DBRW($L$148,P$159,$N$151,$N$152,$N$153,"YTD",$L165,$N$156,$N$155,$N$150)</f>
        <v>201964.89190000296</v>
      </c>
      <c r="Q165" s="57">
        <f>_xll.DBRW($L$148,Q$159,$N$151,$N$18,$N$153,"YTD",$L165,$N$156,$N$155,$N$150)</f>
        <v>9.42964106798172E-9</v>
      </c>
      <c r="S165" s="57">
        <f>_xll.DBRW($L$148,S$159,$N$151,$N$152,$O$153,$N$154,$L165,$N$156,$N$155,$N$150)</f>
        <v>-2.7188509702682495E-3</v>
      </c>
      <c r="T165" s="57">
        <f>_xll.DBRW($L$148,T$159,$N$151,$N$152,$O$153,$N$154,$L165,$N$156,$N$155,$N$150)</f>
        <v>201964.89190000296</v>
      </c>
      <c r="U165" s="57">
        <f>_xll.DBRW($L$148,U$159,$N$151,$N$18,$O$153,$N$154,$L165,$N$156,$N$155,$N$150)</f>
        <v>9.42964106798172E-9</v>
      </c>
    </row>
    <row r="166" spans="1:21" s="21" customFormat="1">
      <c r="A166" s="16" t="str">
        <f t="shared" si="6"/>
        <v>Leaf</v>
      </c>
      <c r="B166" s="16" t="str" cm="1">
        <f t="array" ref="B166">_xll.DBRW("Finance:}Elementattributes_Accounts - MA",L166,"Format Flag - " &amp; $B$9)</f>
        <v/>
      </c>
      <c r="C166" s="16" t="str" cm="1">
        <f t="array" ref="C166">_xll.DBRW("Finance:}Elementattributes_Accounts - MA",L166,"Format Flag - " &amp; $B$9 &amp; " - Decimal")</f>
        <v/>
      </c>
      <c r="D166" s="16" t="str" cm="1">
        <f t="array" ref="D166">_xll.DBRW("Finance:}Elementattributes_Accounts - MA",L166,"Format Flag - " &amp; $B$9 &amp; "  - Percentages")</f>
        <v/>
      </c>
      <c r="E166" s="16"/>
      <c r="F166" s="16" t="str" cm="1">
        <f t="array" ref="F166">_xll.DBR("Finance:}ElementAttributes_Accounts - MA",L166,"Period YTD")</f>
        <v>YTD</v>
      </c>
      <c r="G166" s="57">
        <f>_xll.DBRW($L$148,G$159,$N$151,$N$18,$N$153,$F166,$L166,$N$156,$N$155,$N$150)</f>
        <v>0</v>
      </c>
      <c r="H166" s="57">
        <f>_xll.DBRW($L$148,H$159,$N$151,$N$152,$N$153,$F166,$L166,$N$156,$N$155,$N$150)</f>
        <v>-121026.44470505998</v>
      </c>
      <c r="I166" s="57">
        <f>_xll.DBRW($L$148,I$159,$N$151,$N$152,$N$153,$F166,$L166,$N$156,$N$155,$N$150)</f>
        <v>3.8328095688484609E-3</v>
      </c>
      <c r="J166" s="57">
        <f>_xll.DBRW($L$148,J$159,$N$151,$N$152,$N$153,$F166,$L166,$N$156,$N$155,$N$150)</f>
        <v>0</v>
      </c>
      <c r="K166" s="18"/>
      <c r="L166" s="99" t="s">
        <v>42</v>
      </c>
      <c r="M166" s="20"/>
      <c r="N166" s="57">
        <f>_xll.DBRW($L$148,N$159,$N$151,$N$152,$N$153,"YTD",$L166,$N$156,$N$155,$N$150)</f>
        <v>0</v>
      </c>
      <c r="O166" s="57">
        <f>_xll.DBRW($L$148,O$159,$N$151,$N$152,$N$153,"YTD",$L166,$N$156,$N$155,$N$150)</f>
        <v>3.8328095688484609E-3</v>
      </c>
      <c r="P166" s="57">
        <f>_xll.DBRW($L$148,P$159,$N$151,$N$152,$N$153,"YTD",$L166,$N$156,$N$155,$N$150)</f>
        <v>-121026.44470505998</v>
      </c>
      <c r="Q166" s="57">
        <f>_xll.DBRW($L$148,Q$159,$N$151,$N$18,$N$153,"YTD",$L166,$N$156,$N$155,$N$150)</f>
        <v>0</v>
      </c>
      <c r="S166" s="57">
        <f>_xll.DBRW($L$148,S$159,$N$151,$N$152,$O$153,$N$154,$L166,$N$156,$N$155,$N$150)</f>
        <v>3.8328095688484609E-3</v>
      </c>
      <c r="T166" s="57">
        <f>_xll.DBRW($L$148,T$159,$N$151,$N$152,$O$153,$N$154,$L166,$N$156,$N$155,$N$150)</f>
        <v>-121026.44470505998</v>
      </c>
      <c r="U166" s="57">
        <f>_xll.DBRW($L$148,U$159,$N$151,$N$18,$O$153,$N$154,$L166,$N$156,$N$155,$N$150)</f>
        <v>0</v>
      </c>
    </row>
    <row r="167" spans="1:21" s="21" customFormat="1">
      <c r="A167" s="16" t="str">
        <f t="shared" si="6"/>
        <v>Leaf</v>
      </c>
      <c r="B167" s="16" t="str" cm="1">
        <f t="array" ref="B167">_xll.DBRW("Finance:}Elementattributes_Accounts - MA",L167,"Format Flag - " &amp; $B$9)</f>
        <v/>
      </c>
      <c r="C167" s="16" t="str" cm="1">
        <f t="array" ref="C167">_xll.DBRW("Finance:}Elementattributes_Accounts - MA",L167,"Format Flag - " &amp; $B$9 &amp; " - Decimal")</f>
        <v/>
      </c>
      <c r="D167" s="16" t="str" cm="1">
        <f t="array" ref="D167">_xll.DBRW("Finance:}Elementattributes_Accounts - MA",L167,"Format Flag - " &amp; $B$9 &amp; "  - Percentages")</f>
        <v/>
      </c>
      <c r="E167" s="16"/>
      <c r="F167" s="16" t="str" cm="1">
        <f t="array" ref="F167">_xll.DBR("Finance:}ElementAttributes_Accounts - MA",L167,"Period YTD")</f>
        <v>YTD</v>
      </c>
      <c r="G167" s="57">
        <f>_xll.DBRW($L$148,G$159,$N$151,$N$18,$N$153,$F167,$L167,$N$156,$N$155,$N$150)</f>
        <v>-12493200.4</v>
      </c>
      <c r="H167" s="57">
        <f>_xll.DBRW($L$148,H$159,$N$151,$N$152,$N$153,$F167,$L167,$N$156,$N$155,$N$150)</f>
        <v>-12814675.72997633</v>
      </c>
      <c r="I167" s="57">
        <f>_xll.DBRW($L$148,I$159,$N$151,$N$152,$N$153,$F167,$L167,$N$156,$N$155,$N$150)</f>
        <v>-11905008.697965823</v>
      </c>
      <c r="J167" s="57">
        <f>_xll.DBRW($L$148,J$159,$N$151,$N$152,$N$153,$F167,$L167,$N$156,$N$155,$N$150)</f>
        <v>-9909435.4291126281</v>
      </c>
      <c r="K167" s="18"/>
      <c r="L167" s="99" t="s">
        <v>39</v>
      </c>
      <c r="M167" s="20"/>
      <c r="N167" s="57">
        <f>_xll.DBRW($L$148,N$159,$N$151,$N$152,$N$153,"YTD",$L167,$N$156,$N$155,$N$150)</f>
        <v>-9909435.4291126281</v>
      </c>
      <c r="O167" s="57">
        <f>_xll.DBRW($L$148,O$159,$N$151,$N$152,$N$153,"YTD",$L167,$N$156,$N$155,$N$150)</f>
        <v>-11905008.697965823</v>
      </c>
      <c r="P167" s="57">
        <f>_xll.DBRW($L$148,P$159,$N$151,$N$152,$N$153,"YTD",$L167,$N$156,$N$155,$N$150)</f>
        <v>-12814675.72997633</v>
      </c>
      <c r="Q167" s="57">
        <f>_xll.DBRW($L$148,Q$159,$N$151,$N$18,$N$153,"YTD",$L167,$N$156,$N$155,$N$150)</f>
        <v>-12493200.4</v>
      </c>
      <c r="S167" s="57">
        <f>_xll.DBRW($L$148,S$159,$N$151,$N$152,$O$153,$N$154,$L167,$N$156,$N$155,$N$150)</f>
        <v>-11905008.697965823</v>
      </c>
      <c r="T167" s="57">
        <f>_xll.DBRW($L$148,T$159,$N$151,$N$152,$O$153,$N$154,$L167,$N$156,$N$155,$N$150)</f>
        <v>-12814675.72997633</v>
      </c>
      <c r="U167" s="57">
        <f>_xll.DBRW($L$148,U$159,$N$151,$N$18,$O$153,$N$154,$L167,$N$156,$N$155,$N$150)</f>
        <v>-12493200.4</v>
      </c>
    </row>
    <row r="168" spans="1:21" s="21" customFormat="1">
      <c r="A168" s="16" t="str">
        <f t="shared" si="6"/>
        <v>Leaf</v>
      </c>
      <c r="B168" s="16" t="str" cm="1">
        <f t="array" ref="B168">_xll.DBRW("Finance:}Elementattributes_Accounts - MA",L168,"Format Flag - " &amp; $B$9)</f>
        <v/>
      </c>
      <c r="C168" s="16" t="str" cm="1">
        <f t="array" ref="C168">_xll.DBRW("Finance:}Elementattributes_Accounts - MA",L168,"Format Flag - " &amp; $B$9 &amp; " - Decimal")</f>
        <v/>
      </c>
      <c r="D168" s="16" t="str" cm="1">
        <f t="array" ref="D168">_xll.DBRW("Finance:}Elementattributes_Accounts - MA",L168,"Format Flag - " &amp; $B$9 &amp; "  - Percentages")</f>
        <v/>
      </c>
      <c r="E168" s="16"/>
      <c r="F168" s="16" t="str" cm="1">
        <f t="array" ref="F168">_xll.DBR("Finance:}ElementAttributes_Accounts - MA",L168,"Period YTD")</f>
        <v>YTD</v>
      </c>
      <c r="G168" s="57">
        <f>_xll.DBRW($L$148,G$159,$N$151,$N$18,$N$153,$F168,$L168,$N$156,$N$155,$N$150)</f>
        <v>7.4505805969238281E-9</v>
      </c>
      <c r="H168" s="57">
        <f>_xll.DBRW($L$148,H$159,$N$151,$N$152,$N$153,$F168,$L168,$N$156,$N$155,$N$150)</f>
        <v>38554.104305914952</v>
      </c>
      <c r="I168" s="57">
        <f>_xll.DBRW($L$148,I$159,$N$151,$N$152,$N$153,$F168,$L168,$N$156,$N$155,$N$150)</f>
        <v>2.9858648777008057E-3</v>
      </c>
      <c r="J168" s="57">
        <f>_xll.DBRW($L$148,J$159,$N$151,$N$152,$N$153,$F168,$L168,$N$156,$N$155,$N$150)</f>
        <v>0</v>
      </c>
      <c r="K168" s="18"/>
      <c r="L168" s="99" t="s">
        <v>40</v>
      </c>
      <c r="M168" s="20"/>
      <c r="N168" s="57">
        <f>_xll.DBRW($L$148,N$159,$N$151,$N$152,$N$153,"YTD",$L168,$N$156,$N$155,$N$150)</f>
        <v>0</v>
      </c>
      <c r="O168" s="57">
        <f>_xll.DBRW($L$148,O$159,$N$151,$N$152,$N$153,"YTD",$L168,$N$156,$N$155,$N$150)</f>
        <v>2.9858648777008057E-3</v>
      </c>
      <c r="P168" s="57">
        <f>_xll.DBRW($L$148,P$159,$N$151,$N$152,$N$153,"YTD",$L168,$N$156,$N$155,$N$150)</f>
        <v>38554.104305914952</v>
      </c>
      <c r="Q168" s="57">
        <f>_xll.DBRW($L$148,Q$159,$N$151,$N$18,$N$153,"YTD",$L168,$N$156,$N$155,$N$150)</f>
        <v>7.4505805969238281E-9</v>
      </c>
      <c r="S168" s="57">
        <f>_xll.DBRW($L$148,S$159,$N$151,$N$152,$O$153,$N$154,$L168,$N$156,$N$155,$N$150)</f>
        <v>2.9858648777008057E-3</v>
      </c>
      <c r="T168" s="57">
        <f>_xll.DBRW($L$148,T$159,$N$151,$N$152,$O$153,$N$154,$L168,$N$156,$N$155,$N$150)</f>
        <v>38554.104305914952</v>
      </c>
      <c r="U168" s="57">
        <f>_xll.DBRW($L$148,U$159,$N$151,$N$18,$O$153,$N$154,$L168,$N$156,$N$155,$N$150)</f>
        <v>7.4505805969238281E-9</v>
      </c>
    </row>
    <row r="169" spans="1:21" s="21" customFormat="1">
      <c r="A169" s="16" t="str">
        <f t="shared" si="6"/>
        <v>Leaf</v>
      </c>
      <c r="B169" s="16" t="str" cm="1">
        <f t="array" ref="B169">_xll.DBRW("Finance:}Elementattributes_Accounts - MA",L169,"Format Flag - " &amp; $B$9)</f>
        <v/>
      </c>
      <c r="C169" s="16" t="str" cm="1">
        <f t="array" ref="C169">_xll.DBRW("Finance:}Elementattributes_Accounts - MA",L169,"Format Flag - " &amp; $B$9 &amp; " - Decimal")</f>
        <v/>
      </c>
      <c r="D169" s="16" t="str" cm="1">
        <f t="array" ref="D169">_xll.DBRW("Finance:}Elementattributes_Accounts - MA",L169,"Format Flag - " &amp; $B$9 &amp; "  - Percentages")</f>
        <v/>
      </c>
      <c r="E169" s="16"/>
      <c r="F169" s="16" t="str" cm="1">
        <f t="array" ref="F169">_xll.DBR("Finance:}ElementAttributes_Accounts - MA",L169,"Period YTD")</f>
        <v>YTD</v>
      </c>
      <c r="G169" s="57">
        <f>_xll.DBRW($L$148,G$159,$N$151,$N$18,$N$153,$F169,$L169,$N$156,$N$155,$N$150)</f>
        <v>0</v>
      </c>
      <c r="H169" s="57">
        <f>_xll.DBRW($L$148,H$159,$N$151,$N$152,$N$153,$F169,$L169,$N$156,$N$155,$N$150)</f>
        <v>64218.10468361224</v>
      </c>
      <c r="I169" s="57">
        <f>_xll.DBRW($L$148,I$159,$N$151,$N$152,$N$153,$F169,$L169,$N$156,$N$155,$N$150)</f>
        <v>-4.0748703759163618E-3</v>
      </c>
      <c r="J169" s="57">
        <f>_xll.DBRW($L$148,J$159,$N$151,$N$152,$N$153,$F169,$L169,$N$156,$N$155,$N$150)</f>
        <v>0</v>
      </c>
      <c r="K169" s="18"/>
      <c r="L169" s="99" t="s">
        <v>43</v>
      </c>
      <c r="M169" s="20"/>
      <c r="N169" s="57">
        <f>_xll.DBRW($L$148,N$159,$N$151,$N$152,$N$153,"YTD",$L169,$N$156,$N$155,$N$150)</f>
        <v>0</v>
      </c>
      <c r="O169" s="57">
        <f>_xll.DBRW($L$148,O$159,$N$151,$N$152,$N$153,"YTD",$L169,$N$156,$N$155,$N$150)</f>
        <v>-4.0748703759163618E-3</v>
      </c>
      <c r="P169" s="57">
        <f>_xll.DBRW($L$148,P$159,$N$151,$N$152,$N$153,"YTD",$L169,$N$156,$N$155,$N$150)</f>
        <v>64218.10468361224</v>
      </c>
      <c r="Q169" s="57">
        <f>_xll.DBRW($L$148,Q$159,$N$151,$N$18,$N$153,"YTD",$L169,$N$156,$N$155,$N$150)</f>
        <v>0</v>
      </c>
      <c r="S169" s="57">
        <f>_xll.DBRW($L$148,S$159,$N$151,$N$152,$O$153,$N$154,$L169,$N$156,$N$155,$N$150)</f>
        <v>-4.0748703759163618E-3</v>
      </c>
      <c r="T169" s="57">
        <f>_xll.DBRW($L$148,T$159,$N$151,$N$152,$O$153,$N$154,$L169,$N$156,$N$155,$N$150)</f>
        <v>64218.10468361224</v>
      </c>
      <c r="U169" s="57">
        <f>_xll.DBRW($L$148,U$159,$N$151,$N$18,$O$153,$N$154,$L169,$N$156,$N$155,$N$150)</f>
        <v>0</v>
      </c>
    </row>
    <row r="170" spans="1:21" s="21" customFormat="1">
      <c r="A170" s="16" t="str">
        <f t="shared" si="6"/>
        <v>Leaf</v>
      </c>
      <c r="B170" s="16" t="str" cm="1">
        <f t="array" ref="B170">_xll.DBRW("Finance:}Elementattributes_Accounts - MA",L170,"Format Flag - " &amp; $B$9)</f>
        <v/>
      </c>
      <c r="C170" s="16" t="str" cm="1">
        <f t="array" ref="C170">_xll.DBRW("Finance:}Elementattributes_Accounts - MA",L170,"Format Flag - " &amp; $B$9 &amp; " - Decimal")</f>
        <v/>
      </c>
      <c r="D170" s="16" t="str" cm="1">
        <f t="array" ref="D170">_xll.DBRW("Finance:}Elementattributes_Accounts - MA",L170,"Format Flag - " &amp; $B$9 &amp; "  - Percentages")</f>
        <v/>
      </c>
      <c r="E170" s="16"/>
      <c r="F170" s="16" t="str" cm="1">
        <f t="array" ref="F170">_xll.DBR("Finance:}ElementAttributes_Accounts - MA",L170,"Period YTD")</f>
        <v>YTD</v>
      </c>
      <c r="G170" s="57">
        <f>_xll.DBRW($L$148,G$159,$N$151,$N$18,$N$153,$F170,$L170,$N$156,$N$155,$N$150)</f>
        <v>-4478545.34</v>
      </c>
      <c r="H170" s="57">
        <f>_xll.DBRW($L$148,H$159,$N$151,$N$152,$N$153,$F170,$L170,$N$156,$N$155,$N$150)</f>
        <v>-4788689.7877089269</v>
      </c>
      <c r="I170" s="57">
        <f>_xll.DBRW($L$148,I$159,$N$151,$N$152,$N$153,$F170,$L170,$N$156,$N$155,$N$150)</f>
        <v>-3996194.8483397835</v>
      </c>
      <c r="J170" s="57">
        <f>_xll.DBRW($L$148,J$159,$N$151,$N$152,$N$153,$F170,$L170,$N$156,$N$155,$N$150)</f>
        <v>-5534439.295313891</v>
      </c>
      <c r="K170" s="18"/>
      <c r="L170" s="99" t="s">
        <v>51</v>
      </c>
      <c r="M170" s="20"/>
      <c r="N170" s="57">
        <f>_xll.DBRW($L$148,N$159,$N$151,$N$152,$N$153,"YTD",$L170,$N$156,$N$155,$N$150)</f>
        <v>-5534439.295313891</v>
      </c>
      <c r="O170" s="57">
        <f>_xll.DBRW($L$148,O$159,$N$151,$N$152,$N$153,"YTD",$L170,$N$156,$N$155,$N$150)</f>
        <v>-3996194.8483397835</v>
      </c>
      <c r="P170" s="57">
        <f>_xll.DBRW($L$148,P$159,$N$151,$N$152,$N$153,"YTD",$L170,$N$156,$N$155,$N$150)</f>
        <v>-4788689.7877089269</v>
      </c>
      <c r="Q170" s="57">
        <f>_xll.DBRW($L$148,Q$159,$N$151,$N$18,$N$153,"YTD",$L170,$N$156,$N$155,$N$150)</f>
        <v>-4478545.34</v>
      </c>
      <c r="S170" s="57">
        <f>_xll.DBRW($L$148,S$159,$N$151,$N$152,$O$153,$N$154,$L170,$N$156,$N$155,$N$150)</f>
        <v>-3996194.8483397835</v>
      </c>
      <c r="T170" s="57">
        <f>_xll.DBRW($L$148,T$159,$N$151,$N$152,$O$153,$N$154,$L170,$N$156,$N$155,$N$150)</f>
        <v>-4788689.7877089269</v>
      </c>
      <c r="U170" s="57">
        <f>_xll.DBRW($L$148,U$159,$N$151,$N$18,$O$153,$N$154,$L170,$N$156,$N$155,$N$150)</f>
        <v>-4478545.34</v>
      </c>
    </row>
    <row r="171" spans="1:21" s="9" customFormat="1" ht="21">
      <c r="A171" s="4" t="str">
        <f t="shared" si="6"/>
        <v>Custom</v>
      </c>
      <c r="B171" s="4" t="str" cm="1">
        <f t="array" ref="B171">_xll.DBRW("Finance:}Elementattributes_Accounts - MA",L171,"Format Flag - " &amp; $B$9)</f>
        <v>1</v>
      </c>
      <c r="C171" s="4" t="str" cm="1">
        <f t="array" ref="C171">_xll.DBRW("Finance:}Elementattributes_Accounts - MA",L171,"Format Flag - " &amp; $B$9 &amp; " - Decimal")</f>
        <v/>
      </c>
      <c r="D171" s="4" t="str" cm="1">
        <f t="array" ref="D171">_xll.DBRW("Finance:}Elementattributes_Accounts - MA",L171,"Format Flag - " &amp; $B$9 &amp; "  - Percentages")</f>
        <v/>
      </c>
      <c r="E171" s="4"/>
      <c r="F171" s="4" t="str" cm="1">
        <f t="array" ref="F171">_xll.DBR("Finance:}ElementAttributes_Accounts - MA",L171,"Period YTD")</f>
        <v>YTD</v>
      </c>
      <c r="G171" s="62">
        <f>_xll.DBRW($L$148,G$159,$N$151,$N$18,$N$153,$F171,$L171,$N$156,$N$155,$N$150)</f>
        <v>15274108.62000001</v>
      </c>
      <c r="H171" s="62">
        <f>_xll.DBRW($L$148,H$159,$N$151,$N$152,$N$153,$F171,$L171,$N$156,$N$155,$N$150)</f>
        <v>9427522.4043893106</v>
      </c>
      <c r="I171" s="62">
        <f>_xll.DBRW($L$148,I$159,$N$151,$N$152,$N$153,$F171,$L171,$N$156,$N$155,$N$150)</f>
        <v>11158992.603228956</v>
      </c>
      <c r="J171" s="62">
        <f>_xll.DBRW($L$148,J$159,$N$151,$N$152,$N$153,$F171,$L171,$N$156,$N$155,$N$150)</f>
        <v>9818314.6102334708</v>
      </c>
      <c r="K171" s="56"/>
      <c r="L171" s="100" t="s">
        <v>52</v>
      </c>
      <c r="M171" s="8"/>
      <c r="N171" s="62">
        <f>_xll.DBRW($L$148,N$159,$N$151,$N$152,$N$153,"YTD",$L171,$N$156,$N$155,$N$150)</f>
        <v>9818314.6102334708</v>
      </c>
      <c r="O171" s="62">
        <f>_xll.DBRW($L$148,O$159,$N$151,$N$152,$N$153,"YTD",$L171,$N$156,$N$155,$N$150)</f>
        <v>11158992.603228956</v>
      </c>
      <c r="P171" s="62">
        <f>_xll.DBRW($L$148,P$159,$N$151,$N$152,$N$153,"YTD",$L171,$N$156,$N$155,$N$150)</f>
        <v>9427522.4043893106</v>
      </c>
      <c r="Q171" s="62">
        <f>_xll.DBRW($L$148,Q$159,$N$151,$N$18,$N$153,"YTD",$L171,$N$156,$N$155,$N$150)</f>
        <v>15274108.62000001</v>
      </c>
      <c r="S171" s="62">
        <f>_xll.DBRW($L$148,S$159,$N$151,$N$152,$O$153,$N$154,$L171,$N$156,$N$155,$N$150)</f>
        <v>11158992.603228956</v>
      </c>
      <c r="T171" s="62">
        <f>_xll.DBRW($L$148,T$159,$N$151,$N$152,$O$153,$N$154,$L171,$N$156,$N$155,$N$150)</f>
        <v>9427522.4043893106</v>
      </c>
      <c r="U171" s="62">
        <f>_xll.DBRW($L$148,U$159,$N$151,$N$18,$O$153,$N$154,$L171,$N$156,$N$155,$N$150)</f>
        <v>15274108.62000001</v>
      </c>
    </row>
    <row r="172" spans="1:21" s="15" customFormat="1">
      <c r="A172" s="10" t="str">
        <f t="shared" si="6"/>
        <v>Percent</v>
      </c>
      <c r="B172" s="10" t="str" cm="1">
        <f t="array" ref="B172">_xll.DBRW("Finance:}Elementattributes_Accounts - MA",L172,"Format Flag - " &amp; $B$9)</f>
        <v/>
      </c>
      <c r="C172" s="10" t="str" cm="1">
        <f t="array" ref="C172">_xll.DBRW("Finance:}Elementattributes_Accounts - MA",L172,"Format Flag - " &amp; $B$9 &amp; " - Decimal")</f>
        <v/>
      </c>
      <c r="D172" s="10" t="str" cm="1">
        <f t="array" ref="D172">_xll.DBRW("Finance:}Elementattributes_Accounts - MA",L172,"Format Flag - " &amp; $B$9 &amp; "  - Percentages")</f>
        <v>1</v>
      </c>
      <c r="E172" s="10"/>
      <c r="F172" s="10" t="str" cm="1">
        <f t="array" ref="F172">_xll.DBR("Finance:}ElementAttributes_Accounts - MA",L172,"Period YTD")</f>
        <v>Period</v>
      </c>
      <c r="G172" s="64">
        <f>_xll.DBRW($L$148,G$159,$N$151,$N$18,$N$153,$F172,$L172,$N$156,$N$155,$N$150)</f>
        <v>9.4781786545490146E-2</v>
      </c>
      <c r="H172" s="64">
        <f>_xll.DBRW($L$148,H$159,$N$151,$N$152,$N$153,$F172,$L172,$N$156,$N$155,$N$150)</f>
        <v>5.2996471048236932E-2</v>
      </c>
      <c r="I172" s="64">
        <f>_xll.DBRW($L$148,I$159,$N$151,$N$152,$N$153,$F172,$L172,$N$156,$N$155,$N$150)</f>
        <v>8.3787684032403817E-2</v>
      </c>
      <c r="J172" s="64">
        <f>_xll.DBRW($L$148,J$159,$N$151,$N$152,$N$153,$F172,$L172,$N$156,$N$155,$N$150)</f>
        <v>5.6754438178374909E-2</v>
      </c>
      <c r="K172" s="12"/>
      <c r="L172" s="101" t="s">
        <v>53</v>
      </c>
      <c r="M172" s="14"/>
      <c r="N172" s="64">
        <f>_xll.DBRW($L$148,N$159,$N$151,$N$152,$N$153,"YTD",$L172,$N$156,$N$155,$N$150)</f>
        <v>7.4595742414792179E-2</v>
      </c>
      <c r="O172" s="64">
        <f>_xll.DBRW($L$148,O$159,$N$151,$N$152,$N$153,"YTD",$L172,$N$156,$N$155,$N$150)</f>
        <v>8.782485943454453E-2</v>
      </c>
      <c r="P172" s="64">
        <f>_xll.DBRW($L$148,P$159,$N$151,$N$152,$N$153,"YTD",$L172,$N$156,$N$155,$N$150)</f>
        <v>6.7222849780027377E-2</v>
      </c>
      <c r="Q172" s="64">
        <f>_xll.DBRW($L$148,Q$159,$N$151,$N$18,$N$153,"YTD",$L172,$N$156,$N$155,$N$150)</f>
        <v>0.10657858571650811</v>
      </c>
      <c r="S172" s="64">
        <f>_xll.DBRW($L$148,S$159,$N$151,$N$152,$O$153,$N$154,$L172,$N$156,$N$155,$N$150)</f>
        <v>8.782485943454453E-2</v>
      </c>
      <c r="T172" s="64">
        <f>_xll.DBRW($L$148,T$159,$N$151,$N$152,$O$153,$N$154,$L172,$N$156,$N$155,$N$150)</f>
        <v>6.7222849780027377E-2</v>
      </c>
      <c r="U172" s="64">
        <f>_xll.DBRW($L$148,U$159,$N$151,$N$18,$O$153,$N$154,$L172,$N$156,$N$155,$N$150)</f>
        <v>0.10657858571650811</v>
      </c>
    </row>
    <row r="173" spans="1:21" s="9" customFormat="1" ht="21">
      <c r="A173" s="4" t="str">
        <f t="shared" si="6"/>
        <v>Custom</v>
      </c>
      <c r="B173" s="4" t="str" cm="1">
        <f t="array" ref="B173">_xll.DBRW("Finance:}Elementattributes_Accounts - MA",L173,"Format Flag - " &amp; $B$9)</f>
        <v>1</v>
      </c>
      <c r="C173" s="4" t="str" cm="1">
        <f t="array" ref="C173">_xll.DBRW("Finance:}Elementattributes_Accounts - MA",L173,"Format Flag - " &amp; $B$9 &amp; " - Decimal")</f>
        <v/>
      </c>
      <c r="D173" s="4" t="str" cm="1">
        <f t="array" ref="D173">_xll.DBRW("Finance:}Elementattributes_Accounts - MA",L173,"Format Flag - " &amp; $B$9 &amp; "  - Percentages")</f>
        <v/>
      </c>
      <c r="E173" s="4"/>
      <c r="F173" s="4" t="str" cm="1">
        <f t="array" ref="F173">_xll.DBR("Finance:}ElementAttributes_Accounts - MA",L173,"Period YTD")</f>
        <v>Period</v>
      </c>
      <c r="G173" s="62">
        <f>_xll.DBRW($L$148,G$159,$N$151,$N$18,$N$153,$F173,$L173,$N$156,$N$155,$N$150)</f>
        <v>-970263.32000000612</v>
      </c>
      <c r="H173" s="62">
        <f>_xll.DBRW($L$148,H$159,$N$151,$N$152,$N$153,$F173,$L173,$N$156,$N$155,$N$150)</f>
        <v>-797198.07264734642</v>
      </c>
      <c r="I173" s="62">
        <f>_xll.DBRW($L$148,I$159,$N$151,$N$152,$N$153,$F173,$L173,$N$156,$N$155,$N$150)</f>
        <v>-1072417.8699999982</v>
      </c>
      <c r="J173" s="62">
        <f>_xll.DBRW($L$148,J$159,$N$151,$N$152,$N$153,$F173,$L173,$N$156,$N$155,$N$150)</f>
        <v>-1447058.3331073956</v>
      </c>
      <c r="K173" s="56"/>
      <c r="L173" s="100" t="s">
        <v>107</v>
      </c>
      <c r="M173" s="8"/>
      <c r="N173" s="62">
        <f>_xll.DBRW($L$148,N$159,$N$151,$N$152,$N$153,"YTD",$L173,$N$156,$N$155,$N$150)</f>
        <v>-5455794.0097665377</v>
      </c>
      <c r="O173" s="62">
        <f>_xll.DBRW($L$148,O$159,$N$151,$N$152,$N$153,"YTD",$L173,$N$156,$N$155,$N$150)</f>
        <v>9622663.2009304147</v>
      </c>
      <c r="P173" s="62">
        <f>_xll.DBRW($L$148,P$159,$N$151,$N$152,$N$153,"YTD",$L173,$N$156,$N$155,$N$150)</f>
        <v>-5575205.0107802097</v>
      </c>
      <c r="Q173" s="62">
        <f>_xll.DBRW($L$148,Q$159,$N$151,$N$18,$N$153,"YTD",$L173,$N$156,$N$155,$N$150)</f>
        <v>302362.38999998849</v>
      </c>
      <c r="S173" s="62">
        <f>_xll.DBRW($L$148,S$159,$N$151,$N$152,$O$153,$N$154,$L173,$N$156,$N$155,$N$150)</f>
        <v>9622663.2009304147</v>
      </c>
      <c r="T173" s="62">
        <f>_xll.DBRW($L$148,T$159,$N$151,$N$152,$O$153,$N$154,$L173,$N$156,$N$155,$N$150)</f>
        <v>-5575205.0107802097</v>
      </c>
      <c r="U173" s="62">
        <f>_xll.DBRW($L$148,U$159,$N$151,$N$18,$O$153,$N$154,$L173,$N$156,$N$155,$N$150)</f>
        <v>302362.38999998849</v>
      </c>
    </row>
    <row r="174" spans="1:21" s="9" customFormat="1" ht="21">
      <c r="A174" s="4" t="str">
        <f t="shared" si="6"/>
        <v>Custom</v>
      </c>
      <c r="B174" s="4" t="str" cm="1">
        <f t="array" ref="B174">_xll.DBRW("Finance:}Elementattributes_Accounts - MA",L174,"Format Flag - " &amp; $B$9)</f>
        <v>1</v>
      </c>
      <c r="C174" s="4" t="str" cm="1">
        <f t="array" ref="C174">_xll.DBRW("Finance:}Elementattributes_Accounts - MA",L174,"Format Flag - " &amp; $B$9 &amp; " - Decimal")</f>
        <v/>
      </c>
      <c r="D174" s="4" t="str" cm="1">
        <f t="array" ref="D174">_xll.DBRW("Finance:}Elementattributes_Accounts - MA",L174,"Format Flag - " &amp; $B$9 &amp; "  - Percentages")</f>
        <v/>
      </c>
      <c r="E174" s="4"/>
      <c r="F174" s="4" t="str" cm="1">
        <f t="array" ref="F174">_xll.DBR("Finance:}ElementAttributes_Accounts - MA",L174,"Period YTD")</f>
        <v>YTD</v>
      </c>
      <c r="G174" s="62">
        <f>_xll.DBRW($L$148,G$159,$N$151,$N$18,$N$153,$F174,$L174,$N$156,$N$155,$N$150)</f>
        <v>10363700.779999997</v>
      </c>
      <c r="H174" s="62">
        <f>_xll.DBRW($L$148,H$159,$N$151,$N$152,$N$153,$F174,$L174,$N$156,$N$155,$N$150)</f>
        <v>12730415.003431346</v>
      </c>
      <c r="I174" s="62">
        <f>_xll.DBRW($L$148,I$159,$N$151,$N$152,$N$153,$F174,$L174,$N$156,$N$155,$N$150)</f>
        <v>4672412.2350483136</v>
      </c>
      <c r="J174" s="62">
        <f>_xll.DBRW($L$148,J$159,$N$151,$N$152,$N$153,$F174,$L174,$N$156,$N$155,$N$150)</f>
        <v>5975101.9318361795</v>
      </c>
      <c r="K174" s="56"/>
      <c r="L174" s="100" t="s">
        <v>41</v>
      </c>
      <c r="M174" s="8"/>
      <c r="N174" s="62">
        <f>_xll.DBRW($L$148,N$159,$N$151,$N$152,$N$153,"YTD",$L174,$N$156,$N$155,$N$150)</f>
        <v>5975101.9318361795</v>
      </c>
      <c r="O174" s="62">
        <f>_xll.DBRW($L$148,O$159,$N$151,$N$152,$N$153,"YTD",$L174,$N$156,$N$155,$N$150)</f>
        <v>4672412.2350483136</v>
      </c>
      <c r="P174" s="62">
        <f>_xll.DBRW($L$148,P$159,$N$151,$N$152,$N$153,"YTD",$L174,$N$156,$N$155,$N$150)</f>
        <v>12730415.003431346</v>
      </c>
      <c r="Q174" s="62">
        <f>_xll.DBRW($L$148,Q$159,$N$151,$N$18,$N$153,"YTD",$L174,$N$156,$N$155,$N$150)</f>
        <v>10363700.779999997</v>
      </c>
      <c r="S174" s="62">
        <f>_xll.DBRW($L$148,S$159,$N$151,$N$152,$O$153,$N$154,$L174,$N$156,$N$155,$N$150)</f>
        <v>4672412.2350483136</v>
      </c>
      <c r="T174" s="62">
        <f>_xll.DBRW($L$148,T$159,$N$151,$N$152,$O$153,$N$154,$L174,$N$156,$N$155,$N$150)</f>
        <v>12730415.003431346</v>
      </c>
      <c r="U174" s="62">
        <f>_xll.DBRW($L$148,U$159,$N$151,$N$18,$O$153,$N$154,$L174,$N$156,$N$155,$N$150)</f>
        <v>10363700.779999997</v>
      </c>
    </row>
    <row r="176" spans="1:21" hidden="1"/>
    <row r="177" spans="1:21" hidden="1">
      <c r="A177" s="1" t="s">
        <v>0</v>
      </c>
      <c r="B177" s="1"/>
      <c r="C177" s="1"/>
      <c r="D177" s="1"/>
      <c r="E177" s="1"/>
      <c r="F177" s="1"/>
    </row>
    <row r="178" spans="1:21" s="9" customFormat="1" ht="24.6" hidden="1">
      <c r="A178" s="4" t="s">
        <v>64</v>
      </c>
      <c r="B178" s="4"/>
      <c r="C178" s="4"/>
      <c r="D178" s="4"/>
      <c r="E178" s="4"/>
      <c r="F178" s="4"/>
      <c r="G178" s="5">
        <v>123.456789</v>
      </c>
      <c r="H178" s="5">
        <v>123.456789</v>
      </c>
      <c r="I178" s="5">
        <v>124.456789</v>
      </c>
      <c r="J178" s="5">
        <v>123.456789</v>
      </c>
      <c r="K178" s="6"/>
      <c r="L178" s="7" t="s">
        <v>3</v>
      </c>
      <c r="M178" s="8"/>
      <c r="N178" s="5">
        <v>123.456789</v>
      </c>
      <c r="O178" s="5">
        <v>123.456789</v>
      </c>
      <c r="P178" s="5">
        <v>123.456789</v>
      </c>
      <c r="Q178" s="5">
        <v>123.456789</v>
      </c>
      <c r="S178" s="5">
        <v>123.456789</v>
      </c>
      <c r="T178" s="5">
        <v>123.456789</v>
      </c>
      <c r="U178" s="5">
        <v>123.456789</v>
      </c>
    </row>
    <row r="179" spans="1:21" s="15" customFormat="1" hidden="1">
      <c r="A179" s="10" t="s">
        <v>66</v>
      </c>
      <c r="B179" s="10"/>
      <c r="C179" s="10"/>
      <c r="D179" s="10"/>
      <c r="E179" s="10"/>
      <c r="F179" s="10"/>
      <c r="G179" s="11">
        <v>123.456789</v>
      </c>
      <c r="H179" s="11">
        <v>123.456789</v>
      </c>
      <c r="I179" s="11">
        <v>124.456789</v>
      </c>
      <c r="J179" s="11">
        <v>123.456789</v>
      </c>
      <c r="K179" s="12"/>
      <c r="L179" s="13" t="s">
        <v>3</v>
      </c>
      <c r="M179" s="14"/>
      <c r="N179" s="11">
        <v>123.456789</v>
      </c>
      <c r="O179" s="11">
        <v>123.456789</v>
      </c>
      <c r="P179" s="11">
        <v>123.456789</v>
      </c>
      <c r="Q179" s="11">
        <v>123.456789</v>
      </c>
      <c r="S179" s="11">
        <v>123.456789</v>
      </c>
      <c r="T179" s="11">
        <v>123.456789</v>
      </c>
      <c r="U179" s="11">
        <v>123.456789</v>
      </c>
    </row>
    <row r="180" spans="1:21" s="21" customFormat="1" hidden="1">
      <c r="A180" s="16" t="s">
        <v>1</v>
      </c>
      <c r="B180" s="16"/>
      <c r="C180" s="16"/>
      <c r="D180" s="16"/>
      <c r="E180" s="16"/>
      <c r="F180" s="16"/>
      <c r="G180" s="17">
        <v>123.456789</v>
      </c>
      <c r="H180" s="17">
        <v>123.456789</v>
      </c>
      <c r="I180" s="17">
        <v>124.456789</v>
      </c>
      <c r="J180" s="17">
        <v>123.456789</v>
      </c>
      <c r="K180" s="18"/>
      <c r="L180" s="19" t="s">
        <v>3</v>
      </c>
      <c r="M180" s="20"/>
      <c r="N180" s="17">
        <v>123.456789</v>
      </c>
      <c r="O180" s="17">
        <v>123.456789</v>
      </c>
      <c r="P180" s="17">
        <v>123.456789</v>
      </c>
      <c r="Q180" s="17">
        <v>123.456789</v>
      </c>
      <c r="S180" s="17">
        <v>123.456789</v>
      </c>
      <c r="T180" s="17">
        <v>123.456789</v>
      </c>
      <c r="U180" s="17">
        <v>123.456789</v>
      </c>
    </row>
    <row r="181" spans="1:21" hidden="1">
      <c r="A181" s="1" t="s">
        <v>2</v>
      </c>
      <c r="B181" s="1"/>
      <c r="C181" s="1"/>
      <c r="D181" s="1"/>
      <c r="E181" s="1"/>
      <c r="F181" s="1"/>
    </row>
    <row r="182" spans="1:21" hidden="1">
      <c r="L182" s="1" t="s">
        <v>85</v>
      </c>
      <c r="M182" s="1"/>
    </row>
    <row r="183" spans="1:21" hidden="1">
      <c r="L183" s="3" t="str">
        <f>_xll.TM1RPTVIEW("Finance:MA Cashflow:59035089",0,_xll.TM1RPTTITLE("Finance:m_MA Cashflow",$N$185),_xll.TM1RPTTITLE("Finance:Company",$N$186),_xll.TM1RPTTITLE("Finance:Financial Year",$N$187),_xll.TM1RPTTITLE("Finance:Financial Period",$N$188),_xll.TM1RPTTITLE("Finance:Period YTD",$N$189),_xll.TM1RPTTITLE("Finance:Consolidation Layer",$N$190),_xll.TM1RPTTITLE("Finance:FX Calculation",$N$191),TM1RPTFMTRNG59035089,TM1RPTFMTIDCOL59035089)</f>
        <v>Finance:MA Cashflow:59035089</v>
      </c>
    </row>
    <row r="184" spans="1:21" hidden="1"/>
    <row r="185" spans="1:21" hidden="1">
      <c r="L185" s="23" t="s">
        <v>84</v>
      </c>
      <c r="M185" s="24"/>
      <c r="N185" s="25" t="str">
        <f>N9</f>
        <v>Value</v>
      </c>
    </row>
    <row r="186" spans="1:21" hidden="1">
      <c r="L186" s="23" t="s">
        <v>6</v>
      </c>
      <c r="M186" s="24"/>
      <c r="N186" s="25" t="str">
        <f>I11</f>
        <v>GROUP TOTAL</v>
      </c>
    </row>
    <row r="187" spans="1:21" hidden="1">
      <c r="L187" s="23" t="s">
        <v>7</v>
      </c>
      <c r="M187" s="24"/>
      <c r="N187" s="25" t="str">
        <f>I13</f>
        <v>FY24</v>
      </c>
    </row>
    <row r="188" spans="1:21" hidden="1">
      <c r="L188" s="23" t="s">
        <v>8</v>
      </c>
      <c r="M188" s="24"/>
      <c r="N188" s="25" t="str">
        <f>I14</f>
        <v>P12</v>
      </c>
    </row>
    <row r="189" spans="1:21" hidden="1">
      <c r="L189" s="23" t="s">
        <v>9</v>
      </c>
      <c r="M189" s="24"/>
      <c r="N189" s="25" t="str">
        <f>N15</f>
        <v>Period</v>
      </c>
    </row>
    <row r="190" spans="1:21" hidden="1">
      <c r="L190" s="23" t="s">
        <v>10</v>
      </c>
      <c r="M190" s="24"/>
      <c r="N190" s="25" t="str">
        <f>N16</f>
        <v>Management Accounts</v>
      </c>
    </row>
    <row r="191" spans="1:21" hidden="1">
      <c r="L191" s="23" t="s">
        <v>11</v>
      </c>
      <c r="M191" s="24"/>
      <c r="N191" s="25" t="str">
        <f>N17</f>
        <v>GBP MA</v>
      </c>
    </row>
    <row r="192" spans="1:21">
      <c r="L192" s="59" t="s">
        <v>76</v>
      </c>
    </row>
    <row r="193" spans="1:21" ht="18" hidden="1" thickBot="1">
      <c r="G193" s="42" t="s">
        <v>12</v>
      </c>
      <c r="H193" s="42" t="s">
        <v>13</v>
      </c>
      <c r="I193" s="42" t="str">
        <f>$D$18</f>
        <v>9+3 Forecast</v>
      </c>
      <c r="J193" s="42" t="s">
        <v>12</v>
      </c>
      <c r="K193" s="43"/>
      <c r="N193" s="44" t="s">
        <v>12</v>
      </c>
      <c r="O193" s="42" t="str">
        <f>$D$18</f>
        <v>9+3 Forecast</v>
      </c>
      <c r="P193" s="54" t="s">
        <v>13</v>
      </c>
      <c r="Q193" s="42" t="s">
        <v>12</v>
      </c>
      <c r="S193" s="54" t="s">
        <v>83</v>
      </c>
      <c r="T193" s="42" t="s">
        <v>13</v>
      </c>
      <c r="U193" s="42" t="s">
        <v>12</v>
      </c>
    </row>
    <row r="194" spans="1:21" ht="18" hidden="1" thickBot="1">
      <c r="G194" s="3" t="s">
        <v>56</v>
      </c>
      <c r="H194" s="3" t="s">
        <v>57</v>
      </c>
      <c r="I194" s="3" t="str">
        <f>I193</f>
        <v>9+3 Forecast</v>
      </c>
      <c r="J194" s="3" t="s">
        <v>58</v>
      </c>
      <c r="N194" s="44" t="s">
        <v>58</v>
      </c>
      <c r="O194" s="42" t="str">
        <f>O193</f>
        <v>9+3 Forecast</v>
      </c>
      <c r="P194" s="55" t="str">
        <f>P193</f>
        <v>Budget</v>
      </c>
      <c r="Q194" s="42" t="s">
        <v>56</v>
      </c>
      <c r="S194" s="3" t="str">
        <f>S193</f>
        <v>9+3 Forecast</v>
      </c>
      <c r="T194" s="3" t="s">
        <v>57</v>
      </c>
      <c r="U194" s="3" t="s">
        <v>56</v>
      </c>
    </row>
    <row r="195" spans="1:21" s="21" customFormat="1">
      <c r="A195" s="16" t="str">
        <f t="shared" ref="A195:A205" si="7">IF($B195 = "1","Custom",IF($D195 ="1","Percent","Leaf"))</f>
        <v>Leaf</v>
      </c>
      <c r="B195" s="16" t="str" cm="1">
        <f t="array" ref="B195">_xll.DBRW("Finance:}Elementattributes_Accounts - Cashflow",L195,"Summary Group Performance - Total")</f>
        <v/>
      </c>
      <c r="C195" s="16"/>
      <c r="D195" s="16" t="str" cm="1">
        <f t="array" ref="D195">_xll.DBRW("Finance:}Elementattributes_Accounts - Cashflow",L195," Percent")</f>
        <v/>
      </c>
      <c r="E195" s="16"/>
      <c r="F195" s="16"/>
      <c r="G195" s="17">
        <f>_xll.DBRW($L$183,G$193,$N$186,$N$18,$N$188,$N$189,$L195,$N$191,$N$190,$N$185)</f>
        <v>1674441.2000000016</v>
      </c>
      <c r="H195" s="17">
        <f>_xll.DBRW($L$183,H$193,$N$186,$N$187,$N$188,$N$189,$L195,$N$191,$N$190,$N$185)</f>
        <v>431507.71276603977</v>
      </c>
      <c r="I195" s="17">
        <f>_xll.DBRW($L$183,I$193,$N$186,$N$187,$N$188,$N$189,$L195,$N$191,$N$190,$N$185)</f>
        <v>823135.8700000043</v>
      </c>
      <c r="J195" s="17">
        <f>_xll.DBRW($L$183,J$193,$N$186,$N$187,$N$188,$N$189,$L195,$N$191,$N$190,$N$185)</f>
        <v>1995461.7087107501</v>
      </c>
      <c r="K195" s="18"/>
      <c r="L195" s="45" t="str">
        <f>_xll.TM1RPTROW($L$183,"Finance:Accounts - Cashflow",,,"Display Name",FALSE,TM1RPTQRYRNG59035089,,FALSE)</f>
        <v>Cash from Underlying EBIT</v>
      </c>
      <c r="M195" s="20"/>
      <c r="N195" s="17">
        <f>_xll.DBRW($L$183,N$193,$N$186,$N$187,$N$188,"YTD",$L195,$N$191,$N$190,$N$185)</f>
        <v>5861119.0534839742</v>
      </c>
      <c r="O195" s="17">
        <f>_xll.DBRW($L$183,O$193,$N$186,$N$187,$N$188,"YTD",$L195,$N$191,$N$190,$N$185)</f>
        <v>4183045.7999999933</v>
      </c>
      <c r="P195" s="17">
        <f>_xll.DBRW($L$183,P$193,$N$186,$N$187,$N$188,"YTD",$L195,$N$191,$N$190,$N$185)</f>
        <v>5042623.3234111322</v>
      </c>
      <c r="Q195" s="17">
        <f>_xll.DBRW($L$183,Q$193,$N$186,$N$18,$N$188,"YTD",$L195,$N$191,$N$190,$N$185)</f>
        <v>5359633.1099999789</v>
      </c>
      <c r="S195" s="17">
        <f>_xll.DBRW($L$183,S$193,$N$186,$N$187,$N$19,$N$189,$L195,$N$191,$N$190,$N$185)</f>
        <v>4183045.7999999914</v>
      </c>
      <c r="T195" s="17">
        <f>_xll.DBRW($L$183,T$193,$N$186,$N$187,$N$19,$N$189,$L195,$N$191,$N$190,$N$185)</f>
        <v>5042623.3234111387</v>
      </c>
      <c r="U195" s="17">
        <f>_xll.DBRW($L$183,U$193,$N$186,$N$18,$N$19,$N$189,$L195,$N$191,$N$190,$N$185)</f>
        <v>5359633.1099999808</v>
      </c>
    </row>
    <row r="196" spans="1:21" s="21" customFormat="1">
      <c r="A196" s="16" t="str">
        <f t="shared" si="7"/>
        <v>Leaf</v>
      </c>
      <c r="B196" s="16" t="str" cm="1">
        <f t="array" ref="B196">_xll.DBRW("Finance:}Elementattributes_Accounts - Cashflow",L196,"Summary Group Performance - Total")</f>
        <v/>
      </c>
      <c r="C196" s="16"/>
      <c r="D196" s="16" t="str" cm="1">
        <f t="array" ref="D196">_xll.DBRW("Finance:}Elementattributes_Accounts - Cashflow",L196," Percent")</f>
        <v/>
      </c>
      <c r="E196" s="16"/>
      <c r="F196" s="16"/>
      <c r="G196" s="17">
        <f>_xll.DBRW($L$183,G$193,$N$186,$N$18,$N$188,$N$189,$L196,$N$191,$N$190,$N$185)</f>
        <v>662951.34</v>
      </c>
      <c r="H196" s="17">
        <f>_xll.DBRW($L$183,H$193,$N$186,$N$187,$N$188,$N$189,$L196,$N$191,$N$190,$N$185)</f>
        <v>841207.03345568269</v>
      </c>
      <c r="I196" s="17">
        <f>_xll.DBRW($L$183,I$193,$N$186,$N$187,$N$188,$N$189,$L196,$N$191,$N$190,$N$185)</f>
        <v>627328.89000000013</v>
      </c>
      <c r="J196" s="17">
        <f>_xll.DBRW($L$183,J$193,$N$186,$N$187,$N$188,$N$189,$L196,$N$191,$N$190,$N$185)</f>
        <v>636824.84777626698</v>
      </c>
      <c r="K196" s="18"/>
      <c r="L196" s="96" t="s">
        <v>97</v>
      </c>
      <c r="M196" s="20"/>
      <c r="N196" s="17">
        <f>_xll.DBRW($L$183,N$193,$N$186,$N$187,$N$188,"YTD",$L196,$N$191,$N$190,$N$185)</f>
        <v>7717305.0601649135</v>
      </c>
      <c r="O196" s="17">
        <f>_xll.DBRW($L$183,O$193,$N$186,$N$187,$N$188,"YTD",$L196,$N$191,$N$190,$N$185)</f>
        <v>7703709.540000001</v>
      </c>
      <c r="P196" s="17">
        <f>_xll.DBRW($L$183,P$193,$N$186,$N$187,$N$188,"YTD",$L196,$N$191,$N$190,$N$185)</f>
        <v>8018199.5011890084</v>
      </c>
      <c r="Q196" s="17">
        <f>_xll.DBRW($L$183,Q$193,$N$186,$N$18,$N$188,"YTD",$L196,$N$191,$N$190,$N$185)</f>
        <v>7962306.2200000007</v>
      </c>
      <c r="S196" s="17">
        <f>_xll.DBRW($L$183,S$193,$N$186,$N$187,$N$19,$N$189,$L196,$N$191,$N$190,$N$185)</f>
        <v>7703709.540000001</v>
      </c>
      <c r="T196" s="17">
        <f>_xll.DBRW($L$183,T$193,$N$186,$N$187,$N$19,$N$189,$L196,$N$191,$N$190,$N$185)</f>
        <v>8018199.5011890093</v>
      </c>
      <c r="U196" s="17">
        <f>_xll.DBRW($L$183,U$193,$N$186,$N$18,$N$19,$N$189,$L196,$N$191,$N$190,$N$185)</f>
        <v>7962306.2199999988</v>
      </c>
    </row>
    <row r="197" spans="1:21" s="9" customFormat="1" ht="24.6">
      <c r="A197" s="4" t="str">
        <f t="shared" si="7"/>
        <v>Custom</v>
      </c>
      <c r="B197" s="4" t="str" cm="1">
        <f t="array" ref="B197">_xll.DBRW("Finance:}Elementattributes_Accounts - Cashflow",L197,"Summary Group Performance - Total")</f>
        <v>1</v>
      </c>
      <c r="C197" s="4"/>
      <c r="D197" s="4" t="str" cm="1">
        <f t="array" ref="D197">_xll.DBRW("Finance:}Elementattributes_Accounts - Cashflow",L197," Percent")</f>
        <v/>
      </c>
      <c r="E197" s="4"/>
      <c r="F197" s="4"/>
      <c r="G197" s="5">
        <f>_xll.DBRW($L$183,G$193,$N$186,$N$18,$N$188,$N$189,$L197,$N$191,$N$190,$N$185)</f>
        <v>2337392.5400000019</v>
      </c>
      <c r="H197" s="5">
        <f>_xll.DBRW($L$183,H$193,$N$186,$N$187,$N$188,$N$189,$L197,$N$191,$N$190,$N$185)</f>
        <v>1272714.7462217223</v>
      </c>
      <c r="I197" s="5">
        <f>_xll.DBRW($L$183,I$193,$N$186,$N$187,$N$188,$N$189,$L197,$N$191,$N$190,$N$185)</f>
        <v>1450464.7600000044</v>
      </c>
      <c r="J197" s="5">
        <f>_xll.DBRW($L$183,J$193,$N$186,$N$187,$N$188,$N$189,$L197,$N$191,$N$190,$N$185)</f>
        <v>2632286.5564870168</v>
      </c>
      <c r="K197" s="6"/>
      <c r="L197" s="97" t="s">
        <v>98</v>
      </c>
      <c r="M197" s="8"/>
      <c r="N197" s="5">
        <f>_xll.DBRW($L$183,N$193,$N$186,$N$187,$N$188,"YTD",$L197,$N$191,$N$190,$N$185)</f>
        <v>13578424.113648888</v>
      </c>
      <c r="O197" s="5">
        <f>_xll.DBRW($L$183,O$193,$N$186,$N$187,$N$188,"YTD",$L197,$N$191,$N$190,$N$185)</f>
        <v>11886755.339999994</v>
      </c>
      <c r="P197" s="5">
        <f>_xll.DBRW($L$183,P$193,$N$186,$N$187,$N$188,"YTD",$L197,$N$191,$N$190,$N$185)</f>
        <v>13060822.824600141</v>
      </c>
      <c r="Q197" s="5">
        <f>_xll.DBRW($L$183,Q$193,$N$186,$N$18,$N$188,"YTD",$L197,$N$191,$N$190,$N$185)</f>
        <v>13321939.32999998</v>
      </c>
      <c r="S197" s="5">
        <f>_xll.DBRW($L$183,S$193,$N$186,$N$187,$N$19,$N$189,$L197,$N$191,$N$190,$N$185)</f>
        <v>11886755.339999992</v>
      </c>
      <c r="T197" s="5">
        <f>_xll.DBRW($L$183,T$193,$N$186,$N$187,$N$19,$N$189,$L197,$N$191,$N$190,$N$185)</f>
        <v>13060822.824600149</v>
      </c>
      <c r="U197" s="5">
        <f>_xll.DBRW($L$183,U$193,$N$186,$N$18,$N$19,$N$189,$L197,$N$191,$N$190,$N$185)</f>
        <v>13321939.32999998</v>
      </c>
    </row>
    <row r="198" spans="1:21" s="21" customFormat="1">
      <c r="A198" s="16" t="str">
        <f t="shared" si="7"/>
        <v>Leaf</v>
      </c>
      <c r="B198" s="16" t="str" cm="1">
        <f t="array" ref="B198">_xll.DBRW("Finance:}Elementattributes_Accounts - Cashflow",L198,"Summary Group Performance - Total")</f>
        <v/>
      </c>
      <c r="C198" s="16"/>
      <c r="D198" s="16" t="str" cm="1">
        <f t="array" ref="D198">_xll.DBRW("Finance:}Elementattributes_Accounts - Cashflow",L198," Percent")</f>
        <v/>
      </c>
      <c r="E198" s="16"/>
      <c r="F198" s="16"/>
      <c r="G198" s="17">
        <f>_xll.DBRW($L$183,G$193,$N$186,$N$18,$N$188,$N$189,$L198,$N$191,$N$190,$N$185)</f>
        <v>1327862.1899999995</v>
      </c>
      <c r="H198" s="17">
        <f>_xll.DBRW($L$183,H$193,$N$186,$N$187,$N$188,$N$189,$L198,$N$191,$N$190,$N$185)</f>
        <v>-203294.6577556674</v>
      </c>
      <c r="I198" s="17">
        <f>_xll.DBRW($L$183,I$193,$N$186,$N$187,$N$188,$N$189,$L198,$N$191,$N$190,$N$185)</f>
        <v>-777625.64999999991</v>
      </c>
      <c r="J198" s="17">
        <f>_xll.DBRW($L$183,J$193,$N$186,$N$187,$N$188,$N$189,$L198,$N$191,$N$190,$N$185)</f>
        <v>319783.44238138542</v>
      </c>
      <c r="K198" s="18"/>
      <c r="L198" s="96" t="s">
        <v>99</v>
      </c>
      <c r="M198" s="20"/>
      <c r="N198" s="17">
        <f>_xll.DBRW($L$183,N$193,$N$186,$N$187,$N$188,"YTD",$L198,$N$191,$N$190,$N$185)</f>
        <v>4683753.1165785352</v>
      </c>
      <c r="O198" s="17">
        <f>_xll.DBRW($L$183,O$193,$N$186,$N$187,$N$188,"YTD",$L198,$N$191,$N$190,$N$185)</f>
        <v>-12945890.263298076</v>
      </c>
      <c r="P198" s="17">
        <f>_xll.DBRW($L$183,P$193,$N$186,$N$187,$N$188,"YTD",$L198,$N$191,$N$190,$N$185)</f>
        <v>2683575.9015792077</v>
      </c>
      <c r="Q198" s="17">
        <f>_xll.DBRW($L$183,Q$193,$N$186,$N$18,$N$188,"YTD",$L198,$N$191,$N$190,$N$185)</f>
        <v>1184622.0800000003</v>
      </c>
      <c r="S198" s="17">
        <f>_xll.DBRW($L$183,S$193,$N$186,$N$187,$N$19,$N$189,$L198,$N$191,$N$190,$N$185)</f>
        <v>-12945890.263298076</v>
      </c>
      <c r="T198" s="17">
        <f>_xll.DBRW($L$183,T$193,$N$186,$N$187,$N$19,$N$189,$L198,$N$191,$N$190,$N$185)</f>
        <v>2683575.9015792082</v>
      </c>
      <c r="U198" s="17">
        <f>_xll.DBRW($L$183,U$193,$N$186,$N$18,$N$19,$N$189,$L198,$N$191,$N$190,$N$185)</f>
        <v>1184622.0799999991</v>
      </c>
    </row>
    <row r="199" spans="1:21" s="21" customFormat="1">
      <c r="A199" s="16" t="str">
        <f t="shared" si="7"/>
        <v>Leaf</v>
      </c>
      <c r="B199" s="16" t="str" cm="1">
        <f t="array" ref="B199">_xll.DBRW("Finance:}Elementattributes_Accounts - Cashflow",L199,"Summary Group Performance - Total")</f>
        <v/>
      </c>
      <c r="C199" s="16"/>
      <c r="D199" s="16" t="str" cm="1">
        <f t="array" ref="D199">_xll.DBRW("Finance:}Elementattributes_Accounts - Cashflow",L199," Percent")</f>
        <v/>
      </c>
      <c r="E199" s="16"/>
      <c r="F199" s="16"/>
      <c r="G199" s="17">
        <f>_xll.DBRW($L$183,G$193,$N$186,$N$18,$N$188,$N$189,$L199,$N$191,$N$190,$N$185)</f>
        <v>-642440.63000000129</v>
      </c>
      <c r="H199" s="17">
        <f>_xll.DBRW($L$183,H$193,$N$186,$N$187,$N$188,$N$189,$L199,$N$191,$N$190,$N$185)</f>
        <v>288338.46745418303</v>
      </c>
      <c r="I199" s="17">
        <f>_xll.DBRW($L$183,I$193,$N$186,$N$187,$N$188,$N$189,$L199,$N$191,$N$190,$N$185)</f>
        <v>194166.05999999982</v>
      </c>
      <c r="J199" s="17">
        <f>_xll.DBRW($L$183,J$193,$N$186,$N$187,$N$188,$N$189,$L199,$N$191,$N$190,$N$185)</f>
        <v>936217.54115322512</v>
      </c>
      <c r="K199" s="18"/>
      <c r="L199" s="96" t="s">
        <v>100</v>
      </c>
      <c r="M199" s="20"/>
      <c r="N199" s="17">
        <f>_xll.DBRW($L$183,N$193,$N$186,$N$187,$N$188,"YTD",$L199,$N$191,$N$190,$N$185)</f>
        <v>2299911.9087614822</v>
      </c>
      <c r="O199" s="17">
        <f>_xll.DBRW($L$183,O$193,$N$186,$N$187,$N$188,"YTD",$L199,$N$191,$N$190,$N$185)</f>
        <v>-14474815.443574786</v>
      </c>
      <c r="P199" s="17">
        <f>_xll.DBRW($L$183,P$193,$N$186,$N$187,$N$188,"YTD",$L199,$N$191,$N$190,$N$185)</f>
        <v>-247163.09843688924</v>
      </c>
      <c r="Q199" s="17">
        <f>_xll.DBRW($L$183,Q$193,$N$186,$N$18,$N$188,"YTD",$L199,$N$191,$N$190,$N$185)</f>
        <v>-1834544.3300000015</v>
      </c>
      <c r="S199" s="17">
        <f>_xll.DBRW($L$183,S$193,$N$186,$N$187,$N$19,$N$189,$L199,$N$191,$N$190,$N$185)</f>
        <v>-14474815.443574784</v>
      </c>
      <c r="T199" s="17">
        <f>_xll.DBRW($L$183,T$193,$N$186,$N$187,$N$19,$N$189,$L199,$N$191,$N$190,$N$185)</f>
        <v>-247163.09843688924</v>
      </c>
      <c r="U199" s="17">
        <f>_xll.DBRW($L$183,U$193,$N$186,$N$18,$N$19,$N$189,$L199,$N$191,$N$190,$N$185)</f>
        <v>-1834544.3300000008</v>
      </c>
    </row>
    <row r="200" spans="1:21" s="21" customFormat="1">
      <c r="A200" s="16" t="str">
        <f t="shared" si="7"/>
        <v>Leaf</v>
      </c>
      <c r="B200" s="16" t="str" cm="1">
        <f t="array" ref="B200">_xll.DBRW("Finance:}Elementattributes_Accounts - Cashflow",L200,"Summary Group Performance - Total")</f>
        <v/>
      </c>
      <c r="C200" s="16"/>
      <c r="D200" s="16" t="str" cm="1">
        <f t="array" ref="D200">_xll.DBRW("Finance:}Elementattributes_Accounts - Cashflow",L200," Percent")</f>
        <v/>
      </c>
      <c r="E200" s="16"/>
      <c r="F200" s="16"/>
      <c r="G200" s="17">
        <f>_xll.DBRW($L$183,G$193,$N$186,$N$18,$N$188,$N$189,$L200,$N$191,$N$190,$N$185)</f>
        <v>0</v>
      </c>
      <c r="H200" s="17">
        <f>_xll.DBRW($L$183,H$193,$N$186,$N$187,$N$188,$N$189,$L200,$N$191,$N$190,$N$185)</f>
        <v>-176436.84476478555</v>
      </c>
      <c r="I200" s="17">
        <f>_xll.DBRW($L$183,I$193,$N$186,$N$187,$N$188,$N$189,$L200,$N$191,$N$190,$N$185)</f>
        <v>2.3283064365386963E-10</v>
      </c>
      <c r="J200" s="17">
        <f>_xll.DBRW($L$183,J$193,$N$186,$N$187,$N$188,$N$189,$L200,$N$191,$N$190,$N$185)</f>
        <v>-9.4587448984384537E-11</v>
      </c>
      <c r="K200" s="18"/>
      <c r="L200" s="96" t="s">
        <v>101</v>
      </c>
      <c r="M200" s="20"/>
      <c r="N200" s="17">
        <f>_xll.DBRW($L$183,N$193,$N$186,$N$187,$N$188,"YTD",$L200,$N$191,$N$190,$N$185)</f>
        <v>-3.637978807091713E-11</v>
      </c>
      <c r="O200" s="17">
        <f>_xll.DBRW($L$183,O$193,$N$186,$N$187,$N$188,"YTD",$L200,$N$191,$N$190,$N$185)</f>
        <v>4.361162893474102E-3</v>
      </c>
      <c r="P200" s="17">
        <f>_xll.DBRW($L$183,P$193,$N$186,$N$187,$N$188,"YTD",$L200,$N$191,$N$190,$N$185)</f>
        <v>-176436.84476478555</v>
      </c>
      <c r="Q200" s="17">
        <f>_xll.DBRW($L$183,Q$193,$N$186,$N$18,$N$188,"YTD",$L200,$N$191,$N$190,$N$185)</f>
        <v>0</v>
      </c>
      <c r="S200" s="17">
        <f>_xll.DBRW($L$183,S$193,$N$186,$N$187,$N$19,$N$189,$L200,$N$191,$N$190,$N$185)</f>
        <v>4.361162893474102E-3</v>
      </c>
      <c r="T200" s="17">
        <f>_xll.DBRW($L$183,T$193,$N$186,$N$187,$N$19,$N$189,$L200,$N$191,$N$190,$N$185)</f>
        <v>-176436.84476478555</v>
      </c>
      <c r="U200" s="17">
        <f>_xll.DBRW($L$183,U$193,$N$186,$N$18,$N$19,$N$189,$L200,$N$191,$N$190,$N$185)</f>
        <v>0</v>
      </c>
    </row>
    <row r="201" spans="1:21" s="21" customFormat="1">
      <c r="A201" s="16" t="str">
        <f t="shared" si="7"/>
        <v>Leaf</v>
      </c>
      <c r="B201" s="16" t="str" cm="1">
        <f t="array" ref="B201">_xll.DBRW("Finance:}Elementattributes_Accounts - Cashflow",L201,"Summary Group Performance - Total")</f>
        <v/>
      </c>
      <c r="C201" s="16"/>
      <c r="D201" s="16" t="str" cm="1">
        <f t="array" ref="D201">_xll.DBRW("Finance:}Elementattributes_Accounts - Cashflow",L201," Percent")</f>
        <v/>
      </c>
      <c r="E201" s="16"/>
      <c r="F201" s="16"/>
      <c r="G201" s="17">
        <f>_xll.DBRW($L$183,G$193,$N$186,$N$18,$N$188,$N$189,$L201,$N$191,$N$190,$N$185)</f>
        <v>1450675.7700000003</v>
      </c>
      <c r="H201" s="17">
        <f>_xll.DBRW($L$183,H$193,$N$186,$N$187,$N$188,$N$189,$L201,$N$191,$N$190,$N$185)</f>
        <v>123926.97605140368</v>
      </c>
      <c r="I201" s="17">
        <f>_xll.DBRW($L$183,I$193,$N$186,$N$187,$N$188,$N$189,$L201,$N$191,$N$190,$N$185)</f>
        <v>1488666.0799999998</v>
      </c>
      <c r="J201" s="17">
        <f>_xll.DBRW($L$183,J$193,$N$186,$N$187,$N$188,$N$189,$L201,$N$191,$N$190,$N$185)</f>
        <v>338757.48691821488</v>
      </c>
      <c r="K201" s="18"/>
      <c r="L201" s="96" t="s">
        <v>102</v>
      </c>
      <c r="M201" s="20"/>
      <c r="N201" s="17">
        <f>_xll.DBRW($L$183,N$193,$N$186,$N$187,$N$188,"YTD",$L201,$N$191,$N$190,$N$185)</f>
        <v>-2583764.9708873704</v>
      </c>
      <c r="O201" s="17">
        <f>_xll.DBRW($L$183,O$193,$N$186,$N$187,$N$188,"YTD",$L201,$N$191,$N$190,$N$185)</f>
        <v>9202831.1309557129</v>
      </c>
      <c r="P201" s="17">
        <f>_xll.DBRW($L$183,P$193,$N$186,$N$187,$N$188,"YTD",$L201,$N$191,$N$190,$N$185)</f>
        <v>898469.78837650153</v>
      </c>
      <c r="Q201" s="17">
        <f>_xll.DBRW($L$183,Q$193,$N$186,$N$18,$N$188,"YTD",$L201,$N$191,$N$190,$N$185)</f>
        <v>-569300.69999999995</v>
      </c>
      <c r="S201" s="17">
        <f>_xll.DBRW($L$183,S$193,$N$186,$N$187,$N$19,$N$189,$L201,$N$191,$N$190,$N$185)</f>
        <v>9202831.130955711</v>
      </c>
      <c r="T201" s="17">
        <f>_xll.DBRW($L$183,T$193,$N$186,$N$187,$N$19,$N$189,$L201,$N$191,$N$190,$N$185)</f>
        <v>898469.78837650153</v>
      </c>
      <c r="U201" s="17">
        <f>_xll.DBRW($L$183,U$193,$N$186,$N$18,$N$19,$N$189,$L201,$N$191,$N$190,$N$185)</f>
        <v>-569300.70000000042</v>
      </c>
    </row>
    <row r="202" spans="1:21" s="21" customFormat="1">
      <c r="A202" s="16" t="str">
        <f t="shared" si="7"/>
        <v>Leaf</v>
      </c>
      <c r="B202" s="16" t="str" cm="1">
        <f t="array" ref="B202">_xll.DBRW("Finance:}Elementattributes_Accounts - Cashflow",L202,"Summary Group Performance - Total")</f>
        <v/>
      </c>
      <c r="C202" s="16"/>
      <c r="D202" s="16" t="str" cm="1">
        <f t="array" ref="D202">_xll.DBRW("Finance:}Elementattributes_Accounts - Cashflow",L202," Percent")</f>
        <v/>
      </c>
      <c r="E202" s="16"/>
      <c r="F202" s="16"/>
      <c r="G202" s="17">
        <f>_xll.DBRW($L$183,G$193,$N$186,$N$18,$N$188,$N$189,$L202,$N$191,$N$190,$N$185)</f>
        <v>0</v>
      </c>
      <c r="H202" s="17">
        <f>_xll.DBRW($L$183,H$193,$N$186,$N$187,$N$188,$N$189,$L202,$N$191,$N$190,$N$185)</f>
        <v>251601.90052425835</v>
      </c>
      <c r="I202" s="17">
        <f>_xll.DBRW($L$183,I$193,$N$186,$N$187,$N$188,$N$189,$L202,$N$191,$N$190,$N$185)</f>
        <v>-1.1641532182693481E-10</v>
      </c>
      <c r="J202" s="17">
        <f>_xll.DBRW($L$183,J$193,$N$186,$N$187,$N$188,$N$189,$L202,$N$191,$N$190,$N$185)</f>
        <v>1.0186340659856796E-10</v>
      </c>
      <c r="K202" s="18"/>
      <c r="L202" s="96" t="s">
        <v>103</v>
      </c>
      <c r="M202" s="20"/>
      <c r="N202" s="17">
        <f>_xll.DBRW($L$183,N$193,$N$186,$N$187,$N$188,"YTD",$L202,$N$191,$N$190,$N$185)</f>
        <v>-2.9103830456733704E-11</v>
      </c>
      <c r="O202" s="17">
        <f>_xll.DBRW($L$183,O$193,$N$186,$N$187,$N$188,"YTD",$L202,$N$191,$N$190,$N$185)</f>
        <v>1.5721014715381898E-3</v>
      </c>
      <c r="P202" s="17">
        <f>_xll.DBRW($L$183,P$193,$N$186,$N$187,$N$188,"YTD",$L202,$N$191,$N$190,$N$185)</f>
        <v>251601.90052425835</v>
      </c>
      <c r="Q202" s="17">
        <f>_xll.DBRW($L$183,Q$193,$N$186,$N$18,$N$188,"YTD",$L202,$N$191,$N$190,$N$185)</f>
        <v>0</v>
      </c>
      <c r="S202" s="17">
        <f>_xll.DBRW($L$183,S$193,$N$186,$N$187,$N$19,$N$189,$L202,$N$191,$N$190,$N$185)</f>
        <v>1.5721011441200972E-3</v>
      </c>
      <c r="T202" s="17">
        <f>_xll.DBRW($L$183,T$193,$N$186,$N$187,$N$19,$N$189,$L202,$N$191,$N$190,$N$185)</f>
        <v>251601.90052425835</v>
      </c>
      <c r="U202" s="17">
        <f>_xll.DBRW($L$183,U$193,$N$186,$N$18,$N$19,$N$189,$L202,$N$191,$N$190,$N$185)</f>
        <v>0</v>
      </c>
    </row>
    <row r="203" spans="1:21" s="21" customFormat="1">
      <c r="A203" s="16" t="str">
        <f t="shared" si="7"/>
        <v>Leaf</v>
      </c>
      <c r="B203" s="16" t="str" cm="1">
        <f t="array" ref="B203">_xll.DBRW("Finance:}Elementattributes_Accounts - Cashflow",L203,"Summary Group Performance - Total")</f>
        <v/>
      </c>
      <c r="C203" s="16"/>
      <c r="D203" s="16" t="str" cm="1">
        <f t="array" ref="D203">_xll.DBRW("Finance:}Elementattributes_Accounts - Cashflow",L203," Percent")</f>
        <v/>
      </c>
      <c r="E203" s="16"/>
      <c r="F203" s="16"/>
      <c r="G203" s="17">
        <f>_xll.DBRW($L$183,G$193,$N$186,$N$18,$N$188,$N$189,$L203,$N$191,$N$190,$N$185)</f>
        <v>-1165834.0099999956</v>
      </c>
      <c r="H203" s="17">
        <f>_xll.DBRW($L$183,H$193,$N$186,$N$187,$N$188,$N$189,$L203,$N$191,$N$190,$N$185)</f>
        <v>513062.23113796115</v>
      </c>
      <c r="I203" s="17">
        <f>_xll.DBRW($L$183,I$193,$N$186,$N$187,$N$188,$N$189,$L203,$N$191,$N$190,$N$185)</f>
        <v>167211.37999999739</v>
      </c>
      <c r="J203" s="17">
        <f>_xll.DBRW($L$183,J$193,$N$186,$N$187,$N$188,$N$189,$L203,$N$191,$N$190,$N$185)</f>
        <v>-147700.13734542223</v>
      </c>
      <c r="K203" s="18"/>
      <c r="L203" s="96" t="s">
        <v>104</v>
      </c>
      <c r="M203" s="20"/>
      <c r="N203" s="17">
        <f>_xll.DBRW($L$183,N$193,$N$186,$N$187,$N$188,"YTD",$L203,$N$191,$N$190,$N$185)</f>
        <v>-11890538.716698911</v>
      </c>
      <c r="O203" s="17">
        <f>_xll.DBRW($L$183,O$193,$N$186,$N$187,$N$188,"YTD",$L203,$N$191,$N$190,$N$185)</f>
        <v>11102542.615622766</v>
      </c>
      <c r="P203" s="17">
        <f>_xll.DBRW($L$183,P$193,$N$186,$N$187,$N$188,"YTD",$L203,$N$191,$N$190,$N$185)</f>
        <v>2165157.3635019064</v>
      </c>
      <c r="Q203" s="17">
        <f>_xll.DBRW($L$183,Q$193,$N$186,$N$18,$N$188,"YTD",$L203,$N$191,$N$190,$N$185)</f>
        <v>916860.56000001193</v>
      </c>
      <c r="S203" s="17">
        <f>_xll.DBRW($L$183,S$193,$N$186,$N$187,$N$19,$N$189,$L203,$N$191,$N$190,$N$185)</f>
        <v>11102542.615622768</v>
      </c>
      <c r="T203" s="17">
        <f>_xll.DBRW($L$183,T$193,$N$186,$N$187,$N$19,$N$189,$L203,$N$191,$N$190,$N$185)</f>
        <v>2165157.3635019059</v>
      </c>
      <c r="U203" s="17">
        <f>_xll.DBRW($L$183,U$193,$N$186,$N$18,$N$19,$N$189,$L203,$N$191,$N$190,$N$185)</f>
        <v>916860.55999999749</v>
      </c>
    </row>
    <row r="204" spans="1:21" s="9" customFormat="1" ht="24.6">
      <c r="A204" s="4" t="str">
        <f t="shared" si="7"/>
        <v>Custom</v>
      </c>
      <c r="B204" s="4" t="str" cm="1">
        <f t="array" ref="B204">_xll.DBRW("Finance:}Elementattributes_Accounts - Cashflow",L204,"Summary Group Performance - Total")</f>
        <v>1</v>
      </c>
      <c r="C204" s="4"/>
      <c r="D204" s="4" t="str" cm="1">
        <f t="array" ref="D204">_xll.DBRW("Finance:}Elementattributes_Accounts - Cashflow",L204," Percent")</f>
        <v/>
      </c>
      <c r="E204" s="4"/>
      <c r="F204" s="4"/>
      <c r="G204" s="5">
        <f>_xll.DBRW($L$183,G$193,$N$186,$N$18,$N$188,$N$189,$L204,$N$191,$N$190,$N$185)</f>
        <v>970263.32000000239</v>
      </c>
      <c r="H204" s="5">
        <f>_xll.DBRW($L$183,H$193,$N$186,$N$187,$N$188,$N$189,$L204,$N$191,$N$190,$N$185)</f>
        <v>797198.0726473534</v>
      </c>
      <c r="I204" s="5">
        <f>_xll.DBRW($L$183,I$193,$N$186,$N$187,$N$188,$N$189,$L204,$N$191,$N$190,$N$185)</f>
        <v>1072417.8699999969</v>
      </c>
      <c r="J204" s="5">
        <f>_xll.DBRW($L$183,J$193,$N$186,$N$187,$N$188,$N$189,$L204,$N$191,$N$190,$N$185)</f>
        <v>1447058.333107403</v>
      </c>
      <c r="K204" s="6"/>
      <c r="L204" s="97" t="s">
        <v>105</v>
      </c>
      <c r="M204" s="8"/>
      <c r="N204" s="5">
        <f>_xll.DBRW($L$183,N$193,$N$186,$N$187,$N$188,"YTD",$L204,$N$191,$N$190,$N$185)</f>
        <v>-7490638.6622462654</v>
      </c>
      <c r="O204" s="5">
        <f>_xll.DBRW($L$183,O$193,$N$186,$N$187,$N$188,"YTD",$L204,$N$191,$N$190,$N$185)</f>
        <v>-7115331.9543611174</v>
      </c>
      <c r="P204" s="5">
        <f>_xll.DBRW($L$183,P$193,$N$186,$N$187,$N$188,"YTD",$L204,$N$191,$N$190,$N$185)</f>
        <v>5575205.0107801994</v>
      </c>
      <c r="Q204" s="5">
        <f>_xll.DBRW($L$183,Q$193,$N$186,$N$18,$N$188,"YTD",$L204,$N$191,$N$190,$N$185)</f>
        <v>-302362.38999998884</v>
      </c>
      <c r="S204" s="5">
        <f>_xll.DBRW($L$183,S$193,$N$186,$N$187,$N$19,$N$189,$L204,$N$191,$N$190,$N$185)</f>
        <v>-7115331.9543611109</v>
      </c>
      <c r="T204" s="5">
        <f>_xll.DBRW($L$183,T$193,$N$186,$N$187,$N$19,$N$189,$L204,$N$191,$N$190,$N$185)</f>
        <v>5575205.0107801994</v>
      </c>
      <c r="U204" s="5">
        <f>_xll.DBRW($L$183,U$193,$N$186,$N$18,$N$19,$N$189,$L204,$N$191,$N$190,$N$185)</f>
        <v>-302362.39000000374</v>
      </c>
    </row>
    <row r="205" spans="1:21" s="9" customFormat="1" ht="24.6">
      <c r="A205" s="4" t="str">
        <f t="shared" si="7"/>
        <v>Custom</v>
      </c>
      <c r="B205" s="4" t="str" cm="1">
        <f t="array" ref="B205">_xll.DBRW("Finance:}Elementattributes_Accounts - Cashflow",L205,"Summary Group Performance - Total")</f>
        <v>1</v>
      </c>
      <c r="C205" s="4"/>
      <c r="D205" s="4" t="str" cm="1">
        <f t="array" ref="D205">_xll.DBRW("Finance:}Elementattributes_Accounts - Cashflow",L205," Percent")</f>
        <v/>
      </c>
      <c r="E205" s="4"/>
      <c r="F205" s="4"/>
      <c r="G205" s="5">
        <f>_xll.DBRW($L$183,G$193,$N$186,$N$18,$N$188,$N$189,$L205,$N$191,$N$190,$N$185)</f>
        <v>3307655.8600000036</v>
      </c>
      <c r="H205" s="5">
        <f>_xll.DBRW($L$183,H$193,$N$186,$N$187,$N$188,$N$189,$L205,$N$191,$N$190,$N$185)</f>
        <v>2069912.8188690757</v>
      </c>
      <c r="I205" s="5">
        <f>_xll.DBRW($L$183,I$193,$N$186,$N$187,$N$188,$N$189,$L205,$N$191,$N$190,$N$185)</f>
        <v>2522882.6300000018</v>
      </c>
      <c r="J205" s="5">
        <f>_xll.DBRW($L$183,J$193,$N$186,$N$187,$N$188,$N$189,$L205,$N$191,$N$190,$N$185)</f>
        <v>4079344.8895944194</v>
      </c>
      <c r="K205" s="6"/>
      <c r="L205" s="97" t="s">
        <v>106</v>
      </c>
      <c r="M205" s="8"/>
      <c r="N205" s="5">
        <f>_xll.DBRW($L$183,N$193,$N$186,$N$187,$N$188,"YTD",$L205,$N$191,$N$190,$N$185)</f>
        <v>6087785.4514026269</v>
      </c>
      <c r="O205" s="5">
        <f>_xll.DBRW($L$183,O$193,$N$186,$N$187,$N$188,"YTD",$L205,$N$191,$N$190,$N$185)</f>
        <v>4771423.385638874</v>
      </c>
      <c r="P205" s="5">
        <f>_xll.DBRW($L$183,P$193,$N$186,$N$187,$N$188,"YTD",$L205,$N$191,$N$190,$N$185)</f>
        <v>18636027.835380342</v>
      </c>
      <c r="Q205" s="5">
        <f>_xll.DBRW($L$183,Q$193,$N$186,$N$18,$N$188,"YTD",$L205,$N$191,$N$190,$N$185)</f>
        <v>13019576.939999988</v>
      </c>
      <c r="S205" s="5">
        <f>_xll.DBRW($L$183,S$193,$N$186,$N$187,$N$19,$N$189,$L205,$N$191,$N$190,$N$185)</f>
        <v>4771423.3856388777</v>
      </c>
      <c r="T205" s="5">
        <f>_xll.DBRW($L$183,T$193,$N$186,$N$187,$N$19,$N$189,$L205,$N$191,$N$190,$N$185)</f>
        <v>18636027.835380349</v>
      </c>
      <c r="U205" s="5">
        <f>_xll.DBRW($L$183,U$193,$N$186,$N$18,$N$19,$N$189,$L205,$N$191,$N$190,$N$185)</f>
        <v>13019576.939999973</v>
      </c>
    </row>
    <row r="208" spans="1:21">
      <c r="A208" s="1" t="s">
        <v>0</v>
      </c>
    </row>
  </sheetData>
  <mergeCells count="15">
    <mergeCell ref="G110:J110"/>
    <mergeCell ref="N110:Q110"/>
    <mergeCell ref="S110:U110"/>
    <mergeCell ref="I11:J11"/>
    <mergeCell ref="I13:J13"/>
    <mergeCell ref="I14:J14"/>
    <mergeCell ref="G11:H11"/>
    <mergeCell ref="G106:J106"/>
    <mergeCell ref="N106:Q106"/>
    <mergeCell ref="S106:U106"/>
    <mergeCell ref="G13:H13"/>
    <mergeCell ref="G14:H14"/>
    <mergeCell ref="G25:J25"/>
    <mergeCell ref="N25:Q25"/>
    <mergeCell ref="S25:U25"/>
  </mergeCells>
  <hyperlinks>
    <hyperlink ref="L195" r:id="rId1" display="=@TM1RPTROW($J$176,&quot;Finance:Accounts - Cashflow&quot;,,,&quot;Display Name&quot;,FALSE,TM1RPTQRYRNG59035089,,FALSE)" xr:uid="{CC540DC9-3421-4B1B-BE8C-C48BBADFE3AE}"/>
    <hyperlink ref="L161" r:id="rId2" display="=@TM1RPTROW($J$141,&quot;Finance:Accounts - MA&quot;,,,&quot;Display Name&quot;,FALSE,'Summary Group Performance'!Dynamic_ae2ad3628e3c4dc284cb10d5588531d3,,false)" xr:uid="{7A7090F4-5361-4996-AEA6-2F481D60238C}"/>
    <hyperlink ref="L135" r:id="rId3" display="=@TM1RPTROW($J$117,&quot;Finance:Accounts - MA&quot;,,,&quot;Display Name&quot;,FALSE,'Summary Group Performance'!Dynamic_bc2d0e3322d04ddf8160ec0b6926f19c,,false)" xr:uid="{42DDA73D-2D27-474D-B6A1-56BBED19D81C}"/>
    <hyperlink ref="L112" r:id="rId4" display="=@TM1RPTROW($J$93,&quot;Finance:Accounts - MA&quot;,,,&quot;Display Name&quot;,FALSE,'Summary Group Performance'!Dynamic_fe995f6263f54176a6be14c1c9cf279b,,FALSE)" xr:uid="{7971F849-110B-450A-879E-C8AD16D8AF61}"/>
    <hyperlink ref="L59" r:id="rId5" display="=@TM1RPTROW($J$44,&quot;Finance:Accounts - MA&quot;,,,&quot;Display Name&quot;,FALSE,'Summary Group Performance'!Dynamic_a27a1e7c9c9e4547a4591925de71738c,,FALSE)" xr:uid="{ACD73DC4-B4D2-42B1-BA93-AD41A67C3707}"/>
    <hyperlink ref="L29" r:id="rId6" display="=@TM1RPTROW($J$7,&quot;Finance:Accounts - MA&quot;,&quot;Summary Group Performance Reporting Subset - D&amp;E&quot;,,&quot;Display Name&quot;,FALSE,,,FALSE)" xr:uid="{8C5BA1F5-6829-4FC4-B007-C6A955D88FC7}"/>
    <hyperlink ref="L136" r:id="rId7" display="=@TM1RPTROW($J$117,&quot;Finance:Accounts - MA&quot;,,,&quot;Display Name&quot;,FALSE,'Summary Group Performance'!Dynamic_bc2d0e3322d04ddf8160ec0b6926f19c,,false)" xr:uid="{E2B0E7C7-2AAA-40BC-AFD8-E9E190356F04}"/>
    <hyperlink ref="L137" r:id="rId8" display="=@TM1RPTROW($J$117,&quot;Finance:Accounts - MA&quot;,,,&quot;Display Name&quot;,FALSE,'Summary Group Performance'!Dynamic_bc2d0e3322d04ddf8160ec0b6926f19c,,false)" xr:uid="{F6C9CA4E-E5F7-4DDD-A692-8773F68EA380}"/>
    <hyperlink ref="L138" r:id="rId9" display="=@TM1RPTROW($J$117,&quot;Finance:Accounts - MA&quot;,,,&quot;Display Name&quot;,FALSE,'Summary Group Performance'!Dynamic_bc2d0e3322d04ddf8160ec0b6926f19c,,false)" xr:uid="{ABA49CA9-72D8-4D63-AC62-C0E078B25815}"/>
    <hyperlink ref="L162" r:id="rId10" display="=@TM1RPTROW($J$141,&quot;Finance:Accounts - MA&quot;,,,&quot;Display Name&quot;,FALSE,'Summary Group Performance'!Dynamic_ae2ad3628e3c4dc284cb10d5588531d3,,false)" xr:uid="{AEFA2CF1-A985-469F-913A-FB5B9293D8A9}"/>
    <hyperlink ref="L163" r:id="rId11" display="=@TM1RPTROW($J$141,&quot;Finance:Accounts - MA&quot;,,,&quot;Display Name&quot;,FALSE,'Summary Group Performance'!Dynamic_ae2ad3628e3c4dc284cb10d5588531d3,,false)" xr:uid="{ACEF7A73-C9B7-48D2-951C-3EB7554D35E8}"/>
    <hyperlink ref="L164" r:id="rId12" display="=@TM1RPTROW($J$141,&quot;Finance:Accounts - MA&quot;,,,&quot;Display Name&quot;,FALSE,'Summary Group Performance'!Dynamic_ae2ad3628e3c4dc284cb10d5588531d3,,false)" xr:uid="{5EEAE565-A58F-46C0-A8E2-FF7A39F834FF}"/>
    <hyperlink ref="L165" r:id="rId13" display="=@TM1RPTROW($J$141,&quot;Finance:Accounts - MA&quot;,,,&quot;Display Name&quot;,FALSE,'Summary Group Performance'!Dynamic_ae2ad3628e3c4dc284cb10d5588531d3,,false)" xr:uid="{19B227D7-150F-4882-93CF-E12E171012D9}"/>
    <hyperlink ref="L166" r:id="rId14" display="=@TM1RPTROW($J$141,&quot;Finance:Accounts - MA&quot;,,,&quot;Display Name&quot;,FALSE,'Summary Group Performance'!Dynamic_ae2ad3628e3c4dc284cb10d5588531d3,,false)" xr:uid="{552E20F2-7F7D-404F-84D9-C360A8F6FA29}"/>
    <hyperlink ref="L167" r:id="rId15" display="=@TM1RPTROW($J$141,&quot;Finance:Accounts - MA&quot;,,,&quot;Display Name&quot;,FALSE,'Summary Group Performance'!Dynamic_ae2ad3628e3c4dc284cb10d5588531d3,,false)" xr:uid="{664EB75D-7C65-4FE0-932C-212BF43F10B6}"/>
    <hyperlink ref="L168" r:id="rId16" display="=@TM1RPTROW($J$141,&quot;Finance:Accounts - MA&quot;,,,&quot;Display Name&quot;,FALSE,'Summary Group Performance'!Dynamic_ae2ad3628e3c4dc284cb10d5588531d3,,false)" xr:uid="{F207640B-0A03-425D-B8A7-AC17DA4C1ADC}"/>
    <hyperlink ref="L169" r:id="rId17" display="=@TM1RPTROW($J$141,&quot;Finance:Accounts - MA&quot;,,,&quot;Display Name&quot;,FALSE,'Summary Group Performance'!Dynamic_ae2ad3628e3c4dc284cb10d5588531d3,,false)" xr:uid="{4968BCF5-BEA9-42DF-B079-00F1D313B70D}"/>
    <hyperlink ref="L170" r:id="rId18" display="=@TM1RPTROW($J$141,&quot;Finance:Accounts - MA&quot;,,,&quot;Display Name&quot;,FALSE,'Summary Group Performance'!Dynamic_ae2ad3628e3c4dc284cb10d5588531d3,,false)" xr:uid="{0E55691B-71C3-4A3D-816B-44ABFDABE3AB}"/>
    <hyperlink ref="L171" r:id="rId19" display="=@TM1RPTROW($J$141,&quot;Finance:Accounts - MA&quot;,,,&quot;Display Name&quot;,FALSE,'Summary Group Performance'!Dynamic_ae2ad3628e3c4dc284cb10d5588531d3,,false)" xr:uid="{E2AA1900-E8E1-4A97-A243-3E5A1EB06D6B}"/>
    <hyperlink ref="L172" r:id="rId20" display="=@TM1RPTROW($J$141,&quot;Finance:Accounts - MA&quot;,,,&quot;Display Name&quot;,FALSE,'Summary Group Performance'!Dynamic_ae2ad3628e3c4dc284cb10d5588531d3,,false)" xr:uid="{CE4937CF-4039-4FDA-B3E7-3F5F6F95379A}"/>
    <hyperlink ref="L173" r:id="rId21" display="=@TM1RPTROW($J$141,&quot;Finance:Accounts - MA&quot;,,,&quot;Display Name&quot;,FALSE,'Summary Group Performance'!Dynamic_ae2ad3628e3c4dc284cb10d5588531d3,,false)" xr:uid="{C0B30B93-A466-4935-9796-918118640CFE}"/>
    <hyperlink ref="L174" r:id="rId22" display="=@TM1RPTROW($J$141,&quot;Finance:Accounts - MA&quot;,,,&quot;Display Name&quot;,FALSE,'Summary Group Performance'!Dynamic_ae2ad3628e3c4dc284cb10d5588531d3,,false)" xr:uid="{DE897767-B112-4D1F-9AAA-3568D03E2B5D}"/>
    <hyperlink ref="L196" r:id="rId23" display="=@TM1RPTROW($J$176,&quot;Finance:Accounts - Cashflow&quot;,,,&quot;Display Name&quot;,FALSE,TM1RPTQRYRNG59035089,,FALSE)" xr:uid="{00459427-6BC6-40A7-860B-B0AF6D8A68DC}"/>
    <hyperlink ref="L197" r:id="rId24" display="=@TM1RPTROW($J$176,&quot;Finance:Accounts - Cashflow&quot;,,,&quot;Display Name&quot;,FALSE,TM1RPTQRYRNG59035089,,FALSE)" xr:uid="{03379167-3E29-45C3-8772-62F4D22EE7FC}"/>
    <hyperlink ref="L198" r:id="rId25" display="=@TM1RPTROW($J$176,&quot;Finance:Accounts - Cashflow&quot;,,,&quot;Display Name&quot;,FALSE,TM1RPTQRYRNG59035089,,FALSE)" xr:uid="{11CD2724-EC98-4003-AFFA-B8CC9C29A2AC}"/>
    <hyperlink ref="L199" r:id="rId26" display="=@TM1RPTROW($J$176,&quot;Finance:Accounts - Cashflow&quot;,,,&quot;Display Name&quot;,FALSE,TM1RPTQRYRNG59035089,,FALSE)" xr:uid="{71DD7C53-40BC-46BC-AC41-0B90B851B0F7}"/>
    <hyperlink ref="L200" r:id="rId27" display="=@TM1RPTROW($J$176,&quot;Finance:Accounts - Cashflow&quot;,,,&quot;Display Name&quot;,FALSE,TM1RPTQRYRNG59035089,,FALSE)" xr:uid="{7CED721A-BB69-41EA-97E9-9AFE6C25BE67}"/>
    <hyperlink ref="L201" r:id="rId28" display="=@TM1RPTROW($J$176,&quot;Finance:Accounts - Cashflow&quot;,,,&quot;Display Name&quot;,FALSE,TM1RPTQRYRNG59035089,,FALSE)" xr:uid="{44746054-CA4F-4F54-BAFD-372A559FF73D}"/>
    <hyperlink ref="L202" r:id="rId29" display="=@TM1RPTROW($J$176,&quot;Finance:Accounts - Cashflow&quot;,,,&quot;Display Name&quot;,FALSE,TM1RPTQRYRNG59035089,,FALSE)" xr:uid="{A1A37EBA-DA13-4984-8844-D1140F1B5D5D}"/>
    <hyperlink ref="L203" r:id="rId30" display="=@TM1RPTROW($J$176,&quot;Finance:Accounts - Cashflow&quot;,,,&quot;Display Name&quot;,FALSE,TM1RPTQRYRNG59035089,,FALSE)" xr:uid="{DEB7E7D9-12F3-4D3A-9EFA-F423F1DB0ABC}"/>
    <hyperlink ref="L204" r:id="rId31" display="=@TM1RPTROW($J$176,&quot;Finance:Accounts - Cashflow&quot;,,,&quot;Display Name&quot;,FALSE,TM1RPTQRYRNG59035089,,FALSE)" xr:uid="{B83251F6-FBAF-47F7-8801-A698541932FB}"/>
    <hyperlink ref="L205" r:id="rId32" display="=@TM1RPTROW($J$176,&quot;Finance:Accounts - Cashflow&quot;,,,&quot;Display Name&quot;,FALSE,TM1RPTQRYRNG59035089,,FALSE)" xr:uid="{4107B0B6-A2BB-436D-AFE3-CE0A96C72BD5}"/>
    <hyperlink ref="L30" r:id="rId33" display="=@TM1RPTROW($J$7,&quot;Finance:Accounts - MA&quot;,&quot;Summary Group Performance Reporting Subset - D&amp;E&quot;,,&quot;Display Name&quot;,FALSE,,,FALSE)" xr:uid="{8B9F6371-746E-4C95-817F-995D078748C5}"/>
    <hyperlink ref="L31" r:id="rId34" display="=@TM1RPTROW($J$7,&quot;Finance:Accounts - MA&quot;,&quot;Summary Group Performance Reporting Subset - D&amp;E&quot;,,&quot;Display Name&quot;,FALSE,,,FALSE)" xr:uid="{CB5F2951-683D-4A1C-9467-6B759F35648A}"/>
    <hyperlink ref="L32" r:id="rId35" display="=@TM1RPTROW($J$7,&quot;Finance:Accounts - MA&quot;,&quot;Summary Group Performance Reporting Subset - D&amp;E&quot;,,&quot;Display Name&quot;,FALSE,,,FALSE)" xr:uid="{ECAF1DDF-B7D4-49A0-99AC-59C2DB6B06B6}"/>
    <hyperlink ref="L33" r:id="rId36" display="=@TM1RPTROW($J$7,&quot;Finance:Accounts - MA&quot;,&quot;Summary Group Performance Reporting Subset - D&amp;E&quot;,,&quot;Display Name&quot;,FALSE,,,FALSE)" xr:uid="{AD6F799F-AB62-43A2-BB92-16FFA757390A}"/>
    <hyperlink ref="L34" r:id="rId37" display="=@TM1RPTROW($J$7,&quot;Finance:Accounts - MA&quot;,&quot;Summary Group Performance Reporting Subset - D&amp;E&quot;,,&quot;Display Name&quot;,FALSE,,,FALSE)" xr:uid="{C3984EB8-4289-483A-9CAD-98A271E58DB0}"/>
    <hyperlink ref="L35" r:id="rId38" display="=@TM1RPTROW($J$7,&quot;Finance:Accounts - MA&quot;,&quot;Summary Group Performance Reporting Subset - D&amp;E&quot;,,&quot;Display Name&quot;,FALSE,,,FALSE)" xr:uid="{8565BDC1-2FD0-4E3B-A540-05A68DA0F374}"/>
    <hyperlink ref="L36" r:id="rId39" display="=@TM1RPTROW($J$7,&quot;Finance:Accounts - MA&quot;,&quot;Summary Group Performance Reporting Subset - D&amp;E&quot;,,&quot;Display Name&quot;,FALSE,,,FALSE)" xr:uid="{350E8BE7-CF80-469F-BC2C-E3F63C28521D}"/>
    <hyperlink ref="L60" r:id="rId40" display="=@TM1RPTROW($J$44,&quot;Finance:Accounts - MA&quot;,,,&quot;Display Name&quot;,FALSE,'Summary Group Performance'!Dynamic_a27a1e7c9c9e4547a4591925de71738c,,FALSE)" xr:uid="{1608B486-D016-4221-A47C-D3BCBAC3553A}"/>
    <hyperlink ref="L61" r:id="rId41" display="=@TM1RPTROW($J$44,&quot;Finance:Accounts - MA&quot;,,,&quot;Display Name&quot;,FALSE,'Summary Group Performance'!Dynamic_a27a1e7c9c9e4547a4591925de71738c,,FALSE)" xr:uid="{468FDC3D-0913-47AF-8546-481A41B02E9A}"/>
    <hyperlink ref="L62" r:id="rId42" display="=@TM1RPTROW($J$44,&quot;Finance:Accounts - MA&quot;,,,&quot;Display Name&quot;,FALSE,'Summary Group Performance'!Dynamic_a27a1e7c9c9e4547a4591925de71738c,,FALSE)" xr:uid="{7CCC6B7C-DFE9-4EFF-94F8-C8A3C07CE151}"/>
    <hyperlink ref="L63" r:id="rId43" display="=@TM1RPTROW($J$44,&quot;Finance:Accounts - MA&quot;,,,&quot;Display Name&quot;,FALSE,'Summary Group Performance'!Dynamic_a27a1e7c9c9e4547a4591925de71738c,,FALSE)" xr:uid="{A6132D2D-98C8-4622-AF56-D6857040C62B}"/>
    <hyperlink ref="L64" r:id="rId44" display="=@TM1RPTROW($J$44,&quot;Finance:Accounts - MA&quot;,,,&quot;Display Name&quot;,FALSE,'Summary Group Performance'!Dynamic_a27a1e7c9c9e4547a4591925de71738c,,FALSE)" xr:uid="{9ABBB1ED-77DD-4576-9156-C1BFABFC357B}"/>
    <hyperlink ref="L65" r:id="rId45" display="=@TM1RPTROW($J$44,&quot;Finance:Accounts - MA&quot;,,,&quot;Display Name&quot;,FALSE,'Summary Group Performance'!Dynamic_a27a1e7c9c9e4547a4591925de71738c,,FALSE)" xr:uid="{AA8E78DE-C783-410C-99DC-81DF95A76419}"/>
    <hyperlink ref="L66" r:id="rId46" display="=@TM1RPTROW($J$44,&quot;Finance:Accounts - MA&quot;,,,&quot;Display Name&quot;,FALSE,'Summary Group Performance'!Dynamic_a27a1e7c9c9e4547a4591925de71738c,,FALSE)" xr:uid="{8361744B-96A2-4E6F-B01A-C2D35F3A6670}"/>
    <hyperlink ref="L67" r:id="rId47" display="=@TM1RPTROW($J$44,&quot;Finance:Accounts - MA&quot;,,,&quot;Display Name&quot;,FALSE,'Summary Group Performance'!Dynamic_a27a1e7c9c9e4547a4591925de71738c,,FALSE)" xr:uid="{B45DEB6A-20ED-4592-AA12-4E3CBB15A10A}"/>
    <hyperlink ref="L68" r:id="rId48" display="=@TM1RPTROW($J$44,&quot;Finance:Accounts - MA&quot;,,,&quot;Display Name&quot;,FALSE,'Summary Group Performance'!Dynamic_a27a1e7c9c9e4547a4591925de71738c,,FALSE)" xr:uid="{938763F1-5DDA-45CE-A608-A0E8D5003BC5}"/>
    <hyperlink ref="L69" r:id="rId49" display="=@TM1RPTROW($J$44,&quot;Finance:Accounts - MA&quot;,,,&quot;Display Name&quot;,FALSE,'Summary Group Performance'!Dynamic_a27a1e7c9c9e4547a4591925de71738c,,FALSE)" xr:uid="{A76C0B36-B925-4E99-9273-A4514F4F76B8}"/>
    <hyperlink ref="L70" r:id="rId50" display="=@TM1RPTROW($J$44,&quot;Finance:Accounts - MA&quot;,,,&quot;Display Name&quot;,FALSE,'Summary Group Performance'!Dynamic_a27a1e7c9c9e4547a4591925de71738c,,FALSE)" xr:uid="{93915BD2-DF1A-4AF4-B910-709801CD5E0D}"/>
    <hyperlink ref="L71" r:id="rId51" display="=@TM1RPTROW($J$44,&quot;Finance:Accounts - MA&quot;,,,&quot;Display Name&quot;,FALSE,'Summary Group Performance'!Dynamic_a27a1e7c9c9e4547a4591925de71738c,,FALSE)" xr:uid="{2B45AF06-E5D9-4A79-86D0-A7EB4C8D4006}"/>
    <hyperlink ref="L72" r:id="rId52" display="=@TM1RPTROW($J$44,&quot;Finance:Accounts - MA&quot;,,,&quot;Display Name&quot;,FALSE,'Summary Group Performance'!Dynamic_a27a1e7c9c9e4547a4591925de71738c,,FALSE)" xr:uid="{F2A8FD8A-A6F7-44A0-B016-E387FD06817E}"/>
    <hyperlink ref="L73" r:id="rId53" display="=@TM1RPTROW($J$44,&quot;Finance:Accounts - MA&quot;,,,&quot;Display Name&quot;,FALSE,'Summary Group Performance'!Dynamic_a27a1e7c9c9e4547a4591925de71738c,,FALSE)" xr:uid="{4F066428-9B3C-4D2B-A7F6-33C60816F54F}"/>
    <hyperlink ref="L74" r:id="rId54" display="=@TM1RPTROW($J$44,&quot;Finance:Accounts - MA&quot;,,,&quot;Display Name&quot;,FALSE,'Summary Group Performance'!Dynamic_a27a1e7c9c9e4547a4591925de71738c,,FALSE)" xr:uid="{B16BB624-54DB-4BD1-BCF6-C6EE1D0FC9D3}"/>
    <hyperlink ref="L75" r:id="rId55" display="=@TM1RPTROW($J$44,&quot;Finance:Accounts - MA&quot;,,,&quot;Display Name&quot;,FALSE,'Summary Group Performance'!Dynamic_a27a1e7c9c9e4547a4591925de71738c,,FALSE)" xr:uid="{D4B9695F-EFA3-478E-BA94-C04F9B0FE871}"/>
    <hyperlink ref="L76" r:id="rId56" display="=@TM1RPTROW($J$44,&quot;Finance:Accounts - MA&quot;,,,&quot;Display Name&quot;,FALSE,'Summary Group Performance'!Dynamic_a27a1e7c9c9e4547a4591925de71738c,,FALSE)" xr:uid="{DBFFCDEF-1FD9-4116-90AE-72AA24192903}"/>
    <hyperlink ref="L77" r:id="rId57" display="=@TM1RPTROW($J$44,&quot;Finance:Accounts - MA&quot;,,,&quot;Display Name&quot;,FALSE,'Summary Group Performance'!Dynamic_a27a1e7c9c9e4547a4591925de71738c,,FALSE)" xr:uid="{766A038F-28FD-4771-81A1-442C81C65762}"/>
    <hyperlink ref="L78" r:id="rId58" display="=@TM1RPTROW($J$44,&quot;Finance:Accounts - MA&quot;,,,&quot;Display Name&quot;,FALSE,'Summary Group Performance'!Dynamic_a27a1e7c9c9e4547a4591925de71738c,,FALSE)" xr:uid="{9DB740D4-07A0-4A66-8233-23B3A8BFDC86}"/>
    <hyperlink ref="L79" r:id="rId59" display="=@TM1RPTROW($J$44,&quot;Finance:Accounts - MA&quot;,,,&quot;Display Name&quot;,FALSE,'Summary Group Performance'!Dynamic_a27a1e7c9c9e4547a4591925de71738c,,FALSE)" xr:uid="{833498A6-0F37-4FE8-B305-47D5A22FFA01}"/>
    <hyperlink ref="L80" r:id="rId60" display="=@TM1RPTROW($J$44,&quot;Finance:Accounts - MA&quot;,,,&quot;Display Name&quot;,FALSE,'Summary Group Performance'!Dynamic_a27a1e7c9c9e4547a4591925de71738c,,FALSE)" xr:uid="{FD3C646B-07C2-4E1E-B752-5C0287275776}"/>
    <hyperlink ref="L81" r:id="rId61" display="=@TM1RPTROW($J$44,&quot;Finance:Accounts - MA&quot;,,,&quot;Display Name&quot;,FALSE,'Summary Group Performance'!Dynamic_a27a1e7c9c9e4547a4591925de71738c,,FALSE)" xr:uid="{884EAD36-FE88-4EDD-9353-1AEE30D99A55}"/>
    <hyperlink ref="L82" r:id="rId62" display="=@TM1RPTROW($J$44,&quot;Finance:Accounts - MA&quot;,,,&quot;Display Name&quot;,FALSE,'Summary Group Performance'!Dynamic_a27a1e7c9c9e4547a4591925de71738c,,FALSE)" xr:uid="{7259A10A-5FCC-45B9-BDC2-9C5ED3F18710}"/>
    <hyperlink ref="L83" r:id="rId63" display="=@TM1RPTROW($J$44,&quot;Finance:Accounts - MA&quot;,,,&quot;Display Name&quot;,FALSE,'Summary Group Performance'!Dynamic_a27a1e7c9c9e4547a4591925de71738c,,FALSE)" xr:uid="{73D771AF-F72F-449E-972B-70947DE37423}"/>
    <hyperlink ref="L84" r:id="rId64" display="=@TM1RPTROW($J$44,&quot;Finance:Accounts - MA&quot;,,,&quot;Display Name&quot;,FALSE,'Summary Group Performance'!Dynamic_a27a1e7c9c9e4547a4591925de71738c,,FALSE)" xr:uid="{67799943-8F25-4406-896B-79C892BB608B}"/>
    <hyperlink ref="L85" r:id="rId65" display="=@TM1RPTROW($J$44,&quot;Finance:Accounts - MA&quot;,,,&quot;Display Name&quot;,FALSE,'Summary Group Performance'!Dynamic_a27a1e7c9c9e4547a4591925de71738c,,FALSE)" xr:uid="{D50FB1FD-4294-4F36-9964-30FC7F4FF90F}"/>
    <hyperlink ref="L86" r:id="rId66" display="=@TM1RPTROW($J$44,&quot;Finance:Accounts - MA&quot;,,,&quot;Display Name&quot;,FALSE,'Summary Group Performance'!Dynamic_a27a1e7c9c9e4547a4591925de71738c,,FALSE)" xr:uid="{D9D828AE-4A9D-42B0-AA74-86B96B2E3C90}"/>
    <hyperlink ref="L87" r:id="rId67" display="=@TM1RPTROW($J$44,&quot;Finance:Accounts - MA&quot;,,,&quot;Display Name&quot;,FALSE,'Summary Group Performance'!Dynamic_a27a1e7c9c9e4547a4591925de71738c,,FALSE)" xr:uid="{A7D25D44-B429-45B1-9977-43B290B38F77}"/>
    <hyperlink ref="L113" r:id="rId68" display="=@TM1RPTROW($J$93,&quot;Finance:Accounts - MA&quot;,,,&quot;Display Name&quot;,FALSE,'Summary Group Performance'!Dynamic_fe995f6263f54176a6be14c1c9cf279b,,FALSE)" xr:uid="{2B36563C-C7E4-4598-B87B-444C5262DA7A}"/>
    <hyperlink ref="L114" r:id="rId69" display="=@TM1RPTROW($J$93,&quot;Finance:Accounts - MA&quot;,,,&quot;Display Name&quot;,FALSE,'Summary Group Performance'!Dynamic_fe995f6263f54176a6be14c1c9cf279b,,FALSE)" xr:uid="{CD3D5244-247C-4D33-A5A4-CBE5BB3902AD}"/>
  </hyperlinks>
  <pageMargins left="0.70866141732283472" right="0.70866141732283472" top="0.74803149606299213" bottom="0.74803149606299213" header="0.31496062992125984" footer="0.31496062992125984"/>
  <pageSetup paperSize="9" scale="61" fitToHeight="2" orientation="landscape" r:id="rId70"/>
  <drawing r:id="rId7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0020B176441945BD7E573E66826F55" ma:contentTypeVersion="17" ma:contentTypeDescription="Create a new document." ma:contentTypeScope="" ma:versionID="510e00940fd809b3e8182d0a8cd4afad">
  <xsd:schema xmlns:xsd="http://www.w3.org/2001/XMLSchema" xmlns:xs="http://www.w3.org/2001/XMLSchema" xmlns:p="http://schemas.microsoft.com/office/2006/metadata/properties" xmlns:ns3="20e8896c-88ae-4820-ab91-7a6501b7cc39" xmlns:ns4="04cf5e9a-c5f9-4623-b378-f4ec62296da8" targetNamespace="http://schemas.microsoft.com/office/2006/metadata/properties" ma:root="true" ma:fieldsID="7510e49b83dc8df47b921e6c34e62654" ns3:_="" ns4:_="">
    <xsd:import namespace="20e8896c-88ae-4820-ab91-7a6501b7cc39"/>
    <xsd:import namespace="04cf5e9a-c5f9-4623-b378-f4ec62296d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8896c-88ae-4820-ab91-7a6501b7cc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f5e9a-c5f9-4623-b378-f4ec62296da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315378-33FF-4F11-B952-57BBE91B44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EA4115-E494-4002-B983-08141CA1D2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8896c-88ae-4820-ab91-7a6501b7cc39"/>
    <ds:schemaRef ds:uri="04cf5e9a-c5f9-4623-b378-f4ec62296d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HeadingPairs>
  <TitlesOfParts>
    <vt:vector size="34" baseType="lpstr">
      <vt:lpstr>Summary Group Performance</vt:lpstr>
      <vt:lpstr>'Summary Group Performance'!Print_Area</vt:lpstr>
      <vt:lpstr>'Summary Group Performance'!TM1RPTDATARNG1057617</vt:lpstr>
      <vt:lpstr>'Summary Group Performance'!TM1RPTDATARNG20048108</vt:lpstr>
      <vt:lpstr>'Summary Group Performance'!TM1RPTDATARNG31224287</vt:lpstr>
      <vt:lpstr>'Summary Group Performance'!TM1RPTDATARNG44175409</vt:lpstr>
      <vt:lpstr>'Summary Group Performance'!TM1RPTDATARNG49589215</vt:lpstr>
      <vt:lpstr>'Summary Group Performance'!TM1RPTDATARNG59035089</vt:lpstr>
      <vt:lpstr>'Summary Group Performance'!TM1RPTFMTIDCOL1057617</vt:lpstr>
      <vt:lpstr>'Summary Group Performance'!TM1RPTFMTIDCOL1940465</vt:lpstr>
      <vt:lpstr>'Summary Group Performance'!TM1RPTFMTIDCOL20048108</vt:lpstr>
      <vt:lpstr>'Summary Group Performance'!TM1RPTFMTIDCOL31224287</vt:lpstr>
      <vt:lpstr>'Summary Group Performance'!TM1RPTFMTIDCOL44175409</vt:lpstr>
      <vt:lpstr>'Summary Group Performance'!TM1RPTFMTIDCOL49589215</vt:lpstr>
      <vt:lpstr>'Summary Group Performance'!TM1RPTFMTIDCOL59035089</vt:lpstr>
      <vt:lpstr>'Summary Group Performance'!TM1RPTFMTRNG1057617</vt:lpstr>
      <vt:lpstr>'Summary Group Performance'!TM1RPTFMTRNG1940465</vt:lpstr>
      <vt:lpstr>'Summary Group Performance'!TM1RPTFMTRNG20048108</vt:lpstr>
      <vt:lpstr>'Summary Group Performance'!TM1RPTFMTRNG31224287</vt:lpstr>
      <vt:lpstr>'Summary Group Performance'!TM1RPTFMTRNG44175409</vt:lpstr>
      <vt:lpstr>'Summary Group Performance'!TM1RPTFMTRNG49589215</vt:lpstr>
      <vt:lpstr>'Summary Group Performance'!TM1RPTFMTRNG59035089</vt:lpstr>
      <vt:lpstr>'Summary Group Performance'!TM1RPTQRYRNG1057617</vt:lpstr>
      <vt:lpstr>'Summary Group Performance'!TM1RPTQRYRNG20048108</vt:lpstr>
      <vt:lpstr>'Summary Group Performance'!TM1RPTQRYRNG31224287</vt:lpstr>
      <vt:lpstr>'Summary Group Performance'!TM1RPTQRYRNG44175409</vt:lpstr>
      <vt:lpstr>'Summary Group Performance'!TM1RPTQRYRNG49589215</vt:lpstr>
      <vt:lpstr>'Summary Group Performance'!TM1RPTQRYRNG59035089</vt:lpstr>
      <vt:lpstr>'Summary Group Performance'!TM1RPTVIEWRNG1057617</vt:lpstr>
      <vt:lpstr>'Summary Group Performance'!TM1RPTVIEWRNG20048108</vt:lpstr>
      <vt:lpstr>'Summary Group Performance'!TM1RPTVIEWRNG31224287</vt:lpstr>
      <vt:lpstr>'Summary Group Performance'!TM1RPTVIEWRNG44175409</vt:lpstr>
      <vt:lpstr>'Summary Group Performance'!TM1RPTVIEWRNG49589215</vt:lpstr>
      <vt:lpstr>'Summary Group Performance'!TM1RPTVIEWRNG59035089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Hutchison</dc:creator>
  <cp:lastModifiedBy>Steven Hutchison</cp:lastModifiedBy>
  <cp:lastPrinted>2024-04-22T13:52:25Z</cp:lastPrinted>
  <dcterms:created xsi:type="dcterms:W3CDTF">2024-02-15T08:56:08Z</dcterms:created>
  <dcterms:modified xsi:type="dcterms:W3CDTF">2024-05-08T12:43:22Z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0x010100110020B176441945BD7E573E66826F55</vt:lpwstr>
  </property>
  <property fmtid="{D5CDD505-2E9C-101B-9397-08002B2CF9AE}" pid="3" name="_activity">
    <vt:lpwstr/>
  </property>
</Properties>
</file>