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.hutchison\AppData\Local\Temp\"/>
    </mc:Choice>
  </mc:AlternateContent>
  <xr:revisionPtr revIDLastSave="0" documentId="8_{C8E53F5C-9900-44BD-8D85-8CFD7CBB2768}" xr6:coauthVersionLast="47" xr6:coauthVersionMax="47" xr10:uidLastSave="{00000000-0000-0000-0000-000000000000}"/>
  <bookViews>
    <workbookView xWindow="22932" yWindow="-108" windowWidth="19416" windowHeight="10296" firstSheet="1" activeTab="1" xr2:uid="{795F28B8-6EC8-4DFC-9903-78CC61D68542}"/>
  </bookViews>
  <sheets>
    <sheet name="Cognos_Office_Connection_Cache" sheetId="2" state="veryHidden" r:id="rId1"/>
    <sheet name="Year to Date" sheetId="1" r:id="rId2"/>
  </sheets>
  <definedNames>
    <definedName name="Dynamic_29a71188dc09426786057f7b0c271c87" localSheetId="1" hidden="1">"TM1TOGGLEEXPANDMODE({TM1SubsetToSet([Accounts - MA].[Accounts - MA], ""Cashflow Reporting Subset"")}, EXPAND_ABOVE)"</definedName>
    <definedName name="Dynamic_2cc479cc663e4595af97bbed14cee9ac" localSheetId="1" hidden="1">"TM1SubsetToSet([Accounts - MA].[Accounts - MA], ""Balance Sheet and Reserves Reporting Subset"")"</definedName>
    <definedName name="Dynamic_4b1288b7688c430e987d281ca7b3853d" localSheetId="1" hidden="1">"TM1TOGGLEEXPANDMODE({TM1SubsetToSet([Accounts - Cashflow].[Accounts - Cashflow], ""Cashflow MI Reports"")}, EXPAND_ABOVE)"</definedName>
    <definedName name="Dynamic_daff5127784b491289d9f8218a0b1779" localSheetId="1" hidden="1">"TM1TOGGLEEXPANDMODE({TM1SubsetToSet([Accounts - MA].[Accounts - MA], ""P&amp;L Reporting Subset"")}, EXPAND_ABOVE)"</definedName>
    <definedName name="Dynamic_e0db5b94d86f4f3a94592c1484b4da2d" localSheetId="1" hidden="1">"TM1SubsetToSet([Accounts - MA].[Accounts - MA], ""KPI Reporting Subset"")"</definedName>
    <definedName name="ID" localSheetId="0" hidden="1">"96792371-884f-43df-b75b-7d7fef4d704f"</definedName>
    <definedName name="ID" localSheetId="1" hidden="1">"5e4480d8-48fb-431e-a369-253976fc4ec8"</definedName>
    <definedName name="TM1RPTDATARNG21359023" localSheetId="1">'Year to Date'!$36:$42</definedName>
    <definedName name="TM1RPTDATARNG21494914" localSheetId="1">'Year to Date'!$70:$136</definedName>
    <definedName name="TM1RPTDATARNG35484469" localSheetId="1">'Year to Date'!$254:$285</definedName>
    <definedName name="TM1RPTDATARNG42242572" localSheetId="1">'Year to Date'!$163:$226</definedName>
    <definedName name="TM1RPTFMTIDCOL21359023" localSheetId="1">'Year to Date'!$A$1:$A$11</definedName>
    <definedName name="TM1RPTFMTIDCOL21494914" localSheetId="1">'Year to Date'!$A$45:$A$55</definedName>
    <definedName name="TM1RPTFMTIDCOL35484469" localSheetId="1">'Year to Date'!$A$231:$A$240</definedName>
    <definedName name="TM1RPTFMTIDCOL42242572" localSheetId="1">'Year to Date'!$A$139:$A$148</definedName>
    <definedName name="TM1RPTFMTRNG21359023" localSheetId="1">'Year to Date'!$E$1:$AB$11</definedName>
    <definedName name="TM1RPTFMTRNG21494914" localSheetId="1">'Year to Date'!$E$45:$AB$55</definedName>
    <definedName name="TM1RPTFMTRNG35484469" localSheetId="1">'Year to Date'!$E$231:$AB$240</definedName>
    <definedName name="TM1RPTFMTRNG42242572" localSheetId="1">'Year to Date'!$E$139:$AB$148</definedName>
    <definedName name="TM1RPTQRYRNG21359023" localSheetId="1">'Year to Date'!$E$12</definedName>
    <definedName name="TM1RPTQRYRNG21494914" localSheetId="1">'Year to Date'!$E$56</definedName>
    <definedName name="TM1RPTQRYRNG35484469" localSheetId="1">'Year to Date'!$E$241</definedName>
    <definedName name="TM1RPTQRYRNG42242572" localSheetId="1">'Year to Date'!$E$149</definedName>
    <definedName name="TM1RPTVIEWRNG21359023" localSheetId="1">'Year to Date'!$E$13</definedName>
    <definedName name="TM1RPTVIEWRNG21494914" localSheetId="1">'Year to Date'!$E$57</definedName>
    <definedName name="TM1RPTVIEWRNG35484469" localSheetId="1">'Year to Date'!$E$242</definedName>
    <definedName name="TM1RPTVIEWRNG42242572" localSheetId="1">'Year to Date'!$E$150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3" i="1" l="1"/>
  <c r="K253" i="1"/>
  <c r="L253" i="1"/>
  <c r="M253" i="1"/>
  <c r="N253" i="1"/>
  <c r="O253" i="1"/>
  <c r="Q253" i="1"/>
  <c r="S253" i="1"/>
  <c r="T253" i="1"/>
  <c r="V253" i="1"/>
  <c r="X253" i="1"/>
  <c r="Y253" i="1"/>
  <c r="Z253" i="1"/>
  <c r="AB253" i="1"/>
  <c r="G253" i="1"/>
  <c r="A170" i="1"/>
  <c r="C164" i="1" a="1"/>
  <c r="C172" i="1" a="1"/>
  <c r="B130" i="1" a="1"/>
  <c r="C268" i="1" a="1"/>
  <c r="C284" i="1" a="1"/>
  <c r="B73" i="1" a="1"/>
  <c r="B94" i="1" a="1"/>
  <c r="C279" i="1" a="1"/>
  <c r="C269" i="1" a="1"/>
  <c r="A166" i="1"/>
  <c r="C167" i="1" a="1"/>
  <c r="B95" i="1" a="1"/>
  <c r="B84" i="1" a="1"/>
  <c r="B101" i="1" a="1"/>
  <c r="C278" i="1" a="1"/>
  <c r="B113" i="1" a="1"/>
  <c r="B81" i="1" a="1"/>
  <c r="B132" i="1" a="1"/>
  <c r="B109" i="1" a="1"/>
  <c r="B91" i="1" a="1"/>
  <c r="C271" i="1" a="1"/>
  <c r="A37" i="1"/>
  <c r="C275" i="1" a="1"/>
  <c r="B71" i="1" a="1"/>
  <c r="F244" i="1"/>
  <c r="B118" i="1" a="1"/>
  <c r="C264" i="1" a="1"/>
  <c r="A164" i="1"/>
  <c r="C272" i="1" a="1"/>
  <c r="C257" i="1" a="1"/>
  <c r="B83" i="1" a="1"/>
  <c r="B120" i="1" a="1"/>
  <c r="C270" i="1" a="1"/>
  <c r="B80" i="1" a="1"/>
  <c r="A126" i="1"/>
  <c r="C282" i="1" a="1"/>
  <c r="B116" i="1" a="1"/>
  <c r="C274" i="1" a="1"/>
  <c r="C258" i="1" a="1"/>
  <c r="B126" i="1" a="1"/>
  <c r="C169" i="1" a="1"/>
  <c r="A168" i="1"/>
  <c r="B105" i="1" a="1"/>
  <c r="A135" i="1"/>
  <c r="B78" i="1" a="1"/>
  <c r="C281" i="1" a="1"/>
  <c r="B112" i="1" a="1"/>
  <c r="B125" i="1" a="1"/>
  <c r="B98" i="1" a="1"/>
  <c r="B75" i="1" a="1"/>
  <c r="B88" i="1" a="1"/>
  <c r="B131" i="1" a="1"/>
  <c r="F250" i="1"/>
  <c r="C277" i="1" a="1"/>
  <c r="C165" i="1" a="1"/>
  <c r="B133" i="1" a="1"/>
  <c r="B76" i="1" a="1"/>
  <c r="B135" i="1" a="1"/>
  <c r="B136" i="1" a="1"/>
  <c r="A136" i="1"/>
  <c r="A133" i="1"/>
  <c r="C260" i="1" a="1"/>
  <c r="B97" i="1" a="1"/>
  <c r="B87" i="1" a="1"/>
  <c r="B119" i="1" a="1"/>
  <c r="B72" i="1" a="1"/>
  <c r="B104" i="1" a="1"/>
  <c r="B103" i="1" a="1"/>
  <c r="C255" i="1" a="1"/>
  <c r="C280" i="1" a="1"/>
  <c r="C262" i="1" a="1"/>
  <c r="A169" i="1"/>
  <c r="C256" i="1" a="1"/>
  <c r="B127" i="1" a="1"/>
  <c r="F247" i="1"/>
  <c r="B90" i="1" a="1"/>
  <c r="C259" i="1" a="1"/>
  <c r="B96" i="1" a="1"/>
  <c r="B107" i="1" a="1"/>
  <c r="F249" i="1"/>
  <c r="B92" i="1" a="1"/>
  <c r="B115" i="1" a="1"/>
  <c r="B99" i="1" a="1"/>
  <c r="A120" i="1"/>
  <c r="B82" i="1" a="1"/>
  <c r="C171" i="1" a="1"/>
  <c r="B129" i="1" a="1"/>
  <c r="A165" i="1"/>
  <c r="C263" i="1" a="1"/>
  <c r="B123" i="1" a="1"/>
  <c r="B114" i="1" a="1"/>
  <c r="B102" i="1" a="1"/>
  <c r="B111" i="1" a="1"/>
  <c r="A88" i="1"/>
  <c r="B117" i="1" a="1"/>
  <c r="C261" i="1" a="1"/>
  <c r="B121" i="1" a="1"/>
  <c r="C267" i="1" a="1"/>
  <c r="B124" i="1" a="1"/>
  <c r="B108" i="1" a="1"/>
  <c r="B74" i="1" a="1"/>
  <c r="A172" i="1"/>
  <c r="B77" i="1" a="1"/>
  <c r="A101" i="1"/>
  <c r="B85" i="1" a="1"/>
  <c r="C265" i="1" a="1"/>
  <c r="B79" i="1" a="1"/>
  <c r="C166" i="1" a="1"/>
  <c r="C168" i="1" a="1"/>
  <c r="C266" i="1" a="1"/>
  <c r="A122" i="1"/>
  <c r="A171" i="1"/>
  <c r="C170" i="1" a="1"/>
  <c r="A167" i="1"/>
  <c r="I24" i="1"/>
  <c r="B86" i="1" a="1"/>
  <c r="C273" i="1" a="1"/>
  <c r="B128" i="1" a="1"/>
  <c r="B93" i="1" a="1"/>
  <c r="B110" i="1" a="1"/>
  <c r="B134" i="1" a="1"/>
  <c r="C285" i="1" a="1"/>
  <c r="B122" i="1" a="1"/>
  <c r="C276" i="1" a="1"/>
  <c r="B100" i="1" a="1"/>
  <c r="B106" i="1" a="1"/>
  <c r="C283" i="1" a="1"/>
  <c r="B89" i="1" a="1"/>
  <c r="C167" i="1" l="1"/>
  <c r="C164" i="1"/>
  <c r="C168" i="1"/>
  <c r="C165" i="1"/>
  <c r="C169" i="1"/>
  <c r="C166" i="1"/>
  <c r="C170" i="1"/>
  <c r="C171" i="1"/>
  <c r="C172" i="1"/>
  <c r="B71" i="1"/>
  <c r="C255" i="1"/>
  <c r="A255" i="1" s="1"/>
  <c r="C258" i="1"/>
  <c r="A258" i="1" s="1"/>
  <c r="C256" i="1"/>
  <c r="A256" i="1" s="1"/>
  <c r="C260" i="1"/>
  <c r="A260" i="1" s="1"/>
  <c r="C259" i="1"/>
  <c r="A259" i="1" s="1"/>
  <c r="C257" i="1"/>
  <c r="A257" i="1" s="1"/>
  <c r="C261" i="1"/>
  <c r="A261" i="1" s="1"/>
  <c r="B92" i="1"/>
  <c r="B72" i="1"/>
  <c r="B127" i="1"/>
  <c r="B123" i="1"/>
  <c r="B115" i="1"/>
  <c r="B107" i="1"/>
  <c r="B99" i="1"/>
  <c r="B91" i="1"/>
  <c r="B83" i="1"/>
  <c r="B75" i="1"/>
  <c r="B133" i="1"/>
  <c r="B132" i="1"/>
  <c r="B124" i="1"/>
  <c r="B84" i="1"/>
  <c r="B131" i="1"/>
  <c r="B119" i="1"/>
  <c r="B111" i="1"/>
  <c r="B103" i="1"/>
  <c r="B95" i="1"/>
  <c r="B87" i="1"/>
  <c r="B79" i="1"/>
  <c r="B136" i="1"/>
  <c r="B128" i="1"/>
  <c r="B116" i="1"/>
  <c r="B108" i="1"/>
  <c r="B100" i="1"/>
  <c r="B80" i="1"/>
  <c r="B134" i="1"/>
  <c r="B126" i="1"/>
  <c r="B118" i="1"/>
  <c r="B110" i="1"/>
  <c r="B106" i="1"/>
  <c r="B98" i="1"/>
  <c r="B90" i="1"/>
  <c r="B82" i="1"/>
  <c r="B74" i="1"/>
  <c r="B120" i="1"/>
  <c r="B112" i="1"/>
  <c r="B104" i="1"/>
  <c r="B96" i="1"/>
  <c r="B88" i="1"/>
  <c r="B76" i="1"/>
  <c r="B135" i="1"/>
  <c r="B130" i="1"/>
  <c r="B122" i="1"/>
  <c r="B114" i="1"/>
  <c r="B102" i="1"/>
  <c r="B94" i="1"/>
  <c r="B86" i="1"/>
  <c r="B78" i="1"/>
  <c r="B129" i="1"/>
  <c r="B125" i="1"/>
  <c r="B121" i="1"/>
  <c r="B117" i="1"/>
  <c r="B113" i="1"/>
  <c r="B109" i="1"/>
  <c r="B105" i="1"/>
  <c r="B101" i="1"/>
  <c r="B97" i="1"/>
  <c r="B93" i="1"/>
  <c r="B89" i="1"/>
  <c r="B85" i="1"/>
  <c r="B81" i="1"/>
  <c r="B77" i="1"/>
  <c r="B73" i="1"/>
  <c r="C263" i="1"/>
  <c r="A263" i="1" s="1"/>
  <c r="C262" i="1"/>
  <c r="A262" i="1" s="1"/>
  <c r="C264" i="1"/>
  <c r="A264" i="1" s="1"/>
  <c r="C284" i="1"/>
  <c r="A284" i="1" s="1"/>
  <c r="C280" i="1"/>
  <c r="A280" i="1" s="1"/>
  <c r="C268" i="1"/>
  <c r="A268" i="1" s="1"/>
  <c r="C283" i="1"/>
  <c r="A283" i="1" s="1"/>
  <c r="C275" i="1"/>
  <c r="A275" i="1" s="1"/>
  <c r="C267" i="1"/>
  <c r="A267" i="1" s="1"/>
  <c r="C282" i="1"/>
  <c r="A282" i="1" s="1"/>
  <c r="C278" i="1"/>
  <c r="A278" i="1" s="1"/>
  <c r="C274" i="1"/>
  <c r="A274" i="1" s="1"/>
  <c r="C270" i="1"/>
  <c r="A270" i="1" s="1"/>
  <c r="C266" i="1"/>
  <c r="A266" i="1" s="1"/>
  <c r="C272" i="1"/>
  <c r="A272" i="1" s="1"/>
  <c r="C281" i="1"/>
  <c r="A281" i="1" s="1"/>
  <c r="C276" i="1"/>
  <c r="A276" i="1" s="1"/>
  <c r="C279" i="1"/>
  <c r="A279" i="1" s="1"/>
  <c r="C271" i="1"/>
  <c r="A271" i="1" s="1"/>
  <c r="C285" i="1"/>
  <c r="A285" i="1" s="1"/>
  <c r="C277" i="1"/>
  <c r="A277" i="1" s="1"/>
  <c r="C273" i="1"/>
  <c r="A273" i="1" s="1"/>
  <c r="C269" i="1"/>
  <c r="A269" i="1" s="1"/>
  <c r="C265" i="1"/>
  <c r="A265" i="1" s="1"/>
  <c r="A107" i="1"/>
  <c r="A129" i="1"/>
  <c r="A84" i="1"/>
  <c r="A118" i="1"/>
  <c r="A80" i="1"/>
  <c r="A95" i="1"/>
  <c r="A71" i="1"/>
  <c r="A124" i="1"/>
  <c r="A103" i="1"/>
  <c r="A97" i="1"/>
  <c r="A112" i="1"/>
  <c r="A91" i="1"/>
  <c r="A109" i="1"/>
  <c r="A104" i="1"/>
  <c r="A123" i="1"/>
  <c r="A100" i="1"/>
  <c r="A72" i="1"/>
  <c r="A134" i="1"/>
  <c r="A117" i="1"/>
  <c r="A102" i="1"/>
  <c r="A130" i="1"/>
  <c r="A131" i="1"/>
  <c r="A111" i="1"/>
  <c r="A115" i="1"/>
  <c r="A106" i="1"/>
  <c r="A99" i="1"/>
  <c r="A75" i="1"/>
  <c r="A73" i="1"/>
  <c r="A125" i="1"/>
  <c r="A121" i="1"/>
  <c r="A79" i="1"/>
  <c r="A105" i="1"/>
  <c r="A87" i="1"/>
  <c r="A128" i="1"/>
  <c r="A78" i="1"/>
  <c r="A74" i="1"/>
  <c r="A90" i="1"/>
  <c r="A114" i="1"/>
  <c r="A116" i="1"/>
  <c r="A98" i="1"/>
  <c r="A85" i="1"/>
  <c r="A108" i="1"/>
  <c r="A132" i="1"/>
  <c r="A127" i="1"/>
  <c r="A113" i="1"/>
  <c r="A86" i="1"/>
  <c r="A96" i="1"/>
  <c r="A93" i="1"/>
  <c r="A89" i="1"/>
  <c r="A81" i="1"/>
  <c r="A76" i="1"/>
  <c r="A77" i="1"/>
  <c r="A83" i="1"/>
  <c r="A94" i="1"/>
  <c r="A82" i="1"/>
  <c r="A110" i="1"/>
  <c r="A92" i="1"/>
  <c r="A119" i="1"/>
  <c r="I34" i="1" l="1"/>
  <c r="AB34" i="1"/>
  <c r="Z34" i="1"/>
  <c r="Y34" i="1"/>
  <c r="C220" i="1" a="1"/>
  <c r="C180" i="1" a="1"/>
  <c r="A198" i="1"/>
  <c r="C207" i="1" a="1"/>
  <c r="A215" i="1"/>
  <c r="A190" i="1"/>
  <c r="A174" i="1"/>
  <c r="A225" i="1"/>
  <c r="A184" i="1"/>
  <c r="C226" i="1" a="1"/>
  <c r="A188" i="1"/>
  <c r="C196" i="1" a="1"/>
  <c r="C205" i="1" a="1"/>
  <c r="C186" i="1" a="1"/>
  <c r="A204" i="1"/>
  <c r="A180" i="1"/>
  <c r="C173" i="1" a="1"/>
  <c r="A176" i="1"/>
  <c r="A218" i="1"/>
  <c r="C198" i="1" a="1"/>
  <c r="A223" i="1"/>
  <c r="C219" i="1" a="1"/>
  <c r="C174" i="1" a="1"/>
  <c r="C175" i="1" a="1"/>
  <c r="C192" i="1" a="1"/>
  <c r="A216" i="1"/>
  <c r="C193" i="1" a="1"/>
  <c r="C199" i="1" a="1"/>
  <c r="A187" i="1"/>
  <c r="A181" i="1"/>
  <c r="A182" i="1"/>
  <c r="C181" i="1" a="1"/>
  <c r="A207" i="1"/>
  <c r="C222" i="1" a="1"/>
  <c r="C208" i="1" a="1"/>
  <c r="C211" i="1" a="1"/>
  <c r="I23" i="1"/>
  <c r="C214" i="1" a="1"/>
  <c r="A192" i="1"/>
  <c r="C182" i="1" a="1"/>
  <c r="A203" i="1"/>
  <c r="A217" i="1"/>
  <c r="C223" i="1" a="1"/>
  <c r="A175" i="1"/>
  <c r="C213" i="1" a="1"/>
  <c r="C187" i="1" a="1"/>
  <c r="C203" i="1" a="1"/>
  <c r="C224" i="1" a="1"/>
  <c r="A222" i="1"/>
  <c r="C194" i="1" a="1"/>
  <c r="C215" i="1" a="1"/>
  <c r="C204" i="1" a="1"/>
  <c r="A183" i="1"/>
  <c r="A179" i="1"/>
  <c r="C183" i="1" a="1"/>
  <c r="A189" i="1"/>
  <c r="A214" i="1"/>
  <c r="A195" i="1"/>
  <c r="A197" i="1"/>
  <c r="C225" i="1" a="1"/>
  <c r="A220" i="1"/>
  <c r="A202" i="1"/>
  <c r="I22" i="1"/>
  <c r="A200" i="1"/>
  <c r="A201" i="1"/>
  <c r="A186" i="1"/>
  <c r="C218" i="1" a="1"/>
  <c r="A199" i="1"/>
  <c r="A213" i="1"/>
  <c r="C201" i="1" a="1"/>
  <c r="A185" i="1"/>
  <c r="C178" i="1" a="1"/>
  <c r="C202" i="1" a="1"/>
  <c r="C212" i="1" a="1"/>
  <c r="C188" i="1" a="1"/>
  <c r="C209" i="1" a="1"/>
  <c r="C177" i="1" a="1"/>
  <c r="C184" i="1" a="1"/>
  <c r="A212" i="1"/>
  <c r="A211" i="1"/>
  <c r="A221" i="1"/>
  <c r="A209" i="1"/>
  <c r="C185" i="1" a="1"/>
  <c r="A219" i="1"/>
  <c r="A191" i="1"/>
  <c r="A206" i="1"/>
  <c r="C216" i="1" a="1"/>
  <c r="C179" i="1" a="1"/>
  <c r="A196" i="1"/>
  <c r="C217" i="1" a="1"/>
  <c r="A208" i="1"/>
  <c r="A226" i="1"/>
  <c r="C189" i="1" a="1"/>
  <c r="A173" i="1"/>
  <c r="A177" i="1"/>
  <c r="C221" i="1" a="1"/>
  <c r="C190" i="1" a="1"/>
  <c r="C176" i="1" a="1"/>
  <c r="C210" i="1" a="1"/>
  <c r="A224" i="1"/>
  <c r="A193" i="1"/>
  <c r="C206" i="1" a="1"/>
  <c r="A178" i="1"/>
  <c r="C191" i="1" a="1"/>
  <c r="C197" i="1" a="1"/>
  <c r="A205" i="1"/>
  <c r="C195" i="1" a="1"/>
  <c r="A194" i="1"/>
  <c r="C200" i="1" a="1"/>
  <c r="A210" i="1"/>
  <c r="F246" i="1" l="1"/>
  <c r="F248" i="1"/>
  <c r="C187" i="1"/>
  <c r="C179" i="1"/>
  <c r="C188" i="1"/>
  <c r="C199" i="1"/>
  <c r="C175" i="1"/>
  <c r="C184" i="1"/>
  <c r="C181" i="1"/>
  <c r="C191" i="1"/>
  <c r="C173" i="1"/>
  <c r="C177" i="1"/>
  <c r="C180" i="1"/>
  <c r="C192" i="1"/>
  <c r="C203" i="1"/>
  <c r="C183" i="1"/>
  <c r="C185" i="1"/>
  <c r="C195" i="1"/>
  <c r="C176" i="1"/>
  <c r="C207" i="1"/>
  <c r="C211" i="1"/>
  <c r="C215" i="1"/>
  <c r="C219" i="1"/>
  <c r="C223" i="1"/>
  <c r="C196" i="1"/>
  <c r="C200" i="1"/>
  <c r="C204" i="1"/>
  <c r="C208" i="1"/>
  <c r="C212" i="1"/>
  <c r="C216" i="1"/>
  <c r="C220" i="1"/>
  <c r="C224" i="1"/>
  <c r="C189" i="1"/>
  <c r="C193" i="1"/>
  <c r="C197" i="1"/>
  <c r="C201" i="1"/>
  <c r="C205" i="1"/>
  <c r="C209" i="1"/>
  <c r="C213" i="1"/>
  <c r="C217" i="1"/>
  <c r="C221" i="1"/>
  <c r="C225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K34" i="1"/>
  <c r="L34" i="1"/>
  <c r="M34" i="1"/>
  <c r="N34" i="1"/>
  <c r="O34" i="1"/>
  <c r="Q34" i="1"/>
  <c r="S34" i="1"/>
  <c r="T34" i="1"/>
  <c r="V34" i="1"/>
  <c r="X34" i="1"/>
  <c r="G34" i="1"/>
  <c r="A163" i="1"/>
  <c r="F26" i="1"/>
  <c r="A38" i="1"/>
  <c r="F25" i="1"/>
  <c r="F27" i="1"/>
  <c r="F28" i="1"/>
  <c r="A42" i="1"/>
  <c r="A39" i="1"/>
  <c r="A40" i="1"/>
  <c r="A41" i="1"/>
  <c r="F245" i="1" l="1"/>
  <c r="E16" i="1"/>
  <c r="E17" i="1" s="1"/>
  <c r="E14" i="1"/>
  <c r="E15" i="1" s="1"/>
  <c r="G152" i="1"/>
  <c r="G157" i="1"/>
  <c r="G158" i="1"/>
  <c r="G156" i="1"/>
  <c r="G155" i="1"/>
  <c r="G154" i="1"/>
  <c r="G153" i="1"/>
  <c r="G59" i="1"/>
  <c r="G64" i="1"/>
  <c r="G65" i="1"/>
  <c r="G63" i="1"/>
  <c r="G62" i="1"/>
  <c r="G61" i="1"/>
  <c r="G60" i="1"/>
  <c r="F29" i="1"/>
  <c r="E13" i="1" l="1"/>
  <c r="I41" i="1"/>
  <c r="G38" i="1"/>
  <c r="E242" i="1"/>
  <c r="I277" i="1"/>
  <c r="L266" i="1"/>
  <c r="G42" i="1"/>
  <c r="M267" i="1"/>
  <c r="T278" i="1"/>
  <c r="L270" i="1"/>
  <c r="N256" i="1"/>
  <c r="S261" i="1"/>
  <c r="L262" i="1"/>
  <c r="M256" i="1"/>
  <c r="E150" i="1"/>
  <c r="N193" i="1"/>
  <c r="I225" i="1"/>
  <c r="I223" i="1"/>
  <c r="K216" i="1"/>
  <c r="N195" i="1"/>
  <c r="V189" i="1"/>
  <c r="G173" i="1"/>
  <c r="Z209" i="1"/>
  <c r="Q218" i="1"/>
  <c r="V262" i="1"/>
  <c r="Z259" i="1"/>
  <c r="V283" i="1"/>
  <c r="I187" i="1"/>
  <c r="G213" i="1"/>
  <c r="G274" i="1"/>
  <c r="X198" i="1"/>
  <c r="I261" i="1"/>
  <c r="N209" i="1"/>
  <c r="X225" i="1"/>
  <c r="G171" i="1"/>
  <c r="Y192" i="1"/>
  <c r="V203" i="1"/>
  <c r="T214" i="1"/>
  <c r="Y171" i="1"/>
  <c r="Q185" i="1"/>
  <c r="V221" i="1"/>
  <c r="O181" i="1"/>
  <c r="Z273" i="1"/>
  <c r="K277" i="1"/>
  <c r="N272" i="1"/>
  <c r="T223" i="1"/>
  <c r="L185" i="1"/>
  <c r="X182" i="1"/>
  <c r="G275" i="1"/>
  <c r="Y270" i="1"/>
  <c r="N258" i="1"/>
  <c r="N186" i="1"/>
  <c r="T213" i="1"/>
  <c r="M226" i="1"/>
  <c r="G284" i="1"/>
  <c r="I264" i="1"/>
  <c r="G259" i="1"/>
  <c r="Y282" i="1"/>
  <c r="Q281" i="1"/>
  <c r="T276" i="1"/>
  <c r="S263" i="1"/>
  <c r="T271" i="1"/>
  <c r="Y283" i="1"/>
  <c r="S257" i="1"/>
  <c r="I39" i="1"/>
  <c r="Z261" i="1"/>
  <c r="Y255" i="1"/>
  <c r="S265" i="1"/>
  <c r="K176" i="1"/>
  <c r="S196" i="1"/>
  <c r="N208" i="1"/>
  <c r="K178" i="1"/>
  <c r="X178" i="1"/>
  <c r="X197" i="1"/>
  <c r="T183" i="1"/>
  <c r="Y179" i="1"/>
  <c r="L215" i="1"/>
  <c r="V171" i="1"/>
  <c r="Q208" i="1"/>
  <c r="Y258" i="1"/>
  <c r="Z269" i="1"/>
  <c r="S175" i="1"/>
  <c r="I213" i="1"/>
  <c r="L257" i="1"/>
  <c r="Z285" i="1"/>
  <c r="K171" i="1"/>
  <c r="Z212" i="1"/>
  <c r="M280" i="1"/>
  <c r="T185" i="1"/>
  <c r="G205" i="1"/>
  <c r="O186" i="1"/>
  <c r="K181" i="1"/>
  <c r="T207" i="1"/>
  <c r="T180" i="1"/>
  <c r="Q274" i="1"/>
  <c r="S189" i="1"/>
  <c r="L221" i="1"/>
  <c r="X271" i="1"/>
  <c r="M279" i="1"/>
  <c r="O284" i="1"/>
  <c r="Z204" i="1"/>
  <c r="M215" i="1"/>
  <c r="K275" i="1"/>
  <c r="O283" i="1"/>
  <c r="Y284" i="1"/>
  <c r="T184" i="1"/>
  <c r="G200" i="1"/>
  <c r="Q277" i="1"/>
  <c r="O274" i="1"/>
  <c r="V280" i="1"/>
  <c r="G40" i="1"/>
  <c r="X218" i="1"/>
  <c r="N280" i="1"/>
  <c r="Z215" i="1"/>
  <c r="X256" i="1"/>
  <c r="M202" i="1"/>
  <c r="S39" i="1"/>
  <c r="O190" i="1"/>
  <c r="Q272" i="1"/>
  <c r="M276" i="1"/>
  <c r="O272" i="1"/>
  <c r="O268" i="1"/>
  <c r="L260" i="1"/>
  <c r="M275" i="1"/>
  <c r="L273" i="1"/>
  <c r="Z260" i="1"/>
  <c r="M260" i="1"/>
  <c r="O279" i="1"/>
  <c r="S285" i="1"/>
  <c r="S262" i="1"/>
  <c r="Q262" i="1"/>
  <c r="L282" i="1"/>
  <c r="Q177" i="1"/>
  <c r="T190" i="1"/>
  <c r="V179" i="1"/>
  <c r="O214" i="1"/>
  <c r="I40" i="1"/>
  <c r="AB206" i="1"/>
  <c r="Q174" i="1"/>
  <c r="X187" i="1"/>
  <c r="AB208" i="1"/>
  <c r="K188" i="1"/>
  <c r="L188" i="1"/>
  <c r="M189" i="1"/>
  <c r="Q184" i="1"/>
  <c r="G178" i="1"/>
  <c r="K261" i="1"/>
  <c r="N207" i="1"/>
  <c r="Z173" i="1"/>
  <c r="Q215" i="1"/>
  <c r="T200" i="1"/>
  <c r="Q203" i="1"/>
  <c r="K264" i="1"/>
  <c r="S274" i="1"/>
  <c r="O280" i="1"/>
  <c r="T259" i="1"/>
  <c r="N174" i="1"/>
  <c r="M194" i="1"/>
  <c r="I281" i="1"/>
  <c r="I276" i="1"/>
  <c r="AB213" i="1"/>
  <c r="S195" i="1"/>
  <c r="N278" i="1"/>
  <c r="Z272" i="1"/>
  <c r="V258" i="1"/>
  <c r="AB194" i="1"/>
  <c r="Z192" i="1"/>
  <c r="V255" i="1"/>
  <c r="Z172" i="1"/>
  <c r="I279" i="1"/>
  <c r="K197" i="1"/>
  <c r="Y181" i="1"/>
  <c r="V259" i="1"/>
  <c r="Y214" i="1"/>
  <c r="Q261" i="1"/>
  <c r="K210" i="1"/>
  <c r="AB281" i="1"/>
  <c r="N283" i="1"/>
  <c r="Z176" i="1"/>
  <c r="K226" i="1"/>
  <c r="O199" i="1"/>
  <c r="AB283" i="1"/>
  <c r="K259" i="1"/>
  <c r="K258" i="1"/>
  <c r="L276" i="1"/>
  <c r="K274" i="1"/>
  <c r="E18" i="1" a="1"/>
  <c r="Q265" i="1"/>
  <c r="T262" i="1"/>
  <c r="G268" i="1"/>
  <c r="N282" i="1"/>
  <c r="M283" i="1"/>
  <c r="I193" i="1"/>
  <c r="L187" i="1"/>
  <c r="L182" i="1"/>
  <c r="V192" i="1"/>
  <c r="AB210" i="1"/>
  <c r="I179" i="1"/>
  <c r="Y174" i="1"/>
  <c r="M224" i="1"/>
  <c r="O211" i="1"/>
  <c r="L192" i="1"/>
  <c r="Y274" i="1"/>
  <c r="K193" i="1"/>
  <c r="Z184" i="1"/>
  <c r="I214" i="1"/>
  <c r="AB207" i="1"/>
  <c r="L193" i="1"/>
  <c r="I196" i="1"/>
  <c r="L285" i="1"/>
  <c r="T221" i="1"/>
  <c r="M193" i="1"/>
  <c r="O223" i="1"/>
  <c r="T281" i="1"/>
  <c r="G276" i="1"/>
  <c r="Y222" i="1"/>
  <c r="M222" i="1"/>
  <c r="K255" i="1"/>
  <c r="L258" i="1"/>
  <c r="X184" i="1"/>
  <c r="O276" i="1"/>
  <c r="Q221" i="1"/>
  <c r="X206" i="1"/>
  <c r="G172" i="1"/>
  <c r="N213" i="1"/>
  <c r="T226" i="1"/>
  <c r="G255" i="1"/>
  <c r="I278" i="1"/>
  <c r="V261" i="1"/>
  <c r="K189" i="1"/>
  <c r="N223" i="1"/>
  <c r="S260" i="1"/>
  <c r="Q280" i="1"/>
  <c r="K257" i="1"/>
  <c r="K222" i="1"/>
  <c r="N260" i="1"/>
  <c r="Y193" i="1"/>
  <c r="Q195" i="1"/>
  <c r="K207" i="1"/>
  <c r="O207" i="1"/>
  <c r="N279" i="1"/>
  <c r="Z270" i="1"/>
  <c r="L259" i="1"/>
  <c r="M175" i="1"/>
  <c r="I203" i="1"/>
  <c r="X199" i="1"/>
  <c r="AB195" i="1"/>
  <c r="T206" i="1"/>
  <c r="X222" i="1"/>
  <c r="X257" i="1"/>
  <c r="L220" i="1"/>
  <c r="T222" i="1"/>
  <c r="T171" i="1"/>
  <c r="N273" i="1"/>
  <c r="V191" i="1"/>
  <c r="K190" i="1"/>
  <c r="AB220" i="1"/>
  <c r="AB258" i="1"/>
  <c r="S221" i="1"/>
  <c r="Z194" i="1"/>
  <c r="Q266" i="1"/>
  <c r="S38" i="1"/>
  <c r="Z276" i="1"/>
  <c r="V256" i="1"/>
  <c r="Y203" i="1"/>
  <c r="V41" i="1"/>
  <c r="L203" i="1"/>
  <c r="X283" i="1"/>
  <c r="S187" i="1"/>
  <c r="Y268" i="1"/>
  <c r="S258" i="1"/>
  <c r="I275" i="1"/>
  <c r="Q194" i="1"/>
  <c r="M211" i="1"/>
  <c r="I192" i="1"/>
  <c r="K220" i="1"/>
  <c r="Y256" i="1"/>
  <c r="Y202" i="1"/>
  <c r="Q210" i="1"/>
  <c r="N182" i="1"/>
  <c r="V212" i="1"/>
  <c r="I182" i="1"/>
  <c r="V199" i="1"/>
  <c r="Z282" i="1"/>
  <c r="V226" i="1"/>
  <c r="S191" i="1"/>
  <c r="S209" i="1"/>
  <c r="K224" i="1"/>
  <c r="V272" i="1"/>
  <c r="G260" i="1"/>
  <c r="Q223" i="1"/>
  <c r="X42" i="1"/>
  <c r="T42" i="1"/>
  <c r="M258" i="1"/>
  <c r="M266" i="1"/>
  <c r="Z266" i="1"/>
  <c r="Z196" i="1"/>
  <c r="Q276" i="1"/>
  <c r="I260" i="1"/>
  <c r="O257" i="1"/>
  <c r="G222" i="1"/>
  <c r="S217" i="1"/>
  <c r="V208" i="1"/>
  <c r="T273" i="1"/>
  <c r="AB172" i="1"/>
  <c r="T272" i="1"/>
  <c r="S202" i="1"/>
  <c r="G221" i="1"/>
  <c r="G207" i="1"/>
  <c r="Z179" i="1"/>
  <c r="I186" i="1"/>
  <c r="L199" i="1"/>
  <c r="S200" i="1"/>
  <c r="V220" i="1"/>
  <c r="M213" i="1"/>
  <c r="Q283" i="1"/>
  <c r="N274" i="1"/>
  <c r="I280" i="1"/>
  <c r="Y267" i="1"/>
  <c r="Q282" i="1"/>
  <c r="N276" i="1"/>
  <c r="S183" i="1"/>
  <c r="Q190" i="1"/>
  <c r="Y273" i="1"/>
  <c r="I194" i="1"/>
  <c r="I255" i="1"/>
  <c r="X261" i="1"/>
  <c r="K271" i="1"/>
  <c r="M174" i="1"/>
  <c r="V172" i="1"/>
  <c r="O206" i="1"/>
  <c r="S206" i="1"/>
  <c r="T267" i="1"/>
  <c r="Z281" i="1"/>
  <c r="S211" i="1"/>
  <c r="M187" i="1"/>
  <c r="X260" i="1"/>
  <c r="Y276" i="1"/>
  <c r="T195" i="1"/>
  <c r="V38" i="1"/>
  <c r="AB224" i="1"/>
  <c r="L265" i="1"/>
  <c r="O273" i="1"/>
  <c r="O258" i="1"/>
  <c r="S41" i="1"/>
  <c r="Z37" i="1"/>
  <c r="L175" i="1"/>
  <c r="G263" i="1"/>
  <c r="S284" i="1"/>
  <c r="N257" i="1"/>
  <c r="T264" i="1"/>
  <c r="Y219" i="1"/>
  <c r="Z205" i="1"/>
  <c r="M198" i="1"/>
  <c r="M221" i="1"/>
  <c r="N268" i="1"/>
  <c r="AB266" i="1"/>
  <c r="Q209" i="1"/>
  <c r="AB204" i="1"/>
  <c r="Z177" i="1"/>
  <c r="K217" i="1"/>
  <c r="Y277" i="1"/>
  <c r="S278" i="1"/>
  <c r="N262" i="1"/>
  <c r="I175" i="1"/>
  <c r="Z203" i="1"/>
  <c r="V277" i="1"/>
  <c r="Z280" i="1"/>
  <c r="K39" i="1"/>
  <c r="K194" i="1"/>
  <c r="S271" i="1"/>
  <c r="G187" i="1"/>
  <c r="L256" i="1"/>
  <c r="O41" i="1"/>
  <c r="Z42" i="1"/>
  <c r="X259" i="1"/>
  <c r="I215" i="1"/>
  <c r="Z265" i="1"/>
  <c r="AB285" i="1"/>
  <c r="G273" i="1"/>
  <c r="N187" i="1"/>
  <c r="X181" i="1"/>
  <c r="X185" i="1"/>
  <c r="Y279" i="1"/>
  <c r="L177" i="1"/>
  <c r="O255" i="1"/>
  <c r="I265" i="1"/>
  <c r="T172" i="1"/>
  <c r="L214" i="1"/>
  <c r="O275" i="1"/>
  <c r="X195" i="1"/>
  <c r="AB268" i="1"/>
  <c r="K198" i="1"/>
  <c r="I42" i="1"/>
  <c r="X275" i="1"/>
  <c r="O194" i="1"/>
  <c r="AB39" i="1"/>
  <c r="N194" i="1"/>
  <c r="AB277" i="1"/>
  <c r="M197" i="1"/>
  <c r="Q201" i="1"/>
  <c r="V42" i="1"/>
  <c r="Y175" i="1"/>
  <c r="G285" i="1"/>
  <c r="S222" i="1"/>
  <c r="M42" i="1"/>
  <c r="G224" i="1"/>
  <c r="K265" i="1"/>
  <c r="S259" i="1"/>
  <c r="I273" i="1"/>
  <c r="AB270" i="1"/>
  <c r="O38" i="1"/>
  <c r="O198" i="1"/>
  <c r="N275" i="1"/>
  <c r="L284" i="1"/>
  <c r="K180" i="1"/>
  <c r="X38" i="1"/>
  <c r="V39" i="1"/>
  <c r="M185" i="1"/>
  <c r="K256" i="1"/>
  <c r="X279" i="1"/>
  <c r="L255" i="1"/>
  <c r="K283" i="1"/>
  <c r="M225" i="1"/>
  <c r="Y281" i="1"/>
  <c r="S220" i="1"/>
  <c r="V270" i="1"/>
  <c r="K276" i="1"/>
  <c r="S186" i="1"/>
  <c r="T256" i="1"/>
  <c r="V175" i="1"/>
  <c r="T280" i="1"/>
  <c r="G37" i="1"/>
  <c r="K213" i="1"/>
  <c r="L280" i="1"/>
  <c r="Z271" i="1"/>
  <c r="O270" i="1"/>
  <c r="G256" i="1"/>
  <c r="Y37" i="1"/>
  <c r="Z255" i="1"/>
  <c r="X280" i="1"/>
  <c r="S214" i="1"/>
  <c r="X41" i="1"/>
  <c r="Q200" i="1"/>
  <c r="Q259" i="1"/>
  <c r="N285" i="1"/>
  <c r="G193" i="1"/>
  <c r="V276" i="1"/>
  <c r="Q37" i="1"/>
  <c r="S269" i="1"/>
  <c r="L264" i="1"/>
  <c r="T285" i="1"/>
  <c r="K280" i="1"/>
  <c r="G281" i="1"/>
  <c r="Y260" i="1"/>
  <c r="I262" i="1"/>
  <c r="AB41" i="1"/>
  <c r="G279" i="1"/>
  <c r="Q278" i="1"/>
  <c r="O37" i="1"/>
  <c r="N271" i="1"/>
  <c r="I263" i="1"/>
  <c r="V218" i="1"/>
  <c r="X270" i="1"/>
  <c r="X224" i="1"/>
  <c r="T257" i="1"/>
  <c r="G262" i="1"/>
  <c r="Z258" i="1"/>
  <c r="N181" i="1"/>
  <c r="Q198" i="1"/>
  <c r="O197" i="1"/>
  <c r="V274" i="1"/>
  <c r="N259" i="1"/>
  <c r="X277" i="1"/>
  <c r="Q39" i="1"/>
  <c r="N261" i="1"/>
  <c r="T40" i="1"/>
  <c r="O203" i="1"/>
  <c r="Y285" i="1"/>
  <c r="K285" i="1"/>
  <c r="AB263" i="1"/>
  <c r="S256" i="1"/>
  <c r="Z40" i="1"/>
  <c r="Z41" i="1"/>
  <c r="AB256" i="1"/>
  <c r="AB265" i="1"/>
  <c r="V193" i="1"/>
  <c r="M40" i="1"/>
  <c r="T177" i="1"/>
  <c r="Q285" i="1"/>
  <c r="L283" i="1"/>
  <c r="T277" i="1"/>
  <c r="O205" i="1"/>
  <c r="T38" i="1"/>
  <c r="T258" i="1"/>
  <c r="O282" i="1"/>
  <c r="K42" i="1"/>
  <c r="S255" i="1"/>
  <c r="Q264" i="1"/>
  <c r="Z277" i="1"/>
  <c r="G269" i="1"/>
  <c r="G192" i="1"/>
  <c r="M39" i="1"/>
  <c r="AB255" i="1"/>
  <c r="T265" i="1"/>
  <c r="K41" i="1"/>
  <c r="S282" i="1"/>
  <c r="O262" i="1"/>
  <c r="L281" i="1"/>
  <c r="S279" i="1"/>
  <c r="M217" i="1"/>
  <c r="T275" i="1"/>
  <c r="X263" i="1"/>
  <c r="K278" i="1"/>
  <c r="S268" i="1"/>
  <c r="E57" i="1"/>
  <c r="M270" i="1"/>
  <c r="M219" i="1"/>
  <c r="M180" i="1"/>
  <c r="Z88" i="1"/>
  <c r="G110" i="1"/>
  <c r="AB108" i="1"/>
  <c r="G72" i="1"/>
  <c r="G76" i="1"/>
  <c r="Z97" i="1"/>
  <c r="AB112" i="1"/>
  <c r="V114" i="1"/>
  <c r="M125" i="1"/>
  <c r="I259" i="1"/>
  <c r="S73" i="1"/>
  <c r="I82" i="1"/>
  <c r="N130" i="1"/>
  <c r="L118" i="1"/>
  <c r="T75" i="1"/>
  <c r="G116" i="1"/>
  <c r="T99" i="1"/>
  <c r="Y41" i="1"/>
  <c r="G261" i="1"/>
  <c r="M74" i="1"/>
  <c r="N136" i="1"/>
  <c r="V119" i="1"/>
  <c r="Q110" i="1"/>
  <c r="Y105" i="1"/>
  <c r="X87" i="1"/>
  <c r="N38" i="1"/>
  <c r="X213" i="1"/>
  <c r="O277" i="1"/>
  <c r="Q275" i="1"/>
  <c r="V284" i="1"/>
  <c r="M120" i="1"/>
  <c r="M123" i="1"/>
  <c r="Q81" i="1"/>
  <c r="Y77" i="1"/>
  <c r="Q92" i="1"/>
  <c r="O178" i="1"/>
  <c r="X75" i="1"/>
  <c r="Z121" i="1"/>
  <c r="AB74" i="1"/>
  <c r="X98" i="1"/>
  <c r="L74" i="1"/>
  <c r="L102" i="1"/>
  <c r="Z113" i="1"/>
  <c r="Q103" i="1"/>
  <c r="N40" i="1"/>
  <c r="AB175" i="1"/>
  <c r="M277" i="1"/>
  <c r="Q267" i="1"/>
  <c r="X191" i="1"/>
  <c r="I135" i="1"/>
  <c r="V98" i="1"/>
  <c r="V107" i="1"/>
  <c r="T82" i="1"/>
  <c r="AB127" i="1"/>
  <c r="Y131" i="1"/>
  <c r="V87" i="1"/>
  <c r="Q104" i="1"/>
  <c r="T39" i="1"/>
  <c r="G176" i="1"/>
  <c r="L278" i="1"/>
  <c r="Y272" i="1"/>
  <c r="Q113" i="1"/>
  <c r="Z38" i="1"/>
  <c r="V278" i="1"/>
  <c r="AB128" i="1"/>
  <c r="K79" i="1"/>
  <c r="T41" i="1"/>
  <c r="V265" i="1"/>
  <c r="N255" i="1"/>
  <c r="V106" i="1"/>
  <c r="V37" i="1"/>
  <c r="T260" i="1"/>
  <c r="AB279" i="1"/>
  <c r="I282" i="1"/>
  <c r="I111" i="1"/>
  <c r="O266" i="1"/>
  <c r="Z117" i="1"/>
  <c r="I110" i="1"/>
  <c r="AB42" i="1"/>
  <c r="I256" i="1"/>
  <c r="I268" i="1"/>
  <c r="G115" i="1"/>
  <c r="M71" i="1"/>
  <c r="Y178" i="1"/>
  <c r="T263" i="1"/>
  <c r="G282" i="1"/>
  <c r="L267" i="1"/>
  <c r="Y264" i="1"/>
  <c r="N89" i="1"/>
  <c r="T89" i="1"/>
  <c r="T261" i="1"/>
  <c r="Q273" i="1"/>
  <c r="X262" i="1"/>
  <c r="M85" i="1"/>
  <c r="Z278" i="1"/>
  <c r="X267" i="1"/>
  <c r="X79" i="1"/>
  <c r="S105" i="1"/>
  <c r="V219" i="1"/>
  <c r="G270" i="1"/>
  <c r="E36" i="1"/>
  <c r="T208" i="1"/>
  <c r="M212" i="1"/>
  <c r="G186" i="1"/>
  <c r="K215" i="1"/>
  <c r="I189" i="1"/>
  <c r="O179" i="1"/>
  <c r="M223" i="1"/>
  <c r="G179" i="1"/>
  <c r="Q183" i="1"/>
  <c r="M285" i="1"/>
  <c r="K192" i="1"/>
  <c r="AB218" i="1"/>
  <c r="Z174" i="1"/>
  <c r="AB135" i="1"/>
  <c r="L83" i="1"/>
  <c r="Y129" i="1"/>
  <c r="X95" i="1"/>
  <c r="N117" i="1"/>
  <c r="T118" i="1"/>
  <c r="N87" i="1"/>
  <c r="V133" i="1"/>
  <c r="Q40" i="1"/>
  <c r="T255" i="1"/>
  <c r="Z127" i="1"/>
  <c r="N123" i="1"/>
  <c r="T216" i="1"/>
  <c r="M182" i="1"/>
  <c r="T179" i="1"/>
  <c r="G41" i="1"/>
  <c r="O92" i="1"/>
  <c r="Y136" i="1"/>
  <c r="Y91" i="1"/>
  <c r="T196" i="1"/>
  <c r="N77" i="1"/>
  <c r="Z87" i="1"/>
  <c r="V113" i="1"/>
  <c r="S89" i="1"/>
  <c r="N42" i="1"/>
  <c r="I274" i="1"/>
  <c r="K93" i="1"/>
  <c r="Q123" i="1"/>
  <c r="G89" i="1"/>
  <c r="M76" i="1"/>
  <c r="AB88" i="1"/>
  <c r="Y106" i="1"/>
  <c r="Q99" i="1"/>
  <c r="Y42" i="1"/>
  <c r="Q268" i="1"/>
  <c r="X89" i="1"/>
  <c r="AB104" i="1"/>
  <c r="V125" i="1"/>
  <c r="O96" i="1"/>
  <c r="I97" i="1"/>
  <c r="O109" i="1"/>
  <c r="N37" i="1"/>
  <c r="Z284" i="1"/>
  <c r="V257" i="1"/>
  <c r="X264" i="1"/>
  <c r="Y224" i="1"/>
  <c r="Z92" i="1"/>
  <c r="M118" i="1"/>
  <c r="N90" i="1"/>
  <c r="G133" i="1"/>
  <c r="G135" i="1"/>
  <c r="Y263" i="1"/>
  <c r="K116" i="1"/>
  <c r="I86" i="1"/>
  <c r="Q131" i="1"/>
  <c r="AB80" i="1"/>
  <c r="K82" i="1"/>
  <c r="AB71" i="1"/>
  <c r="L117" i="1"/>
  <c r="K134" i="1"/>
  <c r="L41" i="1"/>
  <c r="V213" i="1"/>
  <c r="M269" i="1"/>
  <c r="V269" i="1"/>
  <c r="AB271" i="1"/>
  <c r="K115" i="1"/>
  <c r="X86" i="1"/>
  <c r="N134" i="1"/>
  <c r="G124" i="1"/>
  <c r="I130" i="1"/>
  <c r="L106" i="1"/>
  <c r="L133" i="1"/>
  <c r="X106" i="1"/>
  <c r="N41" i="1"/>
  <c r="M196" i="1"/>
  <c r="T268" i="1"/>
  <c r="T269" i="1"/>
  <c r="K71" i="1"/>
  <c r="S42" i="1"/>
  <c r="M272" i="1"/>
  <c r="L108" i="1"/>
  <c r="I129" i="1"/>
  <c r="G198" i="1"/>
  <c r="Q269" i="1"/>
  <c r="S77" i="1"/>
  <c r="T72" i="1"/>
  <c r="S37" i="1"/>
  <c r="L274" i="1"/>
  <c r="Y280" i="1"/>
  <c r="AB275" i="1"/>
  <c r="L37" i="1"/>
  <c r="M281" i="1"/>
  <c r="N129" i="1"/>
  <c r="X71" i="1"/>
  <c r="S203" i="1"/>
  <c r="S280" i="1"/>
  <c r="T283" i="1"/>
  <c r="AB132" i="1"/>
  <c r="Z111" i="1"/>
  <c r="G258" i="1"/>
  <c r="I284" i="1"/>
  <c r="O86" i="1"/>
  <c r="Z268" i="1"/>
  <c r="Z267" i="1"/>
  <c r="AB110" i="1"/>
  <c r="O40" i="1"/>
  <c r="Y266" i="1"/>
  <c r="I285" i="1"/>
  <c r="K270" i="1"/>
  <c r="AB40" i="1"/>
  <c r="Q279" i="1"/>
  <c r="N265" i="1"/>
  <c r="Z77" i="1"/>
  <c r="N71" i="1"/>
  <c r="N266" i="1"/>
  <c r="Z263" i="1"/>
  <c r="S218" i="1"/>
  <c r="T219" i="1"/>
  <c r="M192" i="1"/>
  <c r="G217" i="1"/>
  <c r="M203" i="1"/>
  <c r="M204" i="1"/>
  <c r="X216" i="1"/>
  <c r="T205" i="1"/>
  <c r="K184" i="1"/>
  <c r="Q192" i="1"/>
  <c r="I188" i="1"/>
  <c r="Q206" i="1"/>
  <c r="Y204" i="1"/>
  <c r="Z171" i="1"/>
  <c r="L197" i="1"/>
  <c r="G210" i="1"/>
  <c r="Z178" i="1"/>
  <c r="G203" i="1"/>
  <c r="G206" i="1"/>
  <c r="AB211" i="1"/>
  <c r="Z200" i="1"/>
  <c r="Z218" i="1"/>
  <c r="N218" i="1"/>
  <c r="S181" i="1"/>
  <c r="G277" i="1"/>
  <c r="K269" i="1"/>
  <c r="S267" i="1"/>
  <c r="Y133" i="1"/>
  <c r="Q130" i="1"/>
  <c r="N75" i="1"/>
  <c r="G216" i="1"/>
  <c r="Y126" i="1"/>
  <c r="G97" i="1"/>
  <c r="O91" i="1"/>
  <c r="S79" i="1"/>
  <c r="L38" i="1"/>
  <c r="G266" i="1"/>
  <c r="Z105" i="1"/>
  <c r="Z71" i="1"/>
  <c r="K95" i="1"/>
  <c r="V74" i="1"/>
  <c r="T73" i="1"/>
  <c r="S100" i="1"/>
  <c r="K94" i="1"/>
  <c r="K191" i="1"/>
  <c r="O171" i="1"/>
  <c r="G83" i="1"/>
  <c r="O123" i="1"/>
  <c r="K96" i="1"/>
  <c r="I98" i="1"/>
  <c r="Y85" i="1"/>
  <c r="X37" i="1"/>
  <c r="L42" i="1"/>
  <c r="O271" i="1"/>
  <c r="T279" i="1"/>
  <c r="S273" i="1"/>
  <c r="T210" i="1"/>
  <c r="G106" i="1"/>
  <c r="X94" i="1"/>
  <c r="K128" i="1"/>
  <c r="Z135" i="1"/>
  <c r="Q94" i="1"/>
  <c r="X284" i="1"/>
  <c r="AB111" i="1"/>
  <c r="T123" i="1"/>
  <c r="M79" i="1"/>
  <c r="L132" i="1"/>
  <c r="K136" i="1"/>
  <c r="Y110" i="1"/>
  <c r="K120" i="1"/>
  <c r="G114" i="1"/>
  <c r="Z39" i="1"/>
  <c r="V210" i="1"/>
  <c r="I270" i="1"/>
  <c r="K272" i="1"/>
  <c r="Y188" i="1"/>
  <c r="L127" i="1"/>
  <c r="I84" i="1"/>
  <c r="Q108" i="1"/>
  <c r="G84" i="1"/>
  <c r="Z84" i="1"/>
  <c r="AB136" i="1"/>
  <c r="X112" i="1"/>
  <c r="S110" i="1"/>
  <c r="K40" i="1"/>
  <c r="AB201" i="1"/>
  <c r="Q260" i="1"/>
  <c r="V188" i="1"/>
  <c r="K124" i="1"/>
  <c r="K37" i="1"/>
  <c r="AB276" i="1"/>
  <c r="AB91" i="1"/>
  <c r="O106" i="1"/>
  <c r="L207" i="1"/>
  <c r="X272" i="1"/>
  <c r="T74" i="1"/>
  <c r="K103" i="1"/>
  <c r="O193" i="1"/>
  <c r="G280" i="1"/>
  <c r="S275" i="1"/>
  <c r="K262" i="1"/>
  <c r="X219" i="1"/>
  <c r="L263" i="1"/>
  <c r="AB73" i="1"/>
  <c r="G71" i="1"/>
  <c r="O200" i="1"/>
  <c r="I267" i="1"/>
  <c r="V275" i="1"/>
  <c r="I102" i="1"/>
  <c r="X113" i="1"/>
  <c r="M255" i="1"/>
  <c r="N277" i="1"/>
  <c r="T119" i="1"/>
  <c r="Y262" i="1"/>
  <c r="Q270" i="1"/>
  <c r="N103" i="1"/>
  <c r="Y39" i="1"/>
  <c r="AB261" i="1"/>
  <c r="S270" i="1"/>
  <c r="AB269" i="1"/>
  <c r="T173" i="1"/>
  <c r="K279" i="1"/>
  <c r="V281" i="1"/>
  <c r="I79" i="1"/>
  <c r="V40" i="1"/>
  <c r="K284" i="1"/>
  <c r="S264" i="1"/>
  <c r="Z222" i="1"/>
  <c r="N172" i="1"/>
  <c r="S172" i="1"/>
  <c r="T189" i="1"/>
  <c r="O222" i="1"/>
  <c r="N211" i="1"/>
  <c r="V197" i="1"/>
  <c r="O226" i="1"/>
  <c r="AB223" i="1"/>
  <c r="I180" i="1"/>
  <c r="N226" i="1"/>
  <c r="O210" i="1"/>
  <c r="M188" i="1"/>
  <c r="Y211" i="1"/>
  <c r="Y223" i="1"/>
  <c r="L211" i="1"/>
  <c r="N215" i="1"/>
  <c r="I198" i="1"/>
  <c r="Y216" i="1"/>
  <c r="V195" i="1"/>
  <c r="Z182" i="1"/>
  <c r="T178" i="1"/>
  <c r="T77" i="1"/>
  <c r="S92" i="1"/>
  <c r="O265" i="1"/>
  <c r="N269" i="1"/>
  <c r="AB173" i="1"/>
  <c r="M113" i="1"/>
  <c r="Y261" i="1"/>
  <c r="M112" i="1"/>
  <c r="I88" i="1"/>
  <c r="S72" i="1"/>
  <c r="X120" i="1"/>
  <c r="Z188" i="1"/>
  <c r="AB273" i="1"/>
  <c r="L80" i="1"/>
  <c r="Q85" i="1"/>
  <c r="Y128" i="1"/>
  <c r="K126" i="1"/>
  <c r="O88" i="1"/>
  <c r="AB125" i="1"/>
  <c r="V83" i="1"/>
  <c r="I173" i="1"/>
  <c r="X207" i="1"/>
  <c r="K106" i="1"/>
  <c r="X72" i="1"/>
  <c r="Y115" i="1"/>
  <c r="Y89" i="1"/>
  <c r="K121" i="1"/>
  <c r="Q41" i="1"/>
  <c r="M209" i="1"/>
  <c r="Q256" i="1"/>
  <c r="M284" i="1"/>
  <c r="G264" i="1"/>
  <c r="M172" i="1"/>
  <c r="V85" i="1"/>
  <c r="Z81" i="1"/>
  <c r="L72" i="1"/>
  <c r="K83" i="1"/>
  <c r="X100" i="1"/>
  <c r="O172" i="1"/>
  <c r="N104" i="1"/>
  <c r="Y96" i="1"/>
  <c r="Z130" i="1"/>
  <c r="S88" i="1"/>
  <c r="O124" i="1"/>
  <c r="Q132" i="1"/>
  <c r="L92" i="1"/>
  <c r="Z114" i="1"/>
  <c r="AB37" i="1"/>
  <c r="Y199" i="1"/>
  <c r="AB257" i="1"/>
  <c r="G278" i="1"/>
  <c r="Q116" i="1"/>
  <c r="Q88" i="1"/>
  <c r="Q80" i="1"/>
  <c r="Y107" i="1"/>
  <c r="O105" i="1"/>
  <c r="I77" i="1"/>
  <c r="O94" i="1"/>
  <c r="Z79" i="1"/>
  <c r="I134" i="1"/>
  <c r="T37" i="1"/>
  <c r="I257" i="1"/>
  <c r="V260" i="1"/>
  <c r="V120" i="1"/>
  <c r="Z133" i="1"/>
  <c r="L179" i="1"/>
  <c r="M265" i="1"/>
  <c r="M83" i="1"/>
  <c r="T93" i="1"/>
  <c r="Z256" i="1"/>
  <c r="AB262" i="1"/>
  <c r="O79" i="1"/>
  <c r="Q100" i="1"/>
  <c r="M208" i="1"/>
  <c r="T282" i="1"/>
  <c r="N284" i="1"/>
  <c r="M262" i="1"/>
  <c r="K268" i="1"/>
  <c r="X265" i="1"/>
  <c r="Y113" i="1"/>
  <c r="S108" i="1"/>
  <c r="O259" i="1"/>
  <c r="AB278" i="1"/>
  <c r="I283" i="1"/>
  <c r="N106" i="1"/>
  <c r="M37" i="1"/>
  <c r="M271" i="1"/>
  <c r="T270" i="1"/>
  <c r="L115" i="1"/>
  <c r="G267" i="1"/>
  <c r="X110" i="1"/>
  <c r="Z106" i="1"/>
  <c r="I37" i="1"/>
  <c r="G283" i="1"/>
  <c r="M268" i="1"/>
  <c r="K113" i="1"/>
  <c r="L271" i="1"/>
  <c r="AB280" i="1"/>
  <c r="M133" i="1"/>
  <c r="T111" i="1"/>
  <c r="N39" i="1"/>
  <c r="Z195" i="1"/>
  <c r="G104" i="1"/>
  <c r="Y122" i="1"/>
  <c r="K73" i="1"/>
  <c r="X125" i="1"/>
  <c r="N72" i="1"/>
  <c r="X266" i="1"/>
  <c r="V116" i="1"/>
  <c r="K88" i="1"/>
  <c r="AB77" i="1"/>
  <c r="M38" i="1"/>
  <c r="N184" i="1"/>
  <c r="M91" i="1"/>
  <c r="L135" i="1"/>
  <c r="Y265" i="1"/>
  <c r="T80" i="1"/>
  <c r="V131" i="1"/>
  <c r="I272" i="1"/>
  <c r="Q76" i="1"/>
  <c r="S272" i="1"/>
  <c r="S276" i="1"/>
  <c r="V121" i="1"/>
  <c r="L269" i="1"/>
  <c r="K273" i="1"/>
  <c r="S40" i="1"/>
  <c r="L275" i="1"/>
  <c r="N217" i="1"/>
  <c r="I172" i="1"/>
  <c r="Q204" i="1"/>
  <c r="N185" i="1"/>
  <c r="V180" i="1"/>
  <c r="K202" i="1"/>
  <c r="L217" i="1"/>
  <c r="K214" i="1"/>
  <c r="X217" i="1"/>
  <c r="X209" i="1"/>
  <c r="K199" i="1"/>
  <c r="V185" i="1"/>
  <c r="X226" i="1"/>
  <c r="N225" i="1"/>
  <c r="AB174" i="1"/>
  <c r="L225" i="1"/>
  <c r="O215" i="1"/>
  <c r="I171" i="1"/>
  <c r="V206" i="1"/>
  <c r="K186" i="1"/>
  <c r="G182" i="1"/>
  <c r="O188" i="1"/>
  <c r="Z189" i="1"/>
  <c r="N224" i="1"/>
  <c r="L109" i="1"/>
  <c r="Y108" i="1"/>
  <c r="Z199" i="1"/>
  <c r="I115" i="1"/>
  <c r="T128" i="1"/>
  <c r="AB38" i="1"/>
  <c r="V266" i="1"/>
  <c r="I92" i="1"/>
  <c r="AB133" i="1"/>
  <c r="Q101" i="1"/>
  <c r="M41" i="1"/>
  <c r="Q78" i="1"/>
  <c r="Y119" i="1"/>
  <c r="V84" i="1"/>
  <c r="N79" i="1"/>
  <c r="V108" i="1"/>
  <c r="V79" i="1"/>
  <c r="AB272" i="1"/>
  <c r="O74" i="1"/>
  <c r="Z264" i="1"/>
  <c r="S266" i="1"/>
  <c r="N105" i="1"/>
  <c r="K90" i="1"/>
  <c r="Q263" i="1"/>
  <c r="M205" i="1"/>
  <c r="V264" i="1"/>
  <c r="M191" i="1"/>
  <c r="S173" i="1"/>
  <c r="V196" i="1"/>
  <c r="T193" i="1"/>
  <c r="M176" i="1"/>
  <c r="N222" i="1"/>
  <c r="Y208" i="1"/>
  <c r="T218" i="1"/>
  <c r="Q197" i="1"/>
  <c r="L212" i="1"/>
  <c r="X221" i="1"/>
  <c r="L216" i="1"/>
  <c r="AB216" i="1"/>
  <c r="I222" i="1"/>
  <c r="M173" i="1"/>
  <c r="S201" i="1"/>
  <c r="G196" i="1"/>
  <c r="L191" i="1"/>
  <c r="S180" i="1"/>
  <c r="Y183" i="1"/>
  <c r="L219" i="1"/>
  <c r="Z216" i="1"/>
  <c r="K182" i="1"/>
  <c r="AB190" i="1"/>
  <c r="Q202" i="1"/>
  <c r="K173" i="1"/>
  <c r="V186" i="1"/>
  <c r="AB219" i="1"/>
  <c r="X193" i="1"/>
  <c r="Y196" i="1"/>
  <c r="Q178" i="1"/>
  <c r="O173" i="1"/>
  <c r="S193" i="1"/>
  <c r="V205" i="1"/>
  <c r="I177" i="1"/>
  <c r="Y209" i="1"/>
  <c r="K174" i="1"/>
  <c r="I216" i="1"/>
  <c r="Y180" i="1"/>
  <c r="I220" i="1"/>
  <c r="AB183" i="1"/>
  <c r="AB217" i="1"/>
  <c r="Q180" i="1"/>
  <c r="N179" i="1"/>
  <c r="AB180" i="1"/>
  <c r="Z211" i="1"/>
  <c r="O202" i="1"/>
  <c r="X180" i="1"/>
  <c r="S212" i="1"/>
  <c r="Z217" i="1"/>
  <c r="V177" i="1"/>
  <c r="L213" i="1"/>
  <c r="X202" i="1"/>
  <c r="X192" i="1"/>
  <c r="G199" i="1"/>
  <c r="G211" i="1"/>
  <c r="G36" i="1"/>
  <c r="M36" i="1"/>
  <c r="L168" i="1"/>
  <c r="I166" i="1"/>
  <c r="T170" i="1"/>
  <c r="Y168" i="1"/>
  <c r="G167" i="1"/>
  <c r="X164" i="1"/>
  <c r="X166" i="1"/>
  <c r="Z167" i="1"/>
  <c r="O165" i="1"/>
  <c r="O169" i="1"/>
  <c r="Q165" i="1"/>
  <c r="N170" i="1"/>
  <c r="Y167" i="1"/>
  <c r="AB169" i="1"/>
  <c r="N166" i="1"/>
  <c r="K168" i="1"/>
  <c r="X179" i="1"/>
  <c r="O164" i="1"/>
  <c r="O168" i="1"/>
  <c r="T167" i="1"/>
  <c r="M166" i="1"/>
  <c r="M170" i="1"/>
  <c r="V168" i="1"/>
  <c r="AB168" i="1"/>
  <c r="G169" i="1"/>
  <c r="N202" i="1"/>
  <c r="L189" i="1"/>
  <c r="AB222" i="1"/>
  <c r="V178" i="1"/>
  <c r="Z193" i="1"/>
  <c r="K206" i="1"/>
  <c r="I184" i="1"/>
  <c r="S188" i="1"/>
  <c r="O175" i="1"/>
  <c r="I226" i="1"/>
  <c r="G208" i="1"/>
  <c r="Z201" i="1"/>
  <c r="T186" i="1"/>
  <c r="S194" i="1"/>
  <c r="Y173" i="1"/>
  <c r="S177" i="1"/>
  <c r="O36" i="1"/>
  <c r="Z168" i="1"/>
  <c r="O78" i="1"/>
  <c r="N84" i="1"/>
  <c r="AB130" i="1"/>
  <c r="L39" i="1"/>
  <c r="X74" i="1"/>
  <c r="L40" i="1"/>
  <c r="N267" i="1"/>
  <c r="Y116" i="1"/>
  <c r="O101" i="1"/>
  <c r="G93" i="1"/>
  <c r="Y198" i="1"/>
  <c r="N131" i="1"/>
  <c r="AB72" i="1"/>
  <c r="O39" i="1"/>
  <c r="Q125" i="1"/>
  <c r="Q84" i="1"/>
  <c r="AB102" i="1"/>
  <c r="X276" i="1"/>
  <c r="T116" i="1"/>
  <c r="O95" i="1"/>
  <c r="X268" i="1"/>
  <c r="L89" i="1"/>
  <c r="G109" i="1"/>
  <c r="K114" i="1"/>
  <c r="M201" i="1"/>
  <c r="L268" i="1"/>
  <c r="T224" i="1"/>
  <c r="V207" i="1"/>
  <c r="Q211" i="1"/>
  <c r="Y213" i="1"/>
  <c r="G204" i="1"/>
  <c r="L174" i="1"/>
  <c r="S223" i="1"/>
  <c r="O176" i="1"/>
  <c r="L171" i="1"/>
  <c r="T212" i="1"/>
  <c r="Y197" i="1"/>
  <c r="G214" i="1"/>
  <c r="L173" i="1"/>
  <c r="X194" i="1"/>
  <c r="AB179" i="1"/>
  <c r="S199" i="1"/>
  <c r="L196" i="1"/>
  <c r="I209" i="1"/>
  <c r="K211" i="1"/>
  <c r="K212" i="1"/>
  <c r="O195" i="1"/>
  <c r="T201" i="1"/>
  <c r="Q186" i="1"/>
  <c r="Y176" i="1"/>
  <c r="M177" i="1"/>
  <c r="K187" i="1"/>
  <c r="L198" i="1"/>
  <c r="T181" i="1"/>
  <c r="S182" i="1"/>
  <c r="L210" i="1"/>
  <c r="AB184" i="1"/>
  <c r="Q191" i="1"/>
  <c r="X189" i="1"/>
  <c r="K175" i="1"/>
  <c r="O204" i="1"/>
  <c r="K200" i="1"/>
  <c r="L222" i="1"/>
  <c r="I185" i="1"/>
  <c r="N212" i="1"/>
  <c r="S184" i="1"/>
  <c r="G174" i="1"/>
  <c r="I174" i="1"/>
  <c r="Z210" i="1"/>
  <c r="AB177" i="1"/>
  <c r="Z191" i="1"/>
  <c r="I200" i="1"/>
  <c r="L178" i="1"/>
  <c r="T217" i="1"/>
  <c r="V225" i="1"/>
  <c r="L195" i="1"/>
  <c r="T215" i="1"/>
  <c r="T187" i="1"/>
  <c r="Q196" i="1"/>
  <c r="I206" i="1"/>
  <c r="Z183" i="1"/>
  <c r="Z221" i="1"/>
  <c r="AB36" i="1"/>
  <c r="V36" i="1"/>
  <c r="M164" i="1"/>
  <c r="T166" i="1"/>
  <c r="V164" i="1"/>
  <c r="S170" i="1"/>
  <c r="S167" i="1"/>
  <c r="X168" i="1"/>
  <c r="I167" i="1"/>
  <c r="Q170" i="1"/>
  <c r="AB165" i="1"/>
  <c r="Z170" i="1"/>
  <c r="S178" i="1"/>
  <c r="S36" i="1"/>
  <c r="Q167" i="1"/>
  <c r="Y164" i="1"/>
  <c r="Z166" i="1"/>
  <c r="K164" i="1"/>
  <c r="N168" i="1"/>
  <c r="N167" i="1"/>
  <c r="K169" i="1"/>
  <c r="Y166" i="1"/>
  <c r="N173" i="1"/>
  <c r="N178" i="1"/>
  <c r="X212" i="1"/>
  <c r="K201" i="1"/>
  <c r="M186" i="1"/>
  <c r="I176" i="1"/>
  <c r="N205" i="1"/>
  <c r="V200" i="1"/>
  <c r="L201" i="1"/>
  <c r="M216" i="1"/>
  <c r="L172" i="1"/>
  <c r="G86" i="1"/>
  <c r="N92" i="1"/>
  <c r="K179" i="1"/>
  <c r="X96" i="1"/>
  <c r="S216" i="1"/>
  <c r="K281" i="1"/>
  <c r="X88" i="1"/>
  <c r="T120" i="1"/>
  <c r="V135" i="1"/>
  <c r="Q255" i="1"/>
  <c r="T87" i="1"/>
  <c r="T76" i="1"/>
  <c r="O42" i="1"/>
  <c r="Q90" i="1"/>
  <c r="Q109" i="1"/>
  <c r="S125" i="1"/>
  <c r="S102" i="1"/>
  <c r="I123" i="1"/>
  <c r="L71" i="1"/>
  <c r="Q38" i="1"/>
  <c r="K38" i="1"/>
  <c r="O121" i="1"/>
  <c r="L90" i="1"/>
  <c r="K263" i="1"/>
  <c r="I266" i="1"/>
  <c r="AB192" i="1"/>
  <c r="T209" i="1"/>
  <c r="L208" i="1"/>
  <c r="Y218" i="1"/>
  <c r="G175" i="1"/>
  <c r="L184" i="1"/>
  <c r="I210" i="1"/>
  <c r="X172" i="1"/>
  <c r="G220" i="1"/>
  <c r="Z207" i="1"/>
  <c r="Q226" i="1"/>
  <c r="Y205" i="1"/>
  <c r="Z220" i="1"/>
  <c r="Y184" i="1"/>
  <c r="N196" i="1"/>
  <c r="K185" i="1"/>
  <c r="K172" i="1"/>
  <c r="Z181" i="1"/>
  <c r="S171" i="1"/>
  <c r="X186" i="1"/>
  <c r="Z202" i="1"/>
  <c r="Q181" i="1"/>
  <c r="X205" i="1"/>
  <c r="Z226" i="1"/>
  <c r="I217" i="1"/>
  <c r="Y186" i="1"/>
  <c r="N203" i="1"/>
  <c r="Y220" i="1"/>
  <c r="AB226" i="1"/>
  <c r="Q171" i="1"/>
  <c r="V215" i="1"/>
  <c r="Y212" i="1"/>
  <c r="G183" i="1"/>
  <c r="I202" i="1"/>
  <c r="Y201" i="1"/>
  <c r="T194" i="1"/>
  <c r="T182" i="1"/>
  <c r="Y177" i="1"/>
  <c r="G225" i="1"/>
  <c r="V194" i="1"/>
  <c r="N171" i="1"/>
  <c r="G191" i="1"/>
  <c r="G202" i="1"/>
  <c r="O225" i="1"/>
  <c r="I191" i="1"/>
  <c r="N201" i="1"/>
  <c r="O219" i="1"/>
  <c r="T174" i="1"/>
  <c r="X203" i="1"/>
  <c r="X204" i="1"/>
  <c r="Q189" i="1"/>
  <c r="AB189" i="1"/>
  <c r="I207" i="1"/>
  <c r="N189" i="1"/>
  <c r="Z36" i="1"/>
  <c r="V165" i="1"/>
  <c r="T165" i="1"/>
  <c r="AB167" i="1"/>
  <c r="V169" i="1"/>
  <c r="AB164" i="1"/>
  <c r="S166" i="1"/>
  <c r="Y170" i="1"/>
  <c r="G165" i="1"/>
  <c r="L190" i="1"/>
  <c r="O224" i="1"/>
  <c r="L194" i="1"/>
  <c r="V198" i="1"/>
  <c r="N220" i="1"/>
  <c r="AB193" i="1"/>
  <c r="S179" i="1"/>
  <c r="T175" i="1"/>
  <c r="V174" i="1"/>
  <c r="Y215" i="1"/>
  <c r="N175" i="1"/>
  <c r="I195" i="1"/>
  <c r="T169" i="1"/>
  <c r="G39" i="1"/>
  <c r="X200" i="1"/>
  <c r="S76" i="1"/>
  <c r="K282" i="1"/>
  <c r="Z122" i="1"/>
  <c r="K196" i="1"/>
  <c r="G80" i="1"/>
  <c r="AB89" i="1"/>
  <c r="M84" i="1"/>
  <c r="O119" i="1"/>
  <c r="V271" i="1"/>
  <c r="N99" i="1"/>
  <c r="I126" i="1"/>
  <c r="O187" i="1"/>
  <c r="Y40" i="1"/>
  <c r="Q42" i="1"/>
  <c r="X40" i="1"/>
  <c r="AB123" i="1"/>
  <c r="Y38" i="1"/>
  <c r="M81" i="1"/>
  <c r="Z279" i="1"/>
  <c r="Q257" i="1"/>
  <c r="V268" i="1"/>
  <c r="Q112" i="1"/>
  <c r="O260" i="1"/>
  <c r="I38" i="1"/>
  <c r="V201" i="1"/>
  <c r="N198" i="1"/>
  <c r="S226" i="1"/>
  <c r="Y210" i="1"/>
  <c r="AB187" i="1"/>
  <c r="Z224" i="1"/>
  <c r="AB178" i="1"/>
  <c r="O216" i="1"/>
  <c r="I201" i="1"/>
  <c r="L205" i="1"/>
  <c r="L223" i="1"/>
  <c r="Z197" i="1"/>
  <c r="S176" i="1"/>
  <c r="O196" i="1"/>
  <c r="K177" i="1"/>
  <c r="Y187" i="1"/>
  <c r="AB225" i="1"/>
  <c r="L218" i="1"/>
  <c r="I212" i="1"/>
  <c r="Y189" i="1"/>
  <c r="L224" i="1"/>
  <c r="L176" i="1"/>
  <c r="I183" i="1"/>
  <c r="AB196" i="1"/>
  <c r="T202" i="1"/>
  <c r="L180" i="1"/>
  <c r="Z223" i="1"/>
  <c r="I197" i="1"/>
  <c r="Z190" i="1"/>
  <c r="O174" i="1"/>
  <c r="AB215" i="1"/>
  <c r="O180" i="1"/>
  <c r="V187" i="1"/>
  <c r="Y217" i="1"/>
  <c r="L206" i="1"/>
  <c r="S185" i="1"/>
  <c r="O218" i="1"/>
  <c r="G212" i="1"/>
  <c r="O208" i="1"/>
  <c r="N197" i="1"/>
  <c r="Q212" i="1"/>
  <c r="N199" i="1"/>
  <c r="M210" i="1"/>
  <c r="N190" i="1"/>
  <c r="N176" i="1"/>
  <c r="T225" i="1"/>
  <c r="L183" i="1"/>
  <c r="V222" i="1"/>
  <c r="G223" i="1"/>
  <c r="S215" i="1"/>
  <c r="N219" i="1"/>
  <c r="Y200" i="1"/>
  <c r="V216" i="1"/>
  <c r="Z187" i="1"/>
  <c r="AB185" i="1"/>
  <c r="V183" i="1"/>
  <c r="X36" i="1"/>
  <c r="T36" i="1"/>
  <c r="Q168" i="1"/>
  <c r="L167" i="1"/>
  <c r="Z180" i="1"/>
  <c r="G194" i="1"/>
  <c r="X190" i="1"/>
  <c r="T188" i="1"/>
  <c r="X171" i="1"/>
  <c r="M218" i="1"/>
  <c r="N183" i="1"/>
  <c r="T211" i="1"/>
  <c r="Q36" i="1"/>
  <c r="N164" i="1"/>
  <c r="Q176" i="1"/>
  <c r="M105" i="1"/>
  <c r="M88" i="1"/>
  <c r="I258" i="1"/>
  <c r="N133" i="1"/>
  <c r="G257" i="1"/>
  <c r="Q91" i="1"/>
  <c r="Q97" i="1"/>
  <c r="V105" i="1"/>
  <c r="S116" i="1"/>
  <c r="Q258" i="1"/>
  <c r="Z99" i="1"/>
  <c r="M129" i="1"/>
  <c r="Q284" i="1"/>
  <c r="V190" i="1"/>
  <c r="L277" i="1"/>
  <c r="AB260" i="1"/>
  <c r="AB284" i="1"/>
  <c r="AB259" i="1"/>
  <c r="X39" i="1"/>
  <c r="X274" i="1"/>
  <c r="G265" i="1"/>
  <c r="O264" i="1"/>
  <c r="I73" i="1"/>
  <c r="M282" i="1"/>
  <c r="L226" i="1"/>
  <c r="K221" i="1"/>
  <c r="X210" i="1"/>
  <c r="T204" i="1"/>
  <c r="S190" i="1"/>
  <c r="Q213" i="1"/>
  <c r="K203" i="1"/>
  <c r="T203" i="1"/>
  <c r="Q222" i="1"/>
  <c r="X173" i="1"/>
  <c r="V209" i="1"/>
  <c r="V77" i="1"/>
  <c r="I127" i="1"/>
  <c r="Q75" i="1"/>
  <c r="K98" i="1"/>
  <c r="Z80" i="1"/>
  <c r="AB282" i="1"/>
  <c r="Q124" i="1"/>
  <c r="T284" i="1"/>
  <c r="Q83" i="1"/>
  <c r="I100" i="1"/>
  <c r="Z283" i="1"/>
  <c r="X85" i="1"/>
  <c r="L128" i="1"/>
  <c r="L279" i="1"/>
  <c r="O256" i="1"/>
  <c r="V273" i="1"/>
  <c r="X281" i="1"/>
  <c r="Z262" i="1"/>
  <c r="S277" i="1"/>
  <c r="S174" i="1"/>
  <c r="M263" i="1"/>
  <c r="S281" i="1"/>
  <c r="Z275" i="1"/>
  <c r="V127" i="1"/>
  <c r="T266" i="1"/>
  <c r="K218" i="1"/>
  <c r="O189" i="1"/>
  <c r="L200" i="1"/>
  <c r="S225" i="1"/>
  <c r="X223" i="1"/>
  <c r="O191" i="1"/>
  <c r="S208" i="1"/>
  <c r="V176" i="1"/>
  <c r="Y226" i="1"/>
  <c r="S204" i="1"/>
  <c r="L181" i="1"/>
  <c r="Z219" i="1"/>
  <c r="T176" i="1"/>
  <c r="S219" i="1"/>
  <c r="O184" i="1"/>
  <c r="O183" i="1"/>
  <c r="T197" i="1"/>
  <c r="Q219" i="1"/>
  <c r="M171" i="1"/>
  <c r="K209" i="1"/>
  <c r="O192" i="1"/>
  <c r="X215" i="1"/>
  <c r="G185" i="1"/>
  <c r="Z175" i="1"/>
  <c r="I221" i="1"/>
  <c r="O221" i="1"/>
  <c r="AB199" i="1"/>
  <c r="K208" i="1"/>
  <c r="Q217" i="1"/>
  <c r="Q172" i="1"/>
  <c r="O209" i="1"/>
  <c r="V214" i="1"/>
  <c r="I205" i="1"/>
  <c r="O177" i="1"/>
  <c r="Q188" i="1"/>
  <c r="M183" i="1"/>
  <c r="X177" i="1"/>
  <c r="Q175" i="1"/>
  <c r="X211" i="1"/>
  <c r="S207" i="1"/>
  <c r="M179" i="1"/>
  <c r="G226" i="1"/>
  <c r="G209" i="1"/>
  <c r="O220" i="1"/>
  <c r="O212" i="1"/>
  <c r="V202" i="1"/>
  <c r="AB176" i="1"/>
  <c r="O213" i="1"/>
  <c r="X208" i="1"/>
  <c r="L204" i="1"/>
  <c r="N200" i="1"/>
  <c r="I190" i="1"/>
  <c r="AB202" i="1"/>
  <c r="Q205" i="1"/>
  <c r="G180" i="1"/>
  <c r="G190" i="1"/>
  <c r="M184" i="1"/>
  <c r="I36" i="1"/>
  <c r="L36" i="1"/>
  <c r="Z164" i="1"/>
  <c r="L169" i="1"/>
  <c r="K165" i="1"/>
  <c r="Y165" i="1"/>
  <c r="Y169" i="1"/>
  <c r="N165" i="1"/>
  <c r="Z169" i="1"/>
  <c r="G170" i="1"/>
  <c r="V167" i="1"/>
  <c r="I169" i="1"/>
  <c r="I168" i="1"/>
  <c r="O166" i="1"/>
  <c r="O170" i="1"/>
  <c r="K267" i="1"/>
  <c r="Y95" i="1"/>
  <c r="V92" i="1"/>
  <c r="Q133" i="1"/>
  <c r="K125" i="1"/>
  <c r="V267" i="1"/>
  <c r="L114" i="1"/>
  <c r="O261" i="1"/>
  <c r="X77" i="1"/>
  <c r="Q114" i="1"/>
  <c r="X285" i="1"/>
  <c r="G136" i="1"/>
  <c r="O126" i="1"/>
  <c r="AB274" i="1"/>
  <c r="I271" i="1"/>
  <c r="V263" i="1"/>
  <c r="O278" i="1"/>
  <c r="N281" i="1"/>
  <c r="AB264" i="1"/>
  <c r="Y259" i="1"/>
  <c r="G132" i="1"/>
  <c r="M274" i="1"/>
  <c r="V279" i="1"/>
  <c r="N111" i="1"/>
  <c r="Y278" i="1"/>
  <c r="Y190" i="1"/>
  <c r="Y195" i="1"/>
  <c r="N206" i="1"/>
  <c r="S197" i="1"/>
  <c r="V181" i="1"/>
  <c r="V217" i="1"/>
  <c r="N214" i="1"/>
  <c r="G197" i="1"/>
  <c r="T220" i="1"/>
  <c r="Y207" i="1"/>
  <c r="X196" i="1"/>
  <c r="O217" i="1"/>
  <c r="G215" i="1"/>
  <c r="X214" i="1"/>
  <c r="S210" i="1"/>
  <c r="M195" i="1"/>
  <c r="Q166" i="1"/>
  <c r="K166" i="1"/>
  <c r="N169" i="1"/>
  <c r="S168" i="1"/>
  <c r="AB166" i="1"/>
  <c r="Y36" i="1"/>
  <c r="X167" i="1"/>
  <c r="K223" i="1"/>
  <c r="I208" i="1"/>
  <c r="Y191" i="1"/>
  <c r="Q207" i="1"/>
  <c r="X188" i="1"/>
  <c r="I211" i="1"/>
  <c r="AB197" i="1"/>
  <c r="Q216" i="1"/>
  <c r="T191" i="1"/>
  <c r="S205" i="1"/>
  <c r="Z198" i="1"/>
  <c r="L165" i="1"/>
  <c r="V166" i="1"/>
  <c r="L170" i="1"/>
  <c r="I165" i="1"/>
  <c r="M167" i="1"/>
  <c r="N221" i="1"/>
  <c r="AB198" i="1"/>
  <c r="Z214" i="1"/>
  <c r="Y225" i="1"/>
  <c r="V211" i="1"/>
  <c r="T199" i="1"/>
  <c r="G188" i="1"/>
  <c r="N191" i="1"/>
  <c r="Z208" i="1"/>
  <c r="X165" i="1"/>
  <c r="M169" i="1"/>
  <c r="X170" i="1"/>
  <c r="S169" i="1"/>
  <c r="T164" i="1"/>
  <c r="Q224" i="1"/>
  <c r="V173" i="1"/>
  <c r="N204" i="1"/>
  <c r="G164" i="1"/>
  <c r="Y206" i="1"/>
  <c r="Z206" i="1"/>
  <c r="I164" i="1"/>
  <c r="AB170" i="1"/>
  <c r="G177" i="1"/>
  <c r="X201" i="1"/>
  <c r="Z186" i="1"/>
  <c r="N216" i="1"/>
  <c r="V170" i="1"/>
  <c r="V223" i="1"/>
  <c r="I199" i="1"/>
  <c r="AB203" i="1"/>
  <c r="G184" i="1"/>
  <c r="Y182" i="1"/>
  <c r="I219" i="1"/>
  <c r="AB214" i="1"/>
  <c r="G201" i="1"/>
  <c r="Z225" i="1"/>
  <c r="Q225" i="1"/>
  <c r="N188" i="1"/>
  <c r="X169" i="1"/>
  <c r="K170" i="1"/>
  <c r="O167" i="1"/>
  <c r="O201" i="1"/>
  <c r="V184" i="1"/>
  <c r="AB186" i="1"/>
  <c r="I170" i="1"/>
  <c r="AB209" i="1"/>
  <c r="K205" i="1"/>
  <c r="Q173" i="1"/>
  <c r="N180" i="1"/>
  <c r="I224" i="1"/>
  <c r="Q193" i="1"/>
  <c r="G189" i="1"/>
  <c r="N210" i="1"/>
  <c r="V224" i="1"/>
  <c r="L209" i="1"/>
  <c r="K36" i="1"/>
  <c r="G166" i="1"/>
  <c r="Q164" i="1"/>
  <c r="S164" i="1"/>
  <c r="T168" i="1"/>
  <c r="G168" i="1"/>
  <c r="I181" i="1"/>
  <c r="O182" i="1"/>
  <c r="X174" i="1"/>
  <c r="M181" i="1"/>
  <c r="T192" i="1"/>
  <c r="AB221" i="1"/>
  <c r="S224" i="1"/>
  <c r="X220" i="1"/>
  <c r="M178" i="1"/>
  <c r="G181" i="1"/>
  <c r="N36" i="1"/>
  <c r="M168" i="1"/>
  <c r="Z165" i="1"/>
  <c r="K167" i="1"/>
  <c r="Q169" i="1"/>
  <c r="Y194" i="1"/>
  <c r="N192" i="1"/>
  <c r="Q187" i="1"/>
  <c r="K204" i="1"/>
  <c r="V204" i="1"/>
  <c r="N177" i="1"/>
  <c r="K183" i="1"/>
  <c r="M214" i="1"/>
  <c r="AB200" i="1"/>
  <c r="AB182" i="1"/>
  <c r="L164" i="1"/>
  <c r="M165" i="1"/>
  <c r="L166" i="1"/>
  <c r="S165" i="1"/>
  <c r="E163" i="1"/>
  <c r="E70" i="1"/>
  <c r="Z70" i="1"/>
  <c r="E254" i="1"/>
  <c r="Y70" i="1"/>
  <c r="G70" i="1"/>
  <c r="M254" i="1"/>
  <c r="C254" i="1" a="1"/>
  <c r="N70" i="1"/>
  <c r="G163" i="1"/>
  <c r="K70" i="1"/>
  <c r="Q70" i="1"/>
  <c r="V254" i="1"/>
  <c r="K254" i="1"/>
  <c r="O70" i="1"/>
  <c r="S254" i="1"/>
  <c r="V70" i="1"/>
  <c r="C163" i="1" a="1"/>
  <c r="AB70" i="1"/>
  <c r="AB254" i="1"/>
  <c r="Y254" i="1"/>
  <c r="T70" i="1"/>
  <c r="B70" i="1" a="1"/>
  <c r="Z254" i="1"/>
  <c r="Y269" i="1"/>
  <c r="O285" i="1"/>
  <c r="K266" i="1"/>
  <c r="V285" i="1"/>
  <c r="N264" i="1"/>
  <c r="X278" i="1"/>
  <c r="M278" i="1"/>
  <c r="S283" i="1"/>
  <c r="X273" i="1"/>
  <c r="L261" i="1"/>
  <c r="Z257" i="1"/>
  <c r="I269" i="1"/>
  <c r="V282" i="1"/>
  <c r="X258" i="1"/>
  <c r="X255" i="1"/>
  <c r="Y257" i="1"/>
  <c r="O281" i="1"/>
  <c r="O267" i="1"/>
  <c r="X269" i="1"/>
  <c r="O269" i="1"/>
  <c r="O263" i="1"/>
  <c r="T274" i="1"/>
  <c r="M264" i="1"/>
  <c r="M273" i="1"/>
  <c r="AB267" i="1"/>
  <c r="Y271" i="1"/>
  <c r="G271" i="1"/>
  <c r="X282" i="1"/>
  <c r="M259" i="1"/>
  <c r="N270" i="1"/>
  <c r="Q271" i="1"/>
  <c r="G272" i="1"/>
  <c r="L272" i="1"/>
  <c r="Y275" i="1"/>
  <c r="N263" i="1"/>
  <c r="M261" i="1"/>
  <c r="Z274" i="1"/>
  <c r="K260" i="1"/>
  <c r="M257" i="1"/>
  <c r="Q182" i="1"/>
  <c r="K195" i="1"/>
  <c r="X176" i="1"/>
  <c r="I218" i="1"/>
  <c r="M199" i="1"/>
  <c r="M206" i="1"/>
  <c r="O185" i="1"/>
  <c r="Q220" i="1"/>
  <c r="Y221" i="1"/>
  <c r="G219" i="1"/>
  <c r="V182" i="1"/>
  <c r="X183" i="1"/>
  <c r="Q214" i="1"/>
  <c r="AB171" i="1"/>
  <c r="AB212" i="1"/>
  <c r="X175" i="1"/>
  <c r="I204" i="1"/>
  <c r="S213" i="1"/>
  <c r="T198" i="1"/>
  <c r="G195" i="1"/>
  <c r="I178" i="1"/>
  <c r="K225" i="1"/>
  <c r="Y185" i="1"/>
  <c r="L202" i="1"/>
  <c r="Z185" i="1"/>
  <c r="Q199" i="1"/>
  <c r="S192" i="1"/>
  <c r="AB191" i="1"/>
  <c r="M190" i="1"/>
  <c r="Y172" i="1"/>
  <c r="G218" i="1"/>
  <c r="S198" i="1"/>
  <c r="M220" i="1"/>
  <c r="AB205" i="1"/>
  <c r="Z213" i="1"/>
  <c r="M200" i="1"/>
  <c r="AB188" i="1"/>
  <c r="Q179" i="1"/>
  <c r="M207" i="1"/>
  <c r="K219" i="1"/>
  <c r="L186" i="1"/>
  <c r="AB181" i="1"/>
  <c r="T129" i="1"/>
  <c r="O132" i="1"/>
  <c r="G105" i="1"/>
  <c r="V82" i="1"/>
  <c r="M124" i="1"/>
  <c r="O104" i="1"/>
  <c r="V103" i="1"/>
  <c r="I117" i="1"/>
  <c r="T102" i="1"/>
  <c r="K100" i="1"/>
  <c r="Q102" i="1"/>
  <c r="O110" i="1"/>
  <c r="M97" i="1"/>
  <c r="X135" i="1"/>
  <c r="G120" i="1"/>
  <c r="M75" i="1"/>
  <c r="Y112" i="1"/>
  <c r="X123" i="1"/>
  <c r="V118" i="1"/>
  <c r="V102" i="1"/>
  <c r="X80" i="1"/>
  <c r="S134" i="1"/>
  <c r="Q82" i="1"/>
  <c r="S99" i="1"/>
  <c r="L125" i="1"/>
  <c r="Y125" i="1"/>
  <c r="M93" i="1"/>
  <c r="X124" i="1"/>
  <c r="X101" i="1"/>
  <c r="L100" i="1"/>
  <c r="O120" i="1"/>
  <c r="I112" i="1"/>
  <c r="S86" i="1"/>
  <c r="T84" i="1"/>
  <c r="Y134" i="1"/>
  <c r="T126" i="1"/>
  <c r="Y121" i="1"/>
  <c r="K132" i="1"/>
  <c r="X92" i="1"/>
  <c r="AB124" i="1"/>
  <c r="I122" i="1"/>
  <c r="O71" i="1"/>
  <c r="V134" i="1"/>
  <c r="M114" i="1"/>
  <c r="G121" i="1"/>
  <c r="Q126" i="1"/>
  <c r="O76" i="1"/>
  <c r="K84" i="1"/>
  <c r="Z96" i="1"/>
  <c r="Z85" i="1"/>
  <c r="M136" i="1"/>
  <c r="G107" i="1"/>
  <c r="S96" i="1"/>
  <c r="V89" i="1"/>
  <c r="O114" i="1"/>
  <c r="Y86" i="1"/>
  <c r="L76" i="1"/>
  <c r="Y135" i="1"/>
  <c r="O113" i="1"/>
  <c r="M98" i="1"/>
  <c r="L126" i="1"/>
  <c r="M96" i="1"/>
  <c r="V104" i="1"/>
  <c r="I78" i="1"/>
  <c r="Q135" i="1"/>
  <c r="O102" i="1"/>
  <c r="O134" i="1"/>
  <c r="I87" i="1"/>
  <c r="S81" i="1"/>
  <c r="X73" i="1"/>
  <c r="AB106" i="1"/>
  <c r="M111" i="1"/>
  <c r="X117" i="1"/>
  <c r="AB93" i="1"/>
  <c r="O129" i="1"/>
  <c r="V91" i="1"/>
  <c r="L130" i="1"/>
  <c r="S114" i="1"/>
  <c r="V109" i="1"/>
  <c r="L112" i="1"/>
  <c r="O115" i="1"/>
  <c r="M131" i="1"/>
  <c r="O136" i="1"/>
  <c r="N88" i="1"/>
  <c r="M103" i="1"/>
  <c r="O103" i="1"/>
  <c r="M116" i="1"/>
  <c r="O80" i="1"/>
  <c r="K77" i="1"/>
  <c r="X102" i="1"/>
  <c r="L113" i="1"/>
  <c r="Z82" i="1"/>
  <c r="S101" i="1"/>
  <c r="Q71" i="1"/>
  <c r="S107" i="1"/>
  <c r="K101" i="1"/>
  <c r="Z119" i="1"/>
  <c r="N120" i="1"/>
  <c r="K102" i="1"/>
  <c r="N115" i="1"/>
  <c r="Y84" i="1"/>
  <c r="S93" i="1"/>
  <c r="X103" i="1"/>
  <c r="O83" i="1"/>
  <c r="X136" i="1"/>
  <c r="Y94" i="1"/>
  <c r="G98" i="1"/>
  <c r="V99" i="1"/>
  <c r="G88" i="1"/>
  <c r="L116" i="1"/>
  <c r="N126" i="1"/>
  <c r="Q86" i="1"/>
  <c r="Z93" i="1"/>
  <c r="Z108" i="1"/>
  <c r="Q77" i="1"/>
  <c r="S84" i="1"/>
  <c r="N125" i="1"/>
  <c r="Q121" i="1"/>
  <c r="K104" i="1"/>
  <c r="O111" i="1"/>
  <c r="V96" i="1"/>
  <c r="S95" i="1"/>
  <c r="V136" i="1"/>
  <c r="Z132" i="1"/>
  <c r="T130" i="1"/>
  <c r="Z104" i="1"/>
  <c r="M109" i="1"/>
  <c r="M115" i="1"/>
  <c r="AB109" i="1"/>
  <c r="V111" i="1"/>
  <c r="M87" i="1"/>
  <c r="I94" i="1"/>
  <c r="AB97" i="1"/>
  <c r="X119" i="1"/>
  <c r="S112" i="1"/>
  <c r="O72" i="1"/>
  <c r="Y88" i="1"/>
  <c r="AB105" i="1"/>
  <c r="G113" i="1"/>
  <c r="X78" i="1"/>
  <c r="Z100" i="1"/>
  <c r="M72" i="1"/>
  <c r="I125" i="1"/>
  <c r="AB120" i="1"/>
  <c r="K135" i="1"/>
  <c r="AB131" i="1"/>
  <c r="O133" i="1"/>
  <c r="T115" i="1"/>
  <c r="M117" i="1"/>
  <c r="S121" i="1"/>
  <c r="O108" i="1"/>
  <c r="I132" i="1"/>
  <c r="Q127" i="1"/>
  <c r="Q74" i="1"/>
  <c r="Y102" i="1"/>
  <c r="I80" i="1"/>
  <c r="K86" i="1"/>
  <c r="O87" i="1"/>
  <c r="S133" i="1"/>
  <c r="AB113" i="1"/>
  <c r="V126" i="1"/>
  <c r="O77" i="1"/>
  <c r="G119" i="1"/>
  <c r="V88" i="1"/>
  <c r="L96" i="1"/>
  <c r="Z107" i="1"/>
  <c r="M134" i="1"/>
  <c r="Z75" i="1"/>
  <c r="O98" i="1"/>
  <c r="Q79" i="1"/>
  <c r="K92" i="1"/>
  <c r="X76" i="1"/>
  <c r="O117" i="1"/>
  <c r="K72" i="1"/>
  <c r="T97" i="1"/>
  <c r="T98" i="1"/>
  <c r="AB78" i="1"/>
  <c r="L75" i="1"/>
  <c r="Q119" i="1"/>
  <c r="S94" i="1"/>
  <c r="X90" i="1"/>
  <c r="O90" i="1"/>
  <c r="N127" i="1"/>
  <c r="AB95" i="1"/>
  <c r="V115" i="1"/>
  <c r="Y93" i="1"/>
  <c r="G122" i="1"/>
  <c r="I124" i="1"/>
  <c r="N96" i="1"/>
  <c r="T83" i="1"/>
  <c r="Q95" i="1"/>
  <c r="Z101" i="1"/>
  <c r="Y71" i="1"/>
  <c r="M126" i="1"/>
  <c r="K118" i="1"/>
  <c r="N109" i="1"/>
  <c r="Y123" i="1"/>
  <c r="S85" i="1"/>
  <c r="M102" i="1"/>
  <c r="K85" i="1"/>
  <c r="I116" i="1"/>
  <c r="Y117" i="1"/>
  <c r="G126" i="1"/>
  <c r="Z76" i="1"/>
  <c r="Q111" i="1"/>
  <c r="M128" i="1"/>
  <c r="S119" i="1"/>
  <c r="O75" i="1"/>
  <c r="K74" i="1"/>
  <c r="T125" i="1"/>
  <c r="AB117" i="1"/>
  <c r="N86" i="1"/>
  <c r="T131" i="1"/>
  <c r="V129" i="1"/>
  <c r="AB84" i="1"/>
  <c r="V132" i="1"/>
  <c r="N135" i="1"/>
  <c r="I133" i="1"/>
  <c r="O122" i="1"/>
  <c r="X127" i="1"/>
  <c r="N83" i="1"/>
  <c r="V80" i="1"/>
  <c r="T127" i="1"/>
  <c r="S132" i="1"/>
  <c r="K110" i="1"/>
  <c r="AB92" i="1"/>
  <c r="Q120" i="1"/>
  <c r="M135" i="1"/>
  <c r="T105" i="1"/>
  <c r="L101" i="1"/>
  <c r="I74" i="1"/>
  <c r="Z72" i="1"/>
  <c r="G127" i="1"/>
  <c r="L119" i="1"/>
  <c r="T117" i="1"/>
  <c r="I81" i="1"/>
  <c r="I105" i="1"/>
  <c r="T124" i="1"/>
  <c r="L104" i="1"/>
  <c r="AB126" i="1"/>
  <c r="I131" i="1"/>
  <c r="V117" i="1"/>
  <c r="L84" i="1"/>
  <c r="S104" i="1"/>
  <c r="O100" i="1"/>
  <c r="G78" i="1"/>
  <c r="Y104" i="1"/>
  <c r="S74" i="1"/>
  <c r="G87" i="1"/>
  <c r="I104" i="1"/>
  <c r="L95" i="1"/>
  <c r="T91" i="1"/>
  <c r="Z86" i="1"/>
  <c r="Z123" i="1"/>
  <c r="X122" i="1"/>
  <c r="Q117" i="1"/>
  <c r="L129" i="1"/>
  <c r="X107" i="1"/>
  <c r="G112" i="1"/>
  <c r="N122" i="1"/>
  <c r="AB81" i="1"/>
  <c r="T95" i="1"/>
  <c r="V95" i="1"/>
  <c r="Y83" i="1"/>
  <c r="M94" i="1"/>
  <c r="T108" i="1"/>
  <c r="T100" i="1"/>
  <c r="V100" i="1"/>
  <c r="AB100" i="1"/>
  <c r="O127" i="1"/>
  <c r="G102" i="1"/>
  <c r="V122" i="1"/>
  <c r="G95" i="1"/>
  <c r="Q107" i="1"/>
  <c r="G117" i="1"/>
  <c r="N102" i="1"/>
  <c r="Z83" i="1"/>
  <c r="G108" i="1"/>
  <c r="S111" i="1"/>
  <c r="L81" i="1"/>
  <c r="L94" i="1"/>
  <c r="L88" i="1"/>
  <c r="M104" i="1"/>
  <c r="M101" i="1"/>
  <c r="M77" i="1"/>
  <c r="AB116" i="1"/>
  <c r="S122" i="1"/>
  <c r="X131" i="1"/>
  <c r="V73" i="1"/>
  <c r="K130" i="1"/>
  <c r="X83" i="1"/>
  <c r="G82" i="1"/>
  <c r="Y81" i="1"/>
  <c r="AB115" i="1"/>
  <c r="G118" i="1"/>
  <c r="Q128" i="1"/>
  <c r="N78" i="1"/>
  <c r="X114" i="1"/>
  <c r="M80" i="1"/>
  <c r="Z131" i="1"/>
  <c r="Y109" i="1"/>
  <c r="T112" i="1"/>
  <c r="Z124" i="1"/>
  <c r="G123" i="1"/>
  <c r="Z95" i="1"/>
  <c r="N124" i="1"/>
  <c r="T79" i="1"/>
  <c r="AB82" i="1"/>
  <c r="T90" i="1"/>
  <c r="T113" i="1"/>
  <c r="X91" i="1"/>
  <c r="S129" i="1"/>
  <c r="M95" i="1"/>
  <c r="M110" i="1"/>
  <c r="T78" i="1"/>
  <c r="K91" i="1"/>
  <c r="I71" i="1"/>
  <c r="L122" i="1"/>
  <c r="I76" i="1"/>
  <c r="K119" i="1"/>
  <c r="M119" i="1"/>
  <c r="N91" i="1"/>
  <c r="Z120" i="1"/>
  <c r="Y120" i="1"/>
  <c r="Z112" i="1"/>
  <c r="G85" i="1"/>
  <c r="O97" i="1"/>
  <c r="O125" i="1"/>
  <c r="S124" i="1"/>
  <c r="Y130" i="1"/>
  <c r="O131" i="1"/>
  <c r="N113" i="1"/>
  <c r="T135" i="1"/>
  <c r="G74" i="1"/>
  <c r="L87" i="1"/>
  <c r="G91" i="1"/>
  <c r="O84" i="1"/>
  <c r="N118" i="1"/>
  <c r="Y118" i="1"/>
  <c r="N74" i="1"/>
  <c r="V76" i="1"/>
  <c r="X128" i="1"/>
  <c r="N114" i="1"/>
  <c r="Y82" i="1"/>
  <c r="N101" i="1"/>
  <c r="L82" i="1"/>
  <c r="O116" i="1"/>
  <c r="X118" i="1"/>
  <c r="X99" i="1"/>
  <c r="Z94" i="1"/>
  <c r="S115" i="1"/>
  <c r="Z118" i="1"/>
  <c r="Z90" i="1"/>
  <c r="X132" i="1"/>
  <c r="Y87" i="1"/>
  <c r="X84" i="1"/>
  <c r="O89" i="1"/>
  <c r="Q118" i="1"/>
  <c r="M108" i="1"/>
  <c r="K108" i="1"/>
  <c r="V72" i="1"/>
  <c r="T81" i="1"/>
  <c r="Z110" i="1"/>
  <c r="I114" i="1"/>
  <c r="Z109" i="1"/>
  <c r="S131" i="1"/>
  <c r="AB114" i="1"/>
  <c r="I85" i="1"/>
  <c r="I89" i="1"/>
  <c r="T71" i="1"/>
  <c r="M73" i="1"/>
  <c r="T103" i="1"/>
  <c r="L124" i="1"/>
  <c r="T104" i="1"/>
  <c r="M78" i="1"/>
  <c r="O99" i="1"/>
  <c r="G134" i="1"/>
  <c r="S71" i="1"/>
  <c r="T88" i="1"/>
  <c r="K117" i="1"/>
  <c r="O93" i="1"/>
  <c r="N116" i="1"/>
  <c r="AB87" i="1"/>
  <c r="X82" i="1"/>
  <c r="AB94" i="1"/>
  <c r="Q105" i="1"/>
  <c r="K76" i="1"/>
  <c r="T114" i="1"/>
  <c r="L98" i="1"/>
  <c r="V97" i="1"/>
  <c r="K109" i="1"/>
  <c r="AB79" i="1"/>
  <c r="AB86" i="1"/>
  <c r="N97" i="1"/>
  <c r="Q89" i="1"/>
  <c r="AB85" i="1"/>
  <c r="Z73" i="1"/>
  <c r="I83" i="1"/>
  <c r="G103" i="1"/>
  <c r="M107" i="1"/>
  <c r="G111" i="1"/>
  <c r="Z128" i="1"/>
  <c r="Z126" i="1"/>
  <c r="N110" i="1"/>
  <c r="Y99" i="1"/>
  <c r="X109" i="1"/>
  <c r="S87" i="1"/>
  <c r="X97" i="1"/>
  <c r="S103" i="1"/>
  <c r="T136" i="1"/>
  <c r="O73" i="1"/>
  <c r="Q72" i="1"/>
  <c r="I109" i="1"/>
  <c r="X133" i="1"/>
  <c r="X81" i="1"/>
  <c r="G73" i="1"/>
  <c r="Y92" i="1"/>
  <c r="I108" i="1"/>
  <c r="X130" i="1"/>
  <c r="G81" i="1"/>
  <c r="Z98" i="1"/>
  <c r="M122" i="1"/>
  <c r="I136" i="1"/>
  <c r="L93" i="1"/>
  <c r="T94" i="1"/>
  <c r="I121" i="1"/>
  <c r="G75" i="1"/>
  <c r="L103" i="1"/>
  <c r="K78" i="1"/>
  <c r="X105" i="1"/>
  <c r="S127" i="1"/>
  <c r="Y111" i="1"/>
  <c r="I91" i="1"/>
  <c r="V93" i="1"/>
  <c r="O128" i="1"/>
  <c r="Z102" i="1"/>
  <c r="S130" i="1"/>
  <c r="Y72" i="1"/>
  <c r="L134" i="1"/>
  <c r="K87" i="1"/>
  <c r="M132" i="1"/>
  <c r="T85" i="1"/>
  <c r="G129" i="1"/>
  <c r="I96" i="1"/>
  <c r="L79" i="1"/>
  <c r="N73" i="1"/>
  <c r="X134" i="1"/>
  <c r="X115" i="1"/>
  <c r="N107" i="1"/>
  <c r="S106" i="1"/>
  <c r="G79" i="1"/>
  <c r="G125" i="1"/>
  <c r="Y114" i="1"/>
  <c r="S120" i="1"/>
  <c r="L121" i="1"/>
  <c r="I107" i="1"/>
  <c r="S128" i="1"/>
  <c r="AB107" i="1"/>
  <c r="T92" i="1"/>
  <c r="Z136" i="1"/>
  <c r="T106" i="1"/>
  <c r="M121" i="1"/>
  <c r="G77" i="1"/>
  <c r="O135" i="1"/>
  <c r="Y124" i="1"/>
  <c r="K112" i="1"/>
  <c r="V86" i="1"/>
  <c r="V81" i="1"/>
  <c r="K123" i="1"/>
  <c r="X104" i="1"/>
  <c r="T109" i="1"/>
  <c r="S109" i="1"/>
  <c r="M82" i="1"/>
  <c r="M89" i="1"/>
  <c r="K81" i="1"/>
  <c r="I90" i="1"/>
  <c r="Z74" i="1"/>
  <c r="O85" i="1"/>
  <c r="X126" i="1"/>
  <c r="S123" i="1"/>
  <c r="L111" i="1"/>
  <c r="L136" i="1"/>
  <c r="G100" i="1"/>
  <c r="S136" i="1"/>
  <c r="V90" i="1"/>
  <c r="I75" i="1"/>
  <c r="L86" i="1"/>
  <c r="I113" i="1"/>
  <c r="Y73" i="1"/>
  <c r="I103" i="1"/>
  <c r="AB90" i="1"/>
  <c r="N119" i="1"/>
  <c r="N112" i="1"/>
  <c r="G92" i="1"/>
  <c r="Y76" i="1"/>
  <c r="Z78" i="1"/>
  <c r="AB99" i="1"/>
  <c r="AB122" i="1"/>
  <c r="V123" i="1"/>
  <c r="Y75" i="1"/>
  <c r="L78" i="1"/>
  <c r="V71" i="1"/>
  <c r="M90" i="1"/>
  <c r="Q115" i="1"/>
  <c r="Q96" i="1"/>
  <c r="L131" i="1"/>
  <c r="Q129" i="1"/>
  <c r="M86" i="1"/>
  <c r="X108" i="1"/>
  <c r="O107" i="1"/>
  <c r="V78" i="1"/>
  <c r="Y97" i="1"/>
  <c r="K111" i="1"/>
  <c r="Y101" i="1"/>
  <c r="N81" i="1"/>
  <c r="Y79" i="1"/>
  <c r="O81" i="1"/>
  <c r="G101" i="1"/>
  <c r="Z115" i="1"/>
  <c r="T101" i="1"/>
  <c r="S113" i="1"/>
  <c r="S90" i="1"/>
  <c r="G130" i="1"/>
  <c r="AB101" i="1"/>
  <c r="S75" i="1"/>
  <c r="G94" i="1"/>
  <c r="Y78" i="1"/>
  <c r="I119" i="1"/>
  <c r="Y103" i="1"/>
  <c r="Q98" i="1"/>
  <c r="AB134" i="1"/>
  <c r="K80" i="1"/>
  <c r="N95" i="1"/>
  <c r="Q73" i="1"/>
  <c r="T86" i="1"/>
  <c r="X121" i="1"/>
  <c r="O118" i="1"/>
  <c r="N100" i="1"/>
  <c r="G131" i="1"/>
  <c r="K107" i="1"/>
  <c r="M100" i="1"/>
  <c r="I101" i="1"/>
  <c r="K99" i="1"/>
  <c r="Y98" i="1"/>
  <c r="O112" i="1"/>
  <c r="V110" i="1"/>
  <c r="T110" i="1"/>
  <c r="AB96" i="1"/>
  <c r="T96" i="1"/>
  <c r="M99" i="1"/>
  <c r="Z129" i="1"/>
  <c r="K122" i="1"/>
  <c r="Y80" i="1"/>
  <c r="K127" i="1"/>
  <c r="S126" i="1"/>
  <c r="L97" i="1"/>
  <c r="K75" i="1"/>
  <c r="Z116" i="1"/>
  <c r="S91" i="1"/>
  <c r="I72" i="1"/>
  <c r="S83" i="1"/>
  <c r="Q106" i="1"/>
  <c r="Q93" i="1"/>
  <c r="S117" i="1"/>
  <c r="S97" i="1"/>
  <c r="X93" i="1"/>
  <c r="N85" i="1"/>
  <c r="S118" i="1"/>
  <c r="V124" i="1"/>
  <c r="S78" i="1"/>
  <c r="X129" i="1"/>
  <c r="M130" i="1"/>
  <c r="K97" i="1"/>
  <c r="K89" i="1"/>
  <c r="AB98" i="1"/>
  <c r="I120" i="1"/>
  <c r="N80" i="1"/>
  <c r="V128" i="1"/>
  <c r="K133" i="1"/>
  <c r="V94" i="1"/>
  <c r="N132" i="1"/>
  <c r="G96" i="1"/>
  <c r="L107" i="1"/>
  <c r="N108" i="1"/>
  <c r="M127" i="1"/>
  <c r="AB129" i="1"/>
  <c r="O130" i="1"/>
  <c r="N94" i="1"/>
  <c r="O82" i="1"/>
  <c r="V130" i="1"/>
  <c r="S98" i="1"/>
  <c r="L91" i="1"/>
  <c r="Q136" i="1"/>
  <c r="T132" i="1"/>
  <c r="L105" i="1"/>
  <c r="Y74" i="1"/>
  <c r="L120" i="1"/>
  <c r="I106" i="1"/>
  <c r="Z89" i="1"/>
  <c r="L73" i="1"/>
  <c r="N93" i="1"/>
  <c r="AB118" i="1"/>
  <c r="Y127" i="1"/>
  <c r="Y90" i="1"/>
  <c r="K129" i="1"/>
  <c r="Z91" i="1"/>
  <c r="L85" i="1"/>
  <c r="S82" i="1"/>
  <c r="Y100" i="1"/>
  <c r="T121" i="1"/>
  <c r="T107" i="1"/>
  <c r="G128" i="1"/>
  <c r="T133" i="1"/>
  <c r="S80" i="1"/>
  <c r="AB76" i="1"/>
  <c r="I99" i="1"/>
  <c r="I128" i="1"/>
  <c r="Q87" i="1"/>
  <c r="Q122" i="1"/>
  <c r="AB119" i="1"/>
  <c r="AB121" i="1"/>
  <c r="N82" i="1"/>
  <c r="X111" i="1"/>
  <c r="N76" i="1"/>
  <c r="L123" i="1"/>
  <c r="K131" i="1"/>
  <c r="V112" i="1"/>
  <c r="N98" i="1"/>
  <c r="I118" i="1"/>
  <c r="S135" i="1"/>
  <c r="Z125" i="1"/>
  <c r="X116" i="1"/>
  <c r="AB103" i="1"/>
  <c r="L99" i="1"/>
  <c r="K105" i="1"/>
  <c r="N128" i="1"/>
  <c r="T122" i="1"/>
  <c r="Q134" i="1"/>
  <c r="V101" i="1"/>
  <c r="G90" i="1"/>
  <c r="Y132" i="1"/>
  <c r="V75" i="1"/>
  <c r="Z103" i="1"/>
  <c r="L110" i="1"/>
  <c r="Z134" i="1"/>
  <c r="T134" i="1"/>
  <c r="M92" i="1"/>
  <c r="AB75" i="1"/>
  <c r="N121" i="1"/>
  <c r="L77" i="1"/>
  <c r="AB83" i="1"/>
  <c r="G99" i="1"/>
  <c r="I95" i="1"/>
  <c r="I93" i="1"/>
  <c r="M106" i="1"/>
  <c r="I70" i="1"/>
  <c r="M70" i="1"/>
  <c r="X70" i="1"/>
  <c r="S70" i="1"/>
  <c r="L70" i="1"/>
  <c r="Q254" i="1"/>
  <c r="I254" i="1"/>
  <c r="N254" i="1"/>
  <c r="O254" i="1"/>
  <c r="X254" i="1"/>
  <c r="G254" i="1"/>
  <c r="T254" i="1"/>
  <c r="L254" i="1"/>
  <c r="B70" i="1" l="1"/>
  <c r="C163" i="1"/>
  <c r="C254" i="1"/>
  <c r="A254" i="1" s="1"/>
  <c r="E18" i="1"/>
  <c r="E19" i="1" s="1"/>
  <c r="E20" i="1" s="1"/>
  <c r="A70" i="1"/>
  <c r="A36" i="1"/>
  <c r="AB163" i="1"/>
  <c r="Y163" i="1"/>
  <c r="K163" i="1"/>
  <c r="O163" i="1"/>
  <c r="L163" i="1"/>
  <c r="S163" i="1"/>
  <c r="Z163" i="1"/>
  <c r="Q163" i="1"/>
  <c r="I163" i="1"/>
  <c r="T163" i="1"/>
  <c r="M163" i="1"/>
  <c r="X163" i="1"/>
  <c r="N163" i="1"/>
  <c r="V1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<sst xmlns="http://schemas.openxmlformats.org/spreadsheetml/2006/main" count="429" uniqueCount="207">
  <si>
    <t>[Begin Format Range]</t>
  </si>
  <si>
    <t>Default</t>
  </si>
  <si>
    <t>Leaf</t>
  </si>
  <si>
    <t>[End Format Range]</t>
  </si>
  <si>
    <t>Element Name</t>
  </si>
  <si>
    <t>{TM1TOGGLEEXPANDMODE(TM1TOGGLEEXPANDMODE(TM1SubsetToSet([Accounts - MA].[Accounts - MA] , "P&amp;L Reporting Subset" , "public") , EXPAND_ABOVE) , EXPAND_ABOVE)}</t>
  </si>
  <si>
    <t>FX Calculation</t>
  </si>
  <si>
    <t>Financial Period</t>
  </si>
  <si>
    <t>Financial Year</t>
  </si>
  <si>
    <t>Version</t>
  </si>
  <si>
    <t>m_MA Reporting</t>
  </si>
  <si>
    <t>Period YTD</t>
  </si>
  <si>
    <t>Consolidation Layer</t>
  </si>
  <si>
    <t>GROUP TOTAL</t>
  </si>
  <si>
    <t>CTP-US</t>
  </si>
  <si>
    <t>CTP-UK</t>
  </si>
  <si>
    <t>CTP-Czech</t>
  </si>
  <si>
    <t>CTP-India</t>
  </si>
  <si>
    <t>CTP-China</t>
  </si>
  <si>
    <t>CTP TOTAL</t>
  </si>
  <si>
    <t>Aero-Bruntons</t>
  </si>
  <si>
    <t>Aero-Jacottet</t>
  </si>
  <si>
    <t>Aerospace TOTAL</t>
  </si>
  <si>
    <t>H01</t>
  </si>
  <si>
    <t>Headcount - factory overheads labour (FTEs)</t>
  </si>
  <si>
    <t>Headcount - indirect COS labour (FTEs)</t>
  </si>
  <si>
    <t>booked orders - product (revenue value)</t>
  </si>
  <si>
    <t>booked orders - tooling (revenue value)</t>
  </si>
  <si>
    <t>Custom</t>
  </si>
  <si>
    <t>x</t>
  </si>
  <si>
    <t>YTD Period (Derived)</t>
  </si>
  <si>
    <t>TOTAL SALES</t>
  </si>
  <si>
    <t>Factory overhead Energy</t>
  </si>
  <si>
    <t>Factory overhead Machine Rental</t>
  </si>
  <si>
    <t>Factory overhead Property Repairs</t>
  </si>
  <si>
    <t>Factory overhead Rent and Rates</t>
  </si>
  <si>
    <t>Factory overhead Other Factory Expenses</t>
  </si>
  <si>
    <t>Factory overhead Travel, Ent &amp; Motor</t>
  </si>
  <si>
    <t>Factory overhead Quality Assurance Costs</t>
  </si>
  <si>
    <t>Factory overhead Training and Recruitment</t>
  </si>
  <si>
    <t>Factory overhead Overhead in stock adjustment</t>
  </si>
  <si>
    <t>Administration Salaries</t>
  </si>
  <si>
    <t>Administration Travel, Ent &amp; Motor</t>
  </si>
  <si>
    <t>Administration Telephone, Post &amp; Office</t>
  </si>
  <si>
    <t>Administration Insurance</t>
  </si>
  <si>
    <t>Administration Legal and Professional</t>
  </si>
  <si>
    <t>Administration Computer Costs</t>
  </si>
  <si>
    <t>Administration Other</t>
  </si>
  <si>
    <t>Administration FX Gain / Loss</t>
  </si>
  <si>
    <t>Sales Commision</t>
  </si>
  <si>
    <t>Selling Salaries</t>
  </si>
  <si>
    <t>Selling Other</t>
  </si>
  <si>
    <t>R&amp;D Salaries</t>
  </si>
  <si>
    <t>R&amp;D Other</t>
  </si>
  <si>
    <t>Divisional Administration</t>
  </si>
  <si>
    <t>STI</t>
  </si>
  <si>
    <t>PSP &amp; LTIP</t>
  </si>
  <si>
    <t>ADMINISTRATIVE OVERHEADS</t>
  </si>
  <si>
    <t>UNDERLYING EBITDA</t>
  </si>
  <si>
    <t>Depreciation non-buildings</t>
  </si>
  <si>
    <t>Amortisation</t>
  </si>
  <si>
    <t>Depreciation buildings</t>
  </si>
  <si>
    <t>UNDERLYING EBIT</t>
  </si>
  <si>
    <t>Interest - bank</t>
  </si>
  <si>
    <t>Interest - lease</t>
  </si>
  <si>
    <t>Interest - other</t>
  </si>
  <si>
    <t>Exceptional costs (please comment in cell to describe)</t>
  </si>
  <si>
    <t>Profit/loss on disposal of fixed assets</t>
  </si>
  <si>
    <t>EBT</t>
  </si>
  <si>
    <t>Tax (Charge) / Credit</t>
  </si>
  <si>
    <t>EAT</t>
  </si>
  <si>
    <t>Total Retained Earnings</t>
  </si>
  <si>
    <t>Depreciation</t>
  </si>
  <si>
    <t>Disposals - Net</t>
  </si>
  <si>
    <t>Other FA movements</t>
  </si>
  <si>
    <t>TANGIBLE FIXED ASSETS (not leased)</t>
  </si>
  <si>
    <t>Additions - Intangibles</t>
  </si>
  <si>
    <t>Intangible Fixed Assets NBV B/F @ Opening Rate</t>
  </si>
  <si>
    <t>Amortisation - Intangibles</t>
  </si>
  <si>
    <t>Other FA movements - Intangibles</t>
  </si>
  <si>
    <t>INTANGIBLE FIXED ASSETS (not leased)</t>
  </si>
  <si>
    <t>Leased Tangible Fixed Assets NBV B/F @ Opening Rate</t>
  </si>
  <si>
    <t>Depreciation - Leased</t>
  </si>
  <si>
    <t>Disposals - Net - Leased</t>
  </si>
  <si>
    <t>Other FA Movements - Leased</t>
  </si>
  <si>
    <t>LEASED TANGIBLE FIXED ASSETS</t>
  </si>
  <si>
    <t>Leased Intangible Fixed Assets NBV B/F @ Opening Rate</t>
  </si>
  <si>
    <t>Additions -  Intangibles Leased</t>
  </si>
  <si>
    <t>Amortisation - Intangibles Leased</t>
  </si>
  <si>
    <t>LEASED INTANGIBLE FIXED ASSETS</t>
  </si>
  <si>
    <t>Deferred tax assers &gt; 1yr</t>
  </si>
  <si>
    <t>TOTAL NON-CURRENT ASSETS</t>
  </si>
  <si>
    <t>Prepayments</t>
  </si>
  <si>
    <t>Contract Assets &lt; 1yr (IFRS 15)</t>
  </si>
  <si>
    <t>Assets Held for Sale</t>
  </si>
  <si>
    <t>Inventory - Cost</t>
  </si>
  <si>
    <t>Inventory - Provisions</t>
  </si>
  <si>
    <t>Trade Receivables</t>
  </si>
  <si>
    <t>Current tax</t>
  </si>
  <si>
    <t>Cash (net of overdrafts)</t>
  </si>
  <si>
    <t>TOTAL CURRENT ASSETS</t>
  </si>
  <si>
    <t>Trade Payables</t>
  </si>
  <si>
    <t>Accruals</t>
  </si>
  <si>
    <t>Provisions</t>
  </si>
  <si>
    <t>Current Lease Liabilities (IFRS 16)</t>
  </si>
  <si>
    <t>Contract Obligations (IFRS 15)</t>
  </si>
  <si>
    <t>Corp Tax liability</t>
  </si>
  <si>
    <t>Deferred Tax liability</t>
  </si>
  <si>
    <t>Short term loans</t>
  </si>
  <si>
    <t>TOTAL CURRENT LIABILITIES</t>
  </si>
  <si>
    <t>NET CURRENT ASSETS / (LIABILITIES)</t>
  </si>
  <si>
    <t>Non-current Lease Liabilities (IFRS 16)</t>
  </si>
  <si>
    <t>Pension Liability (IAS 19)</t>
  </si>
  <si>
    <t>Long term loans</t>
  </si>
  <si>
    <t>TOTAL NON-CURRENT LIABILITIES</t>
  </si>
  <si>
    <t>NET ASSETS / (LIABILITIES)</t>
  </si>
  <si>
    <t>Share capital</t>
  </si>
  <si>
    <t>Share premium</t>
  </si>
  <si>
    <t>Translation reserves</t>
  </si>
  <si>
    <t>Retained earnings</t>
  </si>
  <si>
    <t>Non-Controlling interests</t>
  </si>
  <si>
    <t>TOTAL EQUITY AND RESERVES</t>
  </si>
  <si>
    <t>Movement in Inventory</t>
  </si>
  <si>
    <t>Movement in trade receivables</t>
  </si>
  <si>
    <t>Movement in trade payables</t>
  </si>
  <si>
    <t>Movement in other working capital</t>
  </si>
  <si>
    <t>Working Capital Movements</t>
  </si>
  <si>
    <t>Operating Cashflows</t>
  </si>
  <si>
    <t>Tangible Fixed Asset Capex</t>
  </si>
  <si>
    <t>Intangible Fixed Asset Capex</t>
  </si>
  <si>
    <t>Interest</t>
  </si>
  <si>
    <t>Taxation</t>
  </si>
  <si>
    <t>Forex</t>
  </si>
  <si>
    <t>Exceptional Costs</t>
  </si>
  <si>
    <t>Lease Capital Payments (IFRS16)</t>
  </si>
  <si>
    <t>Trading Cashflows</t>
  </si>
  <si>
    <t>Total Cash Movement</t>
  </si>
  <si>
    <t>Period</t>
  </si>
  <si>
    <t>Year</t>
  </si>
  <si>
    <t>Year -1</t>
  </si>
  <si>
    <t>Year Period</t>
  </si>
  <si>
    <t>Month</t>
  </si>
  <si>
    <t>Period Numeric</t>
  </si>
  <si>
    <t>H02</t>
  </si>
  <si>
    <t>H03</t>
  </si>
  <si>
    <t>Central Costs TOTAL</t>
  </si>
  <si>
    <t>Central Costs Total</t>
  </si>
  <si>
    <t>D&amp;E sales external</t>
  </si>
  <si>
    <t>MS Raw Material</t>
  </si>
  <si>
    <t>Manufacturing COS labour</t>
  </si>
  <si>
    <t>MS Freight</t>
  </si>
  <si>
    <t>MS Other Variable Cost</t>
  </si>
  <si>
    <t>MS Energy</t>
  </si>
  <si>
    <t>MS Other Materials</t>
  </si>
  <si>
    <t>Manufacturing COS direct overheads - other</t>
  </si>
  <si>
    <t>MS Contribution Margin</t>
  </si>
  <si>
    <t>D&amp;E COS</t>
  </si>
  <si>
    <t>D&amp;E Contribution Margin</t>
  </si>
  <si>
    <t>MS Indirect Labour</t>
  </si>
  <si>
    <t>D&amp;E Indirect Labour</t>
  </si>
  <si>
    <t>D&amp;E Other Factory Overheads</t>
  </si>
  <si>
    <t>Factory overhead D&amp;E Maintenance</t>
  </si>
  <si>
    <t>Administration Auditing Costs</t>
  </si>
  <si>
    <t>{TM1TOGGLEEXPANDMODE(TM1SubsetToSet([Accounts - Cashflow].[Accounts - Cashflow] , "Cashflow MI Reports" , "public") , EXPAND_ABOVE)}</t>
  </si>
  <si>
    <t>m_MA Cashflow</t>
  </si>
  <si>
    <t>Underlying EBITDA</t>
  </si>
  <si>
    <t>CGPS Pension Contribtutions</t>
  </si>
  <si>
    <t>Other Payable</t>
  </si>
  <si>
    <t>Total</t>
  </si>
  <si>
    <t>YTD</t>
  </si>
  <si>
    <t>Other Receivable</t>
  </si>
  <si>
    <t>MS_Maintenance</t>
  </si>
  <si>
    <t>Tangible Fixed Assets - Additions Owned</t>
  </si>
  <si>
    <t>Tangible Fixed Assets - Additions Leased</t>
  </si>
  <si>
    <t>Headcount - administrative overheads labour (FTEs)</t>
  </si>
  <si>
    <t>MS Contribution Margin %</t>
  </si>
  <si>
    <t>D&amp;E Contribution Margin %</t>
  </si>
  <si>
    <t>uEBIT D&amp;E</t>
  </si>
  <si>
    <t>Factory Overheads % of Total Revenue</t>
  </si>
  <si>
    <t>Admin Overheads % of Total Revenue</t>
  </si>
  <si>
    <t>uEBIT %</t>
  </si>
  <si>
    <t>Cash from Underlying EBIT</t>
  </si>
  <si>
    <t>Depreciation Non-buildings</t>
  </si>
  <si>
    <t>Depreciation Buildings</t>
  </si>
  <si>
    <t>CLOSING CASH</t>
  </si>
  <si>
    <t>Percent</t>
  </si>
  <si>
    <t>Opening Cash at Retranslation</t>
  </si>
  <si>
    <t>Opening Cash at Closing rate</t>
  </si>
  <si>
    <t>Tangible Fixed Asset Disposal Proceeds</t>
  </si>
  <si>
    <t>Long Term Loan Repayment</t>
  </si>
  <si>
    <t>Other Non Operating Cashflows</t>
  </si>
  <si>
    <t>Cash</t>
  </si>
  <si>
    <t>Loans</t>
  </si>
  <si>
    <t>Leases</t>
  </si>
  <si>
    <t>Net Debt</t>
  </si>
  <si>
    <t>Disposals - Net - Intangibles</t>
  </si>
  <si>
    <t>Disposals - Net - Intangibles Leased</t>
  </si>
  <si>
    <t>D&amp;E Depreciation</t>
  </si>
  <si>
    <t>Headcount - direct COS labour (FTEs)</t>
  </si>
  <si>
    <t>Tangible Fixed Assets NBV B/F @ Closing Rate</t>
  </si>
  <si>
    <t>Intangible Fixed Assets NBV B/F Retranslation</t>
  </si>
  <si>
    <t>Intangible Fixed Assets NBV B/F @ Closing Rate</t>
  </si>
  <si>
    <t>Leased Tangible Fixed Assets NBV B/F Retranslation</t>
  </si>
  <si>
    <t>Leased Tangible Fixed Assets NBV B/F @ Closing Rate</t>
  </si>
  <si>
    <t>Leased Intangible Fixed Assets NBV B/F Retranslation</t>
  </si>
  <si>
    <t>Leased Intangible Fixed Assets NBV B/F @ Closing Rate</t>
  </si>
  <si>
    <t>MS Total Factory 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</si>
</sst>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;[Red]\(##0\);0"/>
    <numFmt numFmtId="165" formatCode="#,##0_ ;[Red]\-#,##0\ "/>
    <numFmt numFmtId="166" formatCode="#,##0,;[Red]\(\-#,##0,\);0"/>
    <numFmt numFmtId="167" formatCode="#,##0,;[Red]\(#,##0,\);0"/>
  </numFmts>
  <fonts count="29" x14ac:knownFonts="1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color theme="1" tint="0.24994659260841701"/>
      <name val="Calibri"/>
      <family val="2"/>
    </font>
    <font>
      <b/>
      <sz val="20"/>
      <color rgb="FF165D81"/>
      <name val="Calibri"/>
      <family val="2"/>
    </font>
    <font>
      <b/>
      <sz val="10"/>
      <color rgb="FF165D8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indexed="63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9.5"/>
      <color theme="1"/>
      <name val="Calibri"/>
      <family val="2"/>
    </font>
    <font>
      <sz val="9.5"/>
      <color theme="1"/>
      <name val="Calibri"/>
      <family val="2"/>
    </font>
    <font>
      <sz val="9.5"/>
      <color theme="1"/>
      <name val="Aptos Narrow"/>
      <family val="2"/>
      <scheme val="minor"/>
    </font>
    <font>
      <b/>
      <u/>
      <sz val="11"/>
      <color theme="1"/>
      <name val="Calibri"/>
      <family val="2"/>
    </font>
    <font>
      <sz val="10.5"/>
      <color theme="1" tint="0.24994659260841701"/>
      <name val="Calibri"/>
      <family val="2"/>
    </font>
    <font>
      <sz val="10.5"/>
      <name val="Calibri"/>
      <family val="2"/>
    </font>
    <font>
      <sz val="10.5"/>
      <color rgb="FF165D81"/>
      <name val="Calibri"/>
      <family val="2"/>
    </font>
    <font>
      <sz val="10.5"/>
      <color indexed="6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158">
    <xf numFmtId="0" fontId="0" fillId="0" borderId="0" xfId="0"/>
    <xf numFmtId="0" fontId="0" fillId="0" borderId="0" xfId="0" quotePrefix="1"/>
    <xf numFmtId="0" fontId="2" fillId="0" borderId="0" xfId="19" applyNumberFormat="1"/>
    <xf numFmtId="0" fontId="2" fillId="0" borderId="0" xfId="20" applyNumberFormat="1"/>
    <xf numFmtId="0" fontId="2" fillId="0" borderId="0" xfId="21" applyNumberFormat="1"/>
    <xf numFmtId="0" fontId="2" fillId="0" borderId="0" xfId="22" applyNumberFormat="1"/>
    <xf numFmtId="0" fontId="2" fillId="0" borderId="0" xfId="23" applyNumberFormat="1" applyBorder="1"/>
    <xf numFmtId="0" fontId="2" fillId="0" borderId="0" xfId="24" applyNumberFormat="1" applyBorder="1"/>
    <xf numFmtId="0" fontId="2" fillId="0" borderId="0" xfId="18" quotePrefix="1" applyNumberFormat="1"/>
    <xf numFmtId="0" fontId="2" fillId="0" borderId="0" xfId="18" applyNumberFormat="1"/>
    <xf numFmtId="0" fontId="2" fillId="0" borderId="0" xfId="25" quotePrefix="1" applyNumberFormat="1" applyBorder="1"/>
    <xf numFmtId="0" fontId="2" fillId="0" borderId="0" xfId="25" applyNumberFormat="1" applyBorder="1"/>
    <xf numFmtId="0" fontId="1" fillId="0" borderId="1" xfId="1" quotePrefix="1">
      <alignment horizontal="center" vertical="center"/>
    </xf>
    <xf numFmtId="0" fontId="1" fillId="5" borderId="0" xfId="13" applyNumberFormat="1" applyFill="1" applyBorder="1"/>
    <xf numFmtId="0" fontId="1" fillId="5" borderId="0" xfId="14" applyNumberFormat="1" applyFill="1" applyBorder="1"/>
    <xf numFmtId="0" fontId="1" fillId="5" borderId="0" xfId="15" applyNumberFormat="1" applyFill="1" applyBorder="1"/>
    <xf numFmtId="0" fontId="1" fillId="5" borderId="0" xfId="16" applyNumberFormat="1" applyFill="1" applyBorder="1"/>
    <xf numFmtId="0" fontId="1" fillId="5" borderId="0" xfId="10" applyNumberFormat="1" applyFill="1" applyBorder="1"/>
    <xf numFmtId="0" fontId="1" fillId="5" borderId="0" xfId="17" applyNumberFormat="1" applyFill="1" applyBorder="1"/>
    <xf numFmtId="0" fontId="2" fillId="0" borderId="0" xfId="26" applyBorder="1"/>
    <xf numFmtId="165" fontId="12" fillId="4" borderId="0" xfId="3" applyNumberFormat="1" applyFont="1" applyFill="1" applyBorder="1"/>
    <xf numFmtId="165" fontId="12" fillId="4" borderId="0" xfId="4" applyNumberFormat="1" applyFont="1" applyFill="1" applyBorder="1"/>
    <xf numFmtId="165" fontId="11" fillId="6" borderId="0" xfId="5" applyNumberFormat="1" applyFont="1" applyFill="1" applyBorder="1"/>
    <xf numFmtId="165" fontId="11" fillId="6" borderId="0" xfId="6" applyNumberFormat="1" applyFont="1" applyFill="1" applyBorder="1"/>
    <xf numFmtId="165" fontId="11" fillId="6" borderId="0" xfId="7" applyNumberFormat="1" applyFont="1" applyFill="1" applyBorder="1"/>
    <xf numFmtId="165" fontId="11" fillId="6" borderId="0" xfId="8" applyNumberFormat="1" applyFont="1" applyFill="1" applyBorder="1"/>
    <xf numFmtId="166" fontId="11" fillId="6" borderId="0" xfId="8" applyNumberFormat="1" applyFont="1" applyFill="1" applyBorder="1"/>
    <xf numFmtId="164" fontId="11" fillId="6" borderId="0" xfId="2" applyNumberFormat="1" applyFont="1" applyFill="1" applyBorder="1"/>
    <xf numFmtId="164" fontId="11" fillId="6" borderId="0" xfId="9" applyNumberFormat="1" applyFont="1" applyFill="1" applyBorder="1"/>
    <xf numFmtId="0" fontId="13" fillId="5" borderId="0" xfId="11" applyNumberFormat="1" applyFont="1" applyFill="1" applyBorder="1"/>
    <xf numFmtId="0" fontId="13" fillId="5" borderId="0" xfId="12" applyNumberFormat="1" applyFont="1" applyFill="1" applyBorder="1"/>
    <xf numFmtId="0" fontId="14" fillId="5" borderId="0" xfId="16" applyNumberFormat="1" applyFont="1" applyFill="1" applyBorder="1"/>
    <xf numFmtId="0" fontId="16" fillId="0" borderId="0" xfId="0" applyFont="1" applyAlignment="1">
      <alignment horizontal="center"/>
    </xf>
    <xf numFmtId="0" fontId="1" fillId="0" borderId="0" xfId="1" quotePrefix="1" applyBorder="1">
      <alignment horizontal="center" vertical="center"/>
    </xf>
    <xf numFmtId="165" fontId="11" fillId="5" borderId="0" xfId="5" applyNumberFormat="1" applyFont="1" applyFill="1" applyBorder="1"/>
    <xf numFmtId="165" fontId="11" fillId="5" borderId="0" xfId="6" applyNumberFormat="1" applyFont="1" applyFill="1" applyBorder="1"/>
    <xf numFmtId="165" fontId="11" fillId="5" borderId="0" xfId="7" applyNumberFormat="1" applyFont="1" applyFill="1" applyBorder="1"/>
    <xf numFmtId="165" fontId="11" fillId="5" borderId="0" xfId="8" applyNumberFormat="1" applyFont="1" applyFill="1" applyBorder="1"/>
    <xf numFmtId="166" fontId="11" fillId="5" borderId="0" xfId="8" applyNumberFormat="1" applyFont="1" applyFill="1" applyBorder="1"/>
    <xf numFmtId="164" fontId="11" fillId="5" borderId="0" xfId="2" applyNumberFormat="1" applyFont="1" applyFill="1" applyBorder="1"/>
    <xf numFmtId="164" fontId="11" fillId="5" borderId="0" xfId="9" applyNumberFormat="1" applyFont="1" applyFill="1" applyBorder="1"/>
    <xf numFmtId="165" fontId="17" fillId="5" borderId="0" xfId="5" applyNumberFormat="1" applyFont="1" applyFill="1" applyBorder="1"/>
    <xf numFmtId="165" fontId="17" fillId="5" borderId="0" xfId="6" applyNumberFormat="1" applyFont="1" applyFill="1" applyBorder="1"/>
    <xf numFmtId="165" fontId="17" fillId="5" borderId="0" xfId="7" applyNumberFormat="1" applyFont="1" applyFill="1" applyBorder="1"/>
    <xf numFmtId="165" fontId="17" fillId="5" borderId="0" xfId="8" applyNumberFormat="1" applyFont="1" applyFill="1" applyBorder="1"/>
    <xf numFmtId="166" fontId="17" fillId="5" borderId="0" xfId="8" applyNumberFormat="1" applyFont="1" applyFill="1" applyBorder="1"/>
    <xf numFmtId="164" fontId="17" fillId="5" borderId="0" xfId="2" applyNumberFormat="1" applyFont="1" applyFill="1" applyBorder="1"/>
    <xf numFmtId="164" fontId="17" fillId="5" borderId="0" xfId="9" applyNumberFormat="1" applyFont="1" applyFill="1" applyBorder="1"/>
    <xf numFmtId="167" fontId="17" fillId="5" borderId="0" xfId="5" applyNumberFormat="1" applyFont="1" applyFill="1" applyBorder="1"/>
    <xf numFmtId="167" fontId="17" fillId="5" borderId="0" xfId="6" applyNumberFormat="1" applyFont="1" applyFill="1" applyBorder="1"/>
    <xf numFmtId="167" fontId="17" fillId="5" borderId="0" xfId="7" applyNumberFormat="1" applyFont="1" applyFill="1" applyBorder="1"/>
    <xf numFmtId="167" fontId="17" fillId="5" borderId="0" xfId="8" applyNumberFormat="1" applyFont="1" applyFill="1" applyBorder="1"/>
    <xf numFmtId="167" fontId="17" fillId="5" borderId="0" xfId="2" applyNumberFormat="1" applyFont="1" applyFill="1" applyBorder="1"/>
    <xf numFmtId="167" fontId="17" fillId="5" borderId="0" xfId="9" applyNumberFormat="1" applyFont="1" applyFill="1" applyBorder="1"/>
    <xf numFmtId="167" fontId="11" fillId="6" borderId="0" xfId="5" applyNumberFormat="1" applyFont="1" applyFill="1" applyBorder="1"/>
    <xf numFmtId="167" fontId="11" fillId="6" borderId="0" xfId="6" applyNumberFormat="1" applyFont="1" applyFill="1" applyBorder="1"/>
    <xf numFmtId="167" fontId="11" fillId="6" borderId="0" xfId="7" applyNumberFormat="1" applyFont="1" applyFill="1" applyBorder="1"/>
    <xf numFmtId="167" fontId="11" fillId="6" borderId="0" xfId="8" applyNumberFormat="1" applyFont="1" applyFill="1" applyBorder="1"/>
    <xf numFmtId="167" fontId="11" fillId="6" borderId="0" xfId="2" applyNumberFormat="1" applyFont="1" applyFill="1" applyBorder="1"/>
    <xf numFmtId="167" fontId="11" fillId="6" borderId="0" xfId="9" applyNumberFormat="1" applyFont="1" applyFill="1" applyBorder="1"/>
    <xf numFmtId="167" fontId="11" fillId="5" borderId="0" xfId="5" applyNumberFormat="1" applyFont="1" applyFill="1" applyBorder="1"/>
    <xf numFmtId="167" fontId="11" fillId="5" borderId="0" xfId="6" applyNumberFormat="1" applyFont="1" applyFill="1" applyBorder="1"/>
    <xf numFmtId="167" fontId="11" fillId="5" borderId="0" xfId="7" applyNumberFormat="1" applyFont="1" applyFill="1" applyBorder="1"/>
    <xf numFmtId="167" fontId="11" fillId="5" borderId="0" xfId="8" applyNumberFormat="1" applyFont="1" applyFill="1" applyBorder="1"/>
    <xf numFmtId="167" fontId="11" fillId="5" borderId="0" xfId="2" applyNumberFormat="1" applyFont="1" applyFill="1" applyBorder="1"/>
    <xf numFmtId="167" fontId="11" fillId="5" borderId="0" xfId="9" applyNumberFormat="1" applyFont="1" applyFill="1" applyBorder="1"/>
    <xf numFmtId="0" fontId="13" fillId="5" borderId="7" xfId="11" applyNumberFormat="1" applyFont="1" applyFill="1" applyBorder="1"/>
    <xf numFmtId="167" fontId="12" fillId="4" borderId="7" xfId="3" applyNumberFormat="1" applyFont="1" applyFill="1" applyBorder="1"/>
    <xf numFmtId="167" fontId="18" fillId="4" borderId="7" xfId="0" applyNumberFormat="1" applyFont="1" applyFill="1" applyBorder="1"/>
    <xf numFmtId="0" fontId="13" fillId="5" borderId="7" xfId="12" applyNumberFormat="1" applyFont="1" applyFill="1" applyBorder="1"/>
    <xf numFmtId="167" fontId="12" fillId="4" borderId="7" xfId="4" applyNumberFormat="1" applyFont="1" applyFill="1" applyBorder="1"/>
    <xf numFmtId="3" fontId="2" fillId="0" borderId="0" xfId="5" applyBorder="1"/>
    <xf numFmtId="3" fontId="2" fillId="0" borderId="0" xfId="6" applyBorder="1"/>
    <xf numFmtId="3" fontId="2" fillId="0" borderId="0" xfId="7" applyBorder="1"/>
    <xf numFmtId="3" fontId="2" fillId="0" borderId="0" xfId="8" applyBorder="1"/>
    <xf numFmtId="3" fontId="2" fillId="0" borderId="0" xfId="2" applyBorder="1"/>
    <xf numFmtId="3" fontId="2" fillId="0" borderId="0" xfId="9" applyBorder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2" fillId="0" borderId="0" xfId="3" applyBorder="1"/>
    <xf numFmtId="3" fontId="2" fillId="0" borderId="0" xfId="4" applyBorder="1"/>
    <xf numFmtId="0" fontId="1" fillId="0" borderId="9" xfId="1" quotePrefix="1" applyBorder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5" borderId="0" xfId="0" applyFill="1"/>
    <xf numFmtId="3" fontId="2" fillId="5" borderId="0" xfId="3" applyFill="1" applyBorder="1"/>
    <xf numFmtId="3" fontId="2" fillId="5" borderId="0" xfId="4" applyFill="1" applyBorder="1"/>
    <xf numFmtId="3" fontId="2" fillId="5" borderId="0" xfId="5" applyFill="1" applyBorder="1"/>
    <xf numFmtId="3" fontId="2" fillId="5" borderId="0" xfId="6" applyFill="1" applyBorder="1"/>
    <xf numFmtId="3" fontId="2" fillId="5" borderId="0" xfId="7" applyFill="1" applyBorder="1"/>
    <xf numFmtId="3" fontId="2" fillId="5" borderId="0" xfId="8" applyFill="1" applyBorder="1"/>
    <xf numFmtId="3" fontId="2" fillId="5" borderId="0" xfId="2" applyFill="1" applyBorder="1"/>
    <xf numFmtId="3" fontId="2" fillId="5" borderId="0" xfId="9" applyFill="1" applyBorder="1"/>
    <xf numFmtId="0" fontId="1" fillId="5" borderId="0" xfId="1" quotePrefix="1" applyFill="1" applyBorder="1">
      <alignment horizontal="center" vertical="center"/>
    </xf>
    <xf numFmtId="165" fontId="12" fillId="5" borderId="0" xfId="3" applyNumberFormat="1" applyFont="1" applyFill="1" applyBorder="1"/>
    <xf numFmtId="165" fontId="12" fillId="5" borderId="0" xfId="4" applyNumberFormat="1" applyFont="1" applyFill="1" applyBorder="1"/>
    <xf numFmtId="0" fontId="19" fillId="5" borderId="0" xfId="0" applyFont="1" applyFill="1" applyAlignment="1">
      <alignment horizontal="center"/>
    </xf>
    <xf numFmtId="167" fontId="12" fillId="5" borderId="0" xfId="3" applyNumberFormat="1" applyFont="1" applyFill="1" applyBorder="1"/>
    <xf numFmtId="167" fontId="12" fillId="5" borderId="0" xfId="4" applyNumberFormat="1" applyFont="1" applyFill="1" applyBorder="1"/>
    <xf numFmtId="0" fontId="21" fillId="0" borderId="0" xfId="0" applyFont="1" applyAlignment="1">
      <alignment horizontal="center"/>
    </xf>
    <xf numFmtId="0" fontId="21" fillId="5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7" fontId="11" fillId="0" borderId="0" xfId="5" applyNumberFormat="1" applyFont="1" applyFill="1" applyBorder="1"/>
    <xf numFmtId="167" fontId="11" fillId="0" borderId="0" xfId="6" applyNumberFormat="1" applyFont="1" applyFill="1" applyBorder="1"/>
    <xf numFmtId="167" fontId="11" fillId="0" borderId="0" xfId="7" applyNumberFormat="1" applyFont="1" applyFill="1" applyBorder="1"/>
    <xf numFmtId="167" fontId="11" fillId="0" borderId="0" xfId="8" applyNumberFormat="1" applyFont="1" applyFill="1" applyBorder="1"/>
    <xf numFmtId="167" fontId="11" fillId="0" borderId="0" xfId="2" applyNumberFormat="1" applyFont="1" applyFill="1" applyBorder="1"/>
    <xf numFmtId="167" fontId="11" fillId="0" borderId="0" xfId="9" applyNumberFormat="1" applyFont="1" applyFill="1" applyBorder="1"/>
    <xf numFmtId="3" fontId="2" fillId="0" borderId="2" xfId="3"/>
    <xf numFmtId="3" fontId="2" fillId="0" borderId="2" xfId="4"/>
    <xf numFmtId="3" fontId="2" fillId="0" borderId="2" xfId="5"/>
    <xf numFmtId="3" fontId="2" fillId="0" borderId="2" xfId="6"/>
    <xf numFmtId="3" fontId="2" fillId="0" borderId="2" xfId="7"/>
    <xf numFmtId="3" fontId="2" fillId="0" borderId="2" xfId="8"/>
    <xf numFmtId="0" fontId="2" fillId="0" borderId="2" xfId="26"/>
    <xf numFmtId="0" fontId="2" fillId="0" borderId="2" xfId="26" applyNumberFormat="1"/>
    <xf numFmtId="0" fontId="25" fillId="0" borderId="0" xfId="24" applyNumberFormat="1" applyFont="1" applyBorder="1"/>
    <xf numFmtId="10" fontId="25" fillId="0" borderId="0" xfId="3" applyNumberFormat="1" applyFont="1" applyBorder="1"/>
    <xf numFmtId="10" fontId="25" fillId="5" borderId="0" xfId="3" applyNumberFormat="1" applyFont="1" applyFill="1" applyBorder="1"/>
    <xf numFmtId="10" fontId="25" fillId="0" borderId="0" xfId="19" applyNumberFormat="1" applyFont="1"/>
    <xf numFmtId="0" fontId="27" fillId="5" borderId="7" xfId="11" applyNumberFormat="1" applyFont="1" applyFill="1" applyBorder="1"/>
    <xf numFmtId="10" fontId="25" fillId="4" borderId="7" xfId="3" applyNumberFormat="1" applyFont="1" applyFill="1" applyBorder="1"/>
    <xf numFmtId="10" fontId="28" fillId="4" borderId="7" xfId="0" applyNumberFormat="1" applyFont="1" applyFill="1" applyBorder="1"/>
    <xf numFmtId="0" fontId="0" fillId="0" borderId="0" xfId="0" applyAlignment="1">
      <alignment horizontal="left"/>
    </xf>
    <xf numFmtId="0" fontId="10" fillId="4" borderId="0" xfId="11" applyNumberFormat="1" applyFont="1" applyFill="1" applyBorder="1" applyAlignment="1">
      <alignment horizontal="left"/>
    </xf>
    <xf numFmtId="0" fontId="10" fillId="4" borderId="0" xfId="12" applyNumberFormat="1" applyFont="1" applyFill="1" applyBorder="1" applyAlignment="1">
      <alignment horizontal="left"/>
    </xf>
    <xf numFmtId="0" fontId="11" fillId="0" borderId="0" xfId="13" applyNumberFormat="1" applyFont="1" applyBorder="1" applyAlignment="1">
      <alignment horizontal="left"/>
    </xf>
    <xf numFmtId="0" fontId="11" fillId="0" borderId="0" xfId="14" applyNumberFormat="1" applyFont="1" applyBorder="1" applyAlignment="1">
      <alignment horizontal="left"/>
    </xf>
    <xf numFmtId="0" fontId="11" fillId="0" borderId="0" xfId="15" applyNumberFormat="1" applyFont="1" applyBorder="1" applyAlignment="1">
      <alignment horizontal="left"/>
    </xf>
    <xf numFmtId="0" fontId="11" fillId="0" borderId="0" xfId="16" applyNumberFormat="1" applyFont="1" applyBorder="1" applyAlignment="1">
      <alignment horizontal="left"/>
    </xf>
    <xf numFmtId="164" fontId="11" fillId="0" borderId="0" xfId="10" applyNumberFormat="1" applyFont="1" applyBorder="1" applyAlignment="1">
      <alignment horizontal="left"/>
    </xf>
    <xf numFmtId="164" fontId="11" fillId="0" borderId="0" xfId="17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left"/>
    </xf>
    <xf numFmtId="0" fontId="24" fillId="0" borderId="0" xfId="0" applyFont="1" applyAlignment="1">
      <alignment horizontal="left"/>
    </xf>
    <xf numFmtId="0" fontId="2" fillId="0" borderId="8" xfId="27" quotePrefix="1" applyBorder="1" applyAlignment="1">
      <alignment horizontal="left"/>
    </xf>
    <xf numFmtId="0" fontId="2" fillId="0" borderId="0" xfId="27" quotePrefix="1" applyBorder="1" applyAlignment="1">
      <alignment horizontal="left"/>
    </xf>
    <xf numFmtId="0" fontId="2" fillId="0" borderId="0" xfId="27" applyFill="1" applyBorder="1" applyAlignment="1">
      <alignment horizontal="left"/>
    </xf>
    <xf numFmtId="49" fontId="11" fillId="0" borderId="0" xfId="17" applyNumberFormat="1" applyFont="1" applyBorder="1" applyAlignment="1">
      <alignment horizontal="left"/>
    </xf>
    <xf numFmtId="49" fontId="11" fillId="0" borderId="0" xfId="16" applyNumberFormat="1" applyFont="1" applyBorder="1" applyAlignment="1">
      <alignment horizontal="left"/>
    </xf>
    <xf numFmtId="0" fontId="10" fillId="4" borderId="7" xfId="11" applyNumberFormat="1" applyFont="1" applyFill="1" applyBorder="1" applyAlignment="1">
      <alignment horizontal="left"/>
    </xf>
    <xf numFmtId="0" fontId="10" fillId="4" borderId="7" xfId="12" applyNumberFormat="1" applyFont="1" applyFill="1" applyBorder="1" applyAlignment="1">
      <alignment horizontal="left"/>
    </xf>
    <xf numFmtId="0" fontId="26" fillId="4" borderId="7" xfId="11" applyNumberFormat="1" applyFont="1" applyFill="1" applyBorder="1" applyAlignment="1">
      <alignment horizontal="left"/>
    </xf>
    <xf numFmtId="0" fontId="2" fillId="0" borderId="2" xfId="27" quotePrefix="1" applyAlignment="1">
      <alignment horizontal="left"/>
    </xf>
    <xf numFmtId="49" fontId="11" fillId="0" borderId="0" xfId="10" applyNumberFormat="1" applyFont="1" applyBorder="1" applyAlignment="1">
      <alignment horizontal="left"/>
    </xf>
    <xf numFmtId="49" fontId="26" fillId="4" borderId="7" xfId="11" applyNumberFormat="1" applyFont="1" applyFill="1" applyBorder="1" applyAlignment="1">
      <alignment horizontal="left"/>
    </xf>
    <xf numFmtId="0" fontId="1" fillId="0" borderId="1" xfId="11" applyNumberFormat="1" applyAlignment="1">
      <alignment horizontal="left"/>
    </xf>
    <xf numFmtId="0" fontId="1" fillId="0" borderId="1" xfId="12" applyNumberFormat="1" applyAlignment="1">
      <alignment horizontal="left"/>
    </xf>
    <xf numFmtId="0" fontId="1" fillId="0" borderId="1" xfId="13" applyNumberFormat="1" applyAlignment="1">
      <alignment horizontal="left"/>
    </xf>
    <xf numFmtId="0" fontId="1" fillId="0" borderId="1" xfId="14" applyNumberFormat="1" applyAlignment="1">
      <alignment horizontal="left"/>
    </xf>
    <xf numFmtId="0" fontId="1" fillId="0" borderId="1" xfId="15" applyNumberFormat="1" applyAlignment="1">
      <alignment horizontal="left"/>
    </xf>
    <xf numFmtId="0" fontId="1" fillId="0" borderId="1" xfId="16" applyNumberFormat="1" applyAlignment="1">
      <alignment horizontal="left"/>
    </xf>
    <xf numFmtId="49" fontId="10" fillId="4" borderId="7" xfId="11" applyNumberFormat="1" applyFont="1" applyFill="1" applyBorder="1" applyAlignment="1">
      <alignment horizontal="left"/>
    </xf>
    <xf numFmtId="0" fontId="12" fillId="7" borderId="10" xfId="26" applyNumberFormat="1" applyFont="1" applyFill="1" applyBorder="1" applyAlignment="1">
      <alignment horizontal="left"/>
    </xf>
    <xf numFmtId="0" fontId="12" fillId="7" borderId="12" xfId="26" applyNumberFormat="1" applyFont="1" applyFill="1" applyBorder="1" applyAlignment="1">
      <alignment horizontal="left"/>
    </xf>
    <xf numFmtId="0" fontId="12" fillId="7" borderId="11" xfId="26" applyNumberFormat="1" applyFont="1" applyFill="1" applyBorder="1" applyAlignment="1">
      <alignment horizontal="left"/>
    </xf>
  </cellXfs>
  <cellStyles count="74">
    <cellStyle name="AF Column - IBM Cognos" xfId="1" xr:uid="{2D51DFE8-9274-4258-B7F1-749DE5C966D2}"/>
    <cellStyle name="AF Data - IBM Cognos" xfId="2" xr:uid="{AF720134-85C3-4FA4-8EE8-6A1FE38F53F3}"/>
    <cellStyle name="AF Data 0 - IBM Cognos" xfId="3" xr:uid="{31286521-6044-4092-980A-813F6EC55C99}"/>
    <cellStyle name="AF Data 1 - IBM Cognos" xfId="4" xr:uid="{587E349D-6DEB-4F43-8B30-604228163CDE}"/>
    <cellStyle name="AF Data 2 - IBM Cognos" xfId="5" xr:uid="{299D0A22-ACBF-4833-9B39-5137FA79D7AA}"/>
    <cellStyle name="AF Data 3 - IBM Cognos" xfId="6" xr:uid="{4789CC31-4DF4-4856-8D5D-5BCB38678383}"/>
    <cellStyle name="AF Data 4 - IBM Cognos" xfId="7" xr:uid="{05311855-5ACA-416E-A4C5-8FE0EF49E39B}"/>
    <cellStyle name="AF Data 5 - IBM Cognos" xfId="8" xr:uid="{876077D7-DC97-49D1-B80A-1EAEAC853CBB}"/>
    <cellStyle name="AF Data Leaf - IBM Cognos" xfId="9" xr:uid="{7F824A0B-ADD5-4912-A227-CF85EDE2EB70}"/>
    <cellStyle name="AF Header - IBM Cognos" xfId="10" xr:uid="{B438A4E1-F1BF-42DF-B457-DCECF14C54C6}"/>
    <cellStyle name="AF Header 0 - IBM Cognos" xfId="11" xr:uid="{1DB70F7A-6FB3-4C34-869A-2160CC3D765E}"/>
    <cellStyle name="AF Header 1 - IBM Cognos" xfId="12" xr:uid="{206E161A-45CF-48A0-8FBD-442E627AC03D}"/>
    <cellStyle name="AF Header 2 - IBM Cognos" xfId="13" xr:uid="{2EDBF4AF-6156-465A-A778-D34A5336BA8A}"/>
    <cellStyle name="AF Header 3 - IBM Cognos" xfId="14" xr:uid="{05D284EC-0771-48BD-985D-CF78CE856C11}"/>
    <cellStyle name="AF Header 4 - IBM Cognos" xfId="15" xr:uid="{E269A478-2142-44D5-BA19-10DA5D9765D8}"/>
    <cellStyle name="AF Header 5 - IBM Cognos" xfId="16" xr:uid="{CAB9912D-444C-4567-A7AA-1B75BF4CD940}"/>
    <cellStyle name="AF Header Leaf - IBM Cognos" xfId="17" xr:uid="{3EE1FD9A-9EAD-4B28-A0A0-A43F0CB94BA4}"/>
    <cellStyle name="AF Row - IBM Cognos" xfId="18" xr:uid="{8DEA2A6D-6902-4EBE-8F25-80EFB537B657}"/>
    <cellStyle name="AF Row 0 - IBM Cognos" xfId="19" xr:uid="{5728659A-24FE-4E96-ABEB-67B87782B54B}"/>
    <cellStyle name="AF Row 1 - IBM Cognos" xfId="20" xr:uid="{049D98FD-DB9D-449C-95CE-0ECA5ECDA88C}"/>
    <cellStyle name="AF Row 2 - IBM Cognos" xfId="21" xr:uid="{FEC0DD35-B45D-43F5-B364-D4D1CDAF3403}"/>
    <cellStyle name="AF Row 3 - IBM Cognos" xfId="22" xr:uid="{F641E474-82A8-413E-A40D-F9AC22641242}"/>
    <cellStyle name="AF Row 4 - IBM Cognos" xfId="23" xr:uid="{FDB7A3C9-7E26-44B5-9FC2-9DB7BCFE92A1}"/>
    <cellStyle name="AF Row 5 - IBM Cognos" xfId="24" xr:uid="{36A235A1-073F-49C0-8A3E-3EC9A93771F9}"/>
    <cellStyle name="AF Row Leaf - IBM Cognos" xfId="25" xr:uid="{DEC8E587-0CF0-4CC6-92BB-3A9827B32D16}"/>
    <cellStyle name="AF Subnm - IBM Cognos" xfId="26" xr:uid="{E1A4E99A-5794-480E-8D9A-D71EF7CB6C23}"/>
    <cellStyle name="AF Title - IBM Cognos" xfId="27" xr:uid="{68B25509-22DA-4C2D-AF62-A3BB9B966279}"/>
    <cellStyle name="Calculated Column - IBM Cognos" xfId="28" xr:uid="{5A66D678-EA50-42CB-A4E6-FBBB71B04785}"/>
    <cellStyle name="Calculated Column Name - IBM Cognos" xfId="29" xr:uid="{39FC8C21-0D3A-437A-B455-57A81C5157CC}"/>
    <cellStyle name="Calculated Row - IBM Cognos" xfId="30" xr:uid="{61E03287-E7C2-44CC-90F5-EDDD71ABB77B}"/>
    <cellStyle name="Calculated Row Name - IBM Cognos" xfId="31" xr:uid="{D531F605-CEE5-467E-8C1C-09EA3D633395}"/>
    <cellStyle name="Column Name - IBM Cognos" xfId="32" xr:uid="{37E5E532-BB5F-48B3-AE52-225A5DC061D4}"/>
    <cellStyle name="Column Template - IBM Cognos" xfId="33" xr:uid="{F27B3AFA-11B5-44D5-B83E-440B480040EB}"/>
    <cellStyle name="Differs From Base - IBM Cognos" xfId="34" xr:uid="{E2F66BA5-88B3-46D1-B36C-3A358921B1A7}"/>
    <cellStyle name="DQR Column 0 - IBM Cognos" xfId="35" xr:uid="{E6F6546B-099B-4C79-BB73-23CA8B7C346F}"/>
    <cellStyle name="DQR Column 1 - IBM Cognos" xfId="36" xr:uid="{229FE2F4-B8AA-4B10-A2AE-6FDFE134A8C4}"/>
    <cellStyle name="DQR Column 2 - IBM Cognos" xfId="37" xr:uid="{761F2D06-666C-41EF-B287-617982F18F01}"/>
    <cellStyle name="DQR Column 3 - IBM Cognos" xfId="38" xr:uid="{9AC13894-850B-428D-B45A-5F740D4F62E3}"/>
    <cellStyle name="DQR Column 4 - IBM Cognos" xfId="39" xr:uid="{1AF9808C-3965-4FDF-B01B-58A9FFB6F28E}"/>
    <cellStyle name="DQR Column 5 - IBM Cognos" xfId="40" xr:uid="{9172225A-E3DA-46A2-8913-866C18C1BAA6}"/>
    <cellStyle name="DQR Column Default - IBM Cognos" xfId="41" xr:uid="{5DDBD1B9-222B-4216-A29C-8F184BCB316B}"/>
    <cellStyle name="DQR Column Leaf - IBM Cognos" xfId="42" xr:uid="{3852C9E5-2D1E-4761-98A5-C32BCA1AF87A}"/>
    <cellStyle name="DQR Data Default - IBM Cognos" xfId="43" xr:uid="{A261FDE1-DD64-421C-98E9-8D743A9E336D}"/>
    <cellStyle name="DQR Default - IBM Cognos" xfId="44" xr:uid="{633A14C3-512D-42D1-A15A-E36B0DE0463B}"/>
    <cellStyle name="DQR Row 0 - IBM Cognos" xfId="45" xr:uid="{9CFFE005-F387-4698-9F81-7178E60FC4F6}"/>
    <cellStyle name="DQR Row 1 - IBM Cognos" xfId="46" xr:uid="{39CFB1CE-2851-424C-9A91-7299A67A55E8}"/>
    <cellStyle name="DQR Row 2 - IBM Cognos" xfId="47" xr:uid="{DCD12810-832A-44CB-B612-5931CA0A966E}"/>
    <cellStyle name="DQR Row 3 - IBM Cognos" xfId="48" xr:uid="{E318E660-7D44-40F0-BCD2-B094EA7A7758}"/>
    <cellStyle name="DQR Row 4 - IBM Cognos" xfId="49" xr:uid="{47D0D2A3-4373-4B70-814F-28FC32E372F2}"/>
    <cellStyle name="DQR Row 5 - IBM Cognos" xfId="50" xr:uid="{3B79AAD6-AB62-42E5-AFBA-CEA35D3694F4}"/>
    <cellStyle name="DQR Row Default - IBM Cognos" xfId="51" xr:uid="{A0730E25-C68C-4B16-A5C8-21A4FB148055}"/>
    <cellStyle name="DQR Row Leaf - IBM Cognos" xfId="52" xr:uid="{A42233CD-B84F-49F7-8CA4-5B74B3F79537}"/>
    <cellStyle name="Edit - IBM Cognos" xfId="53" xr:uid="{B616C489-C516-43DD-BF60-700FAA46C552}"/>
    <cellStyle name="Formula - IBM Cognos" xfId="54" xr:uid="{FF9417D9-E4A1-4E50-98DC-B268B5C44864}"/>
    <cellStyle name="Group Name - IBM Cognos" xfId="55" xr:uid="{445C89B9-22E6-4425-90C4-B4DAF408FEFF}"/>
    <cellStyle name="Hold Values - IBM Cognos" xfId="56" xr:uid="{41F0F50E-116E-46F1-BD7B-099F5F59F755}"/>
    <cellStyle name="List Name - IBM Cognos" xfId="57" xr:uid="{E90CA2EE-E43C-48EE-8A90-AABDCF48418A}"/>
    <cellStyle name="Locked - IBM Cognos" xfId="58" xr:uid="{79E82BD0-8531-4D01-B5D5-F1121BC97770}"/>
    <cellStyle name="Measure - IBM Cognos" xfId="59" xr:uid="{52E6299D-020B-4144-BBFD-A0B0BE04D9EC}"/>
    <cellStyle name="Measure Header - IBM Cognos" xfId="60" xr:uid="{5CA13A52-48EB-4EBE-9927-37C89FEA21D8}"/>
    <cellStyle name="Measure Name - IBM Cognos" xfId="61" xr:uid="{6149F1B2-8431-4130-98CB-59F1F63627FD}"/>
    <cellStyle name="Measure Summary - IBM Cognos" xfId="62" xr:uid="{2B9F8F1B-F0AE-4887-9324-93F07DED5CB3}"/>
    <cellStyle name="Measure Summary TM1 - IBM Cognos" xfId="63" xr:uid="{BF2E16DB-3D1D-4D6D-AA73-B3D2D73186F0}"/>
    <cellStyle name="Measure Template - IBM Cognos" xfId="64" xr:uid="{72D76FEE-6BF9-4745-B963-68CA0129E466}"/>
    <cellStyle name="More - IBM Cognos" xfId="65" xr:uid="{C8A6FD30-755A-41B9-88B6-DEFDD6967C07}"/>
    <cellStyle name="Normal" xfId="0" builtinId="0" customBuiltin="1"/>
    <cellStyle name="Pending Change - IBM Cognos" xfId="66" xr:uid="{D6D8D4D8-66C2-4D81-BAF4-E52D5849AB52}"/>
    <cellStyle name="Row Name - IBM Cognos" xfId="67" xr:uid="{F0E56CA9-81FD-4617-88D8-F9B30D060F2F}"/>
    <cellStyle name="Row Template - IBM Cognos" xfId="68" xr:uid="{0CEFE4D9-C103-45CC-B3C2-6986C81D429F}"/>
    <cellStyle name="Summary Column Name - IBM Cognos" xfId="69" xr:uid="{9B6DE920-7FBD-4840-BAB7-3BD6A70633F5}"/>
    <cellStyle name="Summary Column Name TM1 - IBM Cognos" xfId="70" xr:uid="{D5C18B90-A021-4107-A12A-277CFAAC2D7D}"/>
    <cellStyle name="Summary Row Name - IBM Cognos" xfId="71" xr:uid="{3C854420-B14D-4D74-B8E1-928E15FE86B8}"/>
    <cellStyle name="Summary Row Name TM1 - IBM Cognos" xfId="72" xr:uid="{3F78F683-17D5-48BD-B2EB-064AFDD4C8E5}"/>
    <cellStyle name="Unsaved Change - IBM Cognos" xfId="73" xr:uid="{F0816672-CA94-42F8-B3BA-FF9D85515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9FFD-2514-4A63-B92B-48124257C312}"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9890-6B9E-4885-BDCF-089FA7704988}">
  <dimension ref="A1:AB285"/>
  <sheetViews>
    <sheetView showGridLines="0" tabSelected="1" topLeftCell="D20" workbookViewId="0">
      <pane xSplit="5" ySplit="16" topLeftCell="I36" activePane="bottomRight" state="frozen"/>
      <selection activeCell="D20" sqref="D20"/>
      <selection pane="topRight" activeCell="I20" sqref="I20"/>
      <selection pane="bottomLeft" activeCell="D36" sqref="D36"/>
      <selection pane="bottomRight"/>
    </sheetView>
  </sheetViews>
  <sheetFormatPr defaultRowHeight="14.4" x14ac:dyDescent="0.3"/>
  <cols>
    <col min="1" max="2" width="5.6640625" hidden="1" customWidth="1"/>
    <col min="3" max="3" width="7" hidden="1" customWidth="1"/>
    <col min="4" max="4" width="4.33203125" hidden="1" customWidth="1"/>
    <col min="5" max="5" width="47.5546875" style="125" customWidth="1"/>
    <col min="6" max="6" width="13.109375" hidden="1" customWidth="1"/>
    <col min="7" max="7" width="11.109375" hidden="1" customWidth="1"/>
    <col min="8" max="8" width="2.5546875" customWidth="1"/>
    <col min="9" max="9" width="10.44140625" customWidth="1"/>
    <col min="10" max="10" width="2.77734375" style="84" customWidth="1"/>
    <col min="11" max="15" width="10.77734375" customWidth="1"/>
    <col min="16" max="16" width="3.109375" customWidth="1"/>
    <col min="17" max="17" width="10.77734375" customWidth="1"/>
    <col min="18" max="18" width="2.88671875" customWidth="1"/>
    <col min="19" max="20" width="10.77734375" customWidth="1"/>
    <col min="21" max="21" width="3" customWidth="1"/>
    <col min="22" max="22" width="10.77734375" customWidth="1"/>
    <col min="23" max="23" width="2.88671875" customWidth="1"/>
    <col min="24" max="24" width="15.44140625" customWidth="1"/>
    <col min="25" max="26" width="10.77734375" customWidth="1"/>
    <col min="27" max="27" width="3.77734375" customWidth="1"/>
    <col min="28" max="28" width="11.44140625" customWidth="1"/>
  </cols>
  <sheetData>
    <row r="1" spans="1:28" hidden="1" x14ac:dyDescent="0.3">
      <c r="A1" s="1" t="s">
        <v>0</v>
      </c>
      <c r="B1" s="1"/>
      <c r="C1" s="1"/>
      <c r="D1" s="1"/>
      <c r="I1" s="84"/>
    </row>
    <row r="2" spans="1:28" s="2" customFormat="1" ht="25.8" hidden="1" x14ac:dyDescent="0.5">
      <c r="A2" s="2">
        <v>0</v>
      </c>
      <c r="E2" s="126" t="s">
        <v>4</v>
      </c>
      <c r="F2" s="29"/>
      <c r="G2" s="20">
        <v>123.456789</v>
      </c>
      <c r="H2" s="79"/>
      <c r="I2" s="20">
        <v>123.456789</v>
      </c>
      <c r="J2" s="94"/>
      <c r="K2" s="20">
        <v>123.456789</v>
      </c>
      <c r="L2" s="20">
        <v>123.456789</v>
      </c>
      <c r="M2" s="20">
        <v>123.456789</v>
      </c>
      <c r="N2" s="20">
        <v>123.456789</v>
      </c>
      <c r="O2" s="20">
        <v>123.456789</v>
      </c>
      <c r="P2" s="79"/>
      <c r="Q2" s="20">
        <v>123.456789</v>
      </c>
      <c r="R2" s="79"/>
      <c r="S2" s="20">
        <v>123.456789</v>
      </c>
      <c r="T2" s="20">
        <v>123.456789</v>
      </c>
      <c r="U2" s="79"/>
      <c r="V2" s="20">
        <v>123.456789</v>
      </c>
      <c r="W2" s="79"/>
      <c r="X2" s="20">
        <v>123.456789</v>
      </c>
      <c r="Y2" s="20">
        <v>123.456789</v>
      </c>
      <c r="Z2" s="20">
        <v>123.456789</v>
      </c>
      <c r="AB2" s="20">
        <v>123.456789</v>
      </c>
    </row>
    <row r="3" spans="1:28" s="3" customFormat="1" ht="25.8" hidden="1" x14ac:dyDescent="0.5">
      <c r="A3" s="3">
        <v>1</v>
      </c>
      <c r="E3" s="127" t="s">
        <v>4</v>
      </c>
      <c r="F3" s="30"/>
      <c r="G3" s="21">
        <v>123.456789</v>
      </c>
      <c r="H3" s="80"/>
      <c r="I3" s="21">
        <v>123.456789</v>
      </c>
      <c r="J3" s="95"/>
      <c r="K3" s="21">
        <v>123.456789</v>
      </c>
      <c r="L3" s="21">
        <v>123.456789</v>
      </c>
      <c r="M3" s="21">
        <v>123.456789</v>
      </c>
      <c r="N3" s="21">
        <v>123.456789</v>
      </c>
      <c r="O3" s="21">
        <v>123.456789</v>
      </c>
      <c r="P3" s="80"/>
      <c r="Q3" s="21">
        <v>123.456789</v>
      </c>
      <c r="R3" s="80"/>
      <c r="S3" s="21">
        <v>123.456789</v>
      </c>
      <c r="T3" s="21">
        <v>123.456789</v>
      </c>
      <c r="U3" s="80"/>
      <c r="V3" s="21">
        <v>123.456789</v>
      </c>
      <c r="W3" s="80"/>
      <c r="X3" s="21">
        <v>123.456789</v>
      </c>
      <c r="Y3" s="21">
        <v>123.456789</v>
      </c>
      <c r="Z3" s="21">
        <v>123.456789</v>
      </c>
      <c r="AB3" s="21">
        <v>123.456789</v>
      </c>
    </row>
    <row r="4" spans="1:28" s="4" customFormat="1" hidden="1" x14ac:dyDescent="0.3">
      <c r="A4" s="4">
        <v>2</v>
      </c>
      <c r="E4" s="128" t="s">
        <v>4</v>
      </c>
      <c r="F4" s="13"/>
      <c r="G4" s="41">
        <v>123.456789</v>
      </c>
      <c r="H4" s="71"/>
      <c r="I4" s="41">
        <v>123.456789</v>
      </c>
      <c r="J4" s="41"/>
      <c r="K4" s="22">
        <v>123.456789</v>
      </c>
      <c r="L4" s="22">
        <v>123.456789</v>
      </c>
      <c r="M4" s="22">
        <v>123.456789</v>
      </c>
      <c r="N4" s="22">
        <v>123.456789</v>
      </c>
      <c r="O4" s="22">
        <v>123.456789</v>
      </c>
      <c r="P4" s="71"/>
      <c r="Q4" s="34">
        <v>123.456789</v>
      </c>
      <c r="R4" s="71"/>
      <c r="S4" s="22">
        <v>123.456789</v>
      </c>
      <c r="T4" s="22">
        <v>123.456789</v>
      </c>
      <c r="U4" s="71"/>
      <c r="V4" s="34">
        <v>123.456789</v>
      </c>
      <c r="W4" s="71"/>
      <c r="X4" s="22">
        <v>123.456789</v>
      </c>
      <c r="Y4" s="22">
        <v>123.456789</v>
      </c>
      <c r="Z4" s="22">
        <v>123.456789</v>
      </c>
      <c r="AB4" s="34">
        <v>123.456789</v>
      </c>
    </row>
    <row r="5" spans="1:28" s="5" customFormat="1" hidden="1" x14ac:dyDescent="0.3">
      <c r="A5" s="5">
        <v>3</v>
      </c>
      <c r="E5" s="129" t="s">
        <v>4</v>
      </c>
      <c r="F5" s="14"/>
      <c r="G5" s="42">
        <v>123.456789</v>
      </c>
      <c r="H5" s="72"/>
      <c r="I5" s="42">
        <v>123.456789</v>
      </c>
      <c r="J5" s="42"/>
      <c r="K5" s="23">
        <v>123.456789</v>
      </c>
      <c r="L5" s="23">
        <v>123.456789</v>
      </c>
      <c r="M5" s="23">
        <v>123.456789</v>
      </c>
      <c r="N5" s="23">
        <v>123.456789</v>
      </c>
      <c r="O5" s="23">
        <v>123.456789</v>
      </c>
      <c r="P5" s="72"/>
      <c r="Q5" s="35">
        <v>123.456789</v>
      </c>
      <c r="R5" s="72"/>
      <c r="S5" s="23">
        <v>123.456789</v>
      </c>
      <c r="T5" s="23">
        <v>123.456789</v>
      </c>
      <c r="U5" s="72"/>
      <c r="V5" s="35">
        <v>123.456789</v>
      </c>
      <c r="W5" s="72"/>
      <c r="X5" s="23">
        <v>123.456789</v>
      </c>
      <c r="Y5" s="23">
        <v>123.456789</v>
      </c>
      <c r="Z5" s="23">
        <v>123.456789</v>
      </c>
      <c r="AB5" s="35">
        <v>123.456789</v>
      </c>
    </row>
    <row r="6" spans="1:28" s="6" customFormat="1" hidden="1" x14ac:dyDescent="0.3">
      <c r="A6" s="6">
        <v>4</v>
      </c>
      <c r="E6" s="130" t="s">
        <v>4</v>
      </c>
      <c r="F6" s="15"/>
      <c r="G6" s="43">
        <v>123.456789</v>
      </c>
      <c r="H6" s="73"/>
      <c r="I6" s="43">
        <v>123.456789</v>
      </c>
      <c r="J6" s="43"/>
      <c r="K6" s="24">
        <v>123.456789</v>
      </c>
      <c r="L6" s="24">
        <v>123.456789</v>
      </c>
      <c r="M6" s="24">
        <v>123.456789</v>
      </c>
      <c r="N6" s="24">
        <v>123.456789</v>
      </c>
      <c r="O6" s="24">
        <v>123.456789</v>
      </c>
      <c r="P6" s="73"/>
      <c r="Q6" s="36">
        <v>123.456789</v>
      </c>
      <c r="R6" s="73"/>
      <c r="S6" s="24">
        <v>123.456789</v>
      </c>
      <c r="T6" s="24">
        <v>123.456789</v>
      </c>
      <c r="U6" s="73"/>
      <c r="V6" s="36">
        <v>123.456789</v>
      </c>
      <c r="W6" s="73"/>
      <c r="X6" s="24">
        <v>123.456789</v>
      </c>
      <c r="Y6" s="24">
        <v>123.456789</v>
      </c>
      <c r="Z6" s="24">
        <v>123.456789</v>
      </c>
      <c r="AB6" s="36">
        <v>123.456789</v>
      </c>
    </row>
    <row r="7" spans="1:28" s="7" customFormat="1" hidden="1" x14ac:dyDescent="0.3">
      <c r="A7" s="7">
        <v>5</v>
      </c>
      <c r="E7" s="131" t="s">
        <v>4</v>
      </c>
      <c r="F7" s="16"/>
      <c r="G7" s="44">
        <v>123.456789</v>
      </c>
      <c r="H7" s="74"/>
      <c r="I7" s="44">
        <v>123.456789</v>
      </c>
      <c r="J7" s="44"/>
      <c r="K7" s="25">
        <v>123.456789</v>
      </c>
      <c r="L7" s="25">
        <v>123.456789</v>
      </c>
      <c r="M7" s="25">
        <v>123.456789</v>
      </c>
      <c r="N7" s="25">
        <v>123.456789</v>
      </c>
      <c r="O7" s="25">
        <v>123.456789</v>
      </c>
      <c r="P7" s="74"/>
      <c r="Q7" s="37">
        <v>123.456789</v>
      </c>
      <c r="R7" s="74"/>
      <c r="S7" s="25">
        <v>123.456789</v>
      </c>
      <c r="T7" s="25">
        <v>123.456789</v>
      </c>
      <c r="U7" s="74"/>
      <c r="V7" s="37">
        <v>123.456789</v>
      </c>
      <c r="W7" s="74"/>
      <c r="X7" s="25">
        <v>123.456789</v>
      </c>
      <c r="Y7" s="25">
        <v>123.456789</v>
      </c>
      <c r="Z7" s="25">
        <v>123.456789</v>
      </c>
      <c r="AB7" s="37">
        <v>123.456789</v>
      </c>
    </row>
    <row r="8" spans="1:28" s="7" customFormat="1" hidden="1" x14ac:dyDescent="0.3">
      <c r="A8" s="7" t="s">
        <v>28</v>
      </c>
      <c r="E8" s="131" t="s">
        <v>4</v>
      </c>
      <c r="F8" s="31"/>
      <c r="G8" s="45">
        <v>123.456789</v>
      </c>
      <c r="H8" s="74"/>
      <c r="I8" s="45">
        <v>123.456789</v>
      </c>
      <c r="J8" s="45"/>
      <c r="K8" s="26">
        <v>123.456789</v>
      </c>
      <c r="L8" s="26">
        <v>123.456789</v>
      </c>
      <c r="M8" s="26">
        <v>123.456789</v>
      </c>
      <c r="N8" s="26">
        <v>123.456789</v>
      </c>
      <c r="O8" s="26">
        <v>123.456789</v>
      </c>
      <c r="P8" s="74"/>
      <c r="Q8" s="38">
        <v>123.456789</v>
      </c>
      <c r="R8" s="74"/>
      <c r="S8" s="26">
        <v>123.456789</v>
      </c>
      <c r="T8" s="26">
        <v>123.456789</v>
      </c>
      <c r="U8" s="74"/>
      <c r="V8" s="38">
        <v>123.456789</v>
      </c>
      <c r="W8" s="74"/>
      <c r="X8" s="26">
        <v>123.456789</v>
      </c>
      <c r="Y8" s="26">
        <v>123.456789</v>
      </c>
      <c r="Z8" s="26">
        <v>123.456789</v>
      </c>
      <c r="AB8" s="38">
        <v>123.456789</v>
      </c>
    </row>
    <row r="9" spans="1:28" s="9" customFormat="1" hidden="1" x14ac:dyDescent="0.3">
      <c r="A9" s="8" t="s">
        <v>1</v>
      </c>
      <c r="B9" s="8"/>
      <c r="C9" s="8"/>
      <c r="D9" s="8"/>
      <c r="E9" s="132" t="s">
        <v>4</v>
      </c>
      <c r="F9" s="17"/>
      <c r="G9" s="46">
        <v>123.456789</v>
      </c>
      <c r="H9" s="75"/>
      <c r="I9" s="46">
        <v>123.456789</v>
      </c>
      <c r="J9" s="46"/>
      <c r="K9" s="27">
        <v>123.456789</v>
      </c>
      <c r="L9" s="27">
        <v>123.456789</v>
      </c>
      <c r="M9" s="27">
        <v>123.456789</v>
      </c>
      <c r="N9" s="27">
        <v>123.456789</v>
      </c>
      <c r="O9" s="27">
        <v>123.456789</v>
      </c>
      <c r="P9" s="75"/>
      <c r="Q9" s="39">
        <v>123.456789</v>
      </c>
      <c r="R9" s="75"/>
      <c r="S9" s="27">
        <v>123.456789</v>
      </c>
      <c r="T9" s="27">
        <v>123.456789</v>
      </c>
      <c r="U9" s="75"/>
      <c r="V9" s="39">
        <v>123.456789</v>
      </c>
      <c r="W9" s="75"/>
      <c r="X9" s="27">
        <v>123.456789</v>
      </c>
      <c r="Y9" s="27">
        <v>123.456789</v>
      </c>
      <c r="Z9" s="27">
        <v>123.456789</v>
      </c>
      <c r="AB9" s="39">
        <v>123.456789</v>
      </c>
    </row>
    <row r="10" spans="1:28" s="11" customFormat="1" hidden="1" x14ac:dyDescent="0.3">
      <c r="A10" s="10" t="s">
        <v>2</v>
      </c>
      <c r="B10" s="10"/>
      <c r="C10" s="10"/>
      <c r="D10" s="10"/>
      <c r="E10" s="133" t="s">
        <v>4</v>
      </c>
      <c r="F10" s="18"/>
      <c r="G10" s="47">
        <v>123.456789</v>
      </c>
      <c r="H10" s="76"/>
      <c r="I10" s="47">
        <v>123.456789</v>
      </c>
      <c r="J10" s="47"/>
      <c r="K10" s="28">
        <v>123.456789</v>
      </c>
      <c r="L10" s="28">
        <v>123.456789</v>
      </c>
      <c r="M10" s="28">
        <v>123.456789</v>
      </c>
      <c r="N10" s="28">
        <v>123.456789</v>
      </c>
      <c r="O10" s="28">
        <v>123.456789</v>
      </c>
      <c r="P10" s="76"/>
      <c r="Q10" s="40">
        <v>123.456789</v>
      </c>
      <c r="R10" s="76"/>
      <c r="S10" s="28">
        <v>123.456789</v>
      </c>
      <c r="T10" s="28">
        <v>123.456789</v>
      </c>
      <c r="U10" s="76"/>
      <c r="V10" s="40">
        <v>123.456789</v>
      </c>
      <c r="W10" s="76"/>
      <c r="X10" s="28">
        <v>123.456789</v>
      </c>
      <c r="Y10" s="28">
        <v>123.456789</v>
      </c>
      <c r="Z10" s="28">
        <v>123.456789</v>
      </c>
      <c r="AB10" s="40">
        <v>123.456789</v>
      </c>
    </row>
    <row r="11" spans="1:28" hidden="1" x14ac:dyDescent="0.3">
      <c r="A11" s="1" t="s">
        <v>3</v>
      </c>
      <c r="B11" s="1"/>
      <c r="C11" s="1"/>
      <c r="D11" s="1"/>
      <c r="I11" s="84"/>
    </row>
    <row r="12" spans="1:28" hidden="1" x14ac:dyDescent="0.3">
      <c r="E12" s="134" t="s">
        <v>5</v>
      </c>
      <c r="F12" s="1"/>
      <c r="I12" s="84"/>
    </row>
    <row r="13" spans="1:28" hidden="1" x14ac:dyDescent="0.3">
      <c r="E13" s="125" t="str">
        <f>_xll.TM1RPTVIEW("Finance:MA Reporting:21359023",0,_xll.TM1RPTTITLE("Finance:FX Calculation",$I$22),_xll.TM1RPTTITLE("Finance:Financial Period",$I$24),_xll.TM1RPTTITLE("Finance:Financial Year",$I$23),_xll.TM1RPTTITLE("Finance:Version",$F$25),_xll.TM1RPTTITLE("Finance:m_MA Reporting",$F$26),_xll.TM1RPTTITLE("Finance:Consolidation Layer",$F$28),TM1RPTFMTRNG21359023,TM1RPTFMTIDCOL21359023)</f>
        <v>Finance:MA Reporting:21359023</v>
      </c>
      <c r="I13" s="84"/>
    </row>
    <row r="14" spans="1:28" hidden="1" x14ac:dyDescent="0.3">
      <c r="D14" t="s">
        <v>137</v>
      </c>
      <c r="E14" s="125" t="str">
        <f>MID($I$24,2,2)</f>
        <v>12</v>
      </c>
      <c r="I14" s="84"/>
    </row>
    <row r="15" spans="1:28" hidden="1" x14ac:dyDescent="0.3">
      <c r="D15" t="s">
        <v>142</v>
      </c>
      <c r="E15" s="135">
        <f>E14*1</f>
        <v>12</v>
      </c>
      <c r="I15" s="84"/>
    </row>
    <row r="16" spans="1:28" hidden="1" x14ac:dyDescent="0.3">
      <c r="D16" t="s">
        <v>138</v>
      </c>
      <c r="E16" s="125" t="str">
        <f>MID($I$23,3,2)</f>
        <v>24</v>
      </c>
      <c r="I16" s="84"/>
    </row>
    <row r="17" spans="4:28" hidden="1" x14ac:dyDescent="0.3">
      <c r="D17" t="s">
        <v>139</v>
      </c>
      <c r="E17" s="125">
        <f>E16-1</f>
        <v>23</v>
      </c>
      <c r="I17" s="84"/>
    </row>
    <row r="18" spans="4:28" hidden="1" x14ac:dyDescent="0.3">
      <c r="D18" t="s">
        <v>141</v>
      </c>
      <c r="E18" s="125" t="str" cm="1">
        <f t="array" ref="E18">_xll.DBRA("Finance:Financial Period",$I$24,"Mon")</f>
        <v>Mar</v>
      </c>
      <c r="I18" s="84"/>
    </row>
    <row r="19" spans="4:28" hidden="1" x14ac:dyDescent="0.3">
      <c r="D19" t="s">
        <v>140</v>
      </c>
      <c r="E19" s="125" t="str">
        <f>$E$18 &amp; "-" &amp;IF($E$15 &lt; 10,$E$17,$E$16)&amp;":"</f>
        <v>Mar-24:</v>
      </c>
      <c r="I19" s="84"/>
    </row>
    <row r="20" spans="4:28" x14ac:dyDescent="0.3">
      <c r="E20" s="136" t="str">
        <f>$E$19 &amp; " Year to Date (GBP'000)"</f>
        <v>Mar-24: Year to Date (GBP'000)</v>
      </c>
      <c r="I20" s="84"/>
    </row>
    <row r="21" spans="4:28" x14ac:dyDescent="0.3">
      <c r="I21" s="84"/>
    </row>
    <row r="22" spans="4:28" x14ac:dyDescent="0.3">
      <c r="E22" s="137" t="s">
        <v>6</v>
      </c>
      <c r="I22" s="155" t="str">
        <f>_xll.SUBNM("Finance:FX Calculation",,"GBP MA")</f>
        <v>GBP MA</v>
      </c>
      <c r="J22" s="156"/>
      <c r="K22" s="157"/>
    </row>
    <row r="23" spans="4:28" x14ac:dyDescent="0.3">
      <c r="E23" s="137" t="s">
        <v>8</v>
      </c>
      <c r="I23" s="155" t="str">
        <f>_xll.SUBNM("Finance:Financial Year","Reporting Year - User Selection","FY24"," ")</f>
        <v>FY24</v>
      </c>
      <c r="J23" s="156"/>
      <c r="K23" s="157"/>
    </row>
    <row r="24" spans="4:28" x14ac:dyDescent="0.3">
      <c r="E24" s="137" t="s">
        <v>7</v>
      </c>
      <c r="I24" s="155" t="str">
        <f>_xll.SUBNM("Finance:Financial Period","Reporting Period - User Selection",1," ")</f>
        <v>P12</v>
      </c>
      <c r="J24" s="156"/>
      <c r="K24" s="157"/>
    </row>
    <row r="25" spans="4:28" hidden="1" x14ac:dyDescent="0.3">
      <c r="E25" s="138" t="s">
        <v>9</v>
      </c>
      <c r="F25" s="19" t="str">
        <f>_xll.SUBNM("Finance:Version",,"Actual")</f>
        <v>Actual</v>
      </c>
      <c r="G25" s="19"/>
      <c r="H25" s="19"/>
    </row>
    <row r="26" spans="4:28" hidden="1" x14ac:dyDescent="0.3">
      <c r="E26" s="138" t="s">
        <v>10</v>
      </c>
      <c r="F26" s="19" t="str">
        <f>_xll.SUBNM("Finance:m_MA Reporting",,"Value")</f>
        <v>Value</v>
      </c>
      <c r="G26" s="19"/>
      <c r="H26" s="19"/>
    </row>
    <row r="27" spans="4:28" hidden="1" x14ac:dyDescent="0.3">
      <c r="E27" s="138" t="s">
        <v>11</v>
      </c>
      <c r="F27" s="19" t="str">
        <f>_xll.SUBNM("Finance:Period YTD",,"YTD")</f>
        <v>YTD</v>
      </c>
      <c r="G27" s="19"/>
      <c r="H27" s="19"/>
    </row>
    <row r="28" spans="4:28" hidden="1" x14ac:dyDescent="0.3">
      <c r="E28" s="138" t="s">
        <v>12</v>
      </c>
      <c r="F28" s="19" t="str">
        <f>_xll.SUBNM("Finance:Consolidation Layer",,"Financial Accounts")</f>
        <v>Financial Accounts</v>
      </c>
      <c r="G28" s="19"/>
      <c r="H28" s="19"/>
    </row>
    <row r="29" spans="4:28" hidden="1" x14ac:dyDescent="0.3">
      <c r="E29" s="139" t="s">
        <v>30</v>
      </c>
      <c r="F29" t="str">
        <f>$I$24 &amp; " YTD"</f>
        <v>P12 YTD</v>
      </c>
    </row>
    <row r="30" spans="4:28" hidden="1" x14ac:dyDescent="0.3">
      <c r="I30" s="84"/>
    </row>
    <row r="31" spans="4:28" hidden="1" x14ac:dyDescent="0.3">
      <c r="I31" s="84"/>
    </row>
    <row r="32" spans="4:28" hidden="1" x14ac:dyDescent="0.3">
      <c r="G32" s="33" t="s">
        <v>13</v>
      </c>
      <c r="H32" s="33"/>
      <c r="I32" s="33" t="s">
        <v>13</v>
      </c>
      <c r="J32" s="93"/>
      <c r="K32" s="33" t="s">
        <v>14</v>
      </c>
      <c r="L32" s="33" t="s">
        <v>15</v>
      </c>
      <c r="M32" s="33" t="s">
        <v>16</v>
      </c>
      <c r="N32" s="33" t="s">
        <v>17</v>
      </c>
      <c r="O32" s="33" t="s">
        <v>18</v>
      </c>
      <c r="P32" s="33"/>
      <c r="Q32" s="33" t="s">
        <v>19</v>
      </c>
      <c r="R32" s="33"/>
      <c r="S32" s="33" t="s">
        <v>20</v>
      </c>
      <c r="T32" s="33" t="s">
        <v>21</v>
      </c>
      <c r="U32" s="33"/>
      <c r="V32" s="33" t="s">
        <v>22</v>
      </c>
      <c r="W32" s="33"/>
      <c r="X32" s="33" t="s">
        <v>23</v>
      </c>
      <c r="Y32" s="33" t="s">
        <v>143</v>
      </c>
      <c r="Z32" s="33" t="s">
        <v>144</v>
      </c>
      <c r="AB32" s="33" t="s">
        <v>145</v>
      </c>
    </row>
    <row r="33" spans="1:28" x14ac:dyDescent="0.3">
      <c r="G33" s="33"/>
      <c r="H33" s="33"/>
      <c r="I33" s="33"/>
      <c r="J33" s="9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B33" s="33"/>
    </row>
    <row r="34" spans="1:28" x14ac:dyDescent="0.3">
      <c r="G34" s="82" t="str">
        <f>G32</f>
        <v>GROUP TOTAL</v>
      </c>
      <c r="H34" s="32"/>
      <c r="I34" s="99" t="str">
        <f>I32</f>
        <v>GROUP TOTAL</v>
      </c>
      <c r="J34" s="100"/>
      <c r="K34" s="101" t="str">
        <f t="shared" ref="K34:AB34" si="0">K32</f>
        <v>CTP-US</v>
      </c>
      <c r="L34" s="101" t="str">
        <f t="shared" si="0"/>
        <v>CTP-UK</v>
      </c>
      <c r="M34" s="101" t="str">
        <f t="shared" si="0"/>
        <v>CTP-Czech</v>
      </c>
      <c r="N34" s="101" t="str">
        <f t="shared" si="0"/>
        <v>CTP-India</v>
      </c>
      <c r="O34" s="101" t="str">
        <f t="shared" si="0"/>
        <v>CTP-China</v>
      </c>
      <c r="P34" s="101"/>
      <c r="Q34" s="101" t="str">
        <f t="shared" si="0"/>
        <v>CTP TOTAL</v>
      </c>
      <c r="R34" s="101"/>
      <c r="S34" s="101" t="str">
        <f t="shared" si="0"/>
        <v>Aero-Bruntons</v>
      </c>
      <c r="T34" s="101" t="str">
        <f t="shared" si="0"/>
        <v>Aero-Jacottet</v>
      </c>
      <c r="U34" s="101"/>
      <c r="V34" s="101" t="str">
        <f t="shared" si="0"/>
        <v>Aerospace TOTAL</v>
      </c>
      <c r="W34" s="101"/>
      <c r="X34" s="101" t="str">
        <f t="shared" si="0"/>
        <v>H01</v>
      </c>
      <c r="Y34" s="101" t="str">
        <f t="shared" si="0"/>
        <v>H02</v>
      </c>
      <c r="Z34" s="101" t="str">
        <f t="shared" si="0"/>
        <v>H03</v>
      </c>
      <c r="AA34" s="102"/>
      <c r="AB34" s="32" t="str">
        <f t="shared" si="0"/>
        <v>Central Costs TOTAL</v>
      </c>
    </row>
    <row r="35" spans="1:28" x14ac:dyDescent="0.3">
      <c r="I35" s="84"/>
    </row>
    <row r="36" spans="1:28" s="11" customFormat="1" x14ac:dyDescent="0.3">
      <c r="A36" s="10" t="str">
        <f>IF(_xll.TM1RPTELISCONSOLIDATED($E$36,$E36),IF(_xll.TM1RPTELLEV($E$36,$E36)&lt;=5,_xll.TM1RPTELLEV($E$36,$E36),"Default"),IF(MID($E36,1,6)="booked","Custom","Leaf"))</f>
        <v>Leaf</v>
      </c>
      <c r="B36" s="10"/>
      <c r="C36" s="10" t="s">
        <v>169</v>
      </c>
      <c r="D36" s="10"/>
      <c r="E36" s="140" t="str">
        <f>_xll.TM1RPTROW($E$13,"Finance:Accounts - MA","KPI Reporting Subset - MI",,"Display Name",FALSE)</f>
        <v>Working Days</v>
      </c>
      <c r="F36" s="18" t="s">
        <v>29</v>
      </c>
      <c r="G36" s="47">
        <f>_xll.DBRW($E$13,$F$25,G$32,$I$23,$I$24,$F$27,$E36,$I$22,$F$28,$F$26)</f>
        <v>2967</v>
      </c>
      <c r="H36" s="76"/>
      <c r="I36" s="47">
        <f>_xll.DBRW($E$13,$F$25,I$32,$I$23,$I$24,$C$36,$E36,$I$22,$F$28,$F$26)</f>
        <v>2967</v>
      </c>
      <c r="J36" s="47"/>
      <c r="K36" s="28">
        <f>_xll.DBRW($E$13,$F$25,K$32,$I$23,$I$24,$C36,$E36,$I$22,$F$28,$F$26)</f>
        <v>278</v>
      </c>
      <c r="L36" s="28">
        <f>_xll.DBRW($E$13,$F$25,L$32,$I$23,$I$24,$C36,$E36,$I$22,$F$28,$F$26)</f>
        <v>520</v>
      </c>
      <c r="M36" s="28">
        <f>_xll.DBRW($E$13,$F$25,M$32,$I$23,$I$24,$C36,$E36,$I$22,$F$28,$F$26)</f>
        <v>255</v>
      </c>
      <c r="N36" s="28">
        <f>_xll.DBRW($E$13,$F$25,N$32,$I$23,$I$24,$C36,$E36,$I$22,$F$28,$F$26)</f>
        <v>332</v>
      </c>
      <c r="O36" s="28">
        <f>_xll.DBRW($E$13,$F$25,O$32,$I$23,$I$24,$C36,$E36,$I$22,$F$28,$F$26)</f>
        <v>326</v>
      </c>
      <c r="P36" s="76"/>
      <c r="Q36" s="40">
        <f>_xll.DBRW($E$13,$F$25,Q$32,$I$23,$I$24,$C36,$E36,$I$22,$F$28,$F$26)</f>
        <v>1711</v>
      </c>
      <c r="R36" s="76"/>
      <c r="S36" s="28">
        <f>_xll.DBRW($E$13,$F$25,S$32,$I$23,$I$24,$C36,$E36,$I$22,$F$28,$F$26)</f>
        <v>240</v>
      </c>
      <c r="T36" s="28">
        <f>_xll.DBRW($E$13,$F$25,T$32,$I$23,$I$24,$C36,$E36,$I$22,$F$28,$F$26)</f>
        <v>257</v>
      </c>
      <c r="U36" s="76"/>
      <c r="V36" s="40">
        <f>_xll.DBRW($E$13,$F$25,V$32,$I$23,$I$24,$C36,$E36,$I$22,$F$28,$F$26)</f>
        <v>497</v>
      </c>
      <c r="W36" s="76"/>
      <c r="X36" s="28">
        <f>_xll.DBRW($E$13,$F$25,X$32,$I$23,$I$24,$C36,$E36,$I$22,$F$28,$F$26)</f>
        <v>260</v>
      </c>
      <c r="Y36" s="28">
        <f>_xll.DBRW($E$13,$F$25,Y$32,$I$23,$I$24,$C36,$E36,$I$22,$F$28,$F$26)</f>
        <v>259</v>
      </c>
      <c r="Z36" s="28">
        <f>_xll.DBRW($E$13,$F$25,Z$32,$I$23,$I$24,$C36,$E36,$I$22,$F$28,$F$26)</f>
        <v>240</v>
      </c>
      <c r="AB36" s="40">
        <f>_xll.DBRW($E$13,$F$25,AB$32,$I$23,$I$24,$C36,$E36,$I$22,$F$28,$F$26)</f>
        <v>759</v>
      </c>
    </row>
    <row r="37" spans="1:28" s="11" customFormat="1" x14ac:dyDescent="0.3">
      <c r="A37" s="10" t="str">
        <f>IF(_xll.TM1RPTELISCONSOLIDATED($E$36,$E37),IF(_xll.TM1RPTELLEV($E$36,$E37)&lt;=5,_xll.TM1RPTELLEV($E$36,$E37),"Default"),IF(MID($E37,1,6)="booked","Custom","Leaf"))</f>
        <v>Leaf</v>
      </c>
      <c r="B37" s="10"/>
      <c r="C37" s="10" t="s">
        <v>169</v>
      </c>
      <c r="D37" s="10"/>
      <c r="E37" s="140" t="s">
        <v>198</v>
      </c>
      <c r="F37" s="18" t="s">
        <v>29</v>
      </c>
      <c r="G37" s="47">
        <f>_xll.DBRW($E$13,$F$25,G$32,$I$23,$I$24,$F$27,$E37,$I$22,$F$28,$F$26)</f>
        <v>512.1099999999999</v>
      </c>
      <c r="H37" s="76"/>
      <c r="I37" s="47">
        <f>_xll.DBRW($E$13,$F$25,I$32,$I$23,$I$24,$C$36,$E37,$I$22,$F$28,$F$26)</f>
        <v>512.1099999999999</v>
      </c>
      <c r="J37" s="47"/>
      <c r="K37" s="28">
        <f>_xll.DBRW($E$13,$F$25,K$32,$I$23,$I$24,$C37,$E37,$I$22,$F$28,$F$26)</f>
        <v>174</v>
      </c>
      <c r="L37" s="28">
        <f>_xll.DBRW($E$13,$F$25,L$32,$I$23,$I$24,$C37,$E37,$I$22,$F$28,$F$26)</f>
        <v>136</v>
      </c>
      <c r="M37" s="28">
        <f>_xll.DBRW($E$13,$F$25,M$32,$I$23,$I$24,$C37,$E37,$I$22,$F$28,$F$26)</f>
        <v>40</v>
      </c>
      <c r="N37" s="28">
        <f>_xll.DBRW($E$13,$F$25,N$32,$I$23,$I$24,$C37,$E37,$I$22,$F$28,$F$26)</f>
        <v>93.91</v>
      </c>
      <c r="O37" s="28">
        <f>_xll.DBRW($E$13,$F$25,O$32,$I$23,$I$24,$C37,$E37,$I$22,$F$28,$F$26)</f>
        <v>27.5</v>
      </c>
      <c r="P37" s="76"/>
      <c r="Q37" s="40">
        <f>_xll.DBRW($E$13,$F$25,Q$32,$I$23,$I$24,$C37,$E37,$I$22,$F$28,$F$26)</f>
        <v>471.40999999999997</v>
      </c>
      <c r="R37" s="76"/>
      <c r="S37" s="28">
        <f>_xll.DBRW($E$13,$F$25,S$32,$I$23,$I$24,$C37,$E37,$I$22,$F$28,$F$26)</f>
        <v>31.7</v>
      </c>
      <c r="T37" s="28">
        <f>_xll.DBRW($E$13,$F$25,T$32,$I$23,$I$24,$C37,$E37,$I$22,$F$28,$F$26)</f>
        <v>9</v>
      </c>
      <c r="U37" s="76"/>
      <c r="V37" s="40">
        <f>_xll.DBRW($E$13,$F$25,V$32,$I$23,$I$24,$C37,$E37,$I$22,$F$28,$F$26)</f>
        <v>40.700000000000003</v>
      </c>
      <c r="W37" s="76"/>
      <c r="X37" s="28">
        <f>_xll.DBRW($E$13,$F$25,X$32,$I$23,$I$24,$C37,$E37,$I$22,$F$28,$F$26)</f>
        <v>0</v>
      </c>
      <c r="Y37" s="28">
        <f>_xll.DBRW($E$13,$F$25,Y$32,$I$23,$I$24,$C37,$E37,$I$22,$F$28,$F$26)</f>
        <v>0</v>
      </c>
      <c r="Z37" s="28">
        <f>_xll.DBRW($E$13,$F$25,Z$32,$I$23,$I$24,$C37,$E37,$I$22,$F$28,$F$26)</f>
        <v>0</v>
      </c>
      <c r="AB37" s="40">
        <f>_xll.DBRW($E$13,$F$25,AB$32,$I$23,$I$24,$C37,$E37,$I$22,$F$28,$F$26)</f>
        <v>0</v>
      </c>
    </row>
    <row r="38" spans="1:28" s="11" customFormat="1" x14ac:dyDescent="0.3">
      <c r="A38" s="10" t="str">
        <f>IF(_xll.TM1RPTELISCONSOLIDATED($E$36,$E38),IF(_xll.TM1RPTELLEV($E$36,$E38)&lt;=5,_xll.TM1RPTELLEV($E$36,$E38),"Default"),IF(MID($E38,1,6)="booked","Custom","Leaf"))</f>
        <v>Leaf</v>
      </c>
      <c r="B38" s="10"/>
      <c r="C38" s="10" t="s">
        <v>169</v>
      </c>
      <c r="D38" s="10"/>
      <c r="E38" s="140" t="s">
        <v>25</v>
      </c>
      <c r="F38" s="18" t="s">
        <v>29</v>
      </c>
      <c r="G38" s="47">
        <f>_xll.DBRW($E$13,$F$25,G$32,$I$23,$I$24,$F$27,$E38,$I$22,$F$28,$F$26)</f>
        <v>163.6</v>
      </c>
      <c r="H38" s="76"/>
      <c r="I38" s="47">
        <f>_xll.DBRW($E$13,$F$25,I$32,$I$23,$I$24,$C$36,$E38,$I$22,$F$28,$F$26)</f>
        <v>163.6</v>
      </c>
      <c r="J38" s="47"/>
      <c r="K38" s="28">
        <f>_xll.DBRW($E$13,$F$25,K$32,$I$23,$I$24,$C38,$E38,$I$22,$F$28,$F$26)</f>
        <v>69</v>
      </c>
      <c r="L38" s="28">
        <f>_xll.DBRW($E$13,$F$25,L$32,$I$23,$I$24,$C38,$E38,$I$22,$F$28,$F$26)</f>
        <v>7</v>
      </c>
      <c r="M38" s="28">
        <f>_xll.DBRW($E$13,$F$25,M$32,$I$23,$I$24,$C38,$E38,$I$22,$F$28,$F$26)</f>
        <v>23</v>
      </c>
      <c r="N38" s="28">
        <f>_xll.DBRW($E$13,$F$25,N$32,$I$23,$I$24,$C38,$E38,$I$22,$F$28,$F$26)</f>
        <v>34</v>
      </c>
      <c r="O38" s="28">
        <f>_xll.DBRW($E$13,$F$25,O$32,$I$23,$I$24,$C38,$E38,$I$22,$F$28,$F$26)</f>
        <v>26.6</v>
      </c>
      <c r="P38" s="76"/>
      <c r="Q38" s="40">
        <f>_xll.DBRW($E$13,$F$25,Q$32,$I$23,$I$24,$C38,$E38,$I$22,$F$28,$F$26)</f>
        <v>159.6</v>
      </c>
      <c r="R38" s="76"/>
      <c r="S38" s="28">
        <f>_xll.DBRW($E$13,$F$25,S$32,$I$23,$I$24,$C38,$E38,$I$22,$F$28,$F$26)</f>
        <v>0</v>
      </c>
      <c r="T38" s="28">
        <f>_xll.DBRW($E$13,$F$25,T$32,$I$23,$I$24,$C38,$E38,$I$22,$F$28,$F$26)</f>
        <v>4</v>
      </c>
      <c r="U38" s="76"/>
      <c r="V38" s="40">
        <f>_xll.DBRW($E$13,$F$25,V$32,$I$23,$I$24,$C38,$E38,$I$22,$F$28,$F$26)</f>
        <v>4</v>
      </c>
      <c r="W38" s="76"/>
      <c r="X38" s="28">
        <f>_xll.DBRW($E$13,$F$25,X$32,$I$23,$I$24,$C38,$E38,$I$22,$F$28,$F$26)</f>
        <v>0</v>
      </c>
      <c r="Y38" s="28">
        <f>_xll.DBRW($E$13,$F$25,Y$32,$I$23,$I$24,$C38,$E38,$I$22,$F$28,$F$26)</f>
        <v>0</v>
      </c>
      <c r="Z38" s="28">
        <f>_xll.DBRW($E$13,$F$25,Z$32,$I$23,$I$24,$C38,$E38,$I$22,$F$28,$F$26)</f>
        <v>0</v>
      </c>
      <c r="AB38" s="40">
        <f>_xll.DBRW($E$13,$F$25,AB$32,$I$23,$I$24,$C38,$E38,$I$22,$F$28,$F$26)</f>
        <v>0</v>
      </c>
    </row>
    <row r="39" spans="1:28" s="11" customFormat="1" x14ac:dyDescent="0.3">
      <c r="A39" s="10" t="str">
        <f>IF(_xll.TM1RPTELISCONSOLIDATED($E$36,$E39),IF(_xll.TM1RPTELLEV($E$36,$E39)&lt;=5,_xll.TM1RPTELLEV($E$36,$E39),"Default"),IF(MID($E39,1,6)="booked","Custom","Leaf"))</f>
        <v>Leaf</v>
      </c>
      <c r="B39" s="10"/>
      <c r="C39" s="10" t="s">
        <v>169</v>
      </c>
      <c r="D39" s="10"/>
      <c r="E39" s="140" t="s">
        <v>24</v>
      </c>
      <c r="F39" s="18" t="s">
        <v>29</v>
      </c>
      <c r="G39" s="47">
        <f>_xll.DBRW($E$13,$F$25,G$32,$I$23,$I$24,$F$27,$E39,$I$22,$F$28,$F$26)</f>
        <v>215</v>
      </c>
      <c r="H39" s="76"/>
      <c r="I39" s="47">
        <f>_xll.DBRW($E$13,$F$25,I$32,$I$23,$I$24,$C$36,$E39,$I$22,$F$28,$F$26)</f>
        <v>215</v>
      </c>
      <c r="J39" s="47"/>
      <c r="K39" s="28">
        <f>_xll.DBRW($E$13,$F$25,K$32,$I$23,$I$24,$C39,$E39,$I$22,$F$28,$F$26)</f>
        <v>60</v>
      </c>
      <c r="L39" s="28">
        <f>_xll.DBRW($E$13,$F$25,L$32,$I$23,$I$24,$C39,$E39,$I$22,$F$28,$F$26)</f>
        <v>58</v>
      </c>
      <c r="M39" s="28">
        <f>_xll.DBRW($E$13,$F$25,M$32,$I$23,$I$24,$C39,$E39,$I$22,$F$28,$F$26)</f>
        <v>39</v>
      </c>
      <c r="N39" s="28">
        <f>_xll.DBRW($E$13,$F$25,N$32,$I$23,$I$24,$C39,$E39,$I$22,$F$28,$F$26)</f>
        <v>26</v>
      </c>
      <c r="O39" s="28">
        <f>_xll.DBRW($E$13,$F$25,O$32,$I$23,$I$24,$C39,$E39,$I$22,$F$28,$F$26)</f>
        <v>14</v>
      </c>
      <c r="P39" s="76"/>
      <c r="Q39" s="40">
        <f>_xll.DBRW($E$13,$F$25,Q$32,$I$23,$I$24,$C39,$E39,$I$22,$F$28,$F$26)</f>
        <v>197</v>
      </c>
      <c r="R39" s="76"/>
      <c r="S39" s="28">
        <f>_xll.DBRW($E$13,$F$25,S$32,$I$23,$I$24,$C39,$E39,$I$22,$F$28,$F$26)</f>
        <v>13</v>
      </c>
      <c r="T39" s="28">
        <f>_xll.DBRW($E$13,$F$25,T$32,$I$23,$I$24,$C39,$E39,$I$22,$F$28,$F$26)</f>
        <v>5</v>
      </c>
      <c r="U39" s="76"/>
      <c r="V39" s="40">
        <f>_xll.DBRW($E$13,$F$25,V$32,$I$23,$I$24,$C39,$E39,$I$22,$F$28,$F$26)</f>
        <v>18</v>
      </c>
      <c r="W39" s="76"/>
      <c r="X39" s="28">
        <f>_xll.DBRW($E$13,$F$25,X$32,$I$23,$I$24,$C39,$E39,$I$22,$F$28,$F$26)</f>
        <v>0</v>
      </c>
      <c r="Y39" s="28">
        <f>_xll.DBRW($E$13,$F$25,Y$32,$I$23,$I$24,$C39,$E39,$I$22,$F$28,$F$26)</f>
        <v>0</v>
      </c>
      <c r="Z39" s="28">
        <f>_xll.DBRW($E$13,$F$25,Z$32,$I$23,$I$24,$C39,$E39,$I$22,$F$28,$F$26)</f>
        <v>0</v>
      </c>
      <c r="AB39" s="40">
        <f>_xll.DBRW($E$13,$F$25,AB$32,$I$23,$I$24,$C39,$E39,$I$22,$F$28,$F$26)</f>
        <v>0</v>
      </c>
    </row>
    <row r="40" spans="1:28" s="11" customFormat="1" x14ac:dyDescent="0.3">
      <c r="A40" s="10" t="str">
        <f>IF(_xll.TM1RPTELISCONSOLIDATED($E$36,$E40),IF(_xll.TM1RPTELLEV($E$36,$E40)&lt;=5,_xll.TM1RPTELLEV($E$36,$E40),"Default"),IF(MID($E40,1,6)="booked","Custom","Leaf"))</f>
        <v>Leaf</v>
      </c>
      <c r="B40" s="10"/>
      <c r="C40" s="10" t="s">
        <v>169</v>
      </c>
      <c r="D40" s="10"/>
      <c r="E40" s="140" t="s">
        <v>174</v>
      </c>
      <c r="F40" s="18" t="s">
        <v>29</v>
      </c>
      <c r="G40" s="47">
        <f>_xll.DBRW($E$13,$F$25,G$32,$I$23,$I$24,$F$27,$E40,$I$22,$F$28,$F$26)</f>
        <v>113</v>
      </c>
      <c r="H40" s="76"/>
      <c r="I40" s="47">
        <f>_xll.DBRW($E$13,$F$25,I$32,$I$23,$I$24,$C$36,$E40,$I$22,$F$28,$F$26)</f>
        <v>113</v>
      </c>
      <c r="J40" s="47"/>
      <c r="K40" s="28">
        <f>_xll.DBRW($E$13,$F$25,K$32,$I$23,$I$24,$C40,$E40,$I$22,$F$28,$F$26)</f>
        <v>16</v>
      </c>
      <c r="L40" s="28">
        <f>_xll.DBRW($E$13,$F$25,L$32,$I$23,$I$24,$C40,$E40,$I$22,$F$28,$F$26)</f>
        <v>27</v>
      </c>
      <c r="M40" s="28">
        <f>_xll.DBRW($E$13,$F$25,M$32,$I$23,$I$24,$C40,$E40,$I$22,$F$28,$F$26)</f>
        <v>12</v>
      </c>
      <c r="N40" s="28">
        <f>_xll.DBRW($E$13,$F$25,N$32,$I$23,$I$24,$C40,$E40,$I$22,$F$28,$F$26)</f>
        <v>23</v>
      </c>
      <c r="O40" s="28">
        <f>_xll.DBRW($E$13,$F$25,O$32,$I$23,$I$24,$C40,$E40,$I$22,$F$28,$F$26)</f>
        <v>13</v>
      </c>
      <c r="P40" s="76"/>
      <c r="Q40" s="40">
        <f>_xll.DBRW($E$13,$F$25,Q$32,$I$23,$I$24,$C40,$E40,$I$22,$F$28,$F$26)</f>
        <v>91</v>
      </c>
      <c r="R40" s="76"/>
      <c r="S40" s="28">
        <f>_xll.DBRW($E$13,$F$25,S$32,$I$23,$I$24,$C40,$E40,$I$22,$F$28,$F$26)</f>
        <v>3</v>
      </c>
      <c r="T40" s="28">
        <f>_xll.DBRW($E$13,$F$25,T$32,$I$23,$I$24,$C40,$E40,$I$22,$F$28,$F$26)</f>
        <v>2</v>
      </c>
      <c r="U40" s="76"/>
      <c r="V40" s="40">
        <f>_xll.DBRW($E$13,$F$25,V$32,$I$23,$I$24,$C40,$E40,$I$22,$F$28,$F$26)</f>
        <v>5</v>
      </c>
      <c r="W40" s="76"/>
      <c r="X40" s="28">
        <f>_xll.DBRW($E$13,$F$25,X$32,$I$23,$I$24,$C40,$E40,$I$22,$F$28,$F$26)</f>
        <v>17</v>
      </c>
      <c r="Y40" s="28">
        <f>_xll.DBRW($E$13,$F$25,Y$32,$I$23,$I$24,$C40,$E40,$I$22,$F$28,$F$26)</f>
        <v>0</v>
      </c>
      <c r="Z40" s="28">
        <f>_xll.DBRW($E$13,$F$25,Z$32,$I$23,$I$24,$C40,$E40,$I$22,$F$28,$F$26)</f>
        <v>0</v>
      </c>
      <c r="AB40" s="40">
        <f>_xll.DBRW($E$13,$F$25,AB$32,$I$23,$I$24,$C40,$E40,$I$22,$F$28,$F$26)</f>
        <v>17</v>
      </c>
    </row>
    <row r="41" spans="1:28" s="7" customFormat="1" x14ac:dyDescent="0.3">
      <c r="A41" s="7" t="str">
        <f>IF(_xll.TM1RPTELISCONSOLIDATED($E$36,$E41),IF(_xll.TM1RPTELLEV($E$36,$E41)&lt;=5,_xll.TM1RPTELLEV($E$36,$E41),"Default"),IF(MID($E41,1,6)="booked","Custom","Leaf"))</f>
        <v>Custom</v>
      </c>
      <c r="C41" s="7" t="s">
        <v>169</v>
      </c>
      <c r="E41" s="141" t="s">
        <v>26</v>
      </c>
      <c r="F41" s="31" t="s">
        <v>29</v>
      </c>
      <c r="G41" s="45">
        <f>_xll.DBRW($E$13,$F$25,G$32,$I$23,$I$24,$F$27,$E41,$I$22,$F$28,$F$26)</f>
        <v>1339418658.9399998</v>
      </c>
      <c r="H41" s="74"/>
      <c r="I41" s="45">
        <f>_xll.DBRW($E$13,$F$25,I$32,$I$23,$I$24,$C$36,$E41,$I$22,$F$28,$F$26)</f>
        <v>1339418658.9399998</v>
      </c>
      <c r="J41" s="45"/>
      <c r="K41" s="26">
        <f>_xll.DBRW($E$13,$F$25,K$32,$I$23,$I$24,$C41,$E41,$I$22,$F$28,$F$26)</f>
        <v>55820521.710000008</v>
      </c>
      <c r="L41" s="26">
        <f>_xll.DBRW($E$13,$F$25,L$32,$I$23,$I$24,$C41,$E41,$I$22,$F$28,$F$26)</f>
        <v>39199031.809999995</v>
      </c>
      <c r="M41" s="26">
        <f>_xll.DBRW($E$13,$F$25,M$32,$I$23,$I$24,$C41,$E41,$I$22,$F$28,$F$26)</f>
        <v>183163428.81999999</v>
      </c>
      <c r="N41" s="26">
        <f>_xll.DBRW($E$13,$F$25,N$32,$I$23,$I$24,$C41,$E41,$I$22,$F$28,$F$26)</f>
        <v>977035968.07999992</v>
      </c>
      <c r="O41" s="26">
        <f>_xll.DBRW($E$13,$F$25,O$32,$I$23,$I$24,$C41,$E41,$I$22,$F$28,$F$26)</f>
        <v>73920318.519999996</v>
      </c>
      <c r="P41" s="74"/>
      <c r="Q41" s="38">
        <f>_xll.DBRW($E$13,$F$25,Q$32,$I$23,$I$24,$C41,$E41,$I$22,$F$28,$F$26)</f>
        <v>1329139268.9399998</v>
      </c>
      <c r="R41" s="74"/>
      <c r="S41" s="26">
        <f>_xll.DBRW($E$13,$F$25,S$32,$I$23,$I$24,$C41,$E41,$I$22,$F$28,$F$26)</f>
        <v>6510380</v>
      </c>
      <c r="T41" s="26">
        <f>_xll.DBRW($E$13,$F$25,T$32,$I$23,$I$24,$C41,$E41,$I$22,$F$28,$F$26)</f>
        <v>3769010</v>
      </c>
      <c r="U41" s="74"/>
      <c r="V41" s="38">
        <f>_xll.DBRW($E$13,$F$25,V$32,$I$23,$I$24,$C41,$E41,$I$22,$F$28,$F$26)</f>
        <v>10279390</v>
      </c>
      <c r="W41" s="74"/>
      <c r="X41" s="26">
        <f>_xll.DBRW($E$13,$F$25,X$32,$I$23,$I$24,$C41,$E41,$I$22,$F$28,$F$26)</f>
        <v>0</v>
      </c>
      <c r="Y41" s="26">
        <f>_xll.DBRW($E$13,$F$25,Y$32,$I$23,$I$24,$C41,$E41,$I$22,$F$28,$F$26)</f>
        <v>0</v>
      </c>
      <c r="Z41" s="26">
        <f>_xll.DBRW($E$13,$F$25,Z$32,$I$23,$I$24,$C41,$E41,$I$22,$F$28,$F$26)</f>
        <v>0</v>
      </c>
      <c r="AB41" s="38">
        <f>_xll.DBRW($E$13,$F$25,AB$32,$I$23,$I$24,$C41,$E41,$I$22,$F$28,$F$26)</f>
        <v>0</v>
      </c>
    </row>
    <row r="42" spans="1:28" s="7" customFormat="1" x14ac:dyDescent="0.3">
      <c r="A42" s="7" t="str">
        <f>IF(_xll.TM1RPTELISCONSOLIDATED($E$36,$E42),IF(_xll.TM1RPTELLEV($E$36,$E42)&lt;=5,_xll.TM1RPTELLEV($E$36,$E42),"Default"),IF(MID($E42,1,6)="booked","Custom","Leaf"))</f>
        <v>Custom</v>
      </c>
      <c r="C42" s="7" t="s">
        <v>169</v>
      </c>
      <c r="E42" s="141" t="s">
        <v>27</v>
      </c>
      <c r="F42" s="31" t="s">
        <v>29</v>
      </c>
      <c r="G42" s="45">
        <f>_xll.DBRW($E$13,$F$25,G$32,$I$23,$I$24,$F$27,$E42,$I$22,$F$28,$F$26)</f>
        <v>7970312.0099999998</v>
      </c>
      <c r="H42" s="74"/>
      <c r="I42" s="45">
        <f>_xll.DBRW($E$13,$F$25,I$32,$I$23,$I$24,$C$36,$E42,$I$22,$F$28,$F$26)</f>
        <v>7970312.0099999998</v>
      </c>
      <c r="J42" s="45"/>
      <c r="K42" s="26">
        <f>_xll.DBRW($E$13,$F$25,K$32,$I$23,$I$24,$C42,$E42,$I$22,$F$28,$F$26)</f>
        <v>0</v>
      </c>
      <c r="L42" s="26">
        <f>_xll.DBRW($E$13,$F$25,L$32,$I$23,$I$24,$C42,$E42,$I$22,$F$28,$F$26)</f>
        <v>3421336.37</v>
      </c>
      <c r="M42" s="26">
        <f>_xll.DBRW($E$13,$F$25,M$32,$I$23,$I$24,$C42,$E42,$I$22,$F$28,$F$26)</f>
        <v>4548975.6399999997</v>
      </c>
      <c r="N42" s="26">
        <f>_xll.DBRW($E$13,$F$25,N$32,$I$23,$I$24,$C42,$E42,$I$22,$F$28,$F$26)</f>
        <v>0</v>
      </c>
      <c r="O42" s="26">
        <f>_xll.DBRW($E$13,$F$25,O$32,$I$23,$I$24,$C42,$E42,$I$22,$F$28,$F$26)</f>
        <v>0</v>
      </c>
      <c r="P42" s="74"/>
      <c r="Q42" s="38">
        <f>_xll.DBRW($E$13,$F$25,Q$32,$I$23,$I$24,$C42,$E42,$I$22,$F$28,$F$26)</f>
        <v>7970312.0099999998</v>
      </c>
      <c r="R42" s="74"/>
      <c r="S42" s="26">
        <f>_xll.DBRW($E$13,$F$25,S$32,$I$23,$I$24,$C42,$E42,$I$22,$F$28,$F$26)</f>
        <v>0</v>
      </c>
      <c r="T42" s="26">
        <f>_xll.DBRW($E$13,$F$25,T$32,$I$23,$I$24,$C42,$E42,$I$22,$F$28,$F$26)</f>
        <v>0</v>
      </c>
      <c r="U42" s="74"/>
      <c r="V42" s="38">
        <f>_xll.DBRW($E$13,$F$25,V$32,$I$23,$I$24,$C42,$E42,$I$22,$F$28,$F$26)</f>
        <v>0</v>
      </c>
      <c r="W42" s="74"/>
      <c r="X42" s="26">
        <f>_xll.DBRW($E$13,$F$25,X$32,$I$23,$I$24,$C42,$E42,$I$22,$F$28,$F$26)</f>
        <v>0</v>
      </c>
      <c r="Y42" s="26">
        <f>_xll.DBRW($E$13,$F$25,Y$32,$I$23,$I$24,$C42,$E42,$I$22,$F$28,$F$26)</f>
        <v>0</v>
      </c>
      <c r="Z42" s="26">
        <f>_xll.DBRW($E$13,$F$25,Z$32,$I$23,$I$24,$C42,$E42,$I$22,$F$28,$F$26)</f>
        <v>0</v>
      </c>
      <c r="AB42" s="38">
        <f>_xll.DBRW($E$13,$F$25,AB$32,$I$23,$I$24,$C42,$E42,$I$22,$F$28,$F$26)</f>
        <v>0</v>
      </c>
    </row>
    <row r="43" spans="1:28" x14ac:dyDescent="0.3">
      <c r="I43" s="84"/>
    </row>
    <row r="44" spans="1:28" hidden="1" x14ac:dyDescent="0.3">
      <c r="I44" s="84"/>
    </row>
    <row r="45" spans="1:28" hidden="1" x14ac:dyDescent="0.3">
      <c r="A45" s="1" t="s">
        <v>0</v>
      </c>
      <c r="B45" s="1"/>
      <c r="C45" s="1"/>
      <c r="D45" s="1"/>
      <c r="I45" s="84"/>
    </row>
    <row r="46" spans="1:28" s="2" customFormat="1" ht="25.8" hidden="1" x14ac:dyDescent="0.5">
      <c r="A46" s="2">
        <v>0</v>
      </c>
      <c r="E46" s="142" t="s">
        <v>4</v>
      </c>
      <c r="F46" s="66"/>
      <c r="G46" s="67">
        <v>123.456789</v>
      </c>
      <c r="H46" s="79"/>
      <c r="I46" s="67">
        <v>123.456789</v>
      </c>
      <c r="J46" s="85"/>
      <c r="K46" s="67">
        <v>123.456789</v>
      </c>
      <c r="L46" s="67">
        <v>123.456789</v>
      </c>
      <c r="M46" s="67">
        <v>123.456789</v>
      </c>
      <c r="N46" s="67">
        <v>123.456789</v>
      </c>
      <c r="O46" s="67">
        <v>123.456789</v>
      </c>
      <c r="P46" s="79"/>
      <c r="Q46" s="68">
        <v>123.456789</v>
      </c>
      <c r="R46" s="79"/>
      <c r="S46" s="68">
        <v>123.456789</v>
      </c>
      <c r="T46" s="68">
        <v>123.456789</v>
      </c>
      <c r="U46" s="79"/>
      <c r="V46" s="68">
        <v>123.456789</v>
      </c>
      <c r="W46" s="79"/>
      <c r="X46" s="68">
        <v>123.456789</v>
      </c>
      <c r="Y46" s="68">
        <v>123.456789</v>
      </c>
      <c r="Z46" s="68">
        <v>123.456789</v>
      </c>
      <c r="AB46" s="68">
        <v>123.456789</v>
      </c>
    </row>
    <row r="47" spans="1:28" s="3" customFormat="1" ht="25.8" hidden="1" x14ac:dyDescent="0.5">
      <c r="A47" s="3">
        <v>1</v>
      </c>
      <c r="E47" s="143" t="s">
        <v>4</v>
      </c>
      <c r="F47" s="69"/>
      <c r="G47" s="70">
        <v>123.456789</v>
      </c>
      <c r="H47" s="80"/>
      <c r="I47" s="70">
        <v>123.456789</v>
      </c>
      <c r="J47" s="86"/>
      <c r="K47" s="70">
        <v>123.456789</v>
      </c>
      <c r="L47" s="70">
        <v>123.456789</v>
      </c>
      <c r="M47" s="70">
        <v>123.456789</v>
      </c>
      <c r="N47" s="70">
        <v>123.456789</v>
      </c>
      <c r="O47" s="70">
        <v>123.456789</v>
      </c>
      <c r="P47" s="80"/>
      <c r="Q47" s="68">
        <v>123.456789</v>
      </c>
      <c r="R47" s="80"/>
      <c r="S47" s="68">
        <v>123.456789</v>
      </c>
      <c r="T47" s="68">
        <v>123.456789</v>
      </c>
      <c r="U47" s="80"/>
      <c r="V47" s="68">
        <v>123.456789</v>
      </c>
      <c r="W47" s="80"/>
      <c r="X47" s="68">
        <v>123.456789</v>
      </c>
      <c r="Y47" s="68">
        <v>123.456789</v>
      </c>
      <c r="Z47" s="68">
        <v>123.456789</v>
      </c>
      <c r="AB47" s="68">
        <v>123.456789</v>
      </c>
    </row>
    <row r="48" spans="1:28" s="4" customFormat="1" hidden="1" x14ac:dyDescent="0.3">
      <c r="A48" s="4">
        <v>2</v>
      </c>
      <c r="E48" s="128" t="s">
        <v>4</v>
      </c>
      <c r="F48" s="13"/>
      <c r="G48" s="48">
        <v>123.456789</v>
      </c>
      <c r="H48" s="71"/>
      <c r="I48" s="48">
        <v>123.456789</v>
      </c>
      <c r="J48" s="87"/>
      <c r="K48" s="54">
        <v>123.456789</v>
      </c>
      <c r="L48" s="54">
        <v>123.456789</v>
      </c>
      <c r="M48" s="54">
        <v>123.456789</v>
      </c>
      <c r="N48" s="54">
        <v>123.456789</v>
      </c>
      <c r="O48" s="54">
        <v>123.456789</v>
      </c>
      <c r="P48" s="71"/>
      <c r="Q48" s="104">
        <v>123.456789</v>
      </c>
      <c r="R48" s="60"/>
      <c r="S48" s="54">
        <v>123.456789</v>
      </c>
      <c r="T48" s="54">
        <v>123.456789</v>
      </c>
      <c r="U48" s="60"/>
      <c r="V48" s="104">
        <v>123.456789</v>
      </c>
      <c r="W48" s="71"/>
      <c r="X48" s="54">
        <v>123.456789</v>
      </c>
      <c r="Y48" s="54">
        <v>123.456789</v>
      </c>
      <c r="Z48" s="54">
        <v>123.456789</v>
      </c>
      <c r="AB48" s="60">
        <v>123.456789</v>
      </c>
    </row>
    <row r="49" spans="1:28" s="5" customFormat="1" hidden="1" x14ac:dyDescent="0.3">
      <c r="A49" s="5">
        <v>3</v>
      </c>
      <c r="E49" s="129" t="s">
        <v>4</v>
      </c>
      <c r="F49" s="14"/>
      <c r="G49" s="49">
        <v>123.456789</v>
      </c>
      <c r="H49" s="72"/>
      <c r="I49" s="49">
        <v>123.456789</v>
      </c>
      <c r="J49" s="88"/>
      <c r="K49" s="55">
        <v>123.456789</v>
      </c>
      <c r="L49" s="55">
        <v>123.456789</v>
      </c>
      <c r="M49" s="55">
        <v>123.456789</v>
      </c>
      <c r="N49" s="55">
        <v>123.456789</v>
      </c>
      <c r="O49" s="55">
        <v>123.456789</v>
      </c>
      <c r="P49" s="72"/>
      <c r="Q49" s="105">
        <v>123.456789</v>
      </c>
      <c r="R49" s="61"/>
      <c r="S49" s="55">
        <v>123.456789</v>
      </c>
      <c r="T49" s="55">
        <v>123.456789</v>
      </c>
      <c r="U49" s="61"/>
      <c r="V49" s="105">
        <v>123.456789</v>
      </c>
      <c r="W49" s="72"/>
      <c r="X49" s="55">
        <v>123.456789</v>
      </c>
      <c r="Y49" s="55">
        <v>123.456789</v>
      </c>
      <c r="Z49" s="55">
        <v>123.456789</v>
      </c>
      <c r="AB49" s="61">
        <v>123.456789</v>
      </c>
    </row>
    <row r="50" spans="1:28" s="6" customFormat="1" hidden="1" x14ac:dyDescent="0.3">
      <c r="A50" s="6">
        <v>4</v>
      </c>
      <c r="E50" s="130" t="s">
        <v>4</v>
      </c>
      <c r="F50" s="15"/>
      <c r="G50" s="50">
        <v>123.456789</v>
      </c>
      <c r="H50" s="73"/>
      <c r="I50" s="50">
        <v>123.456789</v>
      </c>
      <c r="J50" s="89"/>
      <c r="K50" s="56">
        <v>123.456789</v>
      </c>
      <c r="L50" s="56">
        <v>123.456789</v>
      </c>
      <c r="M50" s="56">
        <v>123.456789</v>
      </c>
      <c r="N50" s="56">
        <v>123.456789</v>
      </c>
      <c r="O50" s="56">
        <v>123.456789</v>
      </c>
      <c r="P50" s="73"/>
      <c r="Q50" s="106">
        <v>123.456789</v>
      </c>
      <c r="R50" s="62"/>
      <c r="S50" s="56">
        <v>123.456789</v>
      </c>
      <c r="T50" s="56">
        <v>123.456789</v>
      </c>
      <c r="U50" s="62"/>
      <c r="V50" s="106">
        <v>123.456789</v>
      </c>
      <c r="W50" s="73"/>
      <c r="X50" s="56">
        <v>123.456789</v>
      </c>
      <c r="Y50" s="56">
        <v>123.456789</v>
      </c>
      <c r="Z50" s="56">
        <v>123.456789</v>
      </c>
      <c r="AB50" s="62">
        <v>123.456789</v>
      </c>
    </row>
    <row r="51" spans="1:28" s="7" customFormat="1" hidden="1" x14ac:dyDescent="0.3">
      <c r="A51" s="7">
        <v>5</v>
      </c>
      <c r="E51" s="131" t="s">
        <v>4</v>
      </c>
      <c r="F51" s="16"/>
      <c r="G51" s="51">
        <v>123.456789</v>
      </c>
      <c r="H51" s="74"/>
      <c r="I51" s="51">
        <v>123.456789</v>
      </c>
      <c r="J51" s="90"/>
      <c r="K51" s="57">
        <v>123.456789</v>
      </c>
      <c r="L51" s="57">
        <v>123.456789</v>
      </c>
      <c r="M51" s="57">
        <v>123.456789</v>
      </c>
      <c r="N51" s="57">
        <v>123.456789</v>
      </c>
      <c r="O51" s="57">
        <v>123.456789</v>
      </c>
      <c r="P51" s="74"/>
      <c r="Q51" s="107">
        <v>123.456789</v>
      </c>
      <c r="R51" s="63"/>
      <c r="S51" s="57">
        <v>123.456789</v>
      </c>
      <c r="T51" s="57">
        <v>123.456789</v>
      </c>
      <c r="U51" s="63"/>
      <c r="V51" s="107">
        <v>123.456789</v>
      </c>
      <c r="W51" s="74"/>
      <c r="X51" s="57">
        <v>123.456789</v>
      </c>
      <c r="Y51" s="57">
        <v>123.456789</v>
      </c>
      <c r="Z51" s="57">
        <v>123.456789</v>
      </c>
      <c r="AB51" s="63">
        <v>123.456789</v>
      </c>
    </row>
    <row r="52" spans="1:28" s="118" customFormat="1" ht="16.8" hidden="1" customHeight="1" x14ac:dyDescent="0.3">
      <c r="A52" s="118" t="s">
        <v>185</v>
      </c>
      <c r="E52" s="144" t="s">
        <v>4</v>
      </c>
      <c r="F52" s="122"/>
      <c r="G52" s="123">
        <v>123.456789</v>
      </c>
      <c r="H52" s="119"/>
      <c r="I52" s="123">
        <v>123.456789</v>
      </c>
      <c r="J52" s="120"/>
      <c r="K52" s="123">
        <v>123.456789</v>
      </c>
      <c r="L52" s="123">
        <v>123.456789</v>
      </c>
      <c r="M52" s="123">
        <v>123.456789</v>
      </c>
      <c r="N52" s="123">
        <v>123.456789</v>
      </c>
      <c r="O52" s="123">
        <v>123.456789</v>
      </c>
      <c r="P52" s="119"/>
      <c r="Q52" s="124">
        <v>123.456789</v>
      </c>
      <c r="R52" s="119"/>
      <c r="S52" s="124">
        <v>123.456789</v>
      </c>
      <c r="T52" s="124">
        <v>123.456789</v>
      </c>
      <c r="U52" s="119"/>
      <c r="V52" s="124">
        <v>123.456789</v>
      </c>
      <c r="W52" s="119"/>
      <c r="X52" s="124">
        <v>123.456789</v>
      </c>
      <c r="Y52" s="124">
        <v>123.456789</v>
      </c>
      <c r="Z52" s="124">
        <v>123.456789</v>
      </c>
      <c r="AA52" s="121"/>
      <c r="AB52" s="124">
        <v>123.456789</v>
      </c>
    </row>
    <row r="53" spans="1:28" s="9" customFormat="1" hidden="1" x14ac:dyDescent="0.3">
      <c r="A53" s="8" t="s">
        <v>1</v>
      </c>
      <c r="B53" s="8"/>
      <c r="C53" s="8"/>
      <c r="D53" s="8"/>
      <c r="E53" s="131" t="s">
        <v>4</v>
      </c>
      <c r="F53" s="31"/>
      <c r="G53" s="51">
        <v>123.456789</v>
      </c>
      <c r="H53" s="74"/>
      <c r="I53" s="51">
        <v>123.456789</v>
      </c>
      <c r="J53" s="90"/>
      <c r="K53" s="57">
        <v>123.456789</v>
      </c>
      <c r="L53" s="57">
        <v>123.456789</v>
      </c>
      <c r="M53" s="57">
        <v>123.456789</v>
      </c>
      <c r="N53" s="57">
        <v>123.456789</v>
      </c>
      <c r="O53" s="57">
        <v>123.456789</v>
      </c>
      <c r="P53" s="74"/>
      <c r="Q53" s="107">
        <v>123.456789</v>
      </c>
      <c r="R53" s="63"/>
      <c r="S53" s="57">
        <v>123.456789</v>
      </c>
      <c r="T53" s="57">
        <v>123.456789</v>
      </c>
      <c r="U53" s="63"/>
      <c r="V53" s="107">
        <v>123.456789</v>
      </c>
      <c r="W53" s="74"/>
      <c r="X53" s="57">
        <v>123.456789</v>
      </c>
      <c r="Y53" s="57">
        <v>123.456789</v>
      </c>
      <c r="Z53" s="57">
        <v>123.456789</v>
      </c>
      <c r="AB53" s="63">
        <v>123.456789</v>
      </c>
    </row>
    <row r="54" spans="1:28" s="11" customFormat="1" hidden="1" x14ac:dyDescent="0.3">
      <c r="A54" s="10" t="s">
        <v>2</v>
      </c>
      <c r="B54" s="10"/>
      <c r="C54" s="10"/>
      <c r="D54" s="10"/>
      <c r="E54" s="132" t="s">
        <v>4</v>
      </c>
      <c r="F54" s="17"/>
      <c r="G54" s="52">
        <v>123.456789</v>
      </c>
      <c r="H54" s="75"/>
      <c r="I54" s="52">
        <v>123.456789</v>
      </c>
      <c r="J54" s="91"/>
      <c r="K54" s="58">
        <v>123.456789</v>
      </c>
      <c r="L54" s="58">
        <v>123.456789</v>
      </c>
      <c r="M54" s="58">
        <v>123.456789</v>
      </c>
      <c r="N54" s="58">
        <v>123.456789</v>
      </c>
      <c r="O54" s="58">
        <v>123.456789</v>
      </c>
      <c r="P54" s="75"/>
      <c r="Q54" s="108">
        <v>123.456789</v>
      </c>
      <c r="R54" s="64"/>
      <c r="S54" s="58">
        <v>123.456789</v>
      </c>
      <c r="T54" s="58">
        <v>123.456789</v>
      </c>
      <c r="U54" s="64"/>
      <c r="V54" s="108">
        <v>123.456789</v>
      </c>
      <c r="W54" s="75"/>
      <c r="X54" s="58">
        <v>123.456789</v>
      </c>
      <c r="Y54" s="58">
        <v>123.456789</v>
      </c>
      <c r="Z54" s="58">
        <v>123.456789</v>
      </c>
      <c r="AB54" s="64">
        <v>123.456789</v>
      </c>
    </row>
    <row r="55" spans="1:28" hidden="1" x14ac:dyDescent="0.3">
      <c r="A55" s="1" t="s">
        <v>3</v>
      </c>
      <c r="B55" s="1"/>
      <c r="C55" s="1"/>
      <c r="D55" s="1"/>
      <c r="E55" s="133" t="s">
        <v>4</v>
      </c>
      <c r="F55" s="18"/>
      <c r="G55" s="53">
        <v>123.456789</v>
      </c>
      <c r="H55" s="76"/>
      <c r="I55" s="53">
        <v>123.456789</v>
      </c>
      <c r="J55" s="92"/>
      <c r="K55" s="59">
        <v>123.456789</v>
      </c>
      <c r="L55" s="59">
        <v>123.456789</v>
      </c>
      <c r="M55" s="59">
        <v>123.456789</v>
      </c>
      <c r="N55" s="59">
        <v>123.456789</v>
      </c>
      <c r="O55" s="59">
        <v>123.456789</v>
      </c>
      <c r="P55" s="76"/>
      <c r="Q55" s="109">
        <v>123.456789</v>
      </c>
      <c r="R55" s="65"/>
      <c r="S55" s="59">
        <v>123.456789</v>
      </c>
      <c r="T55" s="59">
        <v>123.456789</v>
      </c>
      <c r="U55" s="65"/>
      <c r="V55" s="109">
        <v>123.456789</v>
      </c>
      <c r="W55" s="76"/>
      <c r="X55" s="59">
        <v>123.456789</v>
      </c>
      <c r="Y55" s="59">
        <v>123.456789</v>
      </c>
      <c r="Z55" s="59">
        <v>123.456789</v>
      </c>
      <c r="AB55" s="65">
        <v>123.456789</v>
      </c>
    </row>
    <row r="56" spans="1:28" hidden="1" x14ac:dyDescent="0.3">
      <c r="E56" s="134" t="s">
        <v>5</v>
      </c>
      <c r="I56" s="84"/>
    </row>
    <row r="57" spans="1:28" hidden="1" x14ac:dyDescent="0.3">
      <c r="E57" s="125" t="str">
        <f>_xll.TM1RPTVIEW("Finance:MA Reporting:21494914",0,_xll.TM1RPTTITLE("Finance:FX Calculation",$G$59),_xll.TM1RPTTITLE("Finance:Financial Period",$G$60),_xll.TM1RPTTITLE("Finance:Financial Year",$G$61),_xll.TM1RPTTITLE("Finance:Version",$G$62),_xll.TM1RPTTITLE("Finance:m_MA Reporting",$G$63),_xll.TM1RPTTITLE("Finance:Period YTD",$G$64),_xll.TM1RPTTITLE("Finance:Consolidation Layer",$G$65),TM1RPTFMTRNG21494914,TM1RPTFMTIDCOL21494914)</f>
        <v>Finance:MA Reporting:21494914</v>
      </c>
      <c r="I57" s="84"/>
    </row>
    <row r="58" spans="1:28" hidden="1" x14ac:dyDescent="0.3">
      <c r="I58" s="84"/>
    </row>
    <row r="59" spans="1:28" hidden="1" x14ac:dyDescent="0.3">
      <c r="E59" s="145" t="s">
        <v>6</v>
      </c>
      <c r="G59" s="19" t="str">
        <f>$I22</f>
        <v>GBP MA</v>
      </c>
      <c r="I59" s="84"/>
    </row>
    <row r="60" spans="1:28" hidden="1" x14ac:dyDescent="0.3">
      <c r="E60" s="145" t="s">
        <v>7</v>
      </c>
      <c r="G60" s="19" t="str">
        <f>$I24</f>
        <v>P12</v>
      </c>
      <c r="I60" s="84"/>
    </row>
    <row r="61" spans="1:28" hidden="1" x14ac:dyDescent="0.3">
      <c r="E61" s="145" t="s">
        <v>8</v>
      </c>
      <c r="G61" s="19" t="str">
        <f>$I23</f>
        <v>FY24</v>
      </c>
      <c r="I61" s="84"/>
    </row>
    <row r="62" spans="1:28" hidden="1" x14ac:dyDescent="0.3">
      <c r="E62" s="145" t="s">
        <v>9</v>
      </c>
      <c r="G62" s="19" t="str">
        <f>$F25</f>
        <v>Actual</v>
      </c>
      <c r="I62" s="84"/>
    </row>
    <row r="63" spans="1:28" hidden="1" x14ac:dyDescent="0.3">
      <c r="E63" s="145" t="s">
        <v>10</v>
      </c>
      <c r="G63" s="19" t="str">
        <f>$F26</f>
        <v>Value</v>
      </c>
      <c r="I63" s="84"/>
    </row>
    <row r="64" spans="1:28" hidden="1" x14ac:dyDescent="0.3">
      <c r="E64" s="145" t="s">
        <v>11</v>
      </c>
      <c r="G64" s="19" t="str">
        <f>$F27</f>
        <v>YTD</v>
      </c>
      <c r="I64" s="84"/>
    </row>
    <row r="65" spans="1:28" hidden="1" x14ac:dyDescent="0.3">
      <c r="E65" s="145" t="s">
        <v>12</v>
      </c>
      <c r="G65" s="19" t="str">
        <f>$F28</f>
        <v>Financial Accounts</v>
      </c>
      <c r="I65" s="84"/>
    </row>
    <row r="66" spans="1:28" hidden="1" x14ac:dyDescent="0.3">
      <c r="I66" s="84"/>
    </row>
    <row r="67" spans="1:28" ht="15" hidden="1" thickBot="1" x14ac:dyDescent="0.35">
      <c r="G67" s="33" t="s">
        <v>13</v>
      </c>
      <c r="I67" s="33" t="s">
        <v>13</v>
      </c>
      <c r="J67" s="93"/>
      <c r="K67" s="81" t="s">
        <v>14</v>
      </c>
      <c r="L67" s="12" t="s">
        <v>15</v>
      </c>
      <c r="M67" s="12" t="s">
        <v>16</v>
      </c>
      <c r="N67" s="12" t="s">
        <v>17</v>
      </c>
      <c r="O67" s="12" t="s">
        <v>18</v>
      </c>
      <c r="Q67" s="81" t="s">
        <v>19</v>
      </c>
      <c r="S67" s="81" t="s">
        <v>20</v>
      </c>
      <c r="T67" s="12" t="s">
        <v>21</v>
      </c>
      <c r="V67" s="81" t="s">
        <v>22</v>
      </c>
      <c r="X67" s="81" t="s">
        <v>23</v>
      </c>
      <c r="Y67" s="81" t="s">
        <v>23</v>
      </c>
      <c r="Z67" s="81" t="s">
        <v>23</v>
      </c>
      <c r="AB67" s="81" t="s">
        <v>22</v>
      </c>
    </row>
    <row r="68" spans="1:28" ht="6" customHeight="1" x14ac:dyDescent="0.3"/>
    <row r="69" spans="1:28" hidden="1" x14ac:dyDescent="0.3">
      <c r="G69" s="82" t="s">
        <v>13</v>
      </c>
      <c r="H69" s="32"/>
      <c r="I69" s="82" t="s">
        <v>13</v>
      </c>
      <c r="J69" s="96"/>
      <c r="K69" s="32" t="s">
        <v>14</v>
      </c>
      <c r="L69" s="32" t="s">
        <v>15</v>
      </c>
      <c r="M69" s="32" t="s">
        <v>16</v>
      </c>
      <c r="N69" s="32" t="s">
        <v>17</v>
      </c>
      <c r="O69" s="32" t="s">
        <v>18</v>
      </c>
      <c r="P69" s="32"/>
      <c r="Q69" s="32" t="s">
        <v>19</v>
      </c>
      <c r="R69" s="32"/>
      <c r="S69" s="32" t="s">
        <v>20</v>
      </c>
      <c r="T69" s="32" t="s">
        <v>21</v>
      </c>
      <c r="U69" s="32"/>
      <c r="V69" s="32" t="s">
        <v>22</v>
      </c>
      <c r="W69" s="32"/>
      <c r="X69" s="32" t="s">
        <v>23</v>
      </c>
      <c r="Y69" s="32" t="s">
        <v>143</v>
      </c>
      <c r="Z69" s="32" t="s">
        <v>144</v>
      </c>
      <c r="AB69" s="32" t="s">
        <v>145</v>
      </c>
    </row>
    <row r="70" spans="1:28" s="11" customFormat="1" x14ac:dyDescent="0.3">
      <c r="A70" s="10" t="str">
        <f>IF(_xll.TM1RPTELISCONSOLIDATED($E$70,$E70),IF(_xll.TM1RPTELLEV($E$70,$E70)&lt;=5,_xll.TM1RPTELLEV($E$70,$E70),"Default"),IF(B70="1","Percent","Leaf"))</f>
        <v>Leaf</v>
      </c>
      <c r="B70" s="10" t="str" cm="1">
        <f t="array" ref="B70">_xll.DBRW("Finance:}Elementattributes_Accounts - MA",E70,"Format Flag - MI Reports - Percentages" )</f>
        <v/>
      </c>
      <c r="C70" s="10" t="s">
        <v>169</v>
      </c>
      <c r="D70" s="10"/>
      <c r="E70" s="146" t="str">
        <f>_xll.TM1RPTROW($E$57,"Finance:Accounts - MA","P&amp;L Reporting Subset - MI",,"Display Name",FALSE,,,FALSE)</f>
        <v>Manufacturing sales external</v>
      </c>
      <c r="F70" s="17"/>
      <c r="G70" s="52">
        <f>_xll.DBRW($E$57,$G$62,G$69,$G$61,$G$60,$G$64,$E70,$G$59,$G$65,$G$63)</f>
        <v>111717097.42666152</v>
      </c>
      <c r="H70" s="75"/>
      <c r="I70" s="52">
        <f>_xll.DBRW($E$57,$G$62,I$69,$G$61,$G$60,$C$70,$E70,$G$59,$G$65,$G$63)</f>
        <v>111717097.42666152</v>
      </c>
      <c r="J70" s="91"/>
      <c r="K70" s="58">
        <f>_xll.DBRW($E$57,$G$62,K$69,$G$61,$G$60,$C$70,$E70,$G$59,$G$65,$G$63)</f>
        <v>48912278.50336846</v>
      </c>
      <c r="L70" s="58">
        <f>_xll.DBRW($E$57,$G$62,L$69,$G$61,$G$60,$C$70,$E70,$G$59,$G$65,$G$63)</f>
        <v>36872475.100000001</v>
      </c>
      <c r="M70" s="58">
        <f>_xll.DBRW($E$57,$G$62,M$69,$G$61,$G$60,$C$70,$E70,$G$59,$G$65,$G$63)</f>
        <v>4353865.379672897</v>
      </c>
      <c r="N70" s="58">
        <f>_xll.DBRW($E$57,$G$62,N$69,$G$61,$G$60,$C$70,$E70,$G$59,$G$65,$G$63)</f>
        <v>6641509.3061644761</v>
      </c>
      <c r="O70" s="58">
        <f>_xll.DBRW($E$57,$G$62,O$69,$G$61,$G$60,$C$70,$E70,$G$59,$G$65,$G$63)</f>
        <v>7296773.5805637091</v>
      </c>
      <c r="P70" s="75"/>
      <c r="Q70" s="108">
        <f>_xll.DBRW($E$57,$G$62,Q$69,$G$61,$G$60,$C$70,$E70,$G$59,$G$65,$G$63)</f>
        <v>104076901.86976954</v>
      </c>
      <c r="R70" s="64"/>
      <c r="S70" s="58">
        <f>_xll.DBRW($E$57,$G$62,S$69,$G$61,$G$60,$C$70,$E70,$G$59,$G$65,$G$63)</f>
        <v>4002616</v>
      </c>
      <c r="T70" s="58">
        <f>_xll.DBRW($E$57,$G$62,T$69,$G$61,$G$60,$C$70,$E70,$G$59,$G$65,$G$63)</f>
        <v>3637522.5568919908</v>
      </c>
      <c r="U70" s="64"/>
      <c r="V70" s="108">
        <f>_xll.DBRW($E$57,$G$62,V$69,$G$61,$G$60,$C$70,$E70,$G$59,$G$65,$G$63)</f>
        <v>7640138.5568919908</v>
      </c>
      <c r="W70" s="75"/>
      <c r="X70" s="58">
        <f>_xll.DBRW($E$57,$G$62,X$69,$G$61,$G$60,$C$70,$E70,$G$59,$G$65,$G$63)</f>
        <v>57</v>
      </c>
      <c r="Y70" s="58">
        <f>_xll.DBRW($E$57,$G$62,Y$69,$G$61,$G$60,$C$70,$E70,$G$59,$G$65,$G$63)</f>
        <v>0</v>
      </c>
      <c r="Z70" s="58">
        <f>_xll.DBRW($E$57,$G$62,Z$69,$G$61,$G$60,$C$70,$E70,$G$59,$G$65,$G$63)</f>
        <v>0</v>
      </c>
      <c r="AB70" s="64">
        <f>_xll.DBRW($E$57,$G$62,AB$69,$G$61,$G$60,$C$70,$E70,$G$59,$G$65,$G$63)</f>
        <v>57</v>
      </c>
    </row>
    <row r="71" spans="1:28" s="11" customFormat="1" x14ac:dyDescent="0.3">
      <c r="A71" s="10" t="str">
        <f>IF(_xll.TM1RPTELISCONSOLIDATED($E$70,$E71),IF(_xll.TM1RPTELLEV($E$70,$E71)&lt;=5,_xll.TM1RPTELLEV($E$70,$E71),"Default"),IF(B71="1","Percent","Leaf"))</f>
        <v>Leaf</v>
      </c>
      <c r="B71" s="10" t="str" cm="1">
        <f t="array" ref="B71">_xll.DBRW("Finance:}Elementattributes_Accounts - MA",E71,"Format Flag - MI Reports - Percentages" )</f>
        <v/>
      </c>
      <c r="C71" s="10" t="s">
        <v>169</v>
      </c>
      <c r="D71" s="10"/>
      <c r="E71" s="146" t="s">
        <v>147</v>
      </c>
      <c r="F71" s="17"/>
      <c r="G71" s="52">
        <f>_xll.DBRW($E$57,$G$62,G$69,$G$61,$G$60,$G$64,$E71,$G$59,$G$65,$G$63)</f>
        <v>19903124.835462909</v>
      </c>
      <c r="H71" s="75"/>
      <c r="I71" s="52">
        <f>_xll.DBRW($E$57,$G$62,I$69,$G$61,$G$60,$C$70,$E71,$G$59,$G$65,$G$63)</f>
        <v>19903124.835462909</v>
      </c>
      <c r="J71" s="91"/>
      <c r="K71" s="58">
        <f>_xll.DBRW($E$57,$G$62,K$69,$G$61,$G$60,$C$70,$E71,$G$59,$G$65,$G$63)</f>
        <v>16335545.544093849</v>
      </c>
      <c r="L71" s="58">
        <f>_xll.DBRW($E$57,$G$62,L$69,$G$61,$G$60,$C$70,$E71,$G$59,$G$65,$G$63)</f>
        <v>3259867.5100000002</v>
      </c>
      <c r="M71" s="58">
        <f>_xll.DBRW($E$57,$G$62,M$69,$G$61,$G$60,$C$70,$E71,$G$59,$G$65,$G$63)</f>
        <v>159929.06056367385</v>
      </c>
      <c r="N71" s="58">
        <f>_xll.DBRW($E$57,$G$62,N$69,$G$61,$G$60,$C$70,$E71,$G$59,$G$65,$G$63)</f>
        <v>0</v>
      </c>
      <c r="O71" s="58">
        <f>_xll.DBRW($E$57,$G$62,O$69,$G$61,$G$60,$C$70,$E71,$G$59,$G$65,$G$63)</f>
        <v>147725.72080538594</v>
      </c>
      <c r="P71" s="75"/>
      <c r="Q71" s="108">
        <f>_xll.DBRW($E$57,$G$62,Q$69,$G$61,$G$60,$C$70,$E71,$G$59,$G$65,$G$63)</f>
        <v>19903067.835462909</v>
      </c>
      <c r="R71" s="64"/>
      <c r="S71" s="58">
        <f>_xll.DBRW($E$57,$G$62,S$69,$G$61,$G$60,$C$70,$E71,$G$59,$G$65,$G$63)</f>
        <v>0</v>
      </c>
      <c r="T71" s="58">
        <f>_xll.DBRW($E$57,$G$62,T$69,$G$61,$G$60,$C$70,$E71,$G$59,$G$65,$G$63)</f>
        <v>0</v>
      </c>
      <c r="U71" s="64"/>
      <c r="V71" s="108">
        <f>_xll.DBRW($E$57,$G$62,V$69,$G$61,$G$60,$C$70,$E71,$G$59,$G$65,$G$63)</f>
        <v>0</v>
      </c>
      <c r="W71" s="75"/>
      <c r="X71" s="58">
        <f>_xll.DBRW($E$57,$G$62,X$69,$G$61,$G$60,$C$70,$E71,$G$59,$G$65,$G$63)</f>
        <v>57</v>
      </c>
      <c r="Y71" s="58">
        <f>_xll.DBRW($E$57,$G$62,Y$69,$G$61,$G$60,$C$70,$E71,$G$59,$G$65,$G$63)</f>
        <v>0</v>
      </c>
      <c r="Z71" s="58">
        <f>_xll.DBRW($E$57,$G$62,Z$69,$G$61,$G$60,$C$70,$E71,$G$59,$G$65,$G$63)</f>
        <v>0</v>
      </c>
      <c r="AB71" s="64">
        <f>_xll.DBRW($E$57,$G$62,AB$69,$G$61,$G$60,$C$70,$E71,$G$59,$G$65,$G$63)</f>
        <v>57</v>
      </c>
    </row>
    <row r="72" spans="1:28" s="2" customFormat="1" ht="25.8" x14ac:dyDescent="0.5">
      <c r="A72" s="2">
        <f>IF(_xll.TM1RPTELISCONSOLIDATED($E$70,$E72),IF(_xll.TM1RPTELLEV($E$70,$E72)&lt;=5,_xll.TM1RPTELLEV($E$70,$E72),"Default"),IF(B72="1","Percent","Leaf"))</f>
        <v>0</v>
      </c>
      <c r="B72" s="2" t="str" cm="1">
        <f t="array" ref="B72">_xll.DBRW("Finance:}Elementattributes_Accounts - MA",E72,"Format Flag - MI Reports - Percentages" )</f>
        <v/>
      </c>
      <c r="C72" s="2" t="s">
        <v>169</v>
      </c>
      <c r="E72" s="154" t="s">
        <v>31</v>
      </c>
      <c r="F72" s="66"/>
      <c r="G72" s="67">
        <f>_xll.DBRW($E$57,$G$62,G$69,$G$61,$G$60,$G$64,$E72,$G$59,$G$65,$G$63)</f>
        <v>131620308.24277343</v>
      </c>
      <c r="H72" s="79"/>
      <c r="I72" s="67">
        <f>_xll.DBRW($E$57,$G$62,I$69,$G$61,$G$60,$C$70,$E72,$G$59,$G$65,$G$63)</f>
        <v>131620308.24277343</v>
      </c>
      <c r="J72" s="85"/>
      <c r="K72" s="67">
        <f>_xll.DBRW($E$57,$G$62,K$69,$G$61,$G$60,$C$70,$E72,$G$59,$G$65,$G$63)</f>
        <v>65247852.059604272</v>
      </c>
      <c r="L72" s="67">
        <f>_xll.DBRW($E$57,$G$62,L$69,$G$61,$G$60,$C$70,$E72,$G$59,$G$65,$G$63)</f>
        <v>40389995.340000004</v>
      </c>
      <c r="M72" s="67">
        <f>_xll.DBRW($E$57,$G$62,M$69,$G$61,$G$60,$C$70,$E72,$G$59,$G$65,$G$63)</f>
        <v>6106223.9570625527</v>
      </c>
      <c r="N72" s="67">
        <f>_xll.DBRW($E$57,$G$62,N$69,$G$61,$G$60,$C$70,$E72,$G$59,$G$65,$G$63)</f>
        <v>6686584.0192854283</v>
      </c>
      <c r="O72" s="67">
        <f>_xll.DBRW($E$57,$G$62,O$69,$G$61,$G$60,$C$70,$E72,$G$59,$G$65,$G$63)</f>
        <v>7704547.8945883038</v>
      </c>
      <c r="P72" s="79"/>
      <c r="Q72" s="68">
        <f>_xll.DBRW($E$57,$G$62,Q$69,$G$61,$G$60,$C$70,$E72,$G$59,$G$65,$G$63)</f>
        <v>123979969.68588142</v>
      </c>
      <c r="R72" s="79"/>
      <c r="S72" s="68">
        <f>_xll.DBRW($E$57,$G$62,S$69,$G$61,$G$60,$C$70,$E72,$G$59,$G$65,$G$63)</f>
        <v>4412085.66</v>
      </c>
      <c r="T72" s="68">
        <f>_xll.DBRW($E$57,$G$62,T$69,$G$61,$G$60,$C$70,$E72,$G$59,$G$65,$G$63)</f>
        <v>3637522.5568919908</v>
      </c>
      <c r="U72" s="79"/>
      <c r="V72" s="68">
        <f>_xll.DBRW($E$57,$G$62,V$69,$G$61,$G$60,$C$70,$E72,$G$59,$G$65,$G$63)</f>
        <v>7640110.5568919908</v>
      </c>
      <c r="W72" s="79"/>
      <c r="X72" s="68">
        <f>_xll.DBRW($E$57,$G$62,X$69,$G$61,$G$60,$C$70,$E72,$G$59,$G$65,$G$63)</f>
        <v>228</v>
      </c>
      <c r="Y72" s="68">
        <f>_xll.DBRW($E$57,$G$62,Y$69,$G$61,$G$60,$C$70,$E72,$G$59,$G$65,$G$63)</f>
        <v>0</v>
      </c>
      <c r="Z72" s="68">
        <f>_xll.DBRW($E$57,$G$62,Z$69,$G$61,$G$60,$C$70,$E72,$G$59,$G$65,$G$63)</f>
        <v>0</v>
      </c>
      <c r="AB72" s="68">
        <f>_xll.DBRW($E$57,$G$62,AB$69,$G$61,$G$60,$C$70,$E72,$G$59,$G$65,$G$63)</f>
        <v>228</v>
      </c>
    </row>
    <row r="73" spans="1:28" s="11" customFormat="1" x14ac:dyDescent="0.3">
      <c r="A73" s="10" t="str">
        <f>IF(_xll.TM1RPTELISCONSOLIDATED($E$70,$E73),IF(_xll.TM1RPTELLEV($E$70,$E73)&lt;=5,_xll.TM1RPTELLEV($E$70,$E73),"Default"),IF(B73="1","Percent","Leaf"))</f>
        <v>Leaf</v>
      </c>
      <c r="B73" s="10" t="str" cm="1">
        <f t="array" ref="B73">_xll.DBRW("Finance:}Elementattributes_Accounts - MA",E73,"Format Flag - MI Reports - Percentages" )</f>
        <v/>
      </c>
      <c r="C73" s="10" t="s">
        <v>169</v>
      </c>
      <c r="D73" s="10"/>
      <c r="E73" s="146" t="s">
        <v>148</v>
      </c>
      <c r="F73" s="17"/>
      <c r="G73" s="52">
        <f>_xll.DBRW($E$57,$G$62,G$69,$G$61,$G$60,$G$64,$E73,$G$59,$G$65,$G$63)</f>
        <v>-41199902.270374477</v>
      </c>
      <c r="H73" s="75"/>
      <c r="I73" s="52">
        <f>_xll.DBRW($E$57,$G$62,I$69,$G$61,$G$60,$C$70,$E73,$G$59,$G$65,$G$63)</f>
        <v>-41199902.270374477</v>
      </c>
      <c r="J73" s="91"/>
      <c r="K73" s="58">
        <f>_xll.DBRW($E$57,$G$62,K$69,$G$61,$G$60,$C$70,$E73,$G$59,$G$65,$G$63)</f>
        <v>-20044437.149427772</v>
      </c>
      <c r="L73" s="58">
        <f>_xll.DBRW($E$57,$G$62,L$69,$G$61,$G$60,$C$70,$E73,$G$59,$G$65,$G$63)</f>
        <v>-13843146.850000001</v>
      </c>
      <c r="M73" s="58">
        <f>_xll.DBRW($E$57,$G$62,M$69,$G$61,$G$60,$C$70,$E73,$G$59,$G$65,$G$63)</f>
        <v>-1428938.7075862009</v>
      </c>
      <c r="N73" s="58">
        <f>_xll.DBRW($E$57,$G$62,N$69,$G$61,$G$60,$C$70,$E73,$G$59,$G$65,$G$63)</f>
        <v>-3395857.8024227596</v>
      </c>
      <c r="O73" s="58">
        <f>_xll.DBRW($E$57,$G$62,O$69,$G$61,$G$60,$C$70,$E73,$G$59,$G$65,$G$63)</f>
        <v>-2314562.29066225</v>
      </c>
      <c r="P73" s="75"/>
      <c r="Q73" s="108">
        <f>_xll.DBRW($E$57,$G$62,Q$69,$G$61,$G$60,$C$70,$E73,$G$59,$G$65,$G$63)</f>
        <v>-39094429.557472803</v>
      </c>
      <c r="R73" s="64"/>
      <c r="S73" s="58">
        <f>_xll.DBRW($E$57,$G$62,S$69,$G$61,$G$60,$C$70,$E73,$G$59,$G$65,$G$63)</f>
        <v>-1229336.3900000001</v>
      </c>
      <c r="T73" s="58">
        <f>_xll.DBRW($E$57,$G$62,T$69,$G$61,$G$60,$C$70,$E73,$G$59,$G$65,$G$63)</f>
        <v>-1285633.9829016691</v>
      </c>
      <c r="U73" s="64"/>
      <c r="V73" s="108">
        <f>_xll.DBRW($E$57,$G$62,V$69,$G$61,$G$60,$C$70,$E73,$G$59,$G$65,$G$63)</f>
        <v>-2105472.7129016691</v>
      </c>
      <c r="W73" s="75"/>
      <c r="X73" s="58">
        <f>_xll.DBRW($E$57,$G$62,X$69,$G$61,$G$60,$C$70,$E73,$G$59,$G$65,$G$63)</f>
        <v>0</v>
      </c>
      <c r="Y73" s="58">
        <f>_xll.DBRW($E$57,$G$62,Y$69,$G$61,$G$60,$C$70,$E73,$G$59,$G$65,$G$63)</f>
        <v>0</v>
      </c>
      <c r="Z73" s="58">
        <f>_xll.DBRW($E$57,$G$62,Z$69,$G$61,$G$60,$C$70,$E73,$G$59,$G$65,$G$63)</f>
        <v>0</v>
      </c>
      <c r="AB73" s="64">
        <f>_xll.DBRW($E$57,$G$62,AB$69,$G$61,$G$60,$C$70,$E73,$G$59,$G$65,$G$63)</f>
        <v>0</v>
      </c>
    </row>
    <row r="74" spans="1:28" s="11" customFormat="1" x14ac:dyDescent="0.3">
      <c r="A74" s="10" t="str">
        <f>IF(_xll.TM1RPTELISCONSOLIDATED($E$70,$E74),IF(_xll.TM1RPTELLEV($E$70,$E74)&lt;=5,_xll.TM1RPTELLEV($E$70,$E74),"Default"),IF(B74="1","Percent","Leaf"))</f>
        <v>Leaf</v>
      </c>
      <c r="B74" s="10" t="str" cm="1">
        <f t="array" ref="B74">_xll.DBRW("Finance:}Elementattributes_Accounts - MA",E74,"Format Flag - MI Reports - Percentages" )</f>
        <v/>
      </c>
      <c r="C74" s="10" t="s">
        <v>169</v>
      </c>
      <c r="D74" s="10"/>
      <c r="E74" s="146" t="s">
        <v>149</v>
      </c>
      <c r="F74" s="17"/>
      <c r="G74" s="52">
        <f>_xll.DBRW($E$57,$G$62,G$69,$G$61,$G$60,$G$64,$E74,$G$59,$G$65,$G$63)</f>
        <v>-13522361.594338765</v>
      </c>
      <c r="H74" s="75"/>
      <c r="I74" s="52">
        <f>_xll.DBRW($E$57,$G$62,I$69,$G$61,$G$60,$C$70,$E74,$G$59,$G$65,$G$63)</f>
        <v>-13522361.594338765</v>
      </c>
      <c r="J74" s="91"/>
      <c r="K74" s="58">
        <f>_xll.DBRW($E$57,$G$62,K$69,$G$61,$G$60,$C$70,$E74,$G$59,$G$65,$G$63)</f>
        <v>-6911611.7696383605</v>
      </c>
      <c r="L74" s="58">
        <f>_xll.DBRW($E$57,$G$62,L$69,$G$61,$G$60,$C$70,$E74,$G$59,$G$65,$G$63)</f>
        <v>-4538718.55</v>
      </c>
      <c r="M74" s="58">
        <f>_xll.DBRW($E$57,$G$62,M$69,$G$61,$G$60,$C$70,$E74,$G$59,$G$65,$G$63)</f>
        <v>-563137.52667245525</v>
      </c>
      <c r="N74" s="58">
        <f>_xll.DBRW($E$57,$G$62,N$69,$G$61,$G$60,$C$70,$E74,$G$59,$G$65,$G$63)</f>
        <v>-185804.30192249623</v>
      </c>
      <c r="O74" s="58">
        <f>_xll.DBRW($E$57,$G$62,O$69,$G$61,$G$60,$C$70,$E74,$G$59,$G$65,$G$63)</f>
        <v>-281167.98385918187</v>
      </c>
      <c r="P74" s="75"/>
      <c r="Q74" s="108">
        <f>_xll.DBRW($E$57,$G$62,Q$69,$G$61,$G$60,$C$70,$E74,$G$59,$G$65,$G$63)</f>
        <v>-12480440.132092495</v>
      </c>
      <c r="R74" s="64"/>
      <c r="S74" s="58">
        <f>_xll.DBRW($E$57,$G$62,S$69,$G$61,$G$60,$C$70,$E74,$G$59,$G$65,$G$63)</f>
        <v>-731659.66999999993</v>
      </c>
      <c r="T74" s="58">
        <f>_xll.DBRW($E$57,$G$62,T$69,$G$61,$G$60,$C$70,$E74,$G$59,$G$65,$G$63)</f>
        <v>-310261.79224627267</v>
      </c>
      <c r="U74" s="64"/>
      <c r="V74" s="108">
        <f>_xll.DBRW($E$57,$G$62,V$69,$G$61,$G$60,$C$70,$E74,$G$59,$G$65,$G$63)</f>
        <v>-1041921.4622462726</v>
      </c>
      <c r="W74" s="75"/>
      <c r="X74" s="58">
        <f>_xll.DBRW($E$57,$G$62,X$69,$G$61,$G$60,$C$70,$E74,$G$59,$G$65,$G$63)</f>
        <v>0</v>
      </c>
      <c r="Y74" s="58">
        <f>_xll.DBRW($E$57,$G$62,Y$69,$G$61,$G$60,$C$70,$E74,$G$59,$G$65,$G$63)</f>
        <v>0</v>
      </c>
      <c r="Z74" s="58">
        <f>_xll.DBRW($E$57,$G$62,Z$69,$G$61,$G$60,$C$70,$E74,$G$59,$G$65,$G$63)</f>
        <v>0</v>
      </c>
      <c r="AB74" s="64">
        <f>_xll.DBRW($E$57,$G$62,AB$69,$G$61,$G$60,$C$70,$E74,$G$59,$G$65,$G$63)</f>
        <v>0</v>
      </c>
    </row>
    <row r="75" spans="1:28" s="11" customFormat="1" x14ac:dyDescent="0.3">
      <c r="A75" s="10" t="str">
        <f>IF(_xll.TM1RPTELISCONSOLIDATED($E$70,$E75),IF(_xll.TM1RPTELLEV($E$70,$E75)&lt;=5,_xll.TM1RPTELLEV($E$70,$E75),"Default"),IF(B75="1","Percent","Leaf"))</f>
        <v>Leaf</v>
      </c>
      <c r="B75" s="10" t="str" cm="1">
        <f t="array" ref="B75">_xll.DBRW("Finance:}Elementattributes_Accounts - MA",E75,"Format Flag - MI Reports - Percentages" )</f>
        <v/>
      </c>
      <c r="C75" s="10" t="s">
        <v>169</v>
      </c>
      <c r="D75" s="10"/>
      <c r="E75" s="146" t="s">
        <v>150</v>
      </c>
      <c r="F75" s="17"/>
      <c r="G75" s="52">
        <f>_xll.DBRW($E$57,$G$62,G$69,$G$61,$G$60,$G$64,$E75,$G$59,$G$65,$G$63)</f>
        <v>-2667057.8976486502</v>
      </c>
      <c r="H75" s="75"/>
      <c r="I75" s="52">
        <f>_xll.DBRW($E$57,$G$62,I$69,$G$61,$G$60,$C$70,$E75,$G$59,$G$65,$G$63)</f>
        <v>-2667057.8976486502</v>
      </c>
      <c r="J75" s="91"/>
      <c r="K75" s="58">
        <f>_xll.DBRW($E$57,$G$62,K$69,$G$61,$G$60,$C$70,$E75,$G$59,$G$65,$G$63)</f>
        <v>-1442609.9784488766</v>
      </c>
      <c r="L75" s="58">
        <f>_xll.DBRW($E$57,$G$62,L$69,$G$61,$G$60,$C$70,$E75,$G$59,$G$65,$G$63)</f>
        <v>-877930.96000000008</v>
      </c>
      <c r="M75" s="58">
        <f>_xll.DBRW($E$57,$G$62,M$69,$G$61,$G$60,$C$70,$E75,$G$59,$G$65,$G$63)</f>
        <v>-80814.162742763961</v>
      </c>
      <c r="N75" s="58">
        <f>_xll.DBRW($E$57,$G$62,N$69,$G$61,$G$60,$C$70,$E75,$G$59,$G$65,$G$63)</f>
        <v>-30622.021154784194</v>
      </c>
      <c r="O75" s="58">
        <f>_xll.DBRW($E$57,$G$62,O$69,$G$61,$G$60,$C$70,$E75,$G$59,$G$65,$G$63)</f>
        <v>-43024.094934175337</v>
      </c>
      <c r="P75" s="75"/>
      <c r="Q75" s="108">
        <f>_xll.DBRW($E$57,$G$62,Q$69,$G$61,$G$60,$C$70,$E75,$G$59,$G$65,$G$63)</f>
        <v>-2475001.2172805998</v>
      </c>
      <c r="R75" s="64"/>
      <c r="S75" s="58">
        <f>_xll.DBRW($E$57,$G$62,S$69,$G$61,$G$60,$C$70,$E75,$G$59,$G$65,$G$63)</f>
        <v>-96431</v>
      </c>
      <c r="T75" s="58">
        <f>_xll.DBRW($E$57,$G$62,T$69,$G$61,$G$60,$C$70,$E75,$G$59,$G$65,$G$63)</f>
        <v>-95625.680368050103</v>
      </c>
      <c r="U75" s="64"/>
      <c r="V75" s="108">
        <f>_xll.DBRW($E$57,$G$62,V$69,$G$61,$G$60,$C$70,$E75,$G$59,$G$65,$G$63)</f>
        <v>-192056.68036805012</v>
      </c>
      <c r="W75" s="75"/>
      <c r="X75" s="58">
        <f>_xll.DBRW($E$57,$G$62,X$69,$G$61,$G$60,$C$70,$E75,$G$59,$G$65,$G$63)</f>
        <v>0</v>
      </c>
      <c r="Y75" s="58">
        <f>_xll.DBRW($E$57,$G$62,Y$69,$G$61,$G$60,$C$70,$E75,$G$59,$G$65,$G$63)</f>
        <v>0</v>
      </c>
      <c r="Z75" s="58">
        <f>_xll.DBRW($E$57,$G$62,Z$69,$G$61,$G$60,$C$70,$E75,$G$59,$G$65,$G$63)</f>
        <v>0</v>
      </c>
      <c r="AB75" s="64">
        <f>_xll.DBRW($E$57,$G$62,AB$69,$G$61,$G$60,$C$70,$E75,$G$59,$G$65,$G$63)</f>
        <v>0</v>
      </c>
    </row>
    <row r="76" spans="1:28" s="11" customFormat="1" x14ac:dyDescent="0.3">
      <c r="A76" s="10" t="str">
        <f>IF(_xll.TM1RPTELISCONSOLIDATED($E$70,$E76),IF(_xll.TM1RPTELLEV($E$70,$E76)&lt;=5,_xll.TM1RPTELLEV($E$70,$E76),"Default"),IF(B76="1","Percent","Leaf"))</f>
        <v>Leaf</v>
      </c>
      <c r="B76" s="10" t="str" cm="1">
        <f t="array" ref="B76">_xll.DBRW("Finance:}Elementattributes_Accounts - MA",E76,"Format Flag - MI Reports - Percentages" )</f>
        <v/>
      </c>
      <c r="C76" s="10" t="s">
        <v>169</v>
      </c>
      <c r="D76" s="10"/>
      <c r="E76" s="146" t="s">
        <v>151</v>
      </c>
      <c r="F76" s="17"/>
      <c r="G76" s="52">
        <f>_xll.DBRW($E$57,$G$62,G$69,$G$61,$G$60,$G$64,$E76,$G$59,$G$65,$G$63)</f>
        <v>-5809087.3271297952</v>
      </c>
      <c r="H76" s="75"/>
      <c r="I76" s="52">
        <f>_xll.DBRW($E$57,$G$62,I$69,$G$61,$G$60,$C$70,$E76,$G$59,$G$65,$G$63)</f>
        <v>-5809087.3271297952</v>
      </c>
      <c r="J76" s="91"/>
      <c r="K76" s="58">
        <f>_xll.DBRW($E$57,$G$62,K$69,$G$61,$G$60,$C$70,$E76,$G$59,$G$65,$G$63)</f>
        <v>-4186771.4594518049</v>
      </c>
      <c r="L76" s="58">
        <f>_xll.DBRW($E$57,$G$62,L$69,$G$61,$G$60,$C$70,$E76,$G$59,$G$65,$G$63)</f>
        <v>-221327.89</v>
      </c>
      <c r="M76" s="58">
        <f>_xll.DBRW($E$57,$G$62,M$69,$G$61,$G$60,$C$70,$E76,$G$59,$G$65,$G$63)</f>
        <v>-571497.49577762606</v>
      </c>
      <c r="N76" s="58">
        <f>_xll.DBRW($E$57,$G$62,N$69,$G$61,$G$60,$C$70,$E76,$G$59,$G$65,$G$63)</f>
        <v>-152164.90234798903</v>
      </c>
      <c r="O76" s="58">
        <f>_xll.DBRW($E$57,$G$62,O$69,$G$61,$G$60,$C$70,$E76,$G$59,$G$65,$G$63)</f>
        <v>-455987.81538237812</v>
      </c>
      <c r="P76" s="75"/>
      <c r="Q76" s="108">
        <f>_xll.DBRW($E$57,$G$62,Q$69,$G$61,$G$60,$C$70,$E76,$G$59,$G$65,$G$63)</f>
        <v>-5587749.5629597986</v>
      </c>
      <c r="R76" s="64"/>
      <c r="S76" s="58">
        <f>_xll.DBRW($E$57,$G$62,S$69,$G$61,$G$60,$C$70,$E76,$G$59,$G$65,$G$63)</f>
        <v>31813</v>
      </c>
      <c r="T76" s="58">
        <f>_xll.DBRW($E$57,$G$62,T$69,$G$61,$G$60,$C$70,$E76,$G$59,$G$65,$G$63)</f>
        <v>-253150.76416999809</v>
      </c>
      <c r="U76" s="64"/>
      <c r="V76" s="108">
        <f>_xll.DBRW($E$57,$G$62,V$69,$G$61,$G$60,$C$70,$E76,$G$59,$G$65,$G$63)</f>
        <v>-221337.76416999809</v>
      </c>
      <c r="W76" s="75"/>
      <c r="X76" s="58">
        <f>_xll.DBRW($E$57,$G$62,X$69,$G$61,$G$60,$C$70,$E76,$G$59,$G$65,$G$63)</f>
        <v>0</v>
      </c>
      <c r="Y76" s="58">
        <f>_xll.DBRW($E$57,$G$62,Y$69,$G$61,$G$60,$C$70,$E76,$G$59,$G$65,$G$63)</f>
        <v>0</v>
      </c>
      <c r="Z76" s="58">
        <f>_xll.DBRW($E$57,$G$62,Z$69,$G$61,$G$60,$C$70,$E76,$G$59,$G$65,$G$63)</f>
        <v>0</v>
      </c>
      <c r="AB76" s="64">
        <f>_xll.DBRW($E$57,$G$62,AB$69,$G$61,$G$60,$C$70,$E76,$G$59,$G$65,$G$63)</f>
        <v>0</v>
      </c>
    </row>
    <row r="77" spans="1:28" s="11" customFormat="1" x14ac:dyDescent="0.3">
      <c r="A77" s="10" t="str">
        <f>IF(_xll.TM1RPTELISCONSOLIDATED($E$70,$E77),IF(_xll.TM1RPTELLEV($E$70,$E77)&lt;=5,_xll.TM1RPTELLEV($E$70,$E77),"Default"),IF(B77="1","Percent","Leaf"))</f>
        <v>Leaf</v>
      </c>
      <c r="B77" s="10" t="str" cm="1">
        <f t="array" ref="B77">_xll.DBRW("Finance:}Elementattributes_Accounts - MA",E77,"Format Flag - MI Reports - Percentages" )</f>
        <v/>
      </c>
      <c r="C77" s="10" t="s">
        <v>169</v>
      </c>
      <c r="D77" s="10"/>
      <c r="E77" s="146" t="s">
        <v>152</v>
      </c>
      <c r="F77" s="17"/>
      <c r="G77" s="52">
        <f>_xll.DBRW($E$57,$G$62,G$69,$G$61,$G$60,$G$64,$E77,$G$59,$G$65,$G$63)</f>
        <v>-4124944.4706450254</v>
      </c>
      <c r="H77" s="75"/>
      <c r="I77" s="52">
        <f>_xll.DBRW($E$57,$G$62,I$69,$G$61,$G$60,$C$70,$E77,$G$59,$G$65,$G$63)</f>
        <v>-4124944.4706450254</v>
      </c>
      <c r="J77" s="91"/>
      <c r="K77" s="58">
        <f>_xll.DBRW($E$57,$G$62,K$69,$G$61,$G$60,$C$70,$E77,$G$59,$G$65,$G$63)</f>
        <v>-1556184.1099681971</v>
      </c>
      <c r="L77" s="58">
        <f>_xll.DBRW($E$57,$G$62,L$69,$G$61,$G$60,$C$70,$E77,$G$59,$G$65,$G$63)</f>
        <v>-1799269.1399999997</v>
      </c>
      <c r="M77" s="58">
        <f>_xll.DBRW($E$57,$G$62,M$69,$G$61,$G$60,$C$70,$E77,$G$59,$G$65,$G$63)</f>
        <v>-304154.95245867752</v>
      </c>
      <c r="N77" s="58">
        <f>_xll.DBRW($E$57,$G$62,N$69,$G$61,$G$60,$C$70,$E77,$G$59,$G$65,$G$63)</f>
        <v>-122723.24969208434</v>
      </c>
      <c r="O77" s="58">
        <f>_xll.DBRW($E$57,$G$62,O$69,$G$61,$G$60,$C$70,$E77,$G$59,$G$65,$G$63)</f>
        <v>-280210.26878831303</v>
      </c>
      <c r="P77" s="75"/>
      <c r="Q77" s="108">
        <f>_xll.DBRW($E$57,$G$62,Q$69,$G$61,$G$60,$C$70,$E77,$G$59,$G$65,$G$63)</f>
        <v>-4062541.7209072714</v>
      </c>
      <c r="R77" s="64"/>
      <c r="S77" s="58">
        <f>_xll.DBRW($E$57,$G$62,S$69,$G$61,$G$60,$C$70,$E77,$G$59,$G$65,$G$63)</f>
        <v>-52340</v>
      </c>
      <c r="T77" s="58">
        <f>_xll.DBRW($E$57,$G$62,T$69,$G$61,$G$60,$C$70,$E77,$G$59,$G$65,$G$63)</f>
        <v>-10062.7497377537</v>
      </c>
      <c r="U77" s="64"/>
      <c r="V77" s="108">
        <f>_xll.DBRW($E$57,$G$62,V$69,$G$61,$G$60,$C$70,$E77,$G$59,$G$65,$G$63)</f>
        <v>-62402.7497377537</v>
      </c>
      <c r="W77" s="75"/>
      <c r="X77" s="58">
        <f>_xll.DBRW($E$57,$G$62,X$69,$G$61,$G$60,$C$70,$E77,$G$59,$G$65,$G$63)</f>
        <v>0</v>
      </c>
      <c r="Y77" s="58">
        <f>_xll.DBRW($E$57,$G$62,Y$69,$G$61,$G$60,$C$70,$E77,$G$59,$G$65,$G$63)</f>
        <v>0</v>
      </c>
      <c r="Z77" s="58">
        <f>_xll.DBRW($E$57,$G$62,Z$69,$G$61,$G$60,$C$70,$E77,$G$59,$G$65,$G$63)</f>
        <v>0</v>
      </c>
      <c r="AB77" s="64">
        <f>_xll.DBRW($E$57,$G$62,AB$69,$G$61,$G$60,$C$70,$E77,$G$59,$G$65,$G$63)</f>
        <v>0</v>
      </c>
    </row>
    <row r="78" spans="1:28" s="11" customFormat="1" x14ac:dyDescent="0.3">
      <c r="A78" s="10" t="str">
        <f>IF(_xll.TM1RPTELISCONSOLIDATED($E$70,$E78),IF(_xll.TM1RPTELLEV($E$70,$E78)&lt;=5,_xll.TM1RPTELLEV($E$70,$E78),"Default"),IF(B78="1","Percent","Leaf"))</f>
        <v>Leaf</v>
      </c>
      <c r="B78" s="10" t="str" cm="1">
        <f t="array" ref="B78">_xll.DBRW("Finance:}Elementattributes_Accounts - MA",E78,"Format Flag - MI Reports - Percentages" )</f>
        <v/>
      </c>
      <c r="C78" s="10" t="s">
        <v>169</v>
      </c>
      <c r="D78" s="10"/>
      <c r="E78" s="146" t="s">
        <v>153</v>
      </c>
      <c r="F78" s="17"/>
      <c r="G78" s="52">
        <f>_xll.DBRW($E$57,$G$62,G$69,$G$61,$G$60,$G$64,$E78,$G$59,$G$65,$G$63)</f>
        <v>-1770702.6443074455</v>
      </c>
      <c r="H78" s="75"/>
      <c r="I78" s="52">
        <f>_xll.DBRW($E$57,$G$62,I$69,$G$61,$G$60,$C$70,$E78,$G$59,$G$65,$G$63)</f>
        <v>-1770702.6443074455</v>
      </c>
      <c r="J78" s="91"/>
      <c r="K78" s="58">
        <f>_xll.DBRW($E$57,$G$62,K$69,$G$61,$G$60,$C$70,$E78,$G$59,$G$65,$G$63)</f>
        <v>-1213183.5515001866</v>
      </c>
      <c r="L78" s="58">
        <f>_xll.DBRW($E$57,$G$62,L$69,$G$61,$G$60,$C$70,$E78,$G$59,$G$65,$G$63)</f>
        <v>-107640.43000000001</v>
      </c>
      <c r="M78" s="58">
        <f>_xll.DBRW($E$57,$G$62,M$69,$G$61,$G$60,$C$70,$E78,$G$59,$G$65,$G$63)</f>
        <v>-106337.46556966721</v>
      </c>
      <c r="N78" s="58">
        <f>_xll.DBRW($E$57,$G$62,N$69,$G$61,$G$60,$C$70,$E78,$G$59,$G$65,$G$63)</f>
        <v>-37192.916655699955</v>
      </c>
      <c r="O78" s="58">
        <f>_xll.DBRW($E$57,$G$62,O$69,$G$61,$G$60,$C$70,$E78,$G$59,$G$65,$G$63)</f>
        <v>-94839.937789208198</v>
      </c>
      <c r="P78" s="75"/>
      <c r="Q78" s="108">
        <f>_xll.DBRW($E$57,$G$62,Q$69,$G$61,$G$60,$C$70,$E78,$G$59,$G$65,$G$63)</f>
        <v>-1559194.3015147622</v>
      </c>
      <c r="R78" s="64"/>
      <c r="S78" s="58">
        <f>_xll.DBRW($E$57,$G$62,S$69,$G$61,$G$60,$C$70,$E78,$G$59,$G$65,$G$63)</f>
        <v>-178858</v>
      </c>
      <c r="T78" s="58">
        <f>_xll.DBRW($E$57,$G$62,T$69,$G$61,$G$60,$C$70,$E78,$G$59,$G$65,$G$63)</f>
        <v>-32650.342792683165</v>
      </c>
      <c r="U78" s="64"/>
      <c r="V78" s="108">
        <f>_xll.DBRW($E$57,$G$62,V$69,$G$61,$G$60,$C$70,$E78,$G$59,$G$65,$G$63)</f>
        <v>-211508.34279268316</v>
      </c>
      <c r="W78" s="75"/>
      <c r="X78" s="58">
        <f>_xll.DBRW($E$57,$G$62,X$69,$G$61,$G$60,$C$70,$E78,$G$59,$G$65,$G$63)</f>
        <v>0</v>
      </c>
      <c r="Y78" s="58">
        <f>_xll.DBRW($E$57,$G$62,Y$69,$G$61,$G$60,$C$70,$E78,$G$59,$G$65,$G$63)</f>
        <v>0</v>
      </c>
      <c r="Z78" s="58">
        <f>_xll.DBRW($E$57,$G$62,Z$69,$G$61,$G$60,$C$70,$E78,$G$59,$G$65,$G$63)</f>
        <v>0</v>
      </c>
      <c r="AB78" s="64">
        <f>_xll.DBRW($E$57,$G$62,AB$69,$G$61,$G$60,$C$70,$E78,$G$59,$G$65,$G$63)</f>
        <v>0</v>
      </c>
    </row>
    <row r="79" spans="1:28" s="11" customFormat="1" x14ac:dyDescent="0.3">
      <c r="A79" s="10" t="str">
        <f>IF(_xll.TM1RPTELISCONSOLIDATED($E$70,$E79),IF(_xll.TM1RPTELLEV($E$70,$E79)&lt;=5,_xll.TM1RPTELLEV($E$70,$E79),"Default"),IF(B79="1","Percent","Leaf"))</f>
        <v>Leaf</v>
      </c>
      <c r="B79" s="10" t="str" cm="1">
        <f t="array" ref="B79">_xll.DBRW("Finance:}Elementattributes_Accounts - MA",E79,"Format Flag - MI Reports - Percentages" )</f>
        <v/>
      </c>
      <c r="C79" s="10" t="s">
        <v>169</v>
      </c>
      <c r="D79" s="10"/>
      <c r="E79" s="146" t="s">
        <v>154</v>
      </c>
      <c r="F79" s="17"/>
      <c r="G79" s="52">
        <f>_xll.DBRW($E$57,$G$62,G$69,$G$61,$G$60,$G$64,$E79,$G$59,$G$65,$G$63)</f>
        <v>-295875.50221376499</v>
      </c>
      <c r="H79" s="75"/>
      <c r="I79" s="52">
        <f>_xll.DBRW($E$57,$G$62,I$69,$G$61,$G$60,$C$70,$E79,$G$59,$G$65,$G$63)</f>
        <v>-295875.50221376499</v>
      </c>
      <c r="J79" s="91"/>
      <c r="K79" s="58">
        <f>_xll.DBRW($E$57,$G$62,K$69,$G$61,$G$60,$C$70,$E79,$G$59,$G$65,$G$63)</f>
        <v>-172508.45160434063</v>
      </c>
      <c r="L79" s="58">
        <f>_xll.DBRW($E$57,$G$62,L$69,$G$61,$G$60,$C$70,$E79,$G$59,$G$65,$G$63)</f>
        <v>-73719.55</v>
      </c>
      <c r="M79" s="58">
        <f>_xll.DBRW($E$57,$G$62,M$69,$G$61,$G$60,$C$70,$E79,$G$59,$G$65,$G$63)</f>
        <v>-15500.083344759878</v>
      </c>
      <c r="N79" s="58">
        <f>_xll.DBRW($E$57,$G$62,N$69,$G$61,$G$60,$C$70,$E79,$G$59,$G$65,$G$63)</f>
        <v>-1444.6278623915132</v>
      </c>
      <c r="O79" s="58">
        <f>_xll.DBRW($E$57,$G$62,O$69,$G$61,$G$60,$C$70,$E79,$G$59,$G$65,$G$63)</f>
        <v>-10276.069318730748</v>
      </c>
      <c r="P79" s="75"/>
      <c r="Q79" s="108">
        <f>_xll.DBRW($E$57,$G$62,Q$69,$G$61,$G$60,$C$70,$E79,$G$59,$G$65,$G$63)</f>
        <v>-273448.78213022283</v>
      </c>
      <c r="R79" s="64"/>
      <c r="S79" s="58">
        <f>_xll.DBRW($E$57,$G$62,S$69,$G$61,$G$60,$C$70,$E79,$G$59,$G$65,$G$63)</f>
        <v>-6074</v>
      </c>
      <c r="T79" s="58">
        <f>_xll.DBRW($E$57,$G$62,T$69,$G$61,$G$60,$C$70,$E79,$G$59,$G$65,$G$63)</f>
        <v>-16352.720083542179</v>
      </c>
      <c r="U79" s="64"/>
      <c r="V79" s="108">
        <f>_xll.DBRW($E$57,$G$62,V$69,$G$61,$G$60,$C$70,$E79,$G$59,$G$65,$G$63)</f>
        <v>-22426.720083542179</v>
      </c>
      <c r="W79" s="75"/>
      <c r="X79" s="58">
        <f>_xll.DBRW($E$57,$G$62,X$69,$G$61,$G$60,$C$70,$E79,$G$59,$G$65,$G$63)</f>
        <v>0</v>
      </c>
      <c r="Y79" s="58">
        <f>_xll.DBRW($E$57,$G$62,Y$69,$G$61,$G$60,$C$70,$E79,$G$59,$G$65,$G$63)</f>
        <v>0</v>
      </c>
      <c r="Z79" s="58">
        <f>_xll.DBRW($E$57,$G$62,Z$69,$G$61,$G$60,$C$70,$E79,$G$59,$G$65,$G$63)</f>
        <v>0</v>
      </c>
      <c r="AB79" s="64">
        <f>_xll.DBRW($E$57,$G$62,AB$69,$G$61,$G$60,$C$70,$E79,$G$59,$G$65,$G$63)</f>
        <v>0</v>
      </c>
    </row>
    <row r="80" spans="1:28" s="2" customFormat="1" ht="25.8" x14ac:dyDescent="0.5">
      <c r="A80" s="2">
        <f>IF(_xll.TM1RPTELISCONSOLIDATED($E$70,$E80),IF(_xll.TM1RPTELLEV($E$70,$E80)&lt;=5,_xll.TM1RPTELLEV($E$70,$E80),"Default"),IF(B80="1","Percent","Leaf"))</f>
        <v>0</v>
      </c>
      <c r="B80" s="2" t="str" cm="1">
        <f t="array" ref="B80">_xll.DBRW("Finance:}Elementattributes_Accounts - MA",E80,"Format Flag - MI Reports - Percentages" )</f>
        <v/>
      </c>
      <c r="C80" s="2" t="s">
        <v>169</v>
      </c>
      <c r="E80" s="154" t="s">
        <v>155</v>
      </c>
      <c r="F80" s="66"/>
      <c r="G80" s="67">
        <f>_xll.DBRW($E$57,$G$62,G$69,$G$61,$G$60,$G$64,$E80,$G$59,$G$65,$G$63)</f>
        <v>42327194.704824179</v>
      </c>
      <c r="H80" s="79"/>
      <c r="I80" s="67">
        <f>_xll.DBRW($E$57,$G$62,I$69,$G$61,$G$60,$C$70,$E80,$G$59,$G$65,$G$63)</f>
        <v>42327194.704824179</v>
      </c>
      <c r="J80" s="85"/>
      <c r="K80" s="67">
        <f>_xll.DBRW($E$57,$G$62,K$69,$G$61,$G$60,$C$70,$E80,$G$59,$G$65,$G$63)</f>
        <v>13385000.04547089</v>
      </c>
      <c r="L80" s="67">
        <f>_xll.DBRW($E$57,$G$62,L$69,$G$61,$G$60,$C$70,$E80,$G$59,$G$65,$G$63)</f>
        <v>15620374.460000001</v>
      </c>
      <c r="M80" s="67">
        <f>_xll.DBRW($E$57,$G$62,M$69,$G$61,$G$60,$C$70,$E80,$G$59,$G$65,$G$63)</f>
        <v>2875914.502346728</v>
      </c>
      <c r="N80" s="67">
        <f>_xll.DBRW($E$57,$G$62,N$69,$G$61,$G$60,$C$70,$E80,$G$59,$G$65,$G$63)</f>
        <v>2760774.1972272233</v>
      </c>
      <c r="O80" s="67">
        <f>_xll.DBRW($E$57,$G$62,O$69,$G$61,$G$60,$C$70,$E80,$G$59,$G$65,$G$63)</f>
        <v>3902033.375187315</v>
      </c>
      <c r="P80" s="79"/>
      <c r="Q80" s="68">
        <f>_xll.DBRW($E$57,$G$62,Q$69,$G$61,$G$60,$C$70,$E80,$G$59,$G$65,$G$63)</f>
        <v>38544096.580232158</v>
      </c>
      <c r="R80" s="79"/>
      <c r="S80" s="68">
        <f>_xll.DBRW($E$57,$G$62,S$69,$G$61,$G$60,$C$70,$E80,$G$59,$G$65,$G$63)</f>
        <v>2149199.6</v>
      </c>
      <c r="T80" s="68">
        <f>_xll.DBRW($E$57,$G$62,T$69,$G$61,$G$60,$C$70,$E80,$G$59,$G$65,$G$63)</f>
        <v>1633784.5245920219</v>
      </c>
      <c r="U80" s="79"/>
      <c r="V80" s="68">
        <f>_xll.DBRW($E$57,$G$62,V$69,$G$61,$G$60,$C$70,$E80,$G$59,$G$65,$G$63)</f>
        <v>3782984.1245920211</v>
      </c>
      <c r="W80" s="79"/>
      <c r="X80" s="68">
        <f>_xll.DBRW($E$57,$G$62,X$69,$G$61,$G$60,$C$70,$E80,$G$59,$G$65,$G$63)</f>
        <v>114</v>
      </c>
      <c r="Y80" s="68">
        <f>_xll.DBRW($E$57,$G$62,Y$69,$G$61,$G$60,$C$70,$E80,$G$59,$G$65,$G$63)</f>
        <v>0</v>
      </c>
      <c r="Z80" s="68">
        <f>_xll.DBRW($E$57,$G$62,Z$69,$G$61,$G$60,$C$70,$E80,$G$59,$G$65,$G$63)</f>
        <v>0</v>
      </c>
      <c r="AB80" s="68">
        <f>_xll.DBRW($E$57,$G$62,AB$69,$G$61,$G$60,$C$70,$E80,$G$59,$G$65,$G$63)</f>
        <v>114</v>
      </c>
    </row>
    <row r="81" spans="1:28" s="118" customFormat="1" ht="16.8" customHeight="1" x14ac:dyDescent="0.3">
      <c r="A81" s="118" t="str">
        <f>IF(_xll.TM1RPTELISCONSOLIDATED($E$70,$E81),IF(_xll.TM1RPTELLEV($E$70,$E81)&lt;=5,_xll.TM1RPTELLEV($E$70,$E81),"Default"),IF(B81="1","Percent","Leaf"))</f>
        <v>Percent</v>
      </c>
      <c r="B81" s="118" t="str" cm="1">
        <f t="array" ref="B81">_xll.DBRW("Finance:}Elementattributes_Accounts - MA",E81,"Format Flag - MI Reports - Percentages" )</f>
        <v>1</v>
      </c>
      <c r="C81" s="118" t="s">
        <v>169</v>
      </c>
      <c r="E81" s="147" t="s">
        <v>175</v>
      </c>
      <c r="F81" s="122"/>
      <c r="G81" s="123">
        <f>_xll.DBRW($E$57,$G$62,G$69,$G$61,$G$60,$G$64,$E81,$G$59,$G$65,$G$63)</f>
        <v>0.37887829793368066</v>
      </c>
      <c r="H81" s="119"/>
      <c r="I81" s="123">
        <f>_xll.DBRW($E$57,$G$62,I$69,$G$61,$G$60,$C$70,$E81,$G$59,$G$65,$G$63)</f>
        <v>0.37887829793368066</v>
      </c>
      <c r="J81" s="120"/>
      <c r="K81" s="123">
        <f>_xll.DBRW($E$57,$G$62,K$69,$G$61,$G$60,$C$70,$E81,$G$59,$G$65,$G$63)</f>
        <v>0.27365301289209115</v>
      </c>
      <c r="L81" s="123">
        <f>_xll.DBRW($E$57,$G$62,L$69,$G$61,$G$60,$C$70,$E81,$G$59,$G$65,$G$63)</f>
        <v>0.4212372745062079</v>
      </c>
      <c r="M81" s="123">
        <f>_xll.DBRW($E$57,$G$62,M$69,$G$61,$G$60,$C$70,$E81,$G$59,$G$65,$G$63)</f>
        <v>0.48364814601442641</v>
      </c>
      <c r="N81" s="123">
        <f>_xll.DBRW($E$57,$G$62,N$69,$G$61,$G$60,$C$70,$E81,$G$59,$G$65,$G$63)</f>
        <v>0.41288260033293617</v>
      </c>
      <c r="O81" s="123">
        <f>_xll.DBRW($E$57,$G$62,O$69,$G$61,$G$60,$C$70,$E81,$G$59,$G$65,$G$63)</f>
        <v>0.5285802691314675</v>
      </c>
      <c r="P81" s="119"/>
      <c r="Q81" s="124">
        <f>_xll.DBRW($E$57,$G$62,Q$69,$G$61,$G$60,$C$70,$E81,$G$59,$G$65,$G$63)</f>
        <v>0.37034246690090378</v>
      </c>
      <c r="R81" s="119"/>
      <c r="S81" s="124">
        <f>_xll.DBRW($E$57,$G$62,S$69,$G$61,$G$60,$C$70,$E81,$G$59,$G$65,$G$63)</f>
        <v>0.48711647180485612</v>
      </c>
      <c r="T81" s="124">
        <f>_xll.DBRW($E$57,$G$62,T$69,$G$61,$G$60,$C$70,$E81,$G$59,$G$65,$G$63)</f>
        <v>0.44914759951013933</v>
      </c>
      <c r="U81" s="119"/>
      <c r="V81" s="124">
        <f>_xll.DBRW($E$57,$G$62,V$69,$G$61,$G$60,$C$70,$E81,$G$59,$G$65,$G$63)</f>
        <v>0.49514782494599741</v>
      </c>
      <c r="W81" s="119"/>
      <c r="X81" s="124">
        <f>_xll.DBRW($E$57,$G$62,X$69,$G$61,$G$60,$C$70,$E81,$G$59,$G$65,$G$63)</f>
        <v>1</v>
      </c>
      <c r="Y81" s="124">
        <f>_xll.DBRW($E$57,$G$62,Y$69,$G$61,$G$60,$C$70,$E81,$G$59,$G$65,$G$63)</f>
        <v>0</v>
      </c>
      <c r="Z81" s="124">
        <f>_xll.DBRW($E$57,$G$62,Z$69,$G$61,$G$60,$C$70,$E81,$G$59,$G$65,$G$63)</f>
        <v>0</v>
      </c>
      <c r="AA81" s="121"/>
      <c r="AB81" s="124">
        <f>_xll.DBRW($E$57,$G$62,AB$69,$G$61,$G$60,$C$70,$E81,$G$59,$G$65,$G$63)</f>
        <v>1</v>
      </c>
    </row>
    <row r="82" spans="1:28" s="11" customFormat="1" x14ac:dyDescent="0.3">
      <c r="A82" s="10" t="str">
        <f>IF(_xll.TM1RPTELISCONSOLIDATED($E$70,$E82),IF(_xll.TM1RPTELLEV($E$70,$E82)&lt;=5,_xll.TM1RPTELLEV($E$70,$E82),"Default"),IF(B82="1","Percent","Leaf"))</f>
        <v>Leaf</v>
      </c>
      <c r="B82" s="10" t="str" cm="1">
        <f t="array" ref="B82">_xll.DBRW("Finance:}Elementattributes_Accounts - MA",E82,"Format Flag - MI Reports - Percentages" )</f>
        <v/>
      </c>
      <c r="C82" s="10" t="s">
        <v>169</v>
      </c>
      <c r="D82" s="10"/>
      <c r="E82" s="146" t="s">
        <v>156</v>
      </c>
      <c r="F82" s="17"/>
      <c r="G82" s="52">
        <f>_xll.DBRW($E$57,$G$62,G$69,$G$61,$G$60,$G$64,$E82,$G$59,$G$65,$G$63)</f>
        <v>-15587708.634955198</v>
      </c>
      <c r="H82" s="75"/>
      <c r="I82" s="52">
        <f>_xll.DBRW($E$57,$G$62,I$69,$G$61,$G$60,$C$70,$E82,$G$59,$G$65,$G$63)</f>
        <v>-15587708.634955198</v>
      </c>
      <c r="J82" s="91"/>
      <c r="K82" s="58">
        <f>_xll.DBRW($E$57,$G$62,K$69,$G$61,$G$60,$C$70,$E82,$G$59,$G$65,$G$63)</f>
        <v>-13109480.198980959</v>
      </c>
      <c r="L82" s="58">
        <f>_xll.DBRW($E$57,$G$62,L$69,$G$61,$G$60,$C$70,$E82,$G$59,$G$65,$G$63)</f>
        <v>-2469681.6999999997</v>
      </c>
      <c r="M82" s="58">
        <f>_xll.DBRW($E$57,$G$62,M$69,$G$61,$G$60,$C$70,$E82,$G$59,$G$65,$G$63)</f>
        <v>-92302.828092659154</v>
      </c>
      <c r="N82" s="58">
        <f>_xll.DBRW($E$57,$G$62,N$69,$G$61,$G$60,$C$70,$E82,$G$59,$G$65,$G$63)</f>
        <v>0</v>
      </c>
      <c r="O82" s="58">
        <f>_xll.DBRW($E$57,$G$62,O$69,$G$61,$G$60,$C$70,$E82,$G$59,$G$65,$G$63)</f>
        <v>-138964.24991453413</v>
      </c>
      <c r="P82" s="75"/>
      <c r="Q82" s="108">
        <f>_xll.DBRW($E$57,$G$62,Q$69,$G$61,$G$60,$C$70,$E82,$G$59,$G$65,$G$63)</f>
        <v>-15587708.634955198</v>
      </c>
      <c r="R82" s="64"/>
      <c r="S82" s="58">
        <f>_xll.DBRW($E$57,$G$62,S$69,$G$61,$G$60,$C$70,$E82,$G$59,$G$65,$G$63)</f>
        <v>0</v>
      </c>
      <c r="T82" s="58">
        <f>_xll.DBRW($E$57,$G$62,T$69,$G$61,$G$60,$C$70,$E82,$G$59,$G$65,$G$63)</f>
        <v>0</v>
      </c>
      <c r="U82" s="64"/>
      <c r="V82" s="108">
        <f>_xll.DBRW($E$57,$G$62,V$69,$G$61,$G$60,$C$70,$E82,$G$59,$G$65,$G$63)</f>
        <v>0</v>
      </c>
      <c r="W82" s="75"/>
      <c r="X82" s="58">
        <f>_xll.DBRW($E$57,$G$62,X$69,$G$61,$G$60,$C$70,$E82,$G$59,$G$65,$G$63)</f>
        <v>0</v>
      </c>
      <c r="Y82" s="58">
        <f>_xll.DBRW($E$57,$G$62,Y$69,$G$61,$G$60,$C$70,$E82,$G$59,$G$65,$G$63)</f>
        <v>0</v>
      </c>
      <c r="Z82" s="58">
        <f>_xll.DBRW($E$57,$G$62,Z$69,$G$61,$G$60,$C$70,$E82,$G$59,$G$65,$G$63)</f>
        <v>0</v>
      </c>
      <c r="AB82" s="64">
        <f>_xll.DBRW($E$57,$G$62,AB$69,$G$61,$G$60,$C$70,$E82,$G$59,$G$65,$G$63)</f>
        <v>0</v>
      </c>
    </row>
    <row r="83" spans="1:28" s="2" customFormat="1" ht="25.8" x14ac:dyDescent="0.5">
      <c r="A83" s="2">
        <f>IF(_xll.TM1RPTELISCONSOLIDATED($E$70,$E83),IF(_xll.TM1RPTELLEV($E$70,$E83)&lt;=5,_xll.TM1RPTELLEV($E$70,$E83),"Default"),IF(B83="1","Percent","Leaf"))</f>
        <v>0</v>
      </c>
      <c r="B83" s="2" t="str" cm="1">
        <f t="array" ref="B83">_xll.DBRW("Finance:}Elementattributes_Accounts - MA",E83,"Format Flag - MI Reports - Percentages" )</f>
        <v/>
      </c>
      <c r="C83" s="2" t="s">
        <v>169</v>
      </c>
      <c r="E83" s="154" t="s">
        <v>157</v>
      </c>
      <c r="F83" s="66"/>
      <c r="G83" s="67">
        <f>_xll.DBRW($E$57,$G$62,G$69,$G$61,$G$60,$G$64,$E83,$G$59,$G$65,$G$63)</f>
        <v>4315473.1963361222</v>
      </c>
      <c r="H83" s="79"/>
      <c r="I83" s="67">
        <f>_xll.DBRW($E$57,$G$62,I$69,$G$61,$G$60,$C$70,$E83,$G$59,$G$65,$G$63)</f>
        <v>4315473.1963361222</v>
      </c>
      <c r="J83" s="85"/>
      <c r="K83" s="67">
        <f>_xll.DBRW($E$57,$G$62,K$69,$G$61,$G$60,$C$70,$E83,$G$59,$G$65,$G$63)</f>
        <v>3226065.34511289</v>
      </c>
      <c r="L83" s="67">
        <f>_xll.DBRW($E$57,$G$62,L$69,$G$61,$G$60,$C$70,$E83,$G$59,$G$65,$G$63)</f>
        <v>838185.81000000052</v>
      </c>
      <c r="M83" s="67">
        <f>_xll.DBRW($E$57,$G$62,M$69,$G$61,$G$60,$C$70,$E83,$G$59,$G$65,$G$63)</f>
        <v>67626.232471014693</v>
      </c>
      <c r="N83" s="67">
        <f>_xll.DBRW($E$57,$G$62,N$69,$G$61,$G$60,$C$70,$E83,$G$59,$G$65,$G$63)</f>
        <v>0</v>
      </c>
      <c r="O83" s="67">
        <f>_xll.DBRW($E$57,$G$62,O$69,$G$61,$G$60,$C$70,$E83,$G$59,$G$65,$G$63)</f>
        <v>183481.80875221643</v>
      </c>
      <c r="P83" s="79"/>
      <c r="Q83" s="68">
        <f>_xll.DBRW($E$57,$G$62,Q$69,$G$61,$G$60,$C$70,$E83,$G$59,$G$65,$G$63)</f>
        <v>4315359.1963361222</v>
      </c>
      <c r="R83" s="79"/>
      <c r="S83" s="68">
        <f>_xll.DBRW($E$57,$G$62,S$69,$G$61,$G$60,$C$70,$E83,$G$59,$G$65,$G$63)</f>
        <v>0</v>
      </c>
      <c r="T83" s="68">
        <f>_xll.DBRW($E$57,$G$62,T$69,$G$61,$G$60,$C$70,$E83,$G$59,$G$65,$G$63)</f>
        <v>0</v>
      </c>
      <c r="U83" s="79"/>
      <c r="V83" s="68">
        <f>_xll.DBRW($E$57,$G$62,V$69,$G$61,$G$60,$C$70,$E83,$G$59,$G$65,$G$63)</f>
        <v>0</v>
      </c>
      <c r="W83" s="79"/>
      <c r="X83" s="68">
        <f>_xll.DBRW($E$57,$G$62,X$69,$G$61,$G$60,$C$70,$E83,$G$59,$G$65,$G$63)</f>
        <v>114</v>
      </c>
      <c r="Y83" s="68">
        <f>_xll.DBRW($E$57,$G$62,Y$69,$G$61,$G$60,$C$70,$E83,$G$59,$G$65,$G$63)</f>
        <v>0</v>
      </c>
      <c r="Z83" s="68">
        <f>_xll.DBRW($E$57,$G$62,Z$69,$G$61,$G$60,$C$70,$E83,$G$59,$G$65,$G$63)</f>
        <v>0</v>
      </c>
      <c r="AB83" s="68">
        <f>_xll.DBRW($E$57,$G$62,AB$69,$G$61,$G$60,$C$70,$E83,$G$59,$G$65,$G$63)</f>
        <v>114</v>
      </c>
    </row>
    <row r="84" spans="1:28" s="118" customFormat="1" ht="16.8" customHeight="1" x14ac:dyDescent="0.3">
      <c r="A84" s="118" t="str">
        <f>IF(_xll.TM1RPTELISCONSOLIDATED($E$70,$E84),IF(_xll.TM1RPTELLEV($E$70,$E84)&lt;=5,_xll.TM1RPTELLEV($E$70,$E84),"Default"),IF(B84="1","Percent","Leaf"))</f>
        <v>Percent</v>
      </c>
      <c r="B84" s="118" t="str" cm="1">
        <f t="array" ref="B84">_xll.DBRW("Finance:}Elementattributes_Accounts - MA",E84,"Format Flag - MI Reports - Percentages" )</f>
        <v>1</v>
      </c>
      <c r="C84" s="118" t="s">
        <v>169</v>
      </c>
      <c r="E84" s="147" t="s">
        <v>176</v>
      </c>
      <c r="F84" s="122"/>
      <c r="G84" s="123">
        <f>_xll.DBRW($E$57,$G$62,G$69,$G$61,$G$60,$G$64,$E84,$G$59,$G$65,$G$63)</f>
        <v>0.21682328146906818</v>
      </c>
      <c r="H84" s="119"/>
      <c r="I84" s="123">
        <f>_xll.DBRW($E$57,$G$62,I$69,$G$61,$G$60,$C$70,$E84,$G$59,$G$65,$G$63)</f>
        <v>0.21682328146906818</v>
      </c>
      <c r="J84" s="120"/>
      <c r="K84" s="123">
        <f>_xll.DBRW($E$57,$G$62,K$69,$G$61,$G$60,$C$70,$E84,$G$59,$G$65,$G$63)</f>
        <v>0.19748745681035923</v>
      </c>
      <c r="L84" s="123">
        <f>_xll.DBRW($E$57,$G$62,L$69,$G$61,$G$60,$C$70,$E84,$G$59,$G$65,$G$63)</f>
        <v>0.25339159064445133</v>
      </c>
      <c r="M84" s="123">
        <f>_xll.DBRW($E$57,$G$62,M$69,$G$61,$G$60,$C$70,$E84,$G$59,$G$65,$G$63)</f>
        <v>0.42285143320835122</v>
      </c>
      <c r="N84" s="123">
        <f>_xll.DBRW($E$57,$G$62,N$69,$G$61,$G$60,$C$70,$E84,$G$59,$G$65,$G$63)</f>
        <v>0</v>
      </c>
      <c r="O84" s="123">
        <f>_xll.DBRW($E$57,$G$62,O$69,$G$61,$G$60,$C$70,$E84,$G$59,$G$65,$G$63)</f>
        <v>0.56903101719052396</v>
      </c>
      <c r="P84" s="119"/>
      <c r="Q84" s="124">
        <f>_xll.DBRW($E$57,$G$62,Q$69,$G$61,$G$60,$C$70,$E84,$G$59,$G$65,$G$63)</f>
        <v>0.21681879562062165</v>
      </c>
      <c r="R84" s="119"/>
      <c r="S84" s="124">
        <f>_xll.DBRW($E$57,$G$62,S$69,$G$61,$G$60,$C$70,$E84,$G$59,$G$65,$G$63)</f>
        <v>0</v>
      </c>
      <c r="T84" s="124">
        <f>_xll.DBRW($E$57,$G$62,T$69,$G$61,$G$60,$C$70,$E84,$G$59,$G$65,$G$63)</f>
        <v>0</v>
      </c>
      <c r="U84" s="119"/>
      <c r="V84" s="124">
        <f>_xll.DBRW($E$57,$G$62,V$69,$G$61,$G$60,$C$70,$E84,$G$59,$G$65,$G$63)</f>
        <v>0</v>
      </c>
      <c r="W84" s="119"/>
      <c r="X84" s="124">
        <f>_xll.DBRW($E$57,$G$62,X$69,$G$61,$G$60,$C$70,$E84,$G$59,$G$65,$G$63)</f>
        <v>1</v>
      </c>
      <c r="Y84" s="124">
        <f>_xll.DBRW($E$57,$G$62,Y$69,$G$61,$G$60,$C$70,$E84,$G$59,$G$65,$G$63)</f>
        <v>0</v>
      </c>
      <c r="Z84" s="124">
        <f>_xll.DBRW($E$57,$G$62,Z$69,$G$61,$G$60,$C$70,$E84,$G$59,$G$65,$G$63)</f>
        <v>0</v>
      </c>
      <c r="AA84" s="121"/>
      <c r="AB84" s="124">
        <f>_xll.DBRW($E$57,$G$62,AB$69,$G$61,$G$60,$C$70,$E84,$G$59,$G$65,$G$63)</f>
        <v>1</v>
      </c>
    </row>
    <row r="85" spans="1:28" s="11" customFormat="1" x14ac:dyDescent="0.3">
      <c r="A85" s="10" t="str">
        <f>IF(_xll.TM1RPTELISCONSOLIDATED($E$70,$E85),IF(_xll.TM1RPTELLEV($E$70,$E85)&lt;=5,_xll.TM1RPTELLEV($E$70,$E85),"Default"),IF(B85="1","Percent","Leaf"))</f>
        <v>Leaf</v>
      </c>
      <c r="B85" s="10" t="str" cm="1">
        <f t="array" ref="B85">_xll.DBRW("Finance:}Elementattributes_Accounts - MA",E85,"Format Flag - MI Reports - Percentages" )</f>
        <v/>
      </c>
      <c r="C85" s="10" t="s">
        <v>169</v>
      </c>
      <c r="D85" s="10"/>
      <c r="E85" s="146" t="s">
        <v>159</v>
      </c>
      <c r="F85" s="17"/>
      <c r="G85" s="52">
        <f>_xll.DBRW($E$57,$G$62,G$69,$G$61,$G$60,$G$64,$E85,$G$59,$G$65,$G$63)</f>
        <v>-1761248.3367088423</v>
      </c>
      <c r="H85" s="75"/>
      <c r="I85" s="52">
        <f>_xll.DBRW($E$57,$G$62,I$69,$G$61,$G$60,$C$70,$E85,$G$59,$G$65,$G$63)</f>
        <v>-1761248.3367088423</v>
      </c>
      <c r="J85" s="91"/>
      <c r="K85" s="58">
        <f>_xll.DBRW($E$57,$G$62,K$69,$G$61,$G$60,$C$70,$E85,$G$59,$G$65,$G$63)</f>
        <v>-1308968.2245820318</v>
      </c>
      <c r="L85" s="58">
        <f>_xll.DBRW($E$57,$G$62,L$69,$G$61,$G$60,$C$70,$E85,$G$59,$G$65,$G$63)</f>
        <v>-407757.51999999996</v>
      </c>
      <c r="M85" s="58">
        <f>_xll.DBRW($E$57,$G$62,M$69,$G$61,$G$60,$C$70,$E85,$G$59,$G$65,$G$63)</f>
        <v>-44522.592126810552</v>
      </c>
      <c r="N85" s="58">
        <f>_xll.DBRW($E$57,$G$62,N$69,$G$61,$G$60,$C$70,$E85,$G$59,$G$65,$G$63)</f>
        <v>0</v>
      </c>
      <c r="O85" s="58">
        <f>_xll.DBRW($E$57,$G$62,O$69,$G$61,$G$60,$C$70,$E85,$G$59,$G$65,$G$63)</f>
        <v>0</v>
      </c>
      <c r="P85" s="75"/>
      <c r="Q85" s="108">
        <f>_xll.DBRW($E$57,$G$62,Q$69,$G$61,$G$60,$C$70,$E85,$G$59,$G$65,$G$63)</f>
        <v>-1761248.3367088423</v>
      </c>
      <c r="R85" s="64"/>
      <c r="S85" s="58">
        <f>_xll.DBRW($E$57,$G$62,S$69,$G$61,$G$60,$C$70,$E85,$G$59,$G$65,$G$63)</f>
        <v>0</v>
      </c>
      <c r="T85" s="58">
        <f>_xll.DBRW($E$57,$G$62,T$69,$G$61,$G$60,$C$70,$E85,$G$59,$G$65,$G$63)</f>
        <v>0</v>
      </c>
      <c r="U85" s="64"/>
      <c r="V85" s="108">
        <f>_xll.DBRW($E$57,$G$62,V$69,$G$61,$G$60,$C$70,$E85,$G$59,$G$65,$G$63)</f>
        <v>0</v>
      </c>
      <c r="W85" s="75"/>
      <c r="X85" s="58">
        <f>_xll.DBRW($E$57,$G$62,X$69,$G$61,$G$60,$C$70,$E85,$G$59,$G$65,$G$63)</f>
        <v>0</v>
      </c>
      <c r="Y85" s="58">
        <f>_xll.DBRW($E$57,$G$62,Y$69,$G$61,$G$60,$C$70,$E85,$G$59,$G$65,$G$63)</f>
        <v>0</v>
      </c>
      <c r="Z85" s="58">
        <f>_xll.DBRW($E$57,$G$62,Z$69,$G$61,$G$60,$C$70,$E85,$G$59,$G$65,$G$63)</f>
        <v>0</v>
      </c>
      <c r="AB85" s="64">
        <f>_xll.DBRW($E$57,$G$62,AB$69,$G$61,$G$60,$C$70,$E85,$G$59,$G$65,$G$63)</f>
        <v>0</v>
      </c>
    </row>
    <row r="86" spans="1:28" s="11" customFormat="1" x14ac:dyDescent="0.3">
      <c r="A86" s="10" t="str">
        <f>IF(_xll.TM1RPTELISCONSOLIDATED($E$70,$E86),IF(_xll.TM1RPTELLEV($E$70,$E86)&lt;=5,_xll.TM1RPTELLEV($E$70,$E86),"Default"),IF(B86="1","Percent","Leaf"))</f>
        <v>Leaf</v>
      </c>
      <c r="B86" s="10" t="str" cm="1">
        <f t="array" ref="B86">_xll.DBRW("Finance:}Elementattributes_Accounts - MA",E86,"Format Flag - MI Reports - Percentages" )</f>
        <v/>
      </c>
      <c r="C86" s="10" t="s">
        <v>169</v>
      </c>
      <c r="D86" s="10"/>
      <c r="E86" s="146" t="s">
        <v>160</v>
      </c>
      <c r="F86" s="17"/>
      <c r="G86" s="52">
        <f>_xll.DBRW($E$57,$G$62,G$69,$G$61,$G$60,$G$64,$E86,$G$59,$G$65,$G$63)</f>
        <v>-67772.516043335519</v>
      </c>
      <c r="H86" s="75"/>
      <c r="I86" s="52">
        <f>_xll.DBRW($E$57,$G$62,I$69,$G$61,$G$60,$C$70,$E86,$G$59,$G$65,$G$63)</f>
        <v>-67772.516043335519</v>
      </c>
      <c r="J86" s="91"/>
      <c r="K86" s="58">
        <f>_xll.DBRW($E$57,$G$62,K$69,$G$61,$G$60,$C$70,$E86,$G$59,$G$65,$G$63)</f>
        <v>-67772.516043335519</v>
      </c>
      <c r="L86" s="58">
        <f>_xll.DBRW($E$57,$G$62,L$69,$G$61,$G$60,$C$70,$E86,$G$59,$G$65,$G$63)</f>
        <v>0</v>
      </c>
      <c r="M86" s="58">
        <f>_xll.DBRW($E$57,$G$62,M$69,$G$61,$G$60,$C$70,$E86,$G$59,$G$65,$G$63)</f>
        <v>0</v>
      </c>
      <c r="N86" s="58">
        <f>_xll.DBRW($E$57,$G$62,N$69,$G$61,$G$60,$C$70,$E86,$G$59,$G$65,$G$63)</f>
        <v>0</v>
      </c>
      <c r="O86" s="58">
        <f>_xll.DBRW($E$57,$G$62,O$69,$G$61,$G$60,$C$70,$E86,$G$59,$G$65,$G$63)</f>
        <v>0</v>
      </c>
      <c r="P86" s="75"/>
      <c r="Q86" s="108">
        <f>_xll.DBRW($E$57,$G$62,Q$69,$G$61,$G$60,$C$70,$E86,$G$59,$G$65,$G$63)</f>
        <v>-67772.516043335519</v>
      </c>
      <c r="R86" s="64"/>
      <c r="S86" s="58">
        <f>_xll.DBRW($E$57,$G$62,S$69,$G$61,$G$60,$C$70,$E86,$G$59,$G$65,$G$63)</f>
        <v>0</v>
      </c>
      <c r="T86" s="58">
        <f>_xll.DBRW($E$57,$G$62,T$69,$G$61,$G$60,$C$70,$E86,$G$59,$G$65,$G$63)</f>
        <v>0</v>
      </c>
      <c r="U86" s="64"/>
      <c r="V86" s="108">
        <f>_xll.DBRW($E$57,$G$62,V$69,$G$61,$G$60,$C$70,$E86,$G$59,$G$65,$G$63)</f>
        <v>0</v>
      </c>
      <c r="W86" s="75"/>
      <c r="X86" s="58">
        <f>_xll.DBRW($E$57,$G$62,X$69,$G$61,$G$60,$C$70,$E86,$G$59,$G$65,$G$63)</f>
        <v>0</v>
      </c>
      <c r="Y86" s="58">
        <f>_xll.DBRW($E$57,$G$62,Y$69,$G$61,$G$60,$C$70,$E86,$G$59,$G$65,$G$63)</f>
        <v>0</v>
      </c>
      <c r="Z86" s="58">
        <f>_xll.DBRW($E$57,$G$62,Z$69,$G$61,$G$60,$C$70,$E86,$G$59,$G$65,$G$63)</f>
        <v>0</v>
      </c>
      <c r="AB86" s="64">
        <f>_xll.DBRW($E$57,$G$62,AB$69,$G$61,$G$60,$C$70,$E86,$G$59,$G$65,$G$63)</f>
        <v>0</v>
      </c>
    </row>
    <row r="87" spans="1:28" s="11" customFormat="1" x14ac:dyDescent="0.3">
      <c r="A87" s="10" t="str">
        <f>IF(_xll.TM1RPTELISCONSOLIDATED($E$70,$E87),IF(_xll.TM1RPTELLEV($E$70,$E87)&lt;=5,_xll.TM1RPTELLEV($E$70,$E87),"Default"),IF(B87="1","Percent","Leaf"))</f>
        <v>Leaf</v>
      </c>
      <c r="B87" s="10" t="str" cm="1">
        <f t="array" ref="B87">_xll.DBRW("Finance:}Elementattributes_Accounts - MA",E87,"Format Flag - MI Reports - Percentages" )</f>
        <v/>
      </c>
      <c r="C87" s="10" t="s">
        <v>169</v>
      </c>
      <c r="D87" s="10"/>
      <c r="E87" s="146" t="s">
        <v>197</v>
      </c>
      <c r="F87" s="17"/>
      <c r="G87" s="52">
        <f>_xll.DBRW($E$57,$G$62,G$69,$G$61,$G$60,$G$64,$E87,$G$59,$G$65,$G$63)</f>
        <v>0</v>
      </c>
      <c r="H87" s="75"/>
      <c r="I87" s="52">
        <f>_xll.DBRW($E$57,$G$62,I$69,$G$61,$G$60,$C$70,$E87,$G$59,$G$65,$G$63)</f>
        <v>0</v>
      </c>
      <c r="J87" s="91"/>
      <c r="K87" s="58">
        <f>_xll.DBRW($E$57,$G$62,K$69,$G$61,$G$60,$C$70,$E87,$G$59,$G$65,$G$63)</f>
        <v>0</v>
      </c>
      <c r="L87" s="58">
        <f>_xll.DBRW($E$57,$G$62,L$69,$G$61,$G$60,$C$70,$E87,$G$59,$G$65,$G$63)</f>
        <v>0</v>
      </c>
      <c r="M87" s="58">
        <f>_xll.DBRW($E$57,$G$62,M$69,$G$61,$G$60,$C$70,$E87,$G$59,$G$65,$G$63)</f>
        <v>0</v>
      </c>
      <c r="N87" s="58">
        <f>_xll.DBRW($E$57,$G$62,N$69,$G$61,$G$60,$C$70,$E87,$G$59,$G$65,$G$63)</f>
        <v>0</v>
      </c>
      <c r="O87" s="58">
        <f>_xll.DBRW($E$57,$G$62,O$69,$G$61,$G$60,$C$70,$E87,$G$59,$G$65,$G$63)</f>
        <v>0</v>
      </c>
      <c r="P87" s="75"/>
      <c r="Q87" s="108">
        <f>_xll.DBRW($E$57,$G$62,Q$69,$G$61,$G$60,$C$70,$E87,$G$59,$G$65,$G$63)</f>
        <v>0</v>
      </c>
      <c r="R87" s="64"/>
      <c r="S87" s="58">
        <f>_xll.DBRW($E$57,$G$62,S$69,$G$61,$G$60,$C$70,$E87,$G$59,$G$65,$G$63)</f>
        <v>0</v>
      </c>
      <c r="T87" s="58">
        <f>_xll.DBRW($E$57,$G$62,T$69,$G$61,$G$60,$C$70,$E87,$G$59,$G$65,$G$63)</f>
        <v>0</v>
      </c>
      <c r="U87" s="64"/>
      <c r="V87" s="108">
        <f>_xll.DBRW($E$57,$G$62,V$69,$G$61,$G$60,$C$70,$E87,$G$59,$G$65,$G$63)</f>
        <v>0</v>
      </c>
      <c r="W87" s="75"/>
      <c r="X87" s="58">
        <f>_xll.DBRW($E$57,$G$62,X$69,$G$61,$G$60,$C$70,$E87,$G$59,$G$65,$G$63)</f>
        <v>0</v>
      </c>
      <c r="Y87" s="58">
        <f>_xll.DBRW($E$57,$G$62,Y$69,$G$61,$G$60,$C$70,$E87,$G$59,$G$65,$G$63)</f>
        <v>0</v>
      </c>
      <c r="Z87" s="58">
        <f>_xll.DBRW($E$57,$G$62,Z$69,$G$61,$G$60,$C$70,$E87,$G$59,$G$65,$G$63)</f>
        <v>0</v>
      </c>
      <c r="AB87" s="64">
        <f>_xll.DBRW($E$57,$G$62,AB$69,$G$61,$G$60,$C$70,$E87,$G$59,$G$65,$G$63)</f>
        <v>0</v>
      </c>
    </row>
    <row r="88" spans="1:28" s="2" customFormat="1" ht="25.8" x14ac:dyDescent="0.5">
      <c r="A88" s="2">
        <f>IF(_xll.TM1RPTELISCONSOLIDATED($E$70,$E88),IF(_xll.TM1RPTELLEV($E$70,$E88)&lt;=5,_xll.TM1RPTELLEV($E$70,$E88),"Default"),IF(B88="1","Percent","Leaf"))</f>
        <v>0</v>
      </c>
      <c r="B88" s="2" t="str" cm="1">
        <f t="array" ref="B88">_xll.DBRW("Finance:}Elementattributes_Accounts - MA",E88,"Format Flag - MI Reports - Percentages" )</f>
        <v/>
      </c>
      <c r="C88" s="2" t="s">
        <v>169</v>
      </c>
      <c r="E88" s="154" t="s">
        <v>177</v>
      </c>
      <c r="F88" s="66"/>
      <c r="G88" s="67">
        <f>_xll.DBRW($E$57,$G$62,G$69,$G$61,$G$60,$G$64,$E88,$G$59,$G$65,$G$63)</f>
        <v>2486452.3435839443</v>
      </c>
      <c r="H88" s="79"/>
      <c r="I88" s="67">
        <f>_xll.DBRW($E$57,$G$62,I$69,$G$61,$G$60,$C$70,$E88,$G$59,$G$65,$G$63)</f>
        <v>2486452.3435839443</v>
      </c>
      <c r="J88" s="85"/>
      <c r="K88" s="67">
        <f>_xll.DBRW($E$57,$G$62,K$69,$G$61,$G$60,$C$70,$E88,$G$59,$G$65,$G$63)</f>
        <v>1849324.6044875227</v>
      </c>
      <c r="L88" s="67">
        <f>_xll.DBRW($E$57,$G$62,L$69,$G$61,$G$60,$C$70,$E88,$G$59,$G$65,$G$63)</f>
        <v>430428.29000000056</v>
      </c>
      <c r="M88" s="67">
        <f>_xll.DBRW($E$57,$G$62,M$69,$G$61,$G$60,$C$70,$E88,$G$59,$G$65,$G$63)</f>
        <v>23103.640344204141</v>
      </c>
      <c r="N88" s="67">
        <f>_xll.DBRW($E$57,$G$62,N$69,$G$61,$G$60,$C$70,$E88,$G$59,$G$65,$G$63)</f>
        <v>0</v>
      </c>
      <c r="O88" s="67">
        <f>_xll.DBRW($E$57,$G$62,O$69,$G$61,$G$60,$C$70,$E88,$G$59,$G$65,$G$63)</f>
        <v>183481.80875221643</v>
      </c>
      <c r="P88" s="79"/>
      <c r="Q88" s="68">
        <f>_xll.DBRW($E$57,$G$62,Q$69,$G$61,$G$60,$C$70,$E88,$G$59,$G$65,$G$63)</f>
        <v>2486338.3435839443</v>
      </c>
      <c r="R88" s="79"/>
      <c r="S88" s="68">
        <f>_xll.DBRW($E$57,$G$62,S$69,$G$61,$G$60,$C$70,$E88,$G$59,$G$65,$G$63)</f>
        <v>0</v>
      </c>
      <c r="T88" s="68">
        <f>_xll.DBRW($E$57,$G$62,T$69,$G$61,$G$60,$C$70,$E88,$G$59,$G$65,$G$63)</f>
        <v>0</v>
      </c>
      <c r="U88" s="79"/>
      <c r="V88" s="68">
        <f>_xll.DBRW($E$57,$G$62,V$69,$G$61,$G$60,$C$70,$E88,$G$59,$G$65,$G$63)</f>
        <v>0</v>
      </c>
      <c r="W88" s="79"/>
      <c r="X88" s="68">
        <f>_xll.DBRW($E$57,$G$62,X$69,$G$61,$G$60,$C$70,$E88,$G$59,$G$65,$G$63)</f>
        <v>114</v>
      </c>
      <c r="Y88" s="68">
        <f>_xll.DBRW($E$57,$G$62,Y$69,$G$61,$G$60,$C$70,$E88,$G$59,$G$65,$G$63)</f>
        <v>0</v>
      </c>
      <c r="Z88" s="68">
        <f>_xll.DBRW($E$57,$G$62,Z$69,$G$61,$G$60,$C$70,$E88,$G$59,$G$65,$G$63)</f>
        <v>0</v>
      </c>
      <c r="AB88" s="68">
        <f>_xll.DBRW($E$57,$G$62,AB$69,$G$61,$G$60,$C$70,$E88,$G$59,$G$65,$G$63)</f>
        <v>114</v>
      </c>
    </row>
    <row r="89" spans="1:28" s="11" customFormat="1" x14ac:dyDescent="0.3">
      <c r="A89" s="10" t="str">
        <f>IF(_xll.TM1RPTELISCONSOLIDATED($E$70,$E89),IF(_xll.TM1RPTELLEV($E$70,$E89)&lt;=5,_xll.TM1RPTELLEV($E$70,$E89),"Default"),IF(B89="1","Percent","Leaf"))</f>
        <v>Leaf</v>
      </c>
      <c r="B89" s="10" t="str" cm="1">
        <f t="array" ref="B89">_xll.DBRW("Finance:}Elementattributes_Accounts - MA",E89,"Format Flag - MI Reports - Percentages" )</f>
        <v/>
      </c>
      <c r="C89" s="10" t="s">
        <v>169</v>
      </c>
      <c r="D89" s="10"/>
      <c r="E89" s="146" t="s">
        <v>158</v>
      </c>
      <c r="F89" s="17"/>
      <c r="G89" s="52">
        <f>_xll.DBRW($E$57,$G$62,G$69,$G$61,$G$60,$G$64,$E89,$G$59,$G$65,$G$63)</f>
        <v>-9130430.1527660284</v>
      </c>
      <c r="H89" s="75"/>
      <c r="I89" s="52">
        <f>_xll.DBRW($E$57,$G$62,I$69,$G$61,$G$60,$C$70,$E89,$G$59,$G$65,$G$63)</f>
        <v>-9130430.1527660284</v>
      </c>
      <c r="J89" s="91"/>
      <c r="K89" s="58">
        <f>_xll.DBRW($E$57,$G$62,K$69,$G$61,$G$60,$C$70,$E89,$G$59,$G$65,$G$63)</f>
        <v>-3893077.7991507323</v>
      </c>
      <c r="L89" s="58">
        <f>_xll.DBRW($E$57,$G$62,L$69,$G$61,$G$60,$C$70,$E89,$G$59,$G$65,$G$63)</f>
        <v>-2688768.5999999996</v>
      </c>
      <c r="M89" s="58">
        <f>_xll.DBRW($E$57,$G$62,M$69,$G$61,$G$60,$C$70,$E89,$G$59,$G$65,$G$63)</f>
        <v>-1100285.5942504187</v>
      </c>
      <c r="N89" s="58">
        <f>_xll.DBRW($E$57,$G$62,N$69,$G$61,$G$60,$C$70,$E89,$G$59,$G$65,$G$63)</f>
        <v>-427197.1829464357</v>
      </c>
      <c r="O89" s="58">
        <f>_xll.DBRW($E$57,$G$62,O$69,$G$61,$G$60,$C$70,$E89,$G$59,$G$65,$G$63)</f>
        <v>-455231.74554445804</v>
      </c>
      <c r="P89" s="75"/>
      <c r="Q89" s="108">
        <f>_xll.DBRW($E$57,$G$62,Q$69,$G$61,$G$60,$C$70,$E89,$G$59,$G$65,$G$63)</f>
        <v>-8564560.9218920451</v>
      </c>
      <c r="R89" s="64"/>
      <c r="S89" s="58">
        <f>_xll.DBRW($E$57,$G$62,S$69,$G$61,$G$60,$C$70,$E89,$G$59,$G$65,$G$63)</f>
        <v>-335822</v>
      </c>
      <c r="T89" s="58">
        <f>_xll.DBRW($E$57,$G$62,T$69,$G$61,$G$60,$C$70,$E89,$G$59,$G$65,$G$63)</f>
        <v>-230047.23087398373</v>
      </c>
      <c r="U89" s="64"/>
      <c r="V89" s="108">
        <f>_xll.DBRW($E$57,$G$62,V$69,$G$61,$G$60,$C$70,$E89,$G$59,$G$65,$G$63)</f>
        <v>-565869.2308739837</v>
      </c>
      <c r="W89" s="75"/>
      <c r="X89" s="58">
        <f>_xll.DBRW($E$57,$G$62,X$69,$G$61,$G$60,$C$70,$E89,$G$59,$G$65,$G$63)</f>
        <v>0</v>
      </c>
      <c r="Y89" s="58">
        <f>_xll.DBRW($E$57,$G$62,Y$69,$G$61,$G$60,$C$70,$E89,$G$59,$G$65,$G$63)</f>
        <v>0</v>
      </c>
      <c r="Z89" s="58">
        <f>_xll.DBRW($E$57,$G$62,Z$69,$G$61,$G$60,$C$70,$E89,$G$59,$G$65,$G$63)</f>
        <v>0</v>
      </c>
      <c r="AB89" s="64">
        <f>_xll.DBRW($E$57,$G$62,AB$69,$G$61,$G$60,$C$70,$E89,$G$59,$G$65,$G$63)</f>
        <v>0</v>
      </c>
    </row>
    <row r="90" spans="1:28" s="11" customFormat="1" x14ac:dyDescent="0.3">
      <c r="A90" s="10" t="str">
        <f>IF(_xll.TM1RPTELISCONSOLIDATED($E$70,$E90),IF(_xll.TM1RPTELLEV($E$70,$E90)&lt;=5,_xll.TM1RPTELLEV($E$70,$E90),"Default"),IF(B90="1","Percent","Leaf"))</f>
        <v>Leaf</v>
      </c>
      <c r="B90" s="10" t="str" cm="1">
        <f t="array" ref="B90">_xll.DBRW("Finance:}Elementattributes_Accounts - MA",E90,"Format Flag - MI Reports - Percentages" )</f>
        <v/>
      </c>
      <c r="C90" s="10" t="s">
        <v>169</v>
      </c>
      <c r="D90" s="10"/>
      <c r="E90" s="146" t="s">
        <v>32</v>
      </c>
      <c r="F90" s="17"/>
      <c r="G90" s="52">
        <f>_xll.DBRW($E$57,$G$62,G$69,$G$61,$G$60,$G$64,$E90,$G$59,$G$65,$G$63)</f>
        <v>-144841.00152886266</v>
      </c>
      <c r="H90" s="75"/>
      <c r="I90" s="52">
        <f>_xll.DBRW($E$57,$G$62,I$69,$G$61,$G$60,$C$70,$E90,$G$59,$G$65,$G$63)</f>
        <v>-144841.00152886266</v>
      </c>
      <c r="J90" s="91"/>
      <c r="K90" s="58">
        <f>_xll.DBRW($E$57,$G$62,K$69,$G$61,$G$60,$C$70,$E90,$G$59,$G$65,$G$63)</f>
        <v>-58839.894387491309</v>
      </c>
      <c r="L90" s="58">
        <f>_xll.DBRW($E$57,$G$62,L$69,$G$61,$G$60,$C$70,$E90,$G$59,$G$65,$G$63)</f>
        <v>-41052.550000000003</v>
      </c>
      <c r="M90" s="58">
        <f>_xll.DBRW($E$57,$G$62,M$69,$G$61,$G$60,$C$70,$E90,$G$59,$G$65,$G$63)</f>
        <v>-20393.728421896471</v>
      </c>
      <c r="N90" s="58">
        <f>_xll.DBRW($E$57,$G$62,N$69,$G$61,$G$60,$C$70,$E90,$G$59,$G$65,$G$63)</f>
        <v>-401.30273750602498</v>
      </c>
      <c r="O90" s="58">
        <f>_xll.DBRW($E$57,$G$62,O$69,$G$61,$G$60,$C$70,$E90,$G$59,$G$65,$G$63)</f>
        <v>0</v>
      </c>
      <c r="P90" s="75"/>
      <c r="Q90" s="108">
        <f>_xll.DBRW($E$57,$G$62,Q$69,$G$61,$G$60,$C$70,$E90,$G$59,$G$65,$G$63)</f>
        <v>-120687.47554689381</v>
      </c>
      <c r="R90" s="64"/>
      <c r="S90" s="58">
        <f>_xll.DBRW($E$57,$G$62,S$69,$G$61,$G$60,$C$70,$E90,$G$59,$G$65,$G$63)</f>
        <v>-10032</v>
      </c>
      <c r="T90" s="58">
        <f>_xll.DBRW($E$57,$G$62,T$69,$G$61,$G$60,$C$70,$E90,$G$59,$G$65,$G$63)</f>
        <v>-14121.525981968836</v>
      </c>
      <c r="U90" s="64"/>
      <c r="V90" s="108">
        <f>_xll.DBRW($E$57,$G$62,V$69,$G$61,$G$60,$C$70,$E90,$G$59,$G$65,$G$63)</f>
        <v>-24153.525981968836</v>
      </c>
      <c r="W90" s="75"/>
      <c r="X90" s="58">
        <f>_xll.DBRW($E$57,$G$62,X$69,$G$61,$G$60,$C$70,$E90,$G$59,$G$65,$G$63)</f>
        <v>0</v>
      </c>
      <c r="Y90" s="58">
        <f>_xll.DBRW($E$57,$G$62,Y$69,$G$61,$G$60,$C$70,$E90,$G$59,$G$65,$G$63)</f>
        <v>0</v>
      </c>
      <c r="Z90" s="58">
        <f>_xll.DBRW($E$57,$G$62,Z$69,$G$61,$G$60,$C$70,$E90,$G$59,$G$65,$G$63)</f>
        <v>0</v>
      </c>
      <c r="AB90" s="64">
        <f>_xll.DBRW($E$57,$G$62,AB$69,$G$61,$G$60,$C$70,$E90,$G$59,$G$65,$G$63)</f>
        <v>0</v>
      </c>
    </row>
    <row r="91" spans="1:28" s="11" customFormat="1" x14ac:dyDescent="0.3">
      <c r="A91" s="10" t="str">
        <f>IF(_xll.TM1RPTELISCONSOLIDATED($E$70,$E91),IF(_xll.TM1RPTELLEV($E$70,$E91)&lt;=5,_xll.TM1RPTELLEV($E$70,$E91),"Default"),IF(B91="1","Percent","Leaf"))</f>
        <v>Leaf</v>
      </c>
      <c r="B91" s="10" t="str" cm="1">
        <f t="array" ref="B91">_xll.DBRW("Finance:}Elementattributes_Accounts - MA",E91,"Format Flag - MI Reports - Percentages" )</f>
        <v/>
      </c>
      <c r="C91" s="10" t="s">
        <v>169</v>
      </c>
      <c r="D91" s="10"/>
      <c r="E91" s="146" t="s">
        <v>171</v>
      </c>
      <c r="F91" s="17"/>
      <c r="G91" s="52">
        <f>_xll.DBRW($E$57,$G$62,G$69,$G$61,$G$60,$G$64,$E91,$G$59,$G$65,$G$63)</f>
        <v>-1892400.0763201327</v>
      </c>
      <c r="H91" s="75"/>
      <c r="I91" s="52">
        <f>_xll.DBRW($E$57,$G$62,I$69,$G$61,$G$60,$C$70,$E91,$G$59,$G$65,$G$63)</f>
        <v>-1892400.0763201327</v>
      </c>
      <c r="J91" s="91"/>
      <c r="K91" s="58">
        <f>_xll.DBRW($E$57,$G$62,K$69,$G$61,$G$60,$C$70,$E91,$G$59,$G$65,$G$63)</f>
        <v>-1033750.9276276797</v>
      </c>
      <c r="L91" s="58">
        <f>_xll.DBRW($E$57,$G$62,L$69,$G$61,$G$60,$C$70,$E91,$G$59,$G$65,$G$63)</f>
        <v>-610290.46</v>
      </c>
      <c r="M91" s="58">
        <f>_xll.DBRW($E$57,$G$62,M$69,$G$61,$G$60,$C$70,$E91,$G$59,$G$65,$G$63)</f>
        <v>-90150.12012281848</v>
      </c>
      <c r="N91" s="58">
        <f>_xll.DBRW($E$57,$G$62,N$69,$G$61,$G$60,$C$70,$E91,$G$59,$G$65,$G$63)</f>
        <v>-21595.89205651006</v>
      </c>
      <c r="O91" s="58">
        <f>_xll.DBRW($E$57,$G$62,O$69,$G$61,$G$60,$C$70,$E91,$G$59,$G$65,$G$63)</f>
        <v>-69173.757134568004</v>
      </c>
      <c r="P91" s="75"/>
      <c r="Q91" s="108">
        <f>_xll.DBRW($E$57,$G$62,Q$69,$G$61,$G$60,$C$70,$E91,$G$59,$G$65,$G$63)</f>
        <v>-1824961.1569415764</v>
      </c>
      <c r="R91" s="64"/>
      <c r="S91" s="58">
        <f>_xll.DBRW($E$57,$G$62,S$69,$G$61,$G$60,$C$70,$E91,$G$59,$G$65,$G$63)</f>
        <v>-34911</v>
      </c>
      <c r="T91" s="58">
        <f>_xll.DBRW($E$57,$G$62,T$69,$G$61,$G$60,$C$70,$E91,$G$59,$G$65,$G$63)</f>
        <v>-32527.919378556624</v>
      </c>
      <c r="U91" s="64"/>
      <c r="V91" s="108">
        <f>_xll.DBRW($E$57,$G$62,V$69,$G$61,$G$60,$C$70,$E91,$G$59,$G$65,$G$63)</f>
        <v>-67438.919378556631</v>
      </c>
      <c r="W91" s="75"/>
      <c r="X91" s="58">
        <f>_xll.DBRW($E$57,$G$62,X$69,$G$61,$G$60,$C$70,$E91,$G$59,$G$65,$G$63)</f>
        <v>0</v>
      </c>
      <c r="Y91" s="58">
        <f>_xll.DBRW($E$57,$G$62,Y$69,$G$61,$G$60,$C$70,$E91,$G$59,$G$65,$G$63)</f>
        <v>0</v>
      </c>
      <c r="Z91" s="58">
        <f>_xll.DBRW($E$57,$G$62,Z$69,$G$61,$G$60,$C$70,$E91,$G$59,$G$65,$G$63)</f>
        <v>0</v>
      </c>
      <c r="AB91" s="64">
        <f>_xll.DBRW($E$57,$G$62,AB$69,$G$61,$G$60,$C$70,$E91,$G$59,$G$65,$G$63)</f>
        <v>0</v>
      </c>
    </row>
    <row r="92" spans="1:28" s="11" customFormat="1" x14ac:dyDescent="0.3">
      <c r="A92" s="10" t="str">
        <f>IF(_xll.TM1RPTELISCONSOLIDATED($E$70,$E92),IF(_xll.TM1RPTELLEV($E$70,$E92)&lt;=5,_xll.TM1RPTELLEV($E$70,$E92),"Default"),IF(B92="1","Percent","Leaf"))</f>
        <v>Leaf</v>
      </c>
      <c r="B92" s="10" t="str" cm="1">
        <f t="array" ref="B92">_xll.DBRW("Finance:}Elementattributes_Accounts - MA",E92,"Format Flag - MI Reports - Percentages" )</f>
        <v/>
      </c>
      <c r="C92" s="10" t="s">
        <v>169</v>
      </c>
      <c r="D92" s="10"/>
      <c r="E92" s="146" t="s">
        <v>161</v>
      </c>
      <c r="F92" s="17"/>
      <c r="G92" s="52">
        <f>_xll.DBRW($E$57,$G$62,G$69,$G$61,$G$60,$G$64,$E92,$G$59,$G$65,$G$63)</f>
        <v>-731085.16859013378</v>
      </c>
      <c r="H92" s="75"/>
      <c r="I92" s="52">
        <f>_xll.DBRW($E$57,$G$62,I$69,$G$61,$G$60,$C$70,$E92,$G$59,$G$65,$G$63)</f>
        <v>-731085.16859013378</v>
      </c>
      <c r="J92" s="91"/>
      <c r="K92" s="58">
        <f>_xll.DBRW($E$57,$G$62,K$69,$G$61,$G$60,$C$70,$E92,$G$59,$G$65,$G$63)</f>
        <v>-300971.45639198978</v>
      </c>
      <c r="L92" s="58">
        <f>_xll.DBRW($E$57,$G$62,L$69,$G$61,$G$60,$C$70,$E92,$G$59,$G$65,$G$63)</f>
        <v>-359461.24000000005</v>
      </c>
      <c r="M92" s="58">
        <f>_xll.DBRW($E$57,$G$62,M$69,$G$61,$G$60,$C$70,$E92,$G$59,$G$65,$G$63)</f>
        <v>-23098.875025872338</v>
      </c>
      <c r="N92" s="58">
        <f>_xll.DBRW($E$57,$G$62,N$69,$G$61,$G$60,$C$70,$E92,$G$59,$G$65,$G$63)</f>
        <v>-15581.78224759242</v>
      </c>
      <c r="O92" s="58">
        <f>_xll.DBRW($E$57,$G$62,O$69,$G$61,$G$60,$C$70,$E92,$G$59,$G$65,$G$63)</f>
        <v>-31971.814924679184</v>
      </c>
      <c r="P92" s="75"/>
      <c r="Q92" s="108">
        <f>_xll.DBRW($E$57,$G$62,Q$69,$G$61,$G$60,$C$70,$E92,$G$59,$G$65,$G$63)</f>
        <v>-731085.16859013378</v>
      </c>
      <c r="R92" s="64"/>
      <c r="S92" s="58">
        <f>_xll.DBRW($E$57,$G$62,S$69,$G$61,$G$60,$C$70,$E92,$G$59,$G$65,$G$63)</f>
        <v>0</v>
      </c>
      <c r="T92" s="58">
        <f>_xll.DBRW($E$57,$G$62,T$69,$G$61,$G$60,$C$70,$E92,$G$59,$G$65,$G$63)</f>
        <v>0</v>
      </c>
      <c r="U92" s="64"/>
      <c r="V92" s="108">
        <f>_xll.DBRW($E$57,$G$62,V$69,$G$61,$G$60,$C$70,$E92,$G$59,$G$65,$G$63)</f>
        <v>0</v>
      </c>
      <c r="W92" s="75"/>
      <c r="X92" s="58">
        <f>_xll.DBRW($E$57,$G$62,X$69,$G$61,$G$60,$C$70,$E92,$G$59,$G$65,$G$63)</f>
        <v>0</v>
      </c>
      <c r="Y92" s="58">
        <f>_xll.DBRW($E$57,$G$62,Y$69,$G$61,$G$60,$C$70,$E92,$G$59,$G$65,$G$63)</f>
        <v>0</v>
      </c>
      <c r="Z92" s="58">
        <f>_xll.DBRW($E$57,$G$62,Z$69,$G$61,$G$60,$C$70,$E92,$G$59,$G$65,$G$63)</f>
        <v>0</v>
      </c>
      <c r="AB92" s="64">
        <f>_xll.DBRW($E$57,$G$62,AB$69,$G$61,$G$60,$C$70,$E92,$G$59,$G$65,$G$63)</f>
        <v>0</v>
      </c>
    </row>
    <row r="93" spans="1:28" s="11" customFormat="1" x14ac:dyDescent="0.3">
      <c r="A93" s="10" t="str">
        <f>IF(_xll.TM1RPTELISCONSOLIDATED($E$70,$E93),IF(_xll.TM1RPTELLEV($E$70,$E93)&lt;=5,_xll.TM1RPTELLEV($E$70,$E93),"Default"),IF(B93="1","Percent","Leaf"))</f>
        <v>Leaf</v>
      </c>
      <c r="B93" s="10" t="str" cm="1">
        <f t="array" ref="B93">_xll.DBRW("Finance:}Elementattributes_Accounts - MA",E93,"Format Flag - MI Reports - Percentages" )</f>
        <v/>
      </c>
      <c r="C93" s="10" t="s">
        <v>169</v>
      </c>
      <c r="D93" s="10"/>
      <c r="E93" s="146" t="s">
        <v>33</v>
      </c>
      <c r="F93" s="17"/>
      <c r="G93" s="52">
        <f>_xll.DBRW($E$57,$G$62,G$69,$G$61,$G$60,$G$64,$E93,$G$59,$G$65,$G$63)</f>
        <v>0</v>
      </c>
      <c r="H93" s="75"/>
      <c r="I93" s="52">
        <f>_xll.DBRW($E$57,$G$62,I$69,$G$61,$G$60,$C$70,$E93,$G$59,$G$65,$G$63)</f>
        <v>0</v>
      </c>
      <c r="J93" s="91"/>
      <c r="K93" s="58">
        <f>_xll.DBRW($E$57,$G$62,K$69,$G$61,$G$60,$C$70,$E93,$G$59,$G$65,$G$63)</f>
        <v>0</v>
      </c>
      <c r="L93" s="58">
        <f>_xll.DBRW($E$57,$G$62,L$69,$G$61,$G$60,$C$70,$E93,$G$59,$G$65,$G$63)</f>
        <v>0</v>
      </c>
      <c r="M93" s="58">
        <f>_xll.DBRW($E$57,$G$62,M$69,$G$61,$G$60,$C$70,$E93,$G$59,$G$65,$G$63)</f>
        <v>0</v>
      </c>
      <c r="N93" s="58">
        <f>_xll.DBRW($E$57,$G$62,N$69,$G$61,$G$60,$C$70,$E93,$G$59,$G$65,$G$63)</f>
        <v>0</v>
      </c>
      <c r="O93" s="58">
        <f>_xll.DBRW($E$57,$G$62,O$69,$G$61,$G$60,$C$70,$E93,$G$59,$G$65,$G$63)</f>
        <v>0</v>
      </c>
      <c r="P93" s="75"/>
      <c r="Q93" s="108">
        <f>_xll.DBRW($E$57,$G$62,Q$69,$G$61,$G$60,$C$70,$E93,$G$59,$G$65,$G$63)</f>
        <v>0</v>
      </c>
      <c r="R93" s="64"/>
      <c r="S93" s="58">
        <f>_xll.DBRW($E$57,$G$62,S$69,$G$61,$G$60,$C$70,$E93,$G$59,$G$65,$G$63)</f>
        <v>0</v>
      </c>
      <c r="T93" s="58">
        <f>_xll.DBRW($E$57,$G$62,T$69,$G$61,$G$60,$C$70,$E93,$G$59,$G$65,$G$63)</f>
        <v>0</v>
      </c>
      <c r="U93" s="64"/>
      <c r="V93" s="108">
        <f>_xll.DBRW($E$57,$G$62,V$69,$G$61,$G$60,$C$70,$E93,$G$59,$G$65,$G$63)</f>
        <v>0</v>
      </c>
      <c r="W93" s="75"/>
      <c r="X93" s="58">
        <f>_xll.DBRW($E$57,$G$62,X$69,$G$61,$G$60,$C$70,$E93,$G$59,$G$65,$G$63)</f>
        <v>0</v>
      </c>
      <c r="Y93" s="58">
        <f>_xll.DBRW($E$57,$G$62,Y$69,$G$61,$G$60,$C$70,$E93,$G$59,$G$65,$G$63)</f>
        <v>0</v>
      </c>
      <c r="Z93" s="58">
        <f>_xll.DBRW($E$57,$G$62,Z$69,$G$61,$G$60,$C$70,$E93,$G$59,$G$65,$G$63)</f>
        <v>0</v>
      </c>
      <c r="AB93" s="64">
        <f>_xll.DBRW($E$57,$G$62,AB$69,$G$61,$G$60,$C$70,$E93,$G$59,$G$65,$G$63)</f>
        <v>0</v>
      </c>
    </row>
    <row r="94" spans="1:28" s="11" customFormat="1" x14ac:dyDescent="0.3">
      <c r="A94" s="10" t="str">
        <f>IF(_xll.TM1RPTELISCONSOLIDATED($E$70,$E94),IF(_xll.TM1RPTELLEV($E$70,$E94)&lt;=5,_xll.TM1RPTELLEV($E$70,$E94),"Default"),IF(B94="1","Percent","Leaf"))</f>
        <v>Leaf</v>
      </c>
      <c r="B94" s="10" t="str" cm="1">
        <f t="array" ref="B94">_xll.DBRW("Finance:}Elementattributes_Accounts - MA",E94,"Format Flag - MI Reports - Percentages" )</f>
        <v/>
      </c>
      <c r="C94" s="10" t="s">
        <v>169</v>
      </c>
      <c r="D94" s="10"/>
      <c r="E94" s="146" t="s">
        <v>34</v>
      </c>
      <c r="F94" s="17"/>
      <c r="G94" s="52">
        <f>_xll.DBRW($E$57,$G$62,G$69,$G$61,$G$60,$G$64,$E94,$G$59,$G$65,$G$63)</f>
        <v>-444533.24400330061</v>
      </c>
      <c r="H94" s="75"/>
      <c r="I94" s="52">
        <f>_xll.DBRW($E$57,$G$62,I$69,$G$61,$G$60,$C$70,$E94,$G$59,$G$65,$G$63)</f>
        <v>-444533.24400330061</v>
      </c>
      <c r="J94" s="91"/>
      <c r="K94" s="58">
        <f>_xll.DBRW($E$57,$G$62,K$69,$G$61,$G$60,$C$70,$E94,$G$59,$G$65,$G$63)</f>
        <v>-216176.66265170032</v>
      </c>
      <c r="L94" s="58">
        <f>_xll.DBRW($E$57,$G$62,L$69,$G$61,$G$60,$C$70,$E94,$G$59,$G$65,$G$63)</f>
        <v>-128574.38999999998</v>
      </c>
      <c r="M94" s="58">
        <f>_xll.DBRW($E$57,$G$62,M$69,$G$61,$G$60,$C$70,$E94,$G$59,$G$65,$G$63)</f>
        <v>-25830.427522653208</v>
      </c>
      <c r="N94" s="58">
        <f>_xll.DBRW($E$57,$G$62,N$69,$G$61,$G$60,$C$70,$E94,$G$59,$G$65,$G$63)</f>
        <v>-3861.7887219057834</v>
      </c>
      <c r="O94" s="58">
        <f>_xll.DBRW($E$57,$G$62,O$69,$G$61,$G$60,$C$70,$E94,$G$59,$G$65,$G$63)</f>
        <v>-53637.975107041311</v>
      </c>
      <c r="P94" s="75"/>
      <c r="Q94" s="108">
        <f>_xll.DBRW($E$57,$G$62,Q$69,$G$61,$G$60,$C$70,$E94,$G$59,$G$65,$G$63)</f>
        <v>-428081.24400330061</v>
      </c>
      <c r="R94" s="64"/>
      <c r="S94" s="58">
        <f>_xll.DBRW($E$57,$G$62,S$69,$G$61,$G$60,$C$70,$E94,$G$59,$G$65,$G$63)</f>
        <v>-16452</v>
      </c>
      <c r="T94" s="58">
        <f>_xll.DBRW($E$57,$G$62,T$69,$G$61,$G$60,$C$70,$E94,$G$59,$G$65,$G$63)</f>
        <v>0</v>
      </c>
      <c r="U94" s="64"/>
      <c r="V94" s="108">
        <f>_xll.DBRW($E$57,$G$62,V$69,$G$61,$G$60,$C$70,$E94,$G$59,$G$65,$G$63)</f>
        <v>-16452</v>
      </c>
      <c r="W94" s="75"/>
      <c r="X94" s="58">
        <f>_xll.DBRW($E$57,$G$62,X$69,$G$61,$G$60,$C$70,$E94,$G$59,$G$65,$G$63)</f>
        <v>0</v>
      </c>
      <c r="Y94" s="58">
        <f>_xll.DBRW($E$57,$G$62,Y$69,$G$61,$G$60,$C$70,$E94,$G$59,$G$65,$G$63)</f>
        <v>0</v>
      </c>
      <c r="Z94" s="58">
        <f>_xll.DBRW($E$57,$G$62,Z$69,$G$61,$G$60,$C$70,$E94,$G$59,$G$65,$G$63)</f>
        <v>0</v>
      </c>
      <c r="AB94" s="64">
        <f>_xll.DBRW($E$57,$G$62,AB$69,$G$61,$G$60,$C$70,$E94,$G$59,$G$65,$G$63)</f>
        <v>0</v>
      </c>
    </row>
    <row r="95" spans="1:28" s="11" customFormat="1" x14ac:dyDescent="0.3">
      <c r="A95" s="10" t="str">
        <f>IF(_xll.TM1RPTELISCONSOLIDATED($E$70,$E95),IF(_xll.TM1RPTELLEV($E$70,$E95)&lt;=5,_xll.TM1RPTELLEV($E$70,$E95),"Default"),IF(B95="1","Percent","Leaf"))</f>
        <v>Leaf</v>
      </c>
      <c r="B95" s="10" t="str" cm="1">
        <f t="array" ref="B95">_xll.DBRW("Finance:}Elementattributes_Accounts - MA",E95,"Format Flag - MI Reports - Percentages" )</f>
        <v/>
      </c>
      <c r="C95" s="10" t="s">
        <v>169</v>
      </c>
      <c r="D95" s="10"/>
      <c r="E95" s="146" t="s">
        <v>35</v>
      </c>
      <c r="F95" s="17"/>
      <c r="G95" s="52">
        <f>_xll.DBRW($E$57,$G$62,G$69,$G$61,$G$60,$G$64,$E95,$G$59,$G$65,$G$63)</f>
        <v>-1325099.6808683909</v>
      </c>
      <c r="H95" s="75"/>
      <c r="I95" s="52">
        <f>_xll.DBRW($E$57,$G$62,I$69,$G$61,$G$60,$C$70,$E95,$G$59,$G$65,$G$63)</f>
        <v>-1325099.6808683909</v>
      </c>
      <c r="J95" s="91"/>
      <c r="K95" s="58">
        <f>_xll.DBRW($E$57,$G$62,K$69,$G$61,$G$60,$C$70,$E95,$G$59,$G$65,$G$63)</f>
        <v>-765647.31362391368</v>
      </c>
      <c r="L95" s="58">
        <f>_xll.DBRW($E$57,$G$62,L$69,$G$61,$G$60,$C$70,$E95,$G$59,$G$65,$G$63)</f>
        <v>-488927.52</v>
      </c>
      <c r="M95" s="58">
        <f>_xll.DBRW($E$57,$G$62,M$69,$G$61,$G$60,$C$70,$E95,$G$59,$G$65,$G$63)</f>
        <v>-13441.586394306956</v>
      </c>
      <c r="N95" s="58">
        <f>_xll.DBRW($E$57,$G$62,N$69,$G$61,$G$60,$C$70,$E95,$G$59,$G$65,$G$63)</f>
        <v>-3447.7887390790938</v>
      </c>
      <c r="O95" s="58">
        <f>_xll.DBRW($E$57,$G$62,O$69,$G$61,$G$60,$C$70,$E95,$G$59,$G$65,$G$63)</f>
        <v>598.52788890886723</v>
      </c>
      <c r="P95" s="75"/>
      <c r="Q95" s="108">
        <f>_xll.DBRW($E$57,$G$62,Q$69,$G$61,$G$60,$C$70,$E95,$G$59,$G$65,$G$63)</f>
        <v>-1270865.6808683909</v>
      </c>
      <c r="R95" s="64"/>
      <c r="S95" s="58">
        <f>_xll.DBRW($E$57,$G$62,S$69,$G$61,$G$60,$C$70,$E95,$G$59,$G$65,$G$63)</f>
        <v>-54234</v>
      </c>
      <c r="T95" s="58">
        <f>_xll.DBRW($E$57,$G$62,T$69,$G$61,$G$60,$C$70,$E95,$G$59,$G$65,$G$63)</f>
        <v>0</v>
      </c>
      <c r="U95" s="64"/>
      <c r="V95" s="108">
        <f>_xll.DBRW($E$57,$G$62,V$69,$G$61,$G$60,$C$70,$E95,$G$59,$G$65,$G$63)</f>
        <v>-54234</v>
      </c>
      <c r="W95" s="75"/>
      <c r="X95" s="58">
        <f>_xll.DBRW($E$57,$G$62,X$69,$G$61,$G$60,$C$70,$E95,$G$59,$G$65,$G$63)</f>
        <v>0</v>
      </c>
      <c r="Y95" s="58">
        <f>_xll.DBRW($E$57,$G$62,Y$69,$G$61,$G$60,$C$70,$E95,$G$59,$G$65,$G$63)</f>
        <v>0</v>
      </c>
      <c r="Z95" s="58">
        <f>_xll.DBRW($E$57,$G$62,Z$69,$G$61,$G$60,$C$70,$E95,$G$59,$G$65,$G$63)</f>
        <v>0</v>
      </c>
      <c r="AB95" s="64">
        <f>_xll.DBRW($E$57,$G$62,AB$69,$G$61,$G$60,$C$70,$E95,$G$59,$G$65,$G$63)</f>
        <v>0</v>
      </c>
    </row>
    <row r="96" spans="1:28" s="11" customFormat="1" x14ac:dyDescent="0.3">
      <c r="A96" s="10" t="str">
        <f>IF(_xll.TM1RPTELISCONSOLIDATED($E$70,$E96),IF(_xll.TM1RPTELLEV($E$70,$E96)&lt;=5,_xll.TM1RPTELLEV($E$70,$E96),"Default"),IF(B96="1","Percent","Leaf"))</f>
        <v>Leaf</v>
      </c>
      <c r="B96" s="10" t="str" cm="1">
        <f t="array" ref="B96">_xll.DBRW("Finance:}Elementattributes_Accounts - MA",E96,"Format Flag - MI Reports - Percentages" )</f>
        <v/>
      </c>
      <c r="C96" s="10" t="s">
        <v>169</v>
      </c>
      <c r="D96" s="10"/>
      <c r="E96" s="146" t="s">
        <v>36</v>
      </c>
      <c r="F96" s="17"/>
      <c r="G96" s="52">
        <f>_xll.DBRW($E$57,$G$62,G$69,$G$61,$G$60,$G$64,$E96,$G$59,$G$65,$G$63)</f>
        <v>47079.82529319427</v>
      </c>
      <c r="H96" s="75"/>
      <c r="I96" s="52">
        <f>_xll.DBRW($E$57,$G$62,I$69,$G$61,$G$60,$C$70,$E96,$G$59,$G$65,$G$63)</f>
        <v>47079.82529319427</v>
      </c>
      <c r="J96" s="91"/>
      <c r="K96" s="58">
        <f>_xll.DBRW($E$57,$G$62,K$69,$G$61,$G$60,$C$70,$E96,$G$59,$G$65,$G$63)</f>
        <v>450205.75764832855</v>
      </c>
      <c r="L96" s="58">
        <f>_xll.DBRW($E$57,$G$62,L$69,$G$61,$G$60,$C$70,$E96,$G$59,$G$65,$G$63)</f>
        <v>-183653.36</v>
      </c>
      <c r="M96" s="58">
        <f>_xll.DBRW($E$57,$G$62,M$69,$G$61,$G$60,$C$70,$E96,$G$59,$G$65,$G$63)</f>
        <v>-85817.888870199924</v>
      </c>
      <c r="N96" s="58">
        <f>_xll.DBRW($E$57,$G$62,N$69,$G$61,$G$60,$C$70,$E96,$G$59,$G$65,$G$63)</f>
        <v>-77676.746450815321</v>
      </c>
      <c r="O96" s="58">
        <f>_xll.DBRW($E$57,$G$62,O$69,$G$61,$G$60,$C$70,$E96,$G$59,$G$65,$G$63)</f>
        <v>-28460.467494637502</v>
      </c>
      <c r="P96" s="75"/>
      <c r="Q96" s="108">
        <f>_xll.DBRW($E$57,$G$62,Q$69,$G$61,$G$60,$C$70,$E96,$G$59,$G$65,$G$63)</f>
        <v>74597.294832675834</v>
      </c>
      <c r="R96" s="64"/>
      <c r="S96" s="58">
        <f>_xll.DBRW($E$57,$G$62,S$69,$G$61,$G$60,$C$70,$E96,$G$59,$G$65,$G$63)</f>
        <v>-18715</v>
      </c>
      <c r="T96" s="58">
        <f>_xll.DBRW($E$57,$G$62,T$69,$G$61,$G$60,$C$70,$E96,$G$59,$G$65,$G$63)</f>
        <v>-8802.4695394815244</v>
      </c>
      <c r="U96" s="64"/>
      <c r="V96" s="108">
        <f>_xll.DBRW($E$57,$G$62,V$69,$G$61,$G$60,$C$70,$E96,$G$59,$G$65,$G$63)</f>
        <v>-27517.469539481524</v>
      </c>
      <c r="W96" s="75"/>
      <c r="X96" s="58">
        <f>_xll.DBRW($E$57,$G$62,X$69,$G$61,$G$60,$C$70,$E96,$G$59,$G$65,$G$63)</f>
        <v>0</v>
      </c>
      <c r="Y96" s="58">
        <f>_xll.DBRW($E$57,$G$62,Y$69,$G$61,$G$60,$C$70,$E96,$G$59,$G$65,$G$63)</f>
        <v>0</v>
      </c>
      <c r="Z96" s="58">
        <f>_xll.DBRW($E$57,$G$62,Z$69,$G$61,$G$60,$C$70,$E96,$G$59,$G$65,$G$63)</f>
        <v>0</v>
      </c>
      <c r="AB96" s="64">
        <f>_xll.DBRW($E$57,$G$62,AB$69,$G$61,$G$60,$C$70,$E96,$G$59,$G$65,$G$63)</f>
        <v>0</v>
      </c>
    </row>
    <row r="97" spans="1:28" s="11" customFormat="1" x14ac:dyDescent="0.3">
      <c r="A97" s="10" t="str">
        <f>IF(_xll.TM1RPTELISCONSOLIDATED($E$70,$E97),IF(_xll.TM1RPTELLEV($E$70,$E97)&lt;=5,_xll.TM1RPTELLEV($E$70,$E97),"Default"),IF(B97="1","Percent","Leaf"))</f>
        <v>Leaf</v>
      </c>
      <c r="B97" s="10" t="str" cm="1">
        <f t="array" ref="B97">_xll.DBRW("Finance:}Elementattributes_Accounts - MA",E97,"Format Flag - MI Reports - Percentages" )</f>
        <v/>
      </c>
      <c r="C97" s="10" t="s">
        <v>169</v>
      </c>
      <c r="D97" s="10"/>
      <c r="E97" s="146" t="s">
        <v>37</v>
      </c>
      <c r="F97" s="17"/>
      <c r="G97" s="52">
        <f>_xll.DBRW($E$57,$G$62,G$69,$G$61,$G$60,$G$64,$E97,$G$59,$G$65,$G$63)</f>
        <v>-4.3940196266209992E-2</v>
      </c>
      <c r="H97" s="75"/>
      <c r="I97" s="52">
        <f>_xll.DBRW($E$57,$G$62,I$69,$G$61,$G$60,$C$70,$E97,$G$59,$G$65,$G$63)</f>
        <v>-4.3940196266209992E-2</v>
      </c>
      <c r="J97" s="91"/>
      <c r="K97" s="58">
        <f>_xll.DBRW($E$57,$G$62,K$69,$G$61,$G$60,$C$70,$E97,$G$59,$G$65,$G$63)</f>
        <v>0</v>
      </c>
      <c r="L97" s="58">
        <f>_xll.DBRW($E$57,$G$62,L$69,$G$61,$G$60,$C$70,$E97,$G$59,$G$65,$G$63)</f>
        <v>0</v>
      </c>
      <c r="M97" s="58">
        <f>_xll.DBRW($E$57,$G$62,M$69,$G$61,$G$60,$C$70,$E97,$G$59,$G$65,$G$63)</f>
        <v>0</v>
      </c>
      <c r="N97" s="58">
        <f>_xll.DBRW($E$57,$G$62,N$69,$G$61,$G$60,$C$70,$E97,$G$59,$G$65,$G$63)</f>
        <v>0</v>
      </c>
      <c r="O97" s="58">
        <f>_xll.DBRW($E$57,$G$62,O$69,$G$61,$G$60,$C$70,$E97,$G$59,$G$65,$G$63)</f>
        <v>-4.3940196266209992E-2</v>
      </c>
      <c r="P97" s="75"/>
      <c r="Q97" s="108">
        <f>_xll.DBRW($E$57,$G$62,Q$69,$G$61,$G$60,$C$70,$E97,$G$59,$G$65,$G$63)</f>
        <v>-4.3940196266209992E-2</v>
      </c>
      <c r="R97" s="64"/>
      <c r="S97" s="58">
        <f>_xll.DBRW($E$57,$G$62,S$69,$G$61,$G$60,$C$70,$E97,$G$59,$G$65,$G$63)</f>
        <v>0</v>
      </c>
      <c r="T97" s="58">
        <f>_xll.DBRW($E$57,$G$62,T$69,$G$61,$G$60,$C$70,$E97,$G$59,$G$65,$G$63)</f>
        <v>0</v>
      </c>
      <c r="U97" s="64"/>
      <c r="V97" s="108">
        <f>_xll.DBRW($E$57,$G$62,V$69,$G$61,$G$60,$C$70,$E97,$G$59,$G$65,$G$63)</f>
        <v>0</v>
      </c>
      <c r="W97" s="75"/>
      <c r="X97" s="58">
        <f>_xll.DBRW($E$57,$G$62,X$69,$G$61,$G$60,$C$70,$E97,$G$59,$G$65,$G$63)</f>
        <v>0</v>
      </c>
      <c r="Y97" s="58">
        <f>_xll.DBRW($E$57,$G$62,Y$69,$G$61,$G$60,$C$70,$E97,$G$59,$G$65,$G$63)</f>
        <v>0</v>
      </c>
      <c r="Z97" s="58">
        <f>_xll.DBRW($E$57,$G$62,Z$69,$G$61,$G$60,$C$70,$E97,$G$59,$G$65,$G$63)</f>
        <v>0</v>
      </c>
      <c r="AB97" s="64">
        <f>_xll.DBRW($E$57,$G$62,AB$69,$G$61,$G$60,$C$70,$E97,$G$59,$G$65,$G$63)</f>
        <v>0</v>
      </c>
    </row>
    <row r="98" spans="1:28" s="11" customFormat="1" x14ac:dyDescent="0.3">
      <c r="A98" s="10" t="str">
        <f>IF(_xll.TM1RPTELISCONSOLIDATED($E$70,$E98),IF(_xll.TM1RPTELLEV($E$70,$E98)&lt;=5,_xll.TM1RPTELLEV($E$70,$E98),"Default"),IF(B98="1","Percent","Leaf"))</f>
        <v>Leaf</v>
      </c>
      <c r="B98" s="10" t="str" cm="1">
        <f t="array" ref="B98">_xll.DBRW("Finance:}Elementattributes_Accounts - MA",E98,"Format Flag - MI Reports - Percentages" )</f>
        <v/>
      </c>
      <c r="C98" s="10" t="s">
        <v>169</v>
      </c>
      <c r="D98" s="10"/>
      <c r="E98" s="146" t="s">
        <v>38</v>
      </c>
      <c r="F98" s="17"/>
      <c r="G98" s="52">
        <f>_xll.DBRW($E$57,$G$62,G$69,$G$61,$G$60,$G$64,$E98,$G$59,$G$65,$G$63)</f>
        <v>-383596.97302546987</v>
      </c>
      <c r="H98" s="75"/>
      <c r="I98" s="52">
        <f>_xll.DBRW($E$57,$G$62,I$69,$G$61,$G$60,$C$70,$E98,$G$59,$G$65,$G$63)</f>
        <v>-383596.97302546987</v>
      </c>
      <c r="J98" s="91"/>
      <c r="K98" s="58">
        <f>_xll.DBRW($E$57,$G$62,K$69,$G$61,$G$60,$C$70,$E98,$G$59,$G$65,$G$63)</f>
        <v>-111271.32040985049</v>
      </c>
      <c r="L98" s="58">
        <f>_xll.DBRW($E$57,$G$62,L$69,$G$61,$G$60,$C$70,$E98,$G$59,$G$65,$G$63)</f>
        <v>-127098.4</v>
      </c>
      <c r="M98" s="58">
        <f>_xll.DBRW($E$57,$G$62,M$69,$G$61,$G$60,$C$70,$E98,$G$59,$G$65,$G$63)</f>
        <v>-47852.500323802415</v>
      </c>
      <c r="N98" s="58">
        <f>_xll.DBRW($E$57,$G$62,N$69,$G$61,$G$60,$C$70,$E98,$G$59,$G$65,$G$63)</f>
        <v>-40546.06442960132</v>
      </c>
      <c r="O98" s="58">
        <f>_xll.DBRW($E$57,$G$62,O$69,$G$61,$G$60,$C$70,$E98,$G$59,$G$65,$G$63)</f>
        <v>-35134.766468579735</v>
      </c>
      <c r="P98" s="75"/>
      <c r="Q98" s="108">
        <f>_xll.DBRW($E$57,$G$62,Q$69,$G$61,$G$60,$C$70,$E98,$G$59,$G$65,$G$63)</f>
        <v>-361903.05163183395</v>
      </c>
      <c r="R98" s="64"/>
      <c r="S98" s="58">
        <f>_xll.DBRW($E$57,$G$62,S$69,$G$61,$G$60,$C$70,$E98,$G$59,$G$65,$G$63)</f>
        <v>-12185</v>
      </c>
      <c r="T98" s="58">
        <f>_xll.DBRW($E$57,$G$62,T$69,$G$61,$G$60,$C$70,$E98,$G$59,$G$65,$G$63)</f>
        <v>-9508.9213936359301</v>
      </c>
      <c r="U98" s="64"/>
      <c r="V98" s="108">
        <f>_xll.DBRW($E$57,$G$62,V$69,$G$61,$G$60,$C$70,$E98,$G$59,$G$65,$G$63)</f>
        <v>-21693.92139363593</v>
      </c>
      <c r="W98" s="75"/>
      <c r="X98" s="58">
        <f>_xll.DBRW($E$57,$G$62,X$69,$G$61,$G$60,$C$70,$E98,$G$59,$G$65,$G$63)</f>
        <v>0</v>
      </c>
      <c r="Y98" s="58">
        <f>_xll.DBRW($E$57,$G$62,Y$69,$G$61,$G$60,$C$70,$E98,$G$59,$G$65,$G$63)</f>
        <v>0</v>
      </c>
      <c r="Z98" s="58">
        <f>_xll.DBRW($E$57,$G$62,Z$69,$G$61,$G$60,$C$70,$E98,$G$59,$G$65,$G$63)</f>
        <v>0</v>
      </c>
      <c r="AB98" s="64">
        <f>_xll.DBRW($E$57,$G$62,AB$69,$G$61,$G$60,$C$70,$E98,$G$59,$G$65,$G$63)</f>
        <v>0</v>
      </c>
    </row>
    <row r="99" spans="1:28" s="11" customFormat="1" x14ac:dyDescent="0.3">
      <c r="A99" s="10" t="str">
        <f>IF(_xll.TM1RPTELISCONSOLIDATED($E$70,$E99),IF(_xll.TM1RPTELLEV($E$70,$E99)&lt;=5,_xll.TM1RPTELLEV($E$70,$E99),"Default"),IF(B99="1","Percent","Leaf"))</f>
        <v>Leaf</v>
      </c>
      <c r="B99" s="10" t="str" cm="1">
        <f t="array" ref="B99">_xll.DBRW("Finance:}Elementattributes_Accounts - MA",E99,"Format Flag - MI Reports - Percentages" )</f>
        <v/>
      </c>
      <c r="C99" s="10" t="s">
        <v>169</v>
      </c>
      <c r="D99" s="10"/>
      <c r="E99" s="146" t="s">
        <v>39</v>
      </c>
      <c r="F99" s="17"/>
      <c r="G99" s="52">
        <f>_xll.DBRW($E$57,$G$62,G$69,$G$61,$G$60,$G$64,$E99,$G$59,$G$65,$G$63)</f>
        <v>-260086.45538577373</v>
      </c>
      <c r="H99" s="75"/>
      <c r="I99" s="52">
        <f>_xll.DBRW($E$57,$G$62,I$69,$G$61,$G$60,$C$70,$E99,$G$59,$G$65,$G$63)</f>
        <v>-260086.45538577373</v>
      </c>
      <c r="J99" s="91"/>
      <c r="K99" s="58">
        <f>_xll.DBRW($E$57,$G$62,K$69,$G$61,$G$60,$C$70,$E99,$G$59,$G$65,$G$63)</f>
        <v>-132182.48355322581</v>
      </c>
      <c r="L99" s="58">
        <f>_xll.DBRW($E$57,$G$62,L$69,$G$61,$G$60,$C$70,$E99,$G$59,$G$65,$G$63)</f>
        <v>-65023.55</v>
      </c>
      <c r="M99" s="58">
        <f>_xll.DBRW($E$57,$G$62,M$69,$G$61,$G$60,$C$70,$E99,$G$59,$G$65,$G$63)</f>
        <v>-21151.247468119946</v>
      </c>
      <c r="N99" s="58">
        <f>_xll.DBRW($E$57,$G$62,N$69,$G$61,$G$60,$C$70,$E99,$G$59,$G$65,$G$63)</f>
        <v>-3139.8737604731341</v>
      </c>
      <c r="O99" s="58">
        <f>_xll.DBRW($E$57,$G$62,O$69,$G$61,$G$60,$C$70,$E99,$G$59,$G$65,$G$63)</f>
        <v>-4840.3006039548345</v>
      </c>
      <c r="P99" s="75"/>
      <c r="Q99" s="108">
        <f>_xll.DBRW($E$57,$G$62,Q$69,$G$61,$G$60,$C$70,$E99,$G$59,$G$65,$G$63)</f>
        <v>-226337.45538577373</v>
      </c>
      <c r="R99" s="64"/>
      <c r="S99" s="58">
        <f>_xll.DBRW($E$57,$G$62,S$69,$G$61,$G$60,$C$70,$E99,$G$59,$G$65,$G$63)</f>
        <v>-33749</v>
      </c>
      <c r="T99" s="58">
        <f>_xll.DBRW($E$57,$G$62,T$69,$G$61,$G$60,$C$70,$E99,$G$59,$G$65,$G$63)</f>
        <v>0</v>
      </c>
      <c r="U99" s="64"/>
      <c r="V99" s="108">
        <f>_xll.DBRW($E$57,$G$62,V$69,$G$61,$G$60,$C$70,$E99,$G$59,$G$65,$G$63)</f>
        <v>-33749</v>
      </c>
      <c r="W99" s="75"/>
      <c r="X99" s="58">
        <f>_xll.DBRW($E$57,$G$62,X$69,$G$61,$G$60,$C$70,$E99,$G$59,$G$65,$G$63)</f>
        <v>0</v>
      </c>
      <c r="Y99" s="58">
        <f>_xll.DBRW($E$57,$G$62,Y$69,$G$61,$G$60,$C$70,$E99,$G$59,$G$65,$G$63)</f>
        <v>0</v>
      </c>
      <c r="Z99" s="58">
        <f>_xll.DBRW($E$57,$G$62,Z$69,$G$61,$G$60,$C$70,$E99,$G$59,$G$65,$G$63)</f>
        <v>0</v>
      </c>
      <c r="AB99" s="64">
        <f>_xll.DBRW($E$57,$G$62,AB$69,$G$61,$G$60,$C$70,$E99,$G$59,$G$65,$G$63)</f>
        <v>0</v>
      </c>
    </row>
    <row r="100" spans="1:28" s="11" customFormat="1" x14ac:dyDescent="0.3">
      <c r="A100" s="10" t="str">
        <f>IF(_xll.TM1RPTELISCONSOLIDATED($E$70,$E100),IF(_xll.TM1RPTELLEV($E$70,$E100)&lt;=5,_xll.TM1RPTELLEV($E$70,$E100),"Default"),IF(B100="1","Percent","Leaf"))</f>
        <v>Leaf</v>
      </c>
      <c r="B100" s="10" t="str" cm="1">
        <f t="array" ref="B100">_xll.DBRW("Finance:}Elementattributes_Accounts - MA",E100,"Format Flag - MI Reports - Percentages" )</f>
        <v/>
      </c>
      <c r="C100" s="10" t="s">
        <v>169</v>
      </c>
      <c r="D100" s="10"/>
      <c r="E100" s="146" t="s">
        <v>40</v>
      </c>
      <c r="F100" s="17"/>
      <c r="G100" s="52">
        <f>_xll.DBRW($E$57,$G$62,G$69,$G$61,$G$60,$G$64,$E100,$G$59,$G$65,$G$63)</f>
        <v>72345.504475185095</v>
      </c>
      <c r="H100" s="75"/>
      <c r="I100" s="52">
        <f>_xll.DBRW($E$57,$G$62,I$69,$G$61,$G$60,$C$70,$E100,$G$59,$G$65,$G$63)</f>
        <v>72345.504475185095</v>
      </c>
      <c r="J100" s="91"/>
      <c r="K100" s="58">
        <f>_xll.DBRW($E$57,$G$62,K$69,$G$61,$G$60,$C$70,$E100,$G$59,$G$65,$G$63)</f>
        <v>-91234.153152667364</v>
      </c>
      <c r="L100" s="58">
        <f>_xll.DBRW($E$57,$G$62,L$69,$G$61,$G$60,$C$70,$E100,$G$59,$G$65,$G$63)</f>
        <v>139484.37</v>
      </c>
      <c r="M100" s="58">
        <f>_xll.DBRW($E$57,$G$62,M$69,$G$61,$G$60,$C$70,$E100,$G$59,$G$65,$G$63)</f>
        <v>39605.593523250034</v>
      </c>
      <c r="N100" s="58">
        <f>_xll.DBRW($E$57,$G$62,N$69,$G$61,$G$60,$C$70,$E100,$G$59,$G$65,$G$63)</f>
        <v>-33989.252778251146</v>
      </c>
      <c r="O100" s="58">
        <f>_xll.DBRW($E$57,$G$62,O$69,$G$61,$G$60,$C$70,$E100,$G$59,$G$65,$G$63)</f>
        <v>-7750.0531171464099</v>
      </c>
      <c r="P100" s="75"/>
      <c r="Q100" s="108">
        <f>_xll.DBRW($E$57,$G$62,Q$69,$G$61,$G$60,$C$70,$E100,$G$59,$G$65,$G$63)</f>
        <v>46116.504475185095</v>
      </c>
      <c r="R100" s="64"/>
      <c r="S100" s="58">
        <f>_xll.DBRW($E$57,$G$62,S$69,$G$61,$G$60,$C$70,$E100,$G$59,$G$65,$G$63)</f>
        <v>26229</v>
      </c>
      <c r="T100" s="58">
        <f>_xll.DBRW($E$57,$G$62,T$69,$G$61,$G$60,$C$70,$E100,$G$59,$G$65,$G$63)</f>
        <v>0</v>
      </c>
      <c r="U100" s="64"/>
      <c r="V100" s="108">
        <f>_xll.DBRW($E$57,$G$62,V$69,$G$61,$G$60,$C$70,$E100,$G$59,$G$65,$G$63)</f>
        <v>26229</v>
      </c>
      <c r="W100" s="75"/>
      <c r="X100" s="58">
        <f>_xll.DBRW($E$57,$G$62,X$69,$G$61,$G$60,$C$70,$E100,$G$59,$G$65,$G$63)</f>
        <v>0</v>
      </c>
      <c r="Y100" s="58">
        <f>_xll.DBRW($E$57,$G$62,Y$69,$G$61,$G$60,$C$70,$E100,$G$59,$G$65,$G$63)</f>
        <v>0</v>
      </c>
      <c r="Z100" s="58">
        <f>_xll.DBRW($E$57,$G$62,Z$69,$G$61,$G$60,$C$70,$E100,$G$59,$G$65,$G$63)</f>
        <v>0</v>
      </c>
      <c r="AB100" s="64">
        <f>_xll.DBRW($E$57,$G$62,AB$69,$G$61,$G$60,$C$70,$E100,$G$59,$G$65,$G$63)</f>
        <v>0</v>
      </c>
    </row>
    <row r="101" spans="1:28" s="2" customFormat="1" ht="25.8" x14ac:dyDescent="0.5">
      <c r="A101" s="2">
        <f>IF(_xll.TM1RPTELISCONSOLIDATED($E$70,$E101),IF(_xll.TM1RPTELLEV($E$70,$E101)&lt;=5,_xll.TM1RPTELLEV($E$70,$E101),"Default"),IF(B101="1","Percent","Leaf"))</f>
        <v>0</v>
      </c>
      <c r="B101" s="2" t="str" cm="1">
        <f t="array" ref="B101">_xll.DBRW("Finance:}Elementattributes_Accounts - MA",E101,"Format Flag - MI Reports - Percentages" )</f>
        <v/>
      </c>
      <c r="C101" s="2" t="s">
        <v>169</v>
      </c>
      <c r="E101" s="154" t="s">
        <v>206</v>
      </c>
      <c r="F101" s="66"/>
      <c r="G101" s="67">
        <f>_xll.DBRW($E$57,$G$62,G$69,$G$61,$G$60,$G$64,$E101,$G$59,$G$65,$G$63)</f>
        <v>-14192647.466659904</v>
      </c>
      <c r="H101" s="79"/>
      <c r="I101" s="67">
        <f>_xll.DBRW($E$57,$G$62,I$69,$G$61,$G$60,$C$70,$E101,$G$59,$G$65,$G$63)</f>
        <v>-14192647.466659904</v>
      </c>
      <c r="J101" s="85"/>
      <c r="K101" s="67">
        <f>_xll.DBRW($E$57,$G$62,K$69,$G$61,$G$60,$C$70,$E101,$G$59,$G$65,$G$63)</f>
        <v>-6152946.253300922</v>
      </c>
      <c r="L101" s="67">
        <f>_xll.DBRW($E$57,$G$62,L$69,$G$61,$G$60,$C$70,$E101,$G$59,$G$65,$G$63)</f>
        <v>-4553365.6999999983</v>
      </c>
      <c r="M101" s="67">
        <f>_xll.DBRW($E$57,$G$62,M$69,$G$61,$G$60,$C$70,$E101,$G$59,$G$65,$G$63)</f>
        <v>-1388416.3748768386</v>
      </c>
      <c r="N101" s="67">
        <f>_xll.DBRW($E$57,$G$62,N$69,$G$61,$G$60,$C$70,$E101,$G$59,$G$65,$G$63)</f>
        <v>-627437.67486817006</v>
      </c>
      <c r="O101" s="67">
        <f>_xll.DBRW($E$57,$G$62,O$69,$G$61,$G$60,$C$70,$E101,$G$59,$G$65,$G$63)</f>
        <v>-685602.39644635236</v>
      </c>
      <c r="P101" s="79"/>
      <c r="Q101" s="68">
        <f>_xll.DBRW($E$57,$G$62,Q$69,$G$61,$G$60,$C$70,$E101,$G$59,$G$65,$G$63)</f>
        <v>-13407768.399492277</v>
      </c>
      <c r="R101" s="79"/>
      <c r="S101" s="68">
        <f>_xll.DBRW($E$57,$G$62,S$69,$G$61,$G$60,$C$70,$E101,$G$59,$G$65,$G$63)</f>
        <v>-489871</v>
      </c>
      <c r="T101" s="68">
        <f>_xll.DBRW($E$57,$G$62,T$69,$G$61,$G$60,$C$70,$E101,$G$59,$G$65,$G$63)</f>
        <v>-295008.06716762658</v>
      </c>
      <c r="U101" s="79"/>
      <c r="V101" s="68">
        <f>_xll.DBRW($E$57,$G$62,V$69,$G$61,$G$60,$C$70,$E101,$G$59,$G$65,$G$63)</f>
        <v>-784879.06716762658</v>
      </c>
      <c r="W101" s="79"/>
      <c r="X101" s="68">
        <f>_xll.DBRW($E$57,$G$62,X$69,$G$61,$G$60,$C$70,$E101,$G$59,$G$65,$G$63)</f>
        <v>0</v>
      </c>
      <c r="Y101" s="68">
        <f>_xll.DBRW($E$57,$G$62,Y$69,$G$61,$G$60,$C$70,$E101,$G$59,$G$65,$G$63)</f>
        <v>0</v>
      </c>
      <c r="Z101" s="68">
        <f>_xll.DBRW($E$57,$G$62,Z$69,$G$61,$G$60,$C$70,$E101,$G$59,$G$65,$G$63)</f>
        <v>0</v>
      </c>
      <c r="AB101" s="68">
        <f>_xll.DBRW($E$57,$G$62,AB$69,$G$61,$G$60,$C$70,$E101,$G$59,$G$65,$G$63)</f>
        <v>0</v>
      </c>
    </row>
    <row r="102" spans="1:28" s="118" customFormat="1" ht="16.8" customHeight="1" x14ac:dyDescent="0.3">
      <c r="A102" s="118" t="str">
        <f>IF(_xll.TM1RPTELISCONSOLIDATED($E$70,$E102),IF(_xll.TM1RPTELLEV($E$70,$E102)&lt;=5,_xll.TM1RPTELLEV($E$70,$E102),"Default"),IF(B102="1","Percent","Leaf"))</f>
        <v>Percent</v>
      </c>
      <c r="B102" s="118" t="str" cm="1">
        <f t="array" ref="B102">_xll.DBRW("Finance:}Elementattributes_Accounts - MA",E102,"Format Flag - MI Reports - Percentages" )</f>
        <v>1</v>
      </c>
      <c r="C102" s="118" t="s">
        <v>169</v>
      </c>
      <c r="E102" s="147" t="s">
        <v>178</v>
      </c>
      <c r="F102" s="122"/>
      <c r="G102" s="123">
        <f>_xll.DBRW($E$57,$G$62,G$69,$G$61,$G$60,$G$64,$E102,$G$59,$G$65,$G$63)</f>
        <v>-0.1217264154241316</v>
      </c>
      <c r="H102" s="119"/>
      <c r="I102" s="123">
        <f>_xll.DBRW($E$57,$G$62,I$69,$G$61,$G$60,$C$70,$E102,$G$59,$G$65,$G$63)</f>
        <v>-0.1217264154241316</v>
      </c>
      <c r="J102" s="120"/>
      <c r="K102" s="123">
        <f>_xll.DBRW($E$57,$G$62,K$69,$G$61,$G$60,$C$70,$E102,$G$59,$G$65,$G$63)</f>
        <v>-0.11540130067496901</v>
      </c>
      <c r="L102" s="123">
        <f>_xll.DBRW($E$57,$G$62,L$69,$G$61,$G$60,$C$70,$E102,$G$59,$G$65,$G$63)</f>
        <v>-0.12283049745952257</v>
      </c>
      <c r="M102" s="123">
        <f>_xll.DBRW($E$57,$G$62,M$69,$G$61,$G$60,$C$70,$E102,$G$59,$G$65,$G$63)</f>
        <v>-0.23466859012701127</v>
      </c>
      <c r="N102" s="123">
        <f>_xll.DBRW($E$57,$G$62,N$69,$G$61,$G$60,$C$70,$E102,$G$59,$G$65,$G$63)</f>
        <v>-9.3835308590831418E-2</v>
      </c>
      <c r="O102" s="123">
        <f>_xll.DBRW($E$57,$G$62,O$69,$G$61,$G$60,$C$70,$E102,$G$59,$G$65,$G$63)</f>
        <v>-8.8986713539404613E-2</v>
      </c>
      <c r="P102" s="119"/>
      <c r="Q102" s="124">
        <f>_xll.DBRW($E$57,$G$62,Q$69,$G$61,$G$60,$C$70,$E102,$G$59,$G$65,$G$63)</f>
        <v>-0.12289718485049438</v>
      </c>
      <c r="R102" s="119"/>
      <c r="S102" s="124">
        <f>_xll.DBRW($E$57,$G$62,S$69,$G$61,$G$60,$C$70,$E102,$G$59,$G$65,$G$63)</f>
        <v>-0.11102934932591495</v>
      </c>
      <c r="T102" s="124">
        <f>_xll.DBRW($E$57,$G$62,T$69,$G$61,$G$60,$C$70,$E102,$G$59,$G$65,$G$63)</f>
        <v>-8.1101371209005055E-2</v>
      </c>
      <c r="U102" s="119"/>
      <c r="V102" s="124">
        <f>_xll.DBRW($E$57,$G$62,V$69,$G$61,$G$60,$C$70,$E102,$G$59,$G$65,$G$63)</f>
        <v>-0.10273137558979469</v>
      </c>
      <c r="W102" s="119"/>
      <c r="X102" s="124">
        <f>_xll.DBRW($E$57,$G$62,X$69,$G$61,$G$60,$C$70,$E102,$G$59,$G$65,$G$63)</f>
        <v>0</v>
      </c>
      <c r="Y102" s="124">
        <f>_xll.DBRW($E$57,$G$62,Y$69,$G$61,$G$60,$C$70,$E102,$G$59,$G$65,$G$63)</f>
        <v>0</v>
      </c>
      <c r="Z102" s="124">
        <f>_xll.DBRW($E$57,$G$62,Z$69,$G$61,$G$60,$C$70,$E102,$G$59,$G$65,$G$63)</f>
        <v>0</v>
      </c>
      <c r="AA102" s="121"/>
      <c r="AB102" s="124">
        <f>_xll.DBRW($E$57,$G$62,AB$69,$G$61,$G$60,$C$70,$E102,$G$59,$G$65,$G$63)</f>
        <v>0</v>
      </c>
    </row>
    <row r="103" spans="1:28" s="11" customFormat="1" x14ac:dyDescent="0.3">
      <c r="A103" s="10" t="str">
        <f>IF(_xll.TM1RPTELISCONSOLIDATED($E$70,$E103),IF(_xll.TM1RPTELLEV($E$70,$E103)&lt;=5,_xll.TM1RPTELLEV($E$70,$E103),"Default"),IF(B103="1","Percent","Leaf"))</f>
        <v>Leaf</v>
      </c>
      <c r="B103" s="10" t="str" cm="1">
        <f t="array" ref="B103">_xll.DBRW("Finance:}Elementattributes_Accounts - MA",E103,"Format Flag - MI Reports - Percentages" )</f>
        <v/>
      </c>
      <c r="C103" s="10" t="s">
        <v>169</v>
      </c>
      <c r="D103" s="10"/>
      <c r="E103" s="146" t="s">
        <v>41</v>
      </c>
      <c r="F103" s="17"/>
      <c r="G103" s="52">
        <f>_xll.DBRW($E$57,$G$62,G$69,$G$61,$G$60,$G$64,$E103,$G$59,$G$65,$G$63)</f>
        <v>-5690242.1120893443</v>
      </c>
      <c r="H103" s="75"/>
      <c r="I103" s="52">
        <f>_xll.DBRW($E$57,$G$62,I$69,$G$61,$G$60,$C$70,$E103,$G$59,$G$65,$G$63)</f>
        <v>-5690242.1120893443</v>
      </c>
      <c r="J103" s="91"/>
      <c r="K103" s="58">
        <f>_xll.DBRW($E$57,$G$62,K$69,$G$61,$G$60,$C$70,$E103,$G$59,$G$65,$G$63)</f>
        <v>-1293552.2695143272</v>
      </c>
      <c r="L103" s="58">
        <f>_xll.DBRW($E$57,$G$62,L$69,$G$61,$G$60,$C$70,$E103,$G$59,$G$65,$G$63)</f>
        <v>-974083.9</v>
      </c>
      <c r="M103" s="58">
        <f>_xll.DBRW($E$57,$G$62,M$69,$G$61,$G$60,$C$70,$E103,$G$59,$G$65,$G$63)</f>
        <v>-353230.4576609722</v>
      </c>
      <c r="N103" s="58">
        <f>_xll.DBRW($E$57,$G$62,N$69,$G$61,$G$60,$C$70,$E103,$G$59,$G$65,$G$63)</f>
        <v>-444801.15570011671</v>
      </c>
      <c r="O103" s="58">
        <f>_xll.DBRW($E$57,$G$62,O$69,$G$61,$G$60,$C$70,$E103,$G$59,$G$65,$G$63)</f>
        <v>-283002.42418482155</v>
      </c>
      <c r="P103" s="75"/>
      <c r="Q103" s="108">
        <f>_xll.DBRW($E$57,$G$62,Q$69,$G$61,$G$60,$C$70,$E103,$G$59,$G$65,$G$63)</f>
        <v>-3348670.2070602374</v>
      </c>
      <c r="R103" s="64"/>
      <c r="S103" s="58">
        <f>_xll.DBRW($E$57,$G$62,S$69,$G$61,$G$60,$C$70,$E103,$G$59,$G$65,$G$63)</f>
        <v>-171061</v>
      </c>
      <c r="T103" s="58">
        <f>_xll.DBRW($E$57,$G$62,T$69,$G$61,$G$60,$C$70,$E103,$G$59,$G$65,$G$63)</f>
        <v>-113478.11502910651</v>
      </c>
      <c r="U103" s="64"/>
      <c r="V103" s="108">
        <f>_xll.DBRW($E$57,$G$62,V$69,$G$61,$G$60,$C$70,$E103,$G$59,$G$65,$G$63)</f>
        <v>-284539.1150291065</v>
      </c>
      <c r="W103" s="75"/>
      <c r="X103" s="58">
        <f>_xll.DBRW($E$57,$G$62,X$69,$G$61,$G$60,$C$70,$E103,$G$59,$G$65,$G$63)</f>
        <v>-2057032.79</v>
      </c>
      <c r="Y103" s="58">
        <f>_xll.DBRW($E$57,$G$62,Y$69,$G$61,$G$60,$C$70,$E103,$G$59,$G$65,$G$63)</f>
        <v>0</v>
      </c>
      <c r="Z103" s="58">
        <f>_xll.DBRW($E$57,$G$62,Z$69,$G$61,$G$60,$C$70,$E103,$G$59,$G$65,$G$63)</f>
        <v>0</v>
      </c>
      <c r="AB103" s="64">
        <f>_xll.DBRW($E$57,$G$62,AB$69,$G$61,$G$60,$C$70,$E103,$G$59,$G$65,$G$63)</f>
        <v>-2057032.79</v>
      </c>
    </row>
    <row r="104" spans="1:28" s="11" customFormat="1" x14ac:dyDescent="0.3">
      <c r="A104" s="10" t="str">
        <f>IF(_xll.TM1RPTELISCONSOLIDATED($E$70,$E104),IF(_xll.TM1RPTELLEV($E$70,$E104)&lt;=5,_xll.TM1RPTELLEV($E$70,$E104),"Default"),IF(B104="1","Percent","Leaf"))</f>
        <v>Leaf</v>
      </c>
      <c r="B104" s="10" t="str" cm="1">
        <f t="array" ref="B104">_xll.DBRW("Finance:}Elementattributes_Accounts - MA",E104,"Format Flag - MI Reports - Percentages" )</f>
        <v/>
      </c>
      <c r="C104" s="10" t="s">
        <v>169</v>
      </c>
      <c r="D104" s="10"/>
      <c r="E104" s="146" t="s">
        <v>55</v>
      </c>
      <c r="F104" s="17"/>
      <c r="G104" s="52">
        <f>_xll.DBRW($E$57,$G$62,G$69,$G$61,$G$60,$G$64,$E104,$G$59,$G$65,$G$63)</f>
        <v>-207494.85243160249</v>
      </c>
      <c r="H104" s="75"/>
      <c r="I104" s="52">
        <f>_xll.DBRW($E$57,$G$62,I$69,$G$61,$G$60,$C$70,$E104,$G$59,$G$65,$G$63)</f>
        <v>-207494.85243160249</v>
      </c>
      <c r="J104" s="91"/>
      <c r="K104" s="58">
        <f>_xll.DBRW($E$57,$G$62,K$69,$G$61,$G$60,$C$70,$E104,$G$59,$G$65,$G$63)</f>
        <v>0</v>
      </c>
      <c r="L104" s="58">
        <f>_xll.DBRW($E$57,$G$62,L$69,$G$61,$G$60,$C$70,$E104,$G$59,$G$65,$G$63)</f>
        <v>0</v>
      </c>
      <c r="M104" s="58">
        <f>_xll.DBRW($E$57,$G$62,M$69,$G$61,$G$60,$C$70,$E104,$G$59,$G$65,$G$63)</f>
        <v>-11792.203736301175</v>
      </c>
      <c r="N104" s="58">
        <f>_xll.DBRW($E$57,$G$62,N$69,$G$61,$G$60,$C$70,$E104,$G$59,$G$65,$G$63)</f>
        <v>-1018.2748047622617</v>
      </c>
      <c r="O104" s="58">
        <f>_xll.DBRW($E$57,$G$62,O$69,$G$61,$G$60,$C$70,$E104,$G$59,$G$65,$G$63)</f>
        <v>-35539.425983052533</v>
      </c>
      <c r="P104" s="75"/>
      <c r="Q104" s="108">
        <f>_xll.DBRW($E$57,$G$62,Q$69,$G$61,$G$60,$C$70,$E104,$G$59,$G$65,$G$63)</f>
        <v>-48349.904524115969</v>
      </c>
      <c r="R104" s="64"/>
      <c r="S104" s="58">
        <f>_xll.DBRW($E$57,$G$62,S$69,$G$61,$G$60,$C$70,$E104,$G$59,$G$65,$G$63)</f>
        <v>-79500</v>
      </c>
      <c r="T104" s="58">
        <f>_xll.DBRW($E$57,$G$62,T$69,$G$61,$G$60,$C$70,$E104,$G$59,$G$65,$G$63)</f>
        <v>-69966.947907486494</v>
      </c>
      <c r="U104" s="64"/>
      <c r="V104" s="108">
        <f>_xll.DBRW($E$57,$G$62,V$69,$G$61,$G$60,$C$70,$E104,$G$59,$G$65,$G$63)</f>
        <v>-149466.94790748649</v>
      </c>
      <c r="W104" s="75"/>
      <c r="X104" s="58">
        <f>_xll.DBRW($E$57,$G$62,X$69,$G$61,$G$60,$C$70,$E104,$G$59,$G$65,$G$63)</f>
        <v>-9678</v>
      </c>
      <c r="Y104" s="58">
        <f>_xll.DBRW($E$57,$G$62,Y$69,$G$61,$G$60,$C$70,$E104,$G$59,$G$65,$G$63)</f>
        <v>0</v>
      </c>
      <c r="Z104" s="58">
        <f>_xll.DBRW($E$57,$G$62,Z$69,$G$61,$G$60,$C$70,$E104,$G$59,$G$65,$G$63)</f>
        <v>0</v>
      </c>
      <c r="AB104" s="64">
        <f>_xll.DBRW($E$57,$G$62,AB$69,$G$61,$G$60,$C$70,$E104,$G$59,$G$65,$G$63)</f>
        <v>-9678</v>
      </c>
    </row>
    <row r="105" spans="1:28" s="11" customFormat="1" x14ac:dyDescent="0.3">
      <c r="A105" s="10" t="str">
        <f>IF(_xll.TM1RPTELISCONSOLIDATED($E$70,$E105),IF(_xll.TM1RPTELLEV($E$70,$E105)&lt;=5,_xll.TM1RPTELLEV($E$70,$E105),"Default"),IF(B105="1","Percent","Leaf"))</f>
        <v>Leaf</v>
      </c>
      <c r="B105" s="10" t="str" cm="1">
        <f t="array" ref="B105">_xll.DBRW("Finance:}Elementattributes_Accounts - MA",E105,"Format Flag - MI Reports - Percentages" )</f>
        <v/>
      </c>
      <c r="C105" s="10" t="s">
        <v>169</v>
      </c>
      <c r="D105" s="10"/>
      <c r="E105" s="146" t="s">
        <v>56</v>
      </c>
      <c r="F105" s="17"/>
      <c r="G105" s="52">
        <f>_xll.DBRW($E$57,$G$62,G$69,$G$61,$G$60,$G$64,$E105,$G$59,$G$65,$G$63)</f>
        <v>-47161.5</v>
      </c>
      <c r="H105" s="75"/>
      <c r="I105" s="52">
        <f>_xll.DBRW($E$57,$G$62,I$69,$G$61,$G$60,$C$70,$E105,$G$59,$G$65,$G$63)</f>
        <v>-47161.5</v>
      </c>
      <c r="J105" s="91"/>
      <c r="K105" s="58">
        <f>_xll.DBRW($E$57,$G$62,K$69,$G$61,$G$60,$C$70,$E105,$G$59,$G$65,$G$63)</f>
        <v>0</v>
      </c>
      <c r="L105" s="58">
        <f>_xll.DBRW($E$57,$G$62,L$69,$G$61,$G$60,$C$70,$E105,$G$59,$G$65,$G$63)</f>
        <v>0</v>
      </c>
      <c r="M105" s="58">
        <f>_xll.DBRW($E$57,$G$62,M$69,$G$61,$G$60,$C$70,$E105,$G$59,$G$65,$G$63)</f>
        <v>0</v>
      </c>
      <c r="N105" s="58">
        <f>_xll.DBRW($E$57,$G$62,N$69,$G$61,$G$60,$C$70,$E105,$G$59,$G$65,$G$63)</f>
        <v>0</v>
      </c>
      <c r="O105" s="58">
        <f>_xll.DBRW($E$57,$G$62,O$69,$G$61,$G$60,$C$70,$E105,$G$59,$G$65,$G$63)</f>
        <v>0</v>
      </c>
      <c r="P105" s="75"/>
      <c r="Q105" s="108">
        <f>_xll.DBRW($E$57,$G$62,Q$69,$G$61,$G$60,$C$70,$E105,$G$59,$G$65,$G$63)</f>
        <v>0</v>
      </c>
      <c r="R105" s="64"/>
      <c r="S105" s="58">
        <f>_xll.DBRW($E$57,$G$62,S$69,$G$61,$G$60,$C$70,$E105,$G$59,$G$65,$G$63)</f>
        <v>0</v>
      </c>
      <c r="T105" s="58">
        <f>_xll.DBRW($E$57,$G$62,T$69,$G$61,$G$60,$C$70,$E105,$G$59,$G$65,$G$63)</f>
        <v>0</v>
      </c>
      <c r="U105" s="64"/>
      <c r="V105" s="108">
        <f>_xll.DBRW($E$57,$G$62,V$69,$G$61,$G$60,$C$70,$E105,$G$59,$G$65,$G$63)</f>
        <v>0</v>
      </c>
      <c r="W105" s="75"/>
      <c r="X105" s="58">
        <f>_xll.DBRW($E$57,$G$62,X$69,$G$61,$G$60,$C$70,$E105,$G$59,$G$65,$G$63)</f>
        <v>-47161.5</v>
      </c>
      <c r="Y105" s="58">
        <f>_xll.DBRW($E$57,$G$62,Y$69,$G$61,$G$60,$C$70,$E105,$G$59,$G$65,$G$63)</f>
        <v>0</v>
      </c>
      <c r="Z105" s="58">
        <f>_xll.DBRW($E$57,$G$62,Z$69,$G$61,$G$60,$C$70,$E105,$G$59,$G$65,$G$63)</f>
        <v>0</v>
      </c>
      <c r="AB105" s="64">
        <f>_xll.DBRW($E$57,$G$62,AB$69,$G$61,$G$60,$C$70,$E105,$G$59,$G$65,$G$63)</f>
        <v>-47161.5</v>
      </c>
    </row>
    <row r="106" spans="1:28" s="11" customFormat="1" x14ac:dyDescent="0.3">
      <c r="A106" s="10" t="str">
        <f>IF(_xll.TM1RPTELISCONSOLIDATED($E$70,$E106),IF(_xll.TM1RPTELLEV($E$70,$E106)&lt;=5,_xll.TM1RPTELLEV($E$70,$E106),"Default"),IF(B106="1","Percent","Leaf"))</f>
        <v>Leaf</v>
      </c>
      <c r="B106" s="10" t="str" cm="1">
        <f t="array" ref="B106">_xll.DBRW("Finance:}Elementattributes_Accounts - MA",E106,"Format Flag - MI Reports - Percentages" )</f>
        <v/>
      </c>
      <c r="C106" s="10" t="s">
        <v>169</v>
      </c>
      <c r="D106" s="10"/>
      <c r="E106" s="146" t="s">
        <v>42</v>
      </c>
      <c r="F106" s="17"/>
      <c r="G106" s="52">
        <f>_xll.DBRW($E$57,$G$62,G$69,$G$61,$G$60,$G$64,$E106,$G$59,$G$65,$G$63)</f>
        <v>-622411.86327950854</v>
      </c>
      <c r="H106" s="75"/>
      <c r="I106" s="52">
        <f>_xll.DBRW($E$57,$G$62,I$69,$G$61,$G$60,$C$70,$E106,$G$59,$G$65,$G$63)</f>
        <v>-622411.86327950854</v>
      </c>
      <c r="J106" s="91"/>
      <c r="K106" s="58">
        <f>_xll.DBRW($E$57,$G$62,K$69,$G$61,$G$60,$C$70,$E106,$G$59,$G$65,$G$63)</f>
        <v>-191610.83170353546</v>
      </c>
      <c r="L106" s="58">
        <f>_xll.DBRW($E$57,$G$62,L$69,$G$61,$G$60,$C$70,$E106,$G$59,$G$65,$G$63)</f>
        <v>-70339.12</v>
      </c>
      <c r="M106" s="58">
        <f>_xll.DBRW($E$57,$G$62,M$69,$G$61,$G$60,$C$70,$E106,$G$59,$G$65,$G$63)</f>
        <v>-89915.443890991999</v>
      </c>
      <c r="N106" s="58">
        <f>_xll.DBRW($E$57,$G$62,N$69,$G$61,$G$60,$C$70,$E106,$G$59,$G$65,$G$63)</f>
        <v>-48552.590340789138</v>
      </c>
      <c r="O106" s="58">
        <f>_xll.DBRW($E$57,$G$62,O$69,$G$61,$G$60,$C$70,$E106,$G$59,$G$65,$G$63)</f>
        <v>-26822.747344192001</v>
      </c>
      <c r="P106" s="75"/>
      <c r="Q106" s="108">
        <f>_xll.DBRW($E$57,$G$62,Q$69,$G$61,$G$60,$C$70,$E106,$G$59,$G$65,$G$63)</f>
        <v>-427240.73327950854</v>
      </c>
      <c r="R106" s="64"/>
      <c r="S106" s="58">
        <f>_xll.DBRW($E$57,$G$62,S$69,$G$61,$G$60,$C$70,$E106,$G$59,$G$65,$G$63)</f>
        <v>-4215</v>
      </c>
      <c r="T106" s="58">
        <f>_xll.DBRW($E$57,$G$62,T$69,$G$61,$G$60,$C$70,$E106,$G$59,$G$65,$G$63)</f>
        <v>0</v>
      </c>
      <c r="U106" s="64"/>
      <c r="V106" s="108">
        <f>_xll.DBRW($E$57,$G$62,V$69,$G$61,$G$60,$C$70,$E106,$G$59,$G$65,$G$63)</f>
        <v>-4215</v>
      </c>
      <c r="W106" s="75"/>
      <c r="X106" s="58">
        <f>_xll.DBRW($E$57,$G$62,X$69,$G$61,$G$60,$C$70,$E106,$G$59,$G$65,$G$63)</f>
        <v>-190956.13</v>
      </c>
      <c r="Y106" s="58">
        <f>_xll.DBRW($E$57,$G$62,Y$69,$G$61,$G$60,$C$70,$E106,$G$59,$G$65,$G$63)</f>
        <v>0</v>
      </c>
      <c r="Z106" s="58">
        <f>_xll.DBRW($E$57,$G$62,Z$69,$G$61,$G$60,$C$70,$E106,$G$59,$G$65,$G$63)</f>
        <v>0</v>
      </c>
      <c r="AB106" s="64">
        <f>_xll.DBRW($E$57,$G$62,AB$69,$G$61,$G$60,$C$70,$E106,$G$59,$G$65,$G$63)</f>
        <v>-190956.13</v>
      </c>
    </row>
    <row r="107" spans="1:28" s="11" customFormat="1" x14ac:dyDescent="0.3">
      <c r="A107" s="10" t="str">
        <f>IF(_xll.TM1RPTELISCONSOLIDATED($E$70,$E107),IF(_xll.TM1RPTELLEV($E$70,$E107)&lt;=5,_xll.TM1RPTELLEV($E$70,$E107),"Default"),IF(B107="1","Percent","Leaf"))</f>
        <v>Leaf</v>
      </c>
      <c r="B107" s="10" t="str" cm="1">
        <f t="array" ref="B107">_xll.DBRW("Finance:}Elementattributes_Accounts - MA",E107,"Format Flag - MI Reports - Percentages" )</f>
        <v/>
      </c>
      <c r="C107" s="10" t="s">
        <v>169</v>
      </c>
      <c r="D107" s="10"/>
      <c r="E107" s="146" t="s">
        <v>43</v>
      </c>
      <c r="F107" s="17"/>
      <c r="G107" s="52">
        <f>_xll.DBRW($E$57,$G$62,G$69,$G$61,$G$60,$G$64,$E107,$G$59,$G$65,$G$63)</f>
        <v>-766323.05358566099</v>
      </c>
      <c r="H107" s="75"/>
      <c r="I107" s="52">
        <f>_xll.DBRW($E$57,$G$62,I$69,$G$61,$G$60,$C$70,$E107,$G$59,$G$65,$G$63)</f>
        <v>-766323.05358566099</v>
      </c>
      <c r="J107" s="91"/>
      <c r="K107" s="58">
        <f>_xll.DBRW($E$57,$G$62,K$69,$G$61,$G$60,$C$70,$E107,$G$59,$G$65,$G$63)</f>
        <v>-502988.48735042621</v>
      </c>
      <c r="L107" s="58">
        <f>_xll.DBRW($E$57,$G$62,L$69,$G$61,$G$60,$C$70,$E107,$G$59,$G$65,$G$63)</f>
        <v>-96478.92</v>
      </c>
      <c r="M107" s="58">
        <f>_xll.DBRW($E$57,$G$62,M$69,$G$61,$G$60,$C$70,$E107,$G$59,$G$65,$G$63)</f>
        <v>-32548.954984004595</v>
      </c>
      <c r="N107" s="58">
        <f>_xll.DBRW($E$57,$G$62,N$69,$G$61,$G$60,$C$70,$E107,$G$59,$G$65,$G$63)</f>
        <v>-21184.704206556406</v>
      </c>
      <c r="O107" s="58">
        <f>_xll.DBRW($E$57,$G$62,O$69,$G$61,$G$60,$C$70,$E107,$G$59,$G$65,$G$63)</f>
        <v>-30125.778413031105</v>
      </c>
      <c r="P107" s="75"/>
      <c r="Q107" s="108">
        <f>_xll.DBRW($E$57,$G$62,Q$69,$G$61,$G$60,$C$70,$E107,$G$59,$G$65,$G$63)</f>
        <v>-683326.84495401836</v>
      </c>
      <c r="R107" s="64"/>
      <c r="S107" s="58">
        <f>_xll.DBRW($E$57,$G$62,S$69,$G$61,$G$60,$C$70,$E107,$G$59,$G$65,$G$63)</f>
        <v>-12564</v>
      </c>
      <c r="T107" s="58">
        <f>_xll.DBRW($E$57,$G$62,T$69,$G$61,$G$60,$C$70,$E107,$G$59,$G$65,$G$63)</f>
        <v>-14476.268631642502</v>
      </c>
      <c r="U107" s="64"/>
      <c r="V107" s="108">
        <f>_xll.DBRW($E$57,$G$62,V$69,$G$61,$G$60,$C$70,$E107,$G$59,$G$65,$G$63)</f>
        <v>-27040.268631642502</v>
      </c>
      <c r="W107" s="75"/>
      <c r="X107" s="58">
        <f>_xll.DBRW($E$57,$G$62,X$69,$G$61,$G$60,$C$70,$E107,$G$59,$G$65,$G$63)</f>
        <v>-55955.94</v>
      </c>
      <c r="Y107" s="58">
        <f>_xll.DBRW($E$57,$G$62,Y$69,$G$61,$G$60,$C$70,$E107,$G$59,$G$65,$G$63)</f>
        <v>0</v>
      </c>
      <c r="Z107" s="58">
        <f>_xll.DBRW($E$57,$G$62,Z$69,$G$61,$G$60,$C$70,$E107,$G$59,$G$65,$G$63)</f>
        <v>0</v>
      </c>
      <c r="AB107" s="64">
        <f>_xll.DBRW($E$57,$G$62,AB$69,$G$61,$G$60,$C$70,$E107,$G$59,$G$65,$G$63)</f>
        <v>-55955.94</v>
      </c>
    </row>
    <row r="108" spans="1:28" s="11" customFormat="1" x14ac:dyDescent="0.3">
      <c r="A108" s="10" t="str">
        <f>IF(_xll.TM1RPTELISCONSOLIDATED($E$70,$E108),IF(_xll.TM1RPTELLEV($E$70,$E108)&lt;=5,_xll.TM1RPTELLEV($E$70,$E108),"Default"),IF(B108="1","Percent","Leaf"))</f>
        <v>Leaf</v>
      </c>
      <c r="B108" s="10" t="str" cm="1">
        <f t="array" ref="B108">_xll.DBRW("Finance:}Elementattributes_Accounts - MA",E108,"Format Flag - MI Reports - Percentages" )</f>
        <v/>
      </c>
      <c r="C108" s="10" t="s">
        <v>169</v>
      </c>
      <c r="D108" s="10"/>
      <c r="E108" s="146" t="s">
        <v>44</v>
      </c>
      <c r="F108" s="17"/>
      <c r="G108" s="52">
        <f>_xll.DBRW($E$57,$G$62,G$69,$G$61,$G$60,$G$64,$E108,$G$59,$G$65,$G$63)</f>
        <v>-1893712.4069754032</v>
      </c>
      <c r="H108" s="75"/>
      <c r="I108" s="52">
        <f>_xll.DBRW($E$57,$G$62,I$69,$G$61,$G$60,$C$70,$E108,$G$59,$G$65,$G$63)</f>
        <v>-1893712.4069754032</v>
      </c>
      <c r="J108" s="91"/>
      <c r="K108" s="58">
        <f>_xll.DBRW($E$57,$G$62,K$69,$G$61,$G$60,$C$70,$E108,$G$59,$G$65,$G$63)</f>
        <v>-1242014.4806295955</v>
      </c>
      <c r="L108" s="58">
        <f>_xll.DBRW($E$57,$G$62,L$69,$G$61,$G$60,$C$70,$E108,$G$59,$G$65,$G$63)</f>
        <v>-285355.39999999997</v>
      </c>
      <c r="M108" s="58">
        <f>_xll.DBRW($E$57,$G$62,M$69,$G$61,$G$60,$C$70,$E108,$G$59,$G$65,$G$63)</f>
        <v>-52791.970982589584</v>
      </c>
      <c r="N108" s="58">
        <f>_xll.DBRW($E$57,$G$62,N$69,$G$61,$G$60,$C$70,$E108,$G$59,$G$65,$G$63)</f>
        <v>-71192.464965295891</v>
      </c>
      <c r="O108" s="58">
        <f>_xll.DBRW($E$57,$G$62,O$69,$G$61,$G$60,$C$70,$E108,$G$59,$G$65,$G$63)</f>
        <v>-43455.31941511792</v>
      </c>
      <c r="P108" s="75"/>
      <c r="Q108" s="108">
        <f>_xll.DBRW($E$57,$G$62,Q$69,$G$61,$G$60,$C$70,$E108,$G$59,$G$65,$G$63)</f>
        <v>-1694809.635992599</v>
      </c>
      <c r="R108" s="64"/>
      <c r="S108" s="58">
        <f>_xll.DBRW($E$57,$G$62,S$69,$G$61,$G$60,$C$70,$E108,$G$59,$G$65,$G$63)</f>
        <v>-40305</v>
      </c>
      <c r="T108" s="58">
        <f>_xll.DBRW($E$57,$G$62,T$69,$G$61,$G$60,$C$70,$E108,$G$59,$G$65,$G$63)</f>
        <v>-22865.780982804568</v>
      </c>
      <c r="U108" s="64"/>
      <c r="V108" s="108">
        <f>_xll.DBRW($E$57,$G$62,V$69,$G$61,$G$60,$C$70,$E108,$G$59,$G$65,$G$63)</f>
        <v>-63170.780982804572</v>
      </c>
      <c r="W108" s="75"/>
      <c r="X108" s="58">
        <f>_xll.DBRW($E$57,$G$62,X$69,$G$61,$G$60,$C$70,$E108,$G$59,$G$65,$G$63)</f>
        <v>-135731.99000000005</v>
      </c>
      <c r="Y108" s="58">
        <f>_xll.DBRW($E$57,$G$62,Y$69,$G$61,$G$60,$C$70,$E108,$G$59,$G$65,$G$63)</f>
        <v>0</v>
      </c>
      <c r="Z108" s="58">
        <f>_xll.DBRW($E$57,$G$62,Z$69,$G$61,$G$60,$C$70,$E108,$G$59,$G$65,$G$63)</f>
        <v>0</v>
      </c>
      <c r="AB108" s="64">
        <f>_xll.DBRW($E$57,$G$62,AB$69,$G$61,$G$60,$C$70,$E108,$G$59,$G$65,$G$63)</f>
        <v>-135731.99000000005</v>
      </c>
    </row>
    <row r="109" spans="1:28" s="11" customFormat="1" x14ac:dyDescent="0.3">
      <c r="A109" s="10" t="str">
        <f>IF(_xll.TM1RPTELISCONSOLIDATED($E$70,$E109),IF(_xll.TM1RPTELLEV($E$70,$E109)&lt;=5,_xll.TM1RPTELLEV($E$70,$E109),"Default"),IF(B109="1","Percent","Leaf"))</f>
        <v>Leaf</v>
      </c>
      <c r="B109" s="10" t="str" cm="1">
        <f t="array" ref="B109">_xll.DBRW("Finance:}Elementattributes_Accounts - MA",E109,"Format Flag - MI Reports - Percentages" )</f>
        <v/>
      </c>
      <c r="C109" s="10" t="s">
        <v>169</v>
      </c>
      <c r="D109" s="10"/>
      <c r="E109" s="146" t="s">
        <v>162</v>
      </c>
      <c r="F109" s="17"/>
      <c r="G109" s="52">
        <f>_xll.DBRW($E$57,$G$62,G$69,$G$61,$G$60,$G$64,$E109,$G$59,$G$65,$G$63)</f>
        <v>-572597.49559455644</v>
      </c>
      <c r="H109" s="75"/>
      <c r="I109" s="52">
        <f>_xll.DBRW($E$57,$G$62,I$69,$G$61,$G$60,$C$70,$E109,$G$59,$G$65,$G$63)</f>
        <v>-572597.49559455644</v>
      </c>
      <c r="J109" s="91"/>
      <c r="K109" s="58">
        <f>_xll.DBRW($E$57,$G$62,K$69,$G$61,$G$60,$C$70,$E109,$G$59,$G$65,$G$63)</f>
        <v>0</v>
      </c>
      <c r="L109" s="58">
        <f>_xll.DBRW($E$57,$G$62,L$69,$G$61,$G$60,$C$70,$E109,$G$59,$G$65,$G$63)</f>
        <v>-52356.15</v>
      </c>
      <c r="M109" s="58">
        <f>_xll.DBRW($E$57,$G$62,M$69,$G$61,$G$60,$C$70,$E109,$G$59,$G$65,$G$63)</f>
        <v>-26338.612786170823</v>
      </c>
      <c r="N109" s="58">
        <f>_xll.DBRW($E$57,$G$62,N$69,$G$61,$G$60,$C$70,$E109,$G$59,$G$65,$G$63)</f>
        <v>-3705.7684175491477</v>
      </c>
      <c r="O109" s="58">
        <f>_xll.DBRW($E$57,$G$62,O$69,$G$61,$G$60,$C$70,$E109,$G$59,$G$65,$G$63)</f>
        <v>-24936.384390836462</v>
      </c>
      <c r="P109" s="75"/>
      <c r="Q109" s="108">
        <f>_xll.DBRW($E$57,$G$62,Q$69,$G$61,$G$60,$C$70,$E109,$G$59,$G$65,$G$63)</f>
        <v>-107336.91559455643</v>
      </c>
      <c r="R109" s="64"/>
      <c r="S109" s="58">
        <f>_xll.DBRW($E$57,$G$62,S$69,$G$61,$G$60,$C$70,$E109,$G$59,$G$65,$G$63)</f>
        <v>-6902</v>
      </c>
      <c r="T109" s="58">
        <f>_xll.DBRW($E$57,$G$62,T$69,$G$61,$G$60,$C$70,$E109,$G$59,$G$65,$G$63)</f>
        <v>0</v>
      </c>
      <c r="U109" s="64"/>
      <c r="V109" s="108">
        <f>_xll.DBRW($E$57,$G$62,V$69,$G$61,$G$60,$C$70,$E109,$G$59,$G$65,$G$63)</f>
        <v>-6902</v>
      </c>
      <c r="W109" s="75"/>
      <c r="X109" s="58">
        <f>_xll.DBRW($E$57,$G$62,X$69,$G$61,$G$60,$C$70,$E109,$G$59,$G$65,$G$63)</f>
        <v>-458358.57999999996</v>
      </c>
      <c r="Y109" s="58">
        <f>_xll.DBRW($E$57,$G$62,Y$69,$G$61,$G$60,$C$70,$E109,$G$59,$G$65,$G$63)</f>
        <v>0</v>
      </c>
      <c r="Z109" s="58">
        <f>_xll.DBRW($E$57,$G$62,Z$69,$G$61,$G$60,$C$70,$E109,$G$59,$G$65,$G$63)</f>
        <v>0</v>
      </c>
      <c r="AB109" s="64">
        <f>_xll.DBRW($E$57,$G$62,AB$69,$G$61,$G$60,$C$70,$E109,$G$59,$G$65,$G$63)</f>
        <v>-458358.57999999996</v>
      </c>
    </row>
    <row r="110" spans="1:28" s="11" customFormat="1" x14ac:dyDescent="0.3">
      <c r="A110" s="10" t="str">
        <f>IF(_xll.TM1RPTELISCONSOLIDATED($E$70,$E110),IF(_xll.TM1RPTELLEV($E$70,$E110)&lt;=5,_xll.TM1RPTELLEV($E$70,$E110),"Default"),IF(B110="1","Percent","Leaf"))</f>
        <v>Leaf</v>
      </c>
      <c r="B110" s="10" t="str" cm="1">
        <f t="array" ref="B110">_xll.DBRW("Finance:}Elementattributes_Accounts - MA",E110,"Format Flag - MI Reports - Percentages" )</f>
        <v/>
      </c>
      <c r="C110" s="10" t="s">
        <v>169</v>
      </c>
      <c r="D110" s="10"/>
      <c r="E110" s="146" t="s">
        <v>45</v>
      </c>
      <c r="F110" s="17"/>
      <c r="G110" s="52">
        <f>_xll.DBRW($E$57,$G$62,G$69,$G$61,$G$60,$G$64,$E110,$G$59,$G$65,$G$63)</f>
        <v>-1702952.6490224965</v>
      </c>
      <c r="H110" s="75"/>
      <c r="I110" s="52">
        <f>_xll.DBRW($E$57,$G$62,I$69,$G$61,$G$60,$C$70,$E110,$G$59,$G$65,$G$63)</f>
        <v>-1702952.6490224965</v>
      </c>
      <c r="J110" s="91"/>
      <c r="K110" s="58">
        <f>_xll.DBRW($E$57,$G$62,K$69,$G$61,$G$60,$C$70,$E110,$G$59,$G$65,$G$63)</f>
        <v>-316155.19941698527</v>
      </c>
      <c r="L110" s="58">
        <f>_xll.DBRW($E$57,$G$62,L$69,$G$61,$G$60,$C$70,$E110,$G$59,$G$65,$G$63)</f>
        <v>-323642.90000000002</v>
      </c>
      <c r="M110" s="58">
        <f>_xll.DBRW($E$57,$G$62,M$69,$G$61,$G$60,$C$70,$E110,$G$59,$G$65,$G$63)</f>
        <v>-29600.95750743703</v>
      </c>
      <c r="N110" s="58">
        <f>_xll.DBRW($E$57,$G$62,N$69,$G$61,$G$60,$C$70,$E110,$G$59,$G$65,$G$63)</f>
        <v>-35495.341440597258</v>
      </c>
      <c r="O110" s="58">
        <f>_xll.DBRW($E$57,$G$62,O$69,$G$61,$G$60,$C$70,$E110,$G$59,$G$65,$G$63)</f>
        <v>-33170.780205089293</v>
      </c>
      <c r="P110" s="75"/>
      <c r="Q110" s="108">
        <f>_xll.DBRW($E$57,$G$62,Q$69,$G$61,$G$60,$C$70,$E110,$G$59,$G$65,$G$63)</f>
        <v>-738065.17857010884</v>
      </c>
      <c r="R110" s="64"/>
      <c r="S110" s="58">
        <f>_xll.DBRW($E$57,$G$62,S$69,$G$61,$G$60,$C$70,$E110,$G$59,$G$65,$G$63)</f>
        <v>-3482</v>
      </c>
      <c r="T110" s="58">
        <f>_xll.DBRW($E$57,$G$62,T$69,$G$61,$G$60,$C$70,$E110,$G$59,$G$65,$G$63)</f>
        <v>-16567.04045238757</v>
      </c>
      <c r="U110" s="64"/>
      <c r="V110" s="108">
        <f>_xll.DBRW($E$57,$G$62,V$69,$G$61,$G$60,$C$70,$E110,$G$59,$G$65,$G$63)</f>
        <v>-20049.04045238757</v>
      </c>
      <c r="W110" s="75"/>
      <c r="X110" s="58">
        <f>_xll.DBRW($E$57,$G$62,X$69,$G$61,$G$60,$C$70,$E110,$G$59,$G$65,$G$63)</f>
        <v>-928692.75000000012</v>
      </c>
      <c r="Y110" s="58">
        <f>_xll.DBRW($E$57,$G$62,Y$69,$G$61,$G$60,$C$70,$E110,$G$59,$G$65,$G$63)</f>
        <v>-16145.68</v>
      </c>
      <c r="Z110" s="58">
        <f>_xll.DBRW($E$57,$G$62,Z$69,$G$61,$G$60,$C$70,$E110,$G$59,$G$65,$G$63)</f>
        <v>0</v>
      </c>
      <c r="AB110" s="64">
        <f>_xll.DBRW($E$57,$G$62,AB$69,$G$61,$G$60,$C$70,$E110,$G$59,$G$65,$G$63)</f>
        <v>-944838.43000000017</v>
      </c>
    </row>
    <row r="111" spans="1:28" s="11" customFormat="1" x14ac:dyDescent="0.3">
      <c r="A111" s="10" t="str">
        <f>IF(_xll.TM1RPTELISCONSOLIDATED($E$70,$E111),IF(_xll.TM1RPTELLEV($E$70,$E111)&lt;=5,_xll.TM1RPTELLEV($E$70,$E111),"Default"),IF(B111="1","Percent","Leaf"))</f>
        <v>Leaf</v>
      </c>
      <c r="B111" s="10" t="str" cm="1">
        <f t="array" ref="B111">_xll.DBRW("Finance:}Elementattributes_Accounts - MA",E111,"Format Flag - MI Reports - Percentages" )</f>
        <v/>
      </c>
      <c r="C111" s="10" t="s">
        <v>169</v>
      </c>
      <c r="D111" s="10"/>
      <c r="E111" s="146" t="s">
        <v>46</v>
      </c>
      <c r="F111" s="17"/>
      <c r="G111" s="52">
        <f>_xll.DBRW($E$57,$G$62,G$69,$G$61,$G$60,$G$64,$E111,$G$59,$G$65,$G$63)</f>
        <v>-3031056.2190560014</v>
      </c>
      <c r="H111" s="75"/>
      <c r="I111" s="52">
        <f>_xll.DBRW($E$57,$G$62,I$69,$G$61,$G$60,$C$70,$E111,$G$59,$G$65,$G$63)</f>
        <v>-3031056.2190560014</v>
      </c>
      <c r="J111" s="91"/>
      <c r="K111" s="58">
        <f>_xll.DBRW($E$57,$G$62,K$69,$G$61,$G$60,$C$70,$E111,$G$59,$G$65,$G$63)</f>
        <v>-1115739.4942356788</v>
      </c>
      <c r="L111" s="58">
        <f>_xll.DBRW($E$57,$G$62,L$69,$G$61,$G$60,$C$70,$E111,$G$59,$G$65,$G$63)</f>
        <v>-636386.54</v>
      </c>
      <c r="M111" s="58">
        <f>_xll.DBRW($E$57,$G$62,M$69,$G$61,$G$60,$C$70,$E111,$G$59,$G$65,$G$63)</f>
        <v>-276814.45446445001</v>
      </c>
      <c r="N111" s="58">
        <f>_xll.DBRW($E$57,$G$62,N$69,$G$61,$G$60,$C$70,$E111,$G$59,$G$65,$G$63)</f>
        <v>-16919.006924254027</v>
      </c>
      <c r="O111" s="58">
        <f>_xll.DBRW($E$57,$G$62,O$69,$G$61,$G$60,$C$70,$E111,$G$59,$G$65,$G$63)</f>
        <v>-182089.95052246135</v>
      </c>
      <c r="P111" s="75"/>
      <c r="Q111" s="108">
        <f>_xll.DBRW($E$57,$G$62,Q$69,$G$61,$G$60,$C$70,$E111,$G$59,$G$65,$G$63)</f>
        <v>-2227949.4461468444</v>
      </c>
      <c r="R111" s="64"/>
      <c r="S111" s="58">
        <f>_xll.DBRW($E$57,$G$62,S$69,$G$61,$G$60,$C$70,$E111,$G$59,$G$65,$G$63)</f>
        <v>-85437</v>
      </c>
      <c r="T111" s="58">
        <f>_xll.DBRW($E$57,$G$62,T$69,$G$61,$G$60,$C$70,$E111,$G$59,$G$65,$G$63)</f>
        <v>-37259.692909157246</v>
      </c>
      <c r="U111" s="64"/>
      <c r="V111" s="108">
        <f>_xll.DBRW($E$57,$G$62,V$69,$G$61,$G$60,$C$70,$E111,$G$59,$G$65,$G$63)</f>
        <v>-122696.69290915725</v>
      </c>
      <c r="W111" s="75"/>
      <c r="X111" s="58">
        <f>_xll.DBRW($E$57,$G$62,X$69,$G$61,$G$60,$C$70,$E111,$G$59,$G$65,$G$63)</f>
        <v>-680410.08</v>
      </c>
      <c r="Y111" s="58">
        <f>_xll.DBRW($E$57,$G$62,Y$69,$G$61,$G$60,$C$70,$E111,$G$59,$G$65,$G$63)</f>
        <v>0</v>
      </c>
      <c r="Z111" s="58">
        <f>_xll.DBRW($E$57,$G$62,Z$69,$G$61,$G$60,$C$70,$E111,$G$59,$G$65,$G$63)</f>
        <v>0</v>
      </c>
      <c r="AB111" s="64">
        <f>_xll.DBRW($E$57,$G$62,AB$69,$G$61,$G$60,$C$70,$E111,$G$59,$G$65,$G$63)</f>
        <v>-680410.08</v>
      </c>
    </row>
    <row r="112" spans="1:28" s="11" customFormat="1" x14ac:dyDescent="0.3">
      <c r="A112" s="10" t="str">
        <f>IF(_xll.TM1RPTELISCONSOLIDATED($E$70,$E112),IF(_xll.TM1RPTELLEV($E$70,$E112)&lt;=5,_xll.TM1RPTELLEV($E$70,$E112),"Default"),IF(B112="1","Percent","Leaf"))</f>
        <v>Leaf</v>
      </c>
      <c r="B112" s="10" t="str" cm="1">
        <f t="array" ref="B112">_xll.DBRW("Finance:}Elementattributes_Accounts - MA",E112,"Format Flag - MI Reports - Percentages" )</f>
        <v/>
      </c>
      <c r="C112" s="10" t="s">
        <v>169</v>
      </c>
      <c r="D112" s="10"/>
      <c r="E112" s="146" t="s">
        <v>47</v>
      </c>
      <c r="F112" s="17"/>
      <c r="G112" s="52">
        <f>_xll.DBRW($E$57,$G$62,G$69,$G$61,$G$60,$G$64,$E112,$G$59,$G$65,$G$63)</f>
        <v>-1805084.5659116374</v>
      </c>
      <c r="H112" s="75"/>
      <c r="I112" s="52">
        <f>_xll.DBRW($E$57,$G$62,I$69,$G$61,$G$60,$C$70,$E112,$G$59,$G$65,$G$63)</f>
        <v>-1805084.5659116374</v>
      </c>
      <c r="J112" s="91"/>
      <c r="K112" s="58">
        <f>_xll.DBRW($E$57,$G$62,K$69,$G$61,$G$60,$C$70,$E112,$G$59,$G$65,$G$63)</f>
        <v>-692087.66909433505</v>
      </c>
      <c r="L112" s="58">
        <f>_xll.DBRW($E$57,$G$62,L$69,$G$61,$G$60,$C$70,$E112,$G$59,$G$65,$G$63)</f>
        <v>-98490.39</v>
      </c>
      <c r="M112" s="58">
        <f>_xll.DBRW($E$57,$G$62,M$69,$G$61,$G$60,$C$70,$E112,$G$59,$G$65,$G$63)</f>
        <v>-5670.767634033773</v>
      </c>
      <c r="N112" s="58">
        <f>_xll.DBRW($E$57,$G$62,N$69,$G$61,$G$60,$C$70,$E112,$G$59,$G$65,$G$63)</f>
        <v>-15454.83328823376</v>
      </c>
      <c r="O112" s="58">
        <f>_xll.DBRW($E$57,$G$62,O$69,$G$61,$G$60,$C$70,$E112,$G$59,$G$65,$G$63)</f>
        <v>-49501.301718601593</v>
      </c>
      <c r="P112" s="75"/>
      <c r="Q112" s="108">
        <f>_xll.DBRW($E$57,$G$62,Q$69,$G$61,$G$60,$C$70,$E112,$G$59,$G$65,$G$63)</f>
        <v>-861204.96173520421</v>
      </c>
      <c r="R112" s="64"/>
      <c r="S112" s="58">
        <f>_xll.DBRW($E$57,$G$62,S$69,$G$61,$G$60,$C$70,$E112,$G$59,$G$65,$G$63)</f>
        <v>-18480</v>
      </c>
      <c r="T112" s="58">
        <f>_xll.DBRW($E$57,$G$62,T$69,$G$61,$G$60,$C$70,$E112,$G$59,$G$65,$G$63)</f>
        <v>-15359.314176433245</v>
      </c>
      <c r="U112" s="64"/>
      <c r="V112" s="108">
        <f>_xll.DBRW($E$57,$G$62,V$69,$G$61,$G$60,$C$70,$E112,$G$59,$G$65,$G$63)</f>
        <v>-33839.314176433247</v>
      </c>
      <c r="W112" s="75"/>
      <c r="X112" s="58">
        <f>_xll.DBRW($E$57,$G$62,X$69,$G$61,$G$60,$C$70,$E112,$G$59,$G$65,$G$63)</f>
        <v>-910040.29</v>
      </c>
      <c r="Y112" s="58">
        <f>_xll.DBRW($E$57,$G$62,Y$69,$G$61,$G$60,$C$70,$E112,$G$59,$G$65,$G$63)</f>
        <v>0</v>
      </c>
      <c r="Z112" s="58">
        <f>_xll.DBRW($E$57,$G$62,Z$69,$G$61,$G$60,$C$70,$E112,$G$59,$G$65,$G$63)</f>
        <v>0</v>
      </c>
      <c r="AB112" s="64">
        <f>_xll.DBRW($E$57,$G$62,AB$69,$G$61,$G$60,$C$70,$E112,$G$59,$G$65,$G$63)</f>
        <v>-910040.29</v>
      </c>
    </row>
    <row r="113" spans="1:28" s="11" customFormat="1" x14ac:dyDescent="0.3">
      <c r="A113" s="10" t="str">
        <f>IF(_xll.TM1RPTELISCONSOLIDATED($E$70,$E113),IF(_xll.TM1RPTELLEV($E$70,$E113)&lt;=5,_xll.TM1RPTELLEV($E$70,$E113),"Default"),IF(B113="1","Percent","Leaf"))</f>
        <v>Leaf</v>
      </c>
      <c r="B113" s="10" t="str" cm="1">
        <f t="array" ref="B113">_xll.DBRW("Finance:}Elementattributes_Accounts - MA",E113,"Format Flag - MI Reports - Percentages" )</f>
        <v/>
      </c>
      <c r="C113" s="10" t="s">
        <v>169</v>
      </c>
      <c r="D113" s="10"/>
      <c r="E113" s="146" t="s">
        <v>48</v>
      </c>
      <c r="F113" s="17"/>
      <c r="G113" s="52">
        <f>_xll.DBRW($E$57,$G$62,G$69,$G$61,$G$60,$G$64,$E113,$G$59,$G$65,$G$63)</f>
        <v>-86003.519338446829</v>
      </c>
      <c r="H113" s="75"/>
      <c r="I113" s="52">
        <f>_xll.DBRW($E$57,$G$62,I$69,$G$61,$G$60,$C$70,$E113,$G$59,$G$65,$G$63)</f>
        <v>-86003.519338446829</v>
      </c>
      <c r="J113" s="91"/>
      <c r="K113" s="58">
        <f>_xll.DBRW($E$57,$G$62,K$69,$G$61,$G$60,$C$70,$E113,$G$59,$G$65,$G$63)</f>
        <v>40637.36833717893</v>
      </c>
      <c r="L113" s="58">
        <f>_xll.DBRW($E$57,$G$62,L$69,$G$61,$G$60,$C$70,$E113,$G$59,$G$65,$G$63)</f>
        <v>-82548.429999999993</v>
      </c>
      <c r="M113" s="58">
        <f>_xll.DBRW($E$57,$G$62,M$69,$G$61,$G$60,$C$70,$E113,$G$59,$G$65,$G$63)</f>
        <v>12806.6330466445</v>
      </c>
      <c r="N113" s="58">
        <f>_xll.DBRW($E$57,$G$62,N$69,$G$61,$G$60,$C$70,$E113,$G$59,$G$65,$G$63)</f>
        <v>6156.7417448556307</v>
      </c>
      <c r="O113" s="58">
        <f>_xll.DBRW($E$57,$G$62,O$69,$G$61,$G$60,$C$70,$E113,$G$59,$G$65,$G$63)</f>
        <v>46743.593596158898</v>
      </c>
      <c r="P113" s="75"/>
      <c r="Q113" s="108">
        <f>_xll.DBRW($E$57,$G$62,Q$69,$G$61,$G$60,$C$70,$E113,$G$59,$G$65,$G$63)</f>
        <v>23795.906724837958</v>
      </c>
      <c r="R113" s="64"/>
      <c r="S113" s="58">
        <f>_xll.DBRW($E$57,$G$62,S$69,$G$61,$G$60,$C$70,$E113,$G$59,$G$65,$G$63)</f>
        <v>-1708</v>
      </c>
      <c r="T113" s="58">
        <f>_xll.DBRW($E$57,$G$62,T$69,$G$61,$G$60,$C$70,$E113,$G$59,$G$65,$G$63)</f>
        <v>-5475.116063284795</v>
      </c>
      <c r="U113" s="64"/>
      <c r="V113" s="108">
        <f>_xll.DBRW($E$57,$G$62,V$69,$G$61,$G$60,$C$70,$E113,$G$59,$G$65,$G$63)</f>
        <v>-7183.116063284795</v>
      </c>
      <c r="W113" s="75"/>
      <c r="X113" s="58">
        <f>_xll.DBRW($E$57,$G$62,X$69,$G$61,$G$60,$C$70,$E113,$G$59,$G$65,$G$63)</f>
        <v>-88283.400000000009</v>
      </c>
      <c r="Y113" s="58">
        <f>_xll.DBRW($E$57,$G$62,Y$69,$G$61,$G$60,$C$70,$E113,$G$59,$G$65,$G$63)</f>
        <v>-14332.909999999998</v>
      </c>
      <c r="Z113" s="58">
        <f>_xll.DBRW($E$57,$G$62,Z$69,$G$61,$G$60,$C$70,$E113,$G$59,$G$65,$G$63)</f>
        <v>0</v>
      </c>
      <c r="AB113" s="64">
        <f>_xll.DBRW($E$57,$G$62,AB$69,$G$61,$G$60,$C$70,$E113,$G$59,$G$65,$G$63)</f>
        <v>-102616.31000000001</v>
      </c>
    </row>
    <row r="114" spans="1:28" s="11" customFormat="1" x14ac:dyDescent="0.3">
      <c r="A114" s="10" t="str">
        <f>IF(_xll.TM1RPTELISCONSOLIDATED($E$70,$E114),IF(_xll.TM1RPTELLEV($E$70,$E114)&lt;=5,_xll.TM1RPTELLEV($E$70,$E114),"Default"),IF(B114="1","Percent","Leaf"))</f>
        <v>Leaf</v>
      </c>
      <c r="B114" s="10" t="str" cm="1">
        <f t="array" ref="B114">_xll.DBRW("Finance:}Elementattributes_Accounts - MA",E114,"Format Flag - MI Reports - Percentages" )</f>
        <v/>
      </c>
      <c r="C114" s="10" t="s">
        <v>169</v>
      </c>
      <c r="D114" s="10"/>
      <c r="E114" s="146" t="s">
        <v>50</v>
      </c>
      <c r="F114" s="17"/>
      <c r="G114" s="52">
        <f>_xll.DBRW($E$57,$G$62,G$69,$G$61,$G$60,$G$64,$E114,$G$59,$G$65,$G$63)</f>
        <v>-1379145.896482443</v>
      </c>
      <c r="H114" s="75"/>
      <c r="I114" s="52">
        <f>_xll.DBRW($E$57,$G$62,I$69,$G$61,$G$60,$C$70,$E114,$G$59,$G$65,$G$63)</f>
        <v>-1379145.896482443</v>
      </c>
      <c r="J114" s="91"/>
      <c r="K114" s="58">
        <f>_xll.DBRW($E$57,$G$62,K$69,$G$61,$G$60,$C$70,$E114,$G$59,$G$65,$G$63)</f>
        <v>-319329.07919319422</v>
      </c>
      <c r="L114" s="58">
        <f>_xll.DBRW($E$57,$G$62,L$69,$G$61,$G$60,$C$70,$E114,$G$59,$G$65,$G$63)</f>
        <v>-625841.92999999993</v>
      </c>
      <c r="M114" s="58">
        <f>_xll.DBRW($E$57,$G$62,M$69,$G$61,$G$60,$C$70,$E114,$G$59,$G$65,$G$63)</f>
        <v>-128852.82435204941</v>
      </c>
      <c r="N114" s="58">
        <f>_xll.DBRW($E$57,$G$62,N$69,$G$61,$G$60,$C$70,$E114,$G$59,$G$65,$G$63)</f>
        <v>-25895.99548558455</v>
      </c>
      <c r="O114" s="58">
        <f>_xll.DBRW($E$57,$G$62,O$69,$G$61,$G$60,$C$70,$E114,$G$59,$G$65,$G$63)</f>
        <v>-57202.722356633836</v>
      </c>
      <c r="P114" s="75"/>
      <c r="Q114" s="108">
        <f>_xll.DBRW($E$57,$G$62,Q$69,$G$61,$G$60,$C$70,$E114,$G$59,$G$65,$G$63)</f>
        <v>-1157122.5513874621</v>
      </c>
      <c r="R114" s="64"/>
      <c r="S114" s="58">
        <f>_xll.DBRW($E$57,$G$62,S$69,$G$61,$G$60,$C$70,$E114,$G$59,$G$65,$G$63)</f>
        <v>-124236</v>
      </c>
      <c r="T114" s="58">
        <f>_xll.DBRW($E$57,$G$62,T$69,$G$61,$G$60,$C$70,$E114,$G$59,$G$65,$G$63)</f>
        <v>-97787.345094980934</v>
      </c>
      <c r="U114" s="64"/>
      <c r="V114" s="108">
        <f>_xll.DBRW($E$57,$G$62,V$69,$G$61,$G$60,$C$70,$E114,$G$59,$G$65,$G$63)</f>
        <v>-222023.34509498093</v>
      </c>
      <c r="W114" s="75"/>
      <c r="X114" s="58">
        <f>_xll.DBRW($E$57,$G$62,X$69,$G$61,$G$60,$C$70,$E114,$G$59,$G$65,$G$63)</f>
        <v>0</v>
      </c>
      <c r="Y114" s="58">
        <f>_xll.DBRW($E$57,$G$62,Y$69,$G$61,$G$60,$C$70,$E114,$G$59,$G$65,$G$63)</f>
        <v>0</v>
      </c>
      <c r="Z114" s="58">
        <f>_xll.DBRW($E$57,$G$62,Z$69,$G$61,$G$60,$C$70,$E114,$G$59,$G$65,$G$63)</f>
        <v>0</v>
      </c>
      <c r="AB114" s="64">
        <f>_xll.DBRW($E$57,$G$62,AB$69,$G$61,$G$60,$C$70,$E114,$G$59,$G$65,$G$63)</f>
        <v>0</v>
      </c>
    </row>
    <row r="115" spans="1:28" s="11" customFormat="1" x14ac:dyDescent="0.3">
      <c r="A115" s="10" t="str">
        <f>IF(_xll.TM1RPTELISCONSOLIDATED($E$70,$E115),IF(_xll.TM1RPTELLEV($E$70,$E115)&lt;=5,_xll.TM1RPTELLEV($E$70,$E115),"Default"),IF(B115="1","Percent","Leaf"))</f>
        <v>Leaf</v>
      </c>
      <c r="B115" s="10" t="str" cm="1">
        <f t="array" ref="B115">_xll.DBRW("Finance:}Elementattributes_Accounts - MA",E115,"Format Flag - MI Reports - Percentages" )</f>
        <v/>
      </c>
      <c r="C115" s="10" t="s">
        <v>169</v>
      </c>
      <c r="D115" s="10"/>
      <c r="E115" s="146" t="s">
        <v>51</v>
      </c>
      <c r="F115" s="17"/>
      <c r="G115" s="52">
        <f>_xll.DBRW($E$57,$G$62,G$69,$G$61,$G$60,$G$64,$E115,$G$59,$G$65,$G$63)</f>
        <v>-261027.15340122479</v>
      </c>
      <c r="H115" s="75"/>
      <c r="I115" s="52">
        <f>_xll.DBRW($E$57,$G$62,I$69,$G$61,$G$60,$C$70,$E115,$G$59,$G$65,$G$63)</f>
        <v>-261027.15340122479</v>
      </c>
      <c r="J115" s="91"/>
      <c r="K115" s="58">
        <f>_xll.DBRW($E$57,$G$62,K$69,$G$61,$G$60,$C$70,$E115,$G$59,$G$65,$G$63)</f>
        <v>-149008.02844572457</v>
      </c>
      <c r="L115" s="58">
        <f>_xll.DBRW($E$57,$G$62,L$69,$G$61,$G$60,$C$70,$E115,$G$59,$G$65,$G$63)</f>
        <v>-72291.14</v>
      </c>
      <c r="M115" s="58">
        <f>_xll.DBRW($E$57,$G$62,M$69,$G$61,$G$60,$C$70,$E115,$G$59,$G$65,$G$63)</f>
        <v>-21217.972419419279</v>
      </c>
      <c r="N115" s="58">
        <f>_xll.DBRW($E$57,$G$62,N$69,$G$61,$G$60,$C$70,$E115,$G$59,$G$65,$G$63)</f>
        <v>-1100.8841842483196</v>
      </c>
      <c r="O115" s="58">
        <f>_xll.DBRW($E$57,$G$62,O$69,$G$61,$G$60,$C$70,$E115,$G$59,$G$65,$G$63)</f>
        <v>-12440.128024966858</v>
      </c>
      <c r="P115" s="75"/>
      <c r="Q115" s="108">
        <f>_xll.DBRW($E$57,$G$62,Q$69,$G$61,$G$60,$C$70,$E115,$G$59,$G$65,$G$63)</f>
        <v>-256058.15307435903</v>
      </c>
      <c r="R115" s="64"/>
      <c r="S115" s="58">
        <f>_xll.DBRW($E$57,$G$62,S$69,$G$61,$G$60,$C$70,$E115,$G$59,$G$65,$G$63)</f>
        <v>-1694</v>
      </c>
      <c r="T115" s="58">
        <f>_xll.DBRW($E$57,$G$62,T$69,$G$61,$G$60,$C$70,$E115,$G$59,$G$65,$G$63)</f>
        <v>-3275.0003268657456</v>
      </c>
      <c r="U115" s="64"/>
      <c r="V115" s="108">
        <f>_xll.DBRW($E$57,$G$62,V$69,$G$61,$G$60,$C$70,$E115,$G$59,$G$65,$G$63)</f>
        <v>-4969.0003268657456</v>
      </c>
      <c r="W115" s="75"/>
      <c r="X115" s="58">
        <f>_xll.DBRW($E$57,$G$62,X$69,$G$61,$G$60,$C$70,$E115,$G$59,$G$65,$G$63)</f>
        <v>0</v>
      </c>
      <c r="Y115" s="58">
        <f>_xll.DBRW($E$57,$G$62,Y$69,$G$61,$G$60,$C$70,$E115,$G$59,$G$65,$G$63)</f>
        <v>0</v>
      </c>
      <c r="Z115" s="58">
        <f>_xll.DBRW($E$57,$G$62,Z$69,$G$61,$G$60,$C$70,$E115,$G$59,$G$65,$G$63)</f>
        <v>0</v>
      </c>
      <c r="AB115" s="64">
        <f>_xll.DBRW($E$57,$G$62,AB$69,$G$61,$G$60,$C$70,$E115,$G$59,$G$65,$G$63)</f>
        <v>0</v>
      </c>
    </row>
    <row r="116" spans="1:28" s="11" customFormat="1" x14ac:dyDescent="0.3">
      <c r="A116" s="10" t="str">
        <f>IF(_xll.TM1RPTELISCONSOLIDATED($E$70,$E116),IF(_xll.TM1RPTELLEV($E$70,$E116)&lt;=5,_xll.TM1RPTELLEV($E$70,$E116),"Default"),IF(B116="1","Percent","Leaf"))</f>
        <v>Leaf</v>
      </c>
      <c r="B116" s="10" t="str" cm="1">
        <f t="array" ref="B116">_xll.DBRW("Finance:}Elementattributes_Accounts - MA",E116,"Format Flag - MI Reports - Percentages" )</f>
        <v/>
      </c>
      <c r="C116" s="10" t="s">
        <v>169</v>
      </c>
      <c r="D116" s="10"/>
      <c r="E116" s="146" t="s">
        <v>49</v>
      </c>
      <c r="F116" s="17"/>
      <c r="G116" s="52">
        <f>_xll.DBRW($E$57,$G$62,G$69,$G$61,$G$60,$G$64,$E116,$G$59,$G$65,$G$63)</f>
        <v>-224097.87267465715</v>
      </c>
      <c r="H116" s="75"/>
      <c r="I116" s="52">
        <f>_xll.DBRW($E$57,$G$62,I$69,$G$61,$G$60,$C$70,$E116,$G$59,$G$65,$G$63)</f>
        <v>-224097.87267465715</v>
      </c>
      <c r="J116" s="91"/>
      <c r="K116" s="58">
        <f>_xll.DBRW($E$57,$G$62,K$69,$G$61,$G$60,$C$70,$E116,$G$59,$G$65,$G$63)</f>
        <v>-117413.86853245574</v>
      </c>
      <c r="L116" s="58">
        <f>_xll.DBRW($E$57,$G$62,L$69,$G$61,$G$60,$C$70,$E116,$G$59,$G$65,$G$63)</f>
        <v>-75315.37999999999</v>
      </c>
      <c r="M116" s="58">
        <f>_xll.DBRW($E$57,$G$62,M$69,$G$61,$G$60,$C$70,$E116,$G$59,$G$65,$G$63)</f>
        <v>0</v>
      </c>
      <c r="N116" s="58">
        <f>_xll.DBRW($E$57,$G$62,N$69,$G$61,$G$60,$C$70,$E116,$G$59,$G$65,$G$63)</f>
        <v>0</v>
      </c>
      <c r="O116" s="58">
        <f>_xll.DBRW($E$57,$G$62,O$69,$G$61,$G$60,$C$70,$E116,$G$59,$G$65,$G$63)</f>
        <v>-31368.624142201417</v>
      </c>
      <c r="P116" s="75"/>
      <c r="Q116" s="108">
        <f>_xll.DBRW($E$57,$G$62,Q$69,$G$61,$G$60,$C$70,$E116,$G$59,$G$65,$G$63)</f>
        <v>-224097.87267465715</v>
      </c>
      <c r="R116" s="64"/>
      <c r="S116" s="58">
        <f>_xll.DBRW($E$57,$G$62,S$69,$G$61,$G$60,$C$70,$E116,$G$59,$G$65,$G$63)</f>
        <v>0</v>
      </c>
      <c r="T116" s="58">
        <f>_xll.DBRW($E$57,$G$62,T$69,$G$61,$G$60,$C$70,$E116,$G$59,$G$65,$G$63)</f>
        <v>0</v>
      </c>
      <c r="U116" s="64"/>
      <c r="V116" s="108">
        <f>_xll.DBRW($E$57,$G$62,V$69,$G$61,$G$60,$C$70,$E116,$G$59,$G$65,$G$63)</f>
        <v>0</v>
      </c>
      <c r="W116" s="75"/>
      <c r="X116" s="58">
        <f>_xll.DBRW($E$57,$G$62,X$69,$G$61,$G$60,$C$70,$E116,$G$59,$G$65,$G$63)</f>
        <v>0</v>
      </c>
      <c r="Y116" s="58">
        <f>_xll.DBRW($E$57,$G$62,Y$69,$G$61,$G$60,$C$70,$E116,$G$59,$G$65,$G$63)</f>
        <v>0</v>
      </c>
      <c r="Z116" s="58">
        <f>_xll.DBRW($E$57,$G$62,Z$69,$G$61,$G$60,$C$70,$E116,$G$59,$G$65,$G$63)</f>
        <v>0</v>
      </c>
      <c r="AB116" s="64">
        <f>_xll.DBRW($E$57,$G$62,AB$69,$G$61,$G$60,$C$70,$E116,$G$59,$G$65,$G$63)</f>
        <v>0</v>
      </c>
    </row>
    <row r="117" spans="1:28" s="11" customFormat="1" x14ac:dyDescent="0.3">
      <c r="A117" s="10" t="str">
        <f>IF(_xll.TM1RPTELISCONSOLIDATED($E$70,$E117),IF(_xll.TM1RPTELLEV($E$70,$E117)&lt;=5,_xll.TM1RPTELLEV($E$70,$E117),"Default"),IF(B117="1","Percent","Leaf"))</f>
        <v>Leaf</v>
      </c>
      <c r="B117" s="10" t="str" cm="1">
        <f t="array" ref="B117">_xll.DBRW("Finance:}Elementattributes_Accounts - MA",E117,"Format Flag - MI Reports - Percentages" )</f>
        <v/>
      </c>
      <c r="C117" s="10" t="s">
        <v>169</v>
      </c>
      <c r="D117" s="10"/>
      <c r="E117" s="146" t="s">
        <v>52</v>
      </c>
      <c r="F117" s="17"/>
      <c r="G117" s="52">
        <f>_xll.DBRW($E$57,$G$62,G$69,$G$61,$G$60,$G$64,$E117,$G$59,$G$65,$G$63)</f>
        <v>-206922.18999999994</v>
      </c>
      <c r="H117" s="75"/>
      <c r="I117" s="52">
        <f>_xll.DBRW($E$57,$G$62,I$69,$G$61,$G$60,$C$70,$E117,$G$59,$G$65,$G$63)</f>
        <v>-206922.18999999994</v>
      </c>
      <c r="J117" s="91"/>
      <c r="K117" s="58">
        <f>_xll.DBRW($E$57,$G$62,K$69,$G$61,$G$60,$C$70,$E117,$G$59,$G$65,$G$63)</f>
        <v>0</v>
      </c>
      <c r="L117" s="58">
        <f>_xll.DBRW($E$57,$G$62,L$69,$G$61,$G$60,$C$70,$E117,$G$59,$G$65,$G$63)</f>
        <v>-206922.18999999994</v>
      </c>
      <c r="M117" s="58">
        <f>_xll.DBRW($E$57,$G$62,M$69,$G$61,$G$60,$C$70,$E117,$G$59,$G$65,$G$63)</f>
        <v>0</v>
      </c>
      <c r="N117" s="58">
        <f>_xll.DBRW($E$57,$G$62,N$69,$G$61,$G$60,$C$70,$E117,$G$59,$G$65,$G$63)</f>
        <v>0</v>
      </c>
      <c r="O117" s="58">
        <f>_xll.DBRW($E$57,$G$62,O$69,$G$61,$G$60,$C$70,$E117,$G$59,$G$65,$G$63)</f>
        <v>0</v>
      </c>
      <c r="P117" s="75"/>
      <c r="Q117" s="108">
        <f>_xll.DBRW($E$57,$G$62,Q$69,$G$61,$G$60,$C$70,$E117,$G$59,$G$65,$G$63)</f>
        <v>-206922.18999999994</v>
      </c>
      <c r="R117" s="64"/>
      <c r="S117" s="58">
        <f>_xll.DBRW($E$57,$G$62,S$69,$G$61,$G$60,$C$70,$E117,$G$59,$G$65,$G$63)</f>
        <v>0</v>
      </c>
      <c r="T117" s="58">
        <f>_xll.DBRW($E$57,$G$62,T$69,$G$61,$G$60,$C$70,$E117,$G$59,$G$65,$G$63)</f>
        <v>0</v>
      </c>
      <c r="U117" s="64"/>
      <c r="V117" s="108">
        <f>_xll.DBRW($E$57,$G$62,V$69,$G$61,$G$60,$C$70,$E117,$G$59,$G$65,$G$63)</f>
        <v>0</v>
      </c>
      <c r="W117" s="75"/>
      <c r="X117" s="58">
        <f>_xll.DBRW($E$57,$G$62,X$69,$G$61,$G$60,$C$70,$E117,$G$59,$G$65,$G$63)</f>
        <v>0</v>
      </c>
      <c r="Y117" s="58">
        <f>_xll.DBRW($E$57,$G$62,Y$69,$G$61,$G$60,$C$70,$E117,$G$59,$G$65,$G$63)</f>
        <v>0</v>
      </c>
      <c r="Z117" s="58">
        <f>_xll.DBRW($E$57,$G$62,Z$69,$G$61,$G$60,$C$70,$E117,$G$59,$G$65,$G$63)</f>
        <v>0</v>
      </c>
      <c r="AB117" s="64">
        <f>_xll.DBRW($E$57,$G$62,AB$69,$G$61,$G$60,$C$70,$E117,$G$59,$G$65,$G$63)</f>
        <v>0</v>
      </c>
    </row>
    <row r="118" spans="1:28" s="11" customFormat="1" x14ac:dyDescent="0.3">
      <c r="A118" s="10" t="str">
        <f>IF(_xll.TM1RPTELISCONSOLIDATED($E$70,$E118),IF(_xll.TM1RPTELLEV($E$70,$E118)&lt;=5,_xll.TM1RPTELLEV($E$70,$E118),"Default"),IF(B118="1","Percent","Leaf"))</f>
        <v>Leaf</v>
      </c>
      <c r="B118" s="10" t="str" cm="1">
        <f t="array" ref="B118">_xll.DBRW("Finance:}Elementattributes_Accounts - MA",E118,"Format Flag - MI Reports - Percentages" )</f>
        <v/>
      </c>
      <c r="C118" s="10" t="s">
        <v>169</v>
      </c>
      <c r="D118" s="10"/>
      <c r="E118" s="146" t="s">
        <v>53</v>
      </c>
      <c r="F118" s="17"/>
      <c r="G118" s="52">
        <f>_xll.DBRW($E$57,$G$62,G$69,$G$61,$G$60,$G$64,$E118,$G$59,$G$65,$G$63)</f>
        <v>171656.34623412386</v>
      </c>
      <c r="H118" s="75"/>
      <c r="I118" s="52">
        <f>_xll.DBRW($E$57,$G$62,I$69,$G$61,$G$60,$C$70,$E118,$G$59,$G$65,$G$63)</f>
        <v>171656.34623412386</v>
      </c>
      <c r="J118" s="91"/>
      <c r="K118" s="58">
        <f>_xll.DBRW($E$57,$G$62,K$69,$G$61,$G$60,$C$70,$E118,$G$59,$G$65,$G$63)</f>
        <v>0</v>
      </c>
      <c r="L118" s="58">
        <f>_xll.DBRW($E$57,$G$62,L$69,$G$61,$G$60,$C$70,$E118,$G$59,$G$65,$G$63)</f>
        <v>159190.44</v>
      </c>
      <c r="M118" s="58">
        <f>_xll.DBRW($E$57,$G$62,M$69,$G$61,$G$60,$C$70,$E118,$G$59,$G$65,$G$63)</f>
        <v>12465.906234123862</v>
      </c>
      <c r="N118" s="58">
        <f>_xll.DBRW($E$57,$G$62,N$69,$G$61,$G$60,$C$70,$E118,$G$59,$G$65,$G$63)</f>
        <v>0</v>
      </c>
      <c r="O118" s="58">
        <f>_xll.DBRW($E$57,$G$62,O$69,$G$61,$G$60,$C$70,$E118,$G$59,$G$65,$G$63)</f>
        <v>0</v>
      </c>
      <c r="P118" s="75"/>
      <c r="Q118" s="108">
        <f>_xll.DBRW($E$57,$G$62,Q$69,$G$61,$G$60,$C$70,$E118,$G$59,$G$65,$G$63)</f>
        <v>171656.34623412386</v>
      </c>
      <c r="R118" s="64"/>
      <c r="S118" s="58">
        <f>_xll.DBRW($E$57,$G$62,S$69,$G$61,$G$60,$C$70,$E118,$G$59,$G$65,$G$63)</f>
        <v>0</v>
      </c>
      <c r="T118" s="58">
        <f>_xll.DBRW($E$57,$G$62,T$69,$G$61,$G$60,$C$70,$E118,$G$59,$G$65,$G$63)</f>
        <v>0</v>
      </c>
      <c r="U118" s="64"/>
      <c r="V118" s="108">
        <f>_xll.DBRW($E$57,$G$62,V$69,$G$61,$G$60,$C$70,$E118,$G$59,$G$65,$G$63)</f>
        <v>0</v>
      </c>
      <c r="W118" s="75"/>
      <c r="X118" s="58">
        <f>_xll.DBRW($E$57,$G$62,X$69,$G$61,$G$60,$C$70,$E118,$G$59,$G$65,$G$63)</f>
        <v>0</v>
      </c>
      <c r="Y118" s="58">
        <f>_xll.DBRW($E$57,$G$62,Y$69,$G$61,$G$60,$C$70,$E118,$G$59,$G$65,$G$63)</f>
        <v>0</v>
      </c>
      <c r="Z118" s="58">
        <f>_xll.DBRW($E$57,$G$62,Z$69,$G$61,$G$60,$C$70,$E118,$G$59,$G$65,$G$63)</f>
        <v>0</v>
      </c>
      <c r="AB118" s="64">
        <f>_xll.DBRW($E$57,$G$62,AB$69,$G$61,$G$60,$C$70,$E118,$G$59,$G$65,$G$63)</f>
        <v>0</v>
      </c>
    </row>
    <row r="119" spans="1:28" s="11" customFormat="1" x14ac:dyDescent="0.3">
      <c r="A119" s="10" t="str">
        <f>IF(_xll.TM1RPTELISCONSOLIDATED($E$70,$E119),IF(_xll.TM1RPTELLEV($E$70,$E119)&lt;=5,_xll.TM1RPTELLEV($E$70,$E119),"Default"),IF(B119="1","Percent","Leaf"))</f>
        <v>Leaf</v>
      </c>
      <c r="B119" s="10" t="str" cm="1">
        <f t="array" ref="B119">_xll.DBRW("Finance:}Elementattributes_Accounts - MA",E119,"Format Flag - MI Reports - Percentages" )</f>
        <v/>
      </c>
      <c r="C119" s="10" t="s">
        <v>169</v>
      </c>
      <c r="D119" s="10"/>
      <c r="E119" s="146" t="s">
        <v>54</v>
      </c>
      <c r="F119" s="17"/>
      <c r="G119" s="52">
        <f>_xll.DBRW($E$57,$G$62,G$69,$G$61,$G$60,$G$64,$E119,$G$59,$G$65,$G$63)</f>
        <v>1337028.1313110234</v>
      </c>
      <c r="H119" s="75"/>
      <c r="I119" s="52">
        <f>_xll.DBRW($E$57,$G$62,I$69,$G$61,$G$60,$C$70,$E119,$G$59,$G$65,$G$63)</f>
        <v>1337028.1313110234</v>
      </c>
      <c r="J119" s="91"/>
      <c r="K119" s="58">
        <f>_xll.DBRW($E$57,$G$62,K$69,$G$61,$G$60,$C$70,$E119,$G$59,$G$65,$G$63)</f>
        <v>0</v>
      </c>
      <c r="L119" s="58">
        <f>_xll.DBRW($E$57,$G$62,L$69,$G$61,$G$60,$C$70,$E119,$G$59,$G$65,$G$63)</f>
        <v>0</v>
      </c>
      <c r="M119" s="58">
        <f>_xll.DBRW($E$57,$G$62,M$69,$G$61,$G$60,$C$70,$E119,$G$59,$G$65,$G$63)</f>
        <v>0</v>
      </c>
      <c r="N119" s="58">
        <f>_xll.DBRW($E$57,$G$62,N$69,$G$61,$G$60,$C$70,$E119,$G$59,$G$65,$G$63)</f>
        <v>0</v>
      </c>
      <c r="O119" s="58">
        <f>_xll.DBRW($E$57,$G$62,O$69,$G$61,$G$60,$C$70,$E119,$G$59,$G$65,$G$63)</f>
        <v>0</v>
      </c>
      <c r="P119" s="75"/>
      <c r="Q119" s="108">
        <f>_xll.DBRW($E$57,$G$62,Q$69,$G$61,$G$60,$C$70,$E119,$G$59,$G$65,$G$63)</f>
        <v>0</v>
      </c>
      <c r="R119" s="64"/>
      <c r="S119" s="58">
        <f>_xll.DBRW($E$57,$G$62,S$69,$G$61,$G$60,$C$70,$E119,$G$59,$G$65,$G$63)</f>
        <v>-36000</v>
      </c>
      <c r="T119" s="58">
        <f>_xll.DBRW($E$57,$G$62,T$69,$G$61,$G$60,$C$70,$E119,$G$59,$G$65,$G$63)</f>
        <v>-139037.87868897663</v>
      </c>
      <c r="U119" s="64"/>
      <c r="V119" s="108">
        <f>_xll.DBRW($E$57,$G$62,V$69,$G$61,$G$60,$C$70,$E119,$G$59,$G$65,$G$63)</f>
        <v>-175037.87868897663</v>
      </c>
      <c r="W119" s="75"/>
      <c r="X119" s="58">
        <f>_xll.DBRW($E$57,$G$62,X$69,$G$61,$G$60,$C$70,$E119,$G$59,$G$65,$G$63)</f>
        <v>1512066.01</v>
      </c>
      <c r="Y119" s="58">
        <f>_xll.DBRW($E$57,$G$62,Y$69,$G$61,$G$60,$C$70,$E119,$G$59,$G$65,$G$63)</f>
        <v>0</v>
      </c>
      <c r="Z119" s="58">
        <f>_xll.DBRW($E$57,$G$62,Z$69,$G$61,$G$60,$C$70,$E119,$G$59,$G$65,$G$63)</f>
        <v>0</v>
      </c>
      <c r="AB119" s="64">
        <f>_xll.DBRW($E$57,$G$62,AB$69,$G$61,$G$60,$C$70,$E119,$G$59,$G$65,$G$63)</f>
        <v>1512066.01</v>
      </c>
    </row>
    <row r="120" spans="1:28" s="2" customFormat="1" ht="25.8" x14ac:dyDescent="0.5">
      <c r="A120" s="2">
        <f>IF(_xll.TM1RPTELISCONSOLIDATED($E$70,$E120),IF(_xll.TM1RPTELLEV($E$70,$E120)&lt;=5,_xll.TM1RPTELLEV($E$70,$E120),"Default"),IF(B120="1","Percent","Leaf"))</f>
        <v>0</v>
      </c>
      <c r="B120" s="2" t="str" cm="1">
        <f t="array" ref="B120">_xll.DBRW("Finance:}Elementattributes_Accounts - MA",E120,"Format Flag - MI Reports - Percentages" )</f>
        <v/>
      </c>
      <c r="C120" s="2" t="s">
        <v>169</v>
      </c>
      <c r="E120" s="154" t="s">
        <v>57</v>
      </c>
      <c r="F120" s="66"/>
      <c r="G120" s="67">
        <f>_xll.DBRW($E$57,$G$62,G$69,$G$61,$G$60,$G$64,$E120,$G$59,$G$65,$G$63)</f>
        <v>-16987548.872297838</v>
      </c>
      <c r="H120" s="79"/>
      <c r="I120" s="67">
        <f>_xll.DBRW($E$57,$G$62,I$69,$G$61,$G$60,$C$70,$E120,$G$59,$G$65,$G$63)</f>
        <v>-16987548.872297838</v>
      </c>
      <c r="J120" s="85"/>
      <c r="K120" s="67">
        <f>_xll.DBRW($E$57,$G$62,K$69,$G$61,$G$60,$C$70,$E120,$G$59,$G$65,$G$63)</f>
        <v>-5899262.0397790791</v>
      </c>
      <c r="L120" s="67">
        <f>_xll.DBRW($E$57,$G$62,L$69,$G$61,$G$60,$C$70,$E120,$G$59,$G$65,$G$63)</f>
        <v>-3440861.95</v>
      </c>
      <c r="M120" s="67">
        <f>_xll.DBRW($E$57,$G$62,M$69,$G$61,$G$60,$C$70,$E120,$G$59,$G$65,$G$63)</f>
        <v>-1003502.0811376515</v>
      </c>
      <c r="N120" s="67">
        <f>_xll.DBRW($E$57,$G$62,N$69,$G$61,$G$60,$C$70,$E120,$G$59,$G$65,$G$63)</f>
        <v>-679164.27801313181</v>
      </c>
      <c r="O120" s="67">
        <f>_xll.DBRW($E$57,$G$62,O$69,$G$61,$G$60,$C$70,$E120,$G$59,$G$65,$G$63)</f>
        <v>-762911.99310484703</v>
      </c>
      <c r="P120" s="79"/>
      <c r="Q120" s="68">
        <f>_xll.DBRW($E$57,$G$62,Q$69,$G$61,$G$60,$C$70,$E120,$G$59,$G$65,$G$63)</f>
        <v>-11785702.342034709</v>
      </c>
      <c r="R120" s="79"/>
      <c r="S120" s="68">
        <f>_xll.DBRW($E$57,$G$62,S$69,$G$61,$G$60,$C$70,$E120,$G$59,$G$65,$G$63)</f>
        <v>-585584</v>
      </c>
      <c r="T120" s="68">
        <f>_xll.DBRW($E$57,$G$62,T$69,$G$61,$G$60,$C$70,$E120,$G$59,$G$65,$G$63)</f>
        <v>-535548.50026312633</v>
      </c>
      <c r="U120" s="79"/>
      <c r="V120" s="68">
        <f>_xll.DBRW($E$57,$G$62,V$69,$G$61,$G$60,$C$70,$E120,$G$59,$G$65,$G$63)</f>
        <v>-1121132.5002631263</v>
      </c>
      <c r="W120" s="79"/>
      <c r="X120" s="68">
        <f>_xll.DBRW($E$57,$G$62,X$69,$G$61,$G$60,$C$70,$E120,$G$59,$G$65,$G$63)</f>
        <v>-4050235.4400000009</v>
      </c>
      <c r="Y120" s="68">
        <f>_xll.DBRW($E$57,$G$62,Y$69,$G$61,$G$60,$C$70,$E120,$G$59,$G$65,$G$63)</f>
        <v>-30478.589999999997</v>
      </c>
      <c r="Z120" s="68">
        <f>_xll.DBRW($E$57,$G$62,Z$69,$G$61,$G$60,$C$70,$E120,$G$59,$G$65,$G$63)</f>
        <v>0</v>
      </c>
      <c r="AB120" s="68">
        <f>_xll.DBRW($E$57,$G$62,AB$69,$G$61,$G$60,$C$70,$E120,$G$59,$G$65,$G$63)</f>
        <v>-4080714.0300000007</v>
      </c>
    </row>
    <row r="121" spans="1:28" s="118" customFormat="1" ht="16.8" customHeight="1" x14ac:dyDescent="0.3">
      <c r="A121" s="118" t="str">
        <f>IF(_xll.TM1RPTELISCONSOLIDATED($E$70,$E121),IF(_xll.TM1RPTELLEV($E$70,$E121)&lt;=5,_xll.TM1RPTELLEV($E$70,$E121),"Default"),IF(B121="1","Percent","Leaf"))</f>
        <v>Percent</v>
      </c>
      <c r="B121" s="118" t="str" cm="1">
        <f t="array" ref="B121">_xll.DBRW("Finance:}Elementattributes_Accounts - MA",E121,"Format Flag - MI Reports - Percentages" )</f>
        <v>1</v>
      </c>
      <c r="C121" s="118" t="s">
        <v>169</v>
      </c>
      <c r="E121" s="147" t="s">
        <v>179</v>
      </c>
      <c r="F121" s="122"/>
      <c r="G121" s="123">
        <f>_xll.DBRW($E$57,$G$62,G$69,$G$61,$G$60,$G$64,$E121,$G$59,$G$65,$G$63)</f>
        <v>-0.12906480085857522</v>
      </c>
      <c r="H121" s="119"/>
      <c r="I121" s="123">
        <f>_xll.DBRW($E$57,$G$62,I$69,$G$61,$G$60,$C$70,$E121,$G$59,$G$65,$G$63)</f>
        <v>-0.12906480085857522</v>
      </c>
      <c r="J121" s="120"/>
      <c r="K121" s="123">
        <f>_xll.DBRW($E$57,$G$62,K$69,$G$61,$G$60,$C$70,$E121,$G$59,$G$65,$G$63)</f>
        <v>-9.0413122479343397E-2</v>
      </c>
      <c r="L121" s="123">
        <f>_xll.DBRW($E$57,$G$62,L$69,$G$61,$G$60,$C$70,$E121,$G$59,$G$65,$G$63)</f>
        <v>-8.5190946942060211E-2</v>
      </c>
      <c r="M121" s="123">
        <f>_xll.DBRW($E$57,$G$62,M$69,$G$61,$G$60,$C$70,$E121,$G$59,$G$65,$G$63)</f>
        <v>-0.16434085749131189</v>
      </c>
      <c r="N121" s="123">
        <f>_xll.DBRW($E$57,$G$62,N$69,$G$61,$G$60,$C$70,$E121,$G$59,$G$65,$G$63)</f>
        <v>-0.10157118732887943</v>
      </c>
      <c r="O121" s="123">
        <f>_xll.DBRW($E$57,$G$62,O$69,$G$61,$G$60,$C$70,$E121,$G$59,$G$65,$G$63)</f>
        <v>-9.9020994293606585E-2</v>
      </c>
      <c r="P121" s="119"/>
      <c r="Q121" s="124">
        <f>_xll.DBRW($E$57,$G$62,Q$69,$G$61,$G$60,$C$70,$E121,$G$59,$G$65,$G$63)</f>
        <v>-9.5061342343406283E-2</v>
      </c>
      <c r="R121" s="119"/>
      <c r="S121" s="124">
        <f>_xll.DBRW($E$57,$G$62,S$69,$G$61,$G$60,$C$70,$E121,$G$59,$G$65,$G$63)</f>
        <v>-0.13272271780870185</v>
      </c>
      <c r="T121" s="124">
        <f>_xll.DBRW($E$57,$G$62,T$69,$G$61,$G$60,$C$70,$E121,$G$59,$G$65,$G$63)</f>
        <v>-0.14722891525398957</v>
      </c>
      <c r="U121" s="119"/>
      <c r="V121" s="124">
        <f>_xll.DBRW($E$57,$G$62,V$69,$G$61,$G$60,$C$70,$E121,$G$59,$G$65,$G$63)</f>
        <v>-0.1467429681697178</v>
      </c>
      <c r="W121" s="119"/>
      <c r="X121" s="124">
        <f>_xll.DBRW($E$57,$G$62,X$69,$G$61,$G$60,$C$70,$E121,$G$59,$G$65,$G$63)</f>
        <v>-17764.190526315793</v>
      </c>
      <c r="Y121" s="124">
        <f>_xll.DBRW($E$57,$G$62,Y$69,$G$61,$G$60,$C$70,$E121,$G$59,$G$65,$G$63)</f>
        <v>0</v>
      </c>
      <c r="Z121" s="124">
        <f>_xll.DBRW($E$57,$G$62,Z$69,$G$61,$G$60,$C$70,$E121,$G$59,$G$65,$G$63)</f>
        <v>0</v>
      </c>
      <c r="AA121" s="121"/>
      <c r="AB121" s="124">
        <f>_xll.DBRW($E$57,$G$62,AB$69,$G$61,$G$60,$C$70,$E121,$G$59,$G$65,$G$63)</f>
        <v>-17897.868552631582</v>
      </c>
    </row>
    <row r="122" spans="1:28" s="2" customFormat="1" ht="25.8" x14ac:dyDescent="0.5">
      <c r="A122" s="2">
        <f>IF(_xll.TM1RPTELISCONSOLIDATED($E$70,$E122),IF(_xll.TM1RPTELLEV($E$70,$E122)&lt;=5,_xll.TM1RPTELLEV($E$70,$E122),"Default"),IF(B122="1","Percent","Leaf"))</f>
        <v>0</v>
      </c>
      <c r="B122" s="2" t="str" cm="1">
        <f t="array" ref="B122">_xll.DBRW("Finance:}Elementattributes_Accounts - MA",E122,"Format Flag - MI Reports - Percentages" )</f>
        <v/>
      </c>
      <c r="C122" s="2" t="s">
        <v>169</v>
      </c>
      <c r="E122" s="154" t="s">
        <v>58</v>
      </c>
      <c r="F122" s="66"/>
      <c r="G122" s="67">
        <f>_xll.DBRW($E$57,$G$62,G$69,$G$61,$G$60,$G$64,$E122,$G$59,$G$65,$G$63)</f>
        <v>13633450.709450385</v>
      </c>
      <c r="H122" s="79"/>
      <c r="I122" s="67">
        <f>_xll.DBRW($E$57,$G$62,I$69,$G$61,$G$60,$C$70,$E122,$G$59,$G$65,$G$63)</f>
        <v>13633450.709450385</v>
      </c>
      <c r="J122" s="85"/>
      <c r="K122" s="67">
        <f>_xll.DBRW($E$57,$G$62,K$69,$G$61,$G$60,$C$70,$E122,$G$59,$G$65,$G$63)</f>
        <v>3182116.3568784054</v>
      </c>
      <c r="L122" s="67">
        <f>_xll.DBRW($E$57,$G$62,L$69,$G$61,$G$60,$C$70,$E122,$G$59,$G$65,$G$63)</f>
        <v>8056575.1000000052</v>
      </c>
      <c r="M122" s="67">
        <f>_xll.DBRW($E$57,$G$62,M$69,$G$61,$G$60,$C$70,$E122,$G$59,$G$65,$G$63)</f>
        <v>507099.68667644216</v>
      </c>
      <c r="N122" s="67">
        <f>_xll.DBRW($E$57,$G$62,N$69,$G$61,$G$60,$C$70,$E122,$G$59,$G$65,$G$63)</f>
        <v>1454172.2443459223</v>
      </c>
      <c r="O122" s="67">
        <f>_xll.DBRW($E$57,$G$62,O$69,$G$61,$G$60,$C$70,$E122,$G$59,$G$65,$G$63)</f>
        <v>2637000.7943883324</v>
      </c>
      <c r="P122" s="79"/>
      <c r="Q122" s="68">
        <f>_xll.DBRW($E$57,$G$62,Q$69,$G$61,$G$60,$C$70,$E122,$G$59,$G$65,$G$63)</f>
        <v>15836964.182289103</v>
      </c>
      <c r="R122" s="79"/>
      <c r="S122" s="68">
        <f>_xll.DBRW($E$57,$G$62,S$69,$G$61,$G$60,$C$70,$E122,$G$59,$G$65,$G$63)</f>
        <v>1073744.6000000001</v>
      </c>
      <c r="T122" s="68">
        <f>_xll.DBRW($E$57,$G$62,T$69,$G$61,$G$60,$C$70,$E122,$G$59,$G$65,$G$63)</f>
        <v>803227.95716126938</v>
      </c>
      <c r="U122" s="79"/>
      <c r="V122" s="68">
        <f>_xll.DBRW($E$57,$G$62,V$69,$G$61,$G$60,$C$70,$E122,$G$59,$G$65,$G$63)</f>
        <v>1876972.5571612692</v>
      </c>
      <c r="W122" s="79"/>
      <c r="X122" s="68">
        <f>_xll.DBRW($E$57,$G$62,X$69,$G$61,$G$60,$C$70,$E122,$G$59,$G$65,$G$63)</f>
        <v>-4050007.4400000009</v>
      </c>
      <c r="Y122" s="68">
        <f>_xll.DBRW($E$57,$G$62,Y$69,$G$61,$G$60,$C$70,$E122,$G$59,$G$65,$G$63)</f>
        <v>-30478.589999999997</v>
      </c>
      <c r="Z122" s="68">
        <f>_xll.DBRW($E$57,$G$62,Z$69,$G$61,$G$60,$C$70,$E122,$G$59,$G$65,$G$63)</f>
        <v>0</v>
      </c>
      <c r="AB122" s="68">
        <f>_xll.DBRW($E$57,$G$62,AB$69,$G$61,$G$60,$C$70,$E122,$G$59,$G$65,$G$63)</f>
        <v>-4080486.0300000007</v>
      </c>
    </row>
    <row r="123" spans="1:28" s="11" customFormat="1" x14ac:dyDescent="0.3">
      <c r="A123" s="10" t="str">
        <f>IF(_xll.TM1RPTELISCONSOLIDATED($E$70,$E123),IF(_xll.TM1RPTELLEV($E$70,$E123)&lt;=5,_xll.TM1RPTELLEV($E$70,$E123),"Default"),IF(B123="1","Percent","Leaf"))</f>
        <v>Leaf</v>
      </c>
      <c r="B123" s="10" t="str" cm="1">
        <f t="array" ref="B123">_xll.DBRW("Finance:}Elementattributes_Accounts - MA",E123,"Format Flag - MI Reports - Percentages" )</f>
        <v/>
      </c>
      <c r="C123" s="10" t="s">
        <v>169</v>
      </c>
      <c r="D123" s="10"/>
      <c r="E123" s="146" t="s">
        <v>59</v>
      </c>
      <c r="F123" s="17"/>
      <c r="G123" s="52">
        <f>_xll.DBRW($E$57,$G$62,G$69,$G$61,$G$60,$G$64,$E123,$G$59,$G$65,$G$63)</f>
        <v>-4873570.7227644362</v>
      </c>
      <c r="H123" s="75"/>
      <c r="I123" s="52">
        <f>_xll.DBRW($E$57,$G$62,I$69,$G$61,$G$60,$C$70,$E123,$G$59,$G$65,$G$63)</f>
        <v>-4873570.7227644362</v>
      </c>
      <c r="J123" s="91"/>
      <c r="K123" s="58">
        <f>_xll.DBRW($E$57,$G$62,K$69,$G$61,$G$60,$C$70,$E123,$G$59,$G$65,$G$63)</f>
        <v>-1384443.8140594163</v>
      </c>
      <c r="L123" s="58">
        <f>_xll.DBRW($E$57,$G$62,L$69,$G$61,$G$60,$C$70,$E123,$G$59,$G$65,$G$63)</f>
        <v>-2618469.86</v>
      </c>
      <c r="M123" s="58">
        <f>_xll.DBRW($E$57,$G$62,M$69,$G$61,$G$60,$C$70,$E123,$G$59,$G$65,$G$63)</f>
        <v>-226643.79710569719</v>
      </c>
      <c r="N123" s="58">
        <f>_xll.DBRW($E$57,$G$62,N$69,$G$61,$G$60,$C$70,$E123,$G$59,$G$65,$G$63)</f>
        <v>-119676.88354112054</v>
      </c>
      <c r="O123" s="58">
        <f>_xll.DBRW($E$57,$G$62,O$69,$G$61,$G$60,$C$70,$E123,$G$59,$G$65,$G$63)</f>
        <v>-297469.48551817995</v>
      </c>
      <c r="P123" s="75"/>
      <c r="Q123" s="108">
        <f>_xll.DBRW($E$57,$G$62,Q$69,$G$61,$G$60,$C$70,$E123,$G$59,$G$65,$G$63)</f>
        <v>-4646703.8402244141</v>
      </c>
      <c r="R123" s="64"/>
      <c r="S123" s="58">
        <f>_xll.DBRW($E$57,$G$62,S$69,$G$61,$G$60,$C$70,$E123,$G$59,$G$65,$G$63)</f>
        <v>-119578.65999999999</v>
      </c>
      <c r="T123" s="58">
        <f>_xll.DBRW($E$57,$G$62,T$69,$G$61,$G$60,$C$70,$E123,$G$59,$G$65,$G$63)</f>
        <v>-12882.40254002238</v>
      </c>
      <c r="U123" s="64"/>
      <c r="V123" s="108">
        <f>_xll.DBRW($E$57,$G$62,V$69,$G$61,$G$60,$C$70,$E123,$G$59,$G$65,$G$63)</f>
        <v>-132461.06254002237</v>
      </c>
      <c r="W123" s="75"/>
      <c r="X123" s="58">
        <f>_xll.DBRW($E$57,$G$62,X$69,$G$61,$G$60,$C$70,$E123,$G$59,$G$65,$G$63)</f>
        <v>-94405.819999999992</v>
      </c>
      <c r="Y123" s="58">
        <f>_xll.DBRW($E$57,$G$62,Y$69,$G$61,$G$60,$C$70,$E123,$G$59,$G$65,$G$63)</f>
        <v>0</v>
      </c>
      <c r="Z123" s="58">
        <f>_xll.DBRW($E$57,$G$62,Z$69,$G$61,$G$60,$C$70,$E123,$G$59,$G$65,$G$63)</f>
        <v>0</v>
      </c>
      <c r="AB123" s="64">
        <f>_xll.DBRW($E$57,$G$62,AB$69,$G$61,$G$60,$C$70,$E123,$G$59,$G$65,$G$63)</f>
        <v>-94405.819999999992</v>
      </c>
    </row>
    <row r="124" spans="1:28" s="11" customFormat="1" x14ac:dyDescent="0.3">
      <c r="A124" s="10" t="str">
        <f>IF(_xll.TM1RPTELISCONSOLIDATED($E$70,$E124),IF(_xll.TM1RPTELLEV($E$70,$E124)&lt;=5,_xll.TM1RPTELLEV($E$70,$E124),"Default"),IF(B124="1","Percent","Leaf"))</f>
        <v>Leaf</v>
      </c>
      <c r="B124" s="10" t="str" cm="1">
        <f t="array" ref="B124">_xll.DBRW("Finance:}Elementattributes_Accounts - MA",E124,"Format Flag - MI Reports - Percentages" )</f>
        <v/>
      </c>
      <c r="C124" s="10" t="s">
        <v>169</v>
      </c>
      <c r="D124" s="10"/>
      <c r="E124" s="146" t="s">
        <v>61</v>
      </c>
      <c r="F124" s="17"/>
      <c r="G124" s="52">
        <f>_xll.DBRW($E$57,$G$62,G$69,$G$61,$G$60,$G$64,$E124,$G$59,$G$65,$G$63)</f>
        <v>-2688163.8848768016</v>
      </c>
      <c r="H124" s="75"/>
      <c r="I124" s="52">
        <f>_xll.DBRW($E$57,$G$62,I$69,$G$61,$G$60,$C$70,$E124,$G$59,$G$65,$G$63)</f>
        <v>-2688163.8848768016</v>
      </c>
      <c r="J124" s="91"/>
      <c r="K124" s="58">
        <f>_xll.DBRW($E$57,$G$62,K$69,$G$61,$G$60,$C$70,$E124,$G$59,$G$65,$G$63)</f>
        <v>-1372189.2345807613</v>
      </c>
      <c r="L124" s="58">
        <f>_xll.DBRW($E$57,$G$62,L$69,$G$61,$G$60,$C$70,$E124,$G$59,$G$65,$G$63)</f>
        <v>-454256.77999999985</v>
      </c>
      <c r="M124" s="58">
        <f>_xll.DBRW($E$57,$G$62,M$69,$G$61,$G$60,$C$70,$E124,$G$59,$G$65,$G$63)</f>
        <v>-289772.74894599122</v>
      </c>
      <c r="N124" s="58">
        <f>_xll.DBRW($E$57,$G$62,N$69,$G$61,$G$60,$C$70,$E124,$G$59,$G$65,$G$63)</f>
        <v>-83092.093201129421</v>
      </c>
      <c r="O124" s="58">
        <f>_xll.DBRW($E$57,$G$62,O$69,$G$61,$G$60,$C$70,$E124,$G$59,$G$65,$G$63)</f>
        <v>-402498.34813013067</v>
      </c>
      <c r="P124" s="75"/>
      <c r="Q124" s="108">
        <f>_xll.DBRW($E$57,$G$62,Q$69,$G$61,$G$60,$C$70,$E124,$G$59,$G$65,$G$63)</f>
        <v>-2601809.204858013</v>
      </c>
      <c r="R124" s="64"/>
      <c r="S124" s="58">
        <f>_xll.DBRW($E$57,$G$62,S$69,$G$61,$G$60,$C$70,$E124,$G$59,$G$65,$G$63)</f>
        <v>-15297</v>
      </c>
      <c r="T124" s="58">
        <f>_xll.DBRW($E$57,$G$62,T$69,$G$61,$G$60,$C$70,$E124,$G$59,$G$65,$G$63)</f>
        <v>-71057.68001878896</v>
      </c>
      <c r="U124" s="64"/>
      <c r="V124" s="108">
        <f>_xll.DBRW($E$57,$G$62,V$69,$G$61,$G$60,$C$70,$E124,$G$59,$G$65,$G$63)</f>
        <v>-86354.68001878896</v>
      </c>
      <c r="W124" s="75"/>
      <c r="X124" s="58">
        <f>_xll.DBRW($E$57,$G$62,X$69,$G$61,$G$60,$C$70,$E124,$G$59,$G$65,$G$63)</f>
        <v>0</v>
      </c>
      <c r="Y124" s="58">
        <f>_xll.DBRW($E$57,$G$62,Y$69,$G$61,$G$60,$C$70,$E124,$G$59,$G$65,$G$63)</f>
        <v>0</v>
      </c>
      <c r="Z124" s="58">
        <f>_xll.DBRW($E$57,$G$62,Z$69,$G$61,$G$60,$C$70,$E124,$G$59,$G$65,$G$63)</f>
        <v>0</v>
      </c>
      <c r="AB124" s="64">
        <f>_xll.DBRW($E$57,$G$62,AB$69,$G$61,$G$60,$C$70,$E124,$G$59,$G$65,$G$63)</f>
        <v>0</v>
      </c>
    </row>
    <row r="125" spans="1:28" s="11" customFormat="1" x14ac:dyDescent="0.3">
      <c r="A125" s="10" t="str">
        <f>IF(_xll.TM1RPTELISCONSOLIDATED($E$70,$E125),IF(_xll.TM1RPTELLEV($E$70,$E125)&lt;=5,_xll.TM1RPTELLEV($E$70,$E125),"Default"),IF(B125="1","Percent","Leaf"))</f>
        <v>Leaf</v>
      </c>
      <c r="B125" s="10" t="str" cm="1">
        <f t="array" ref="B125">_xll.DBRW("Finance:}Elementattributes_Accounts - MA",E125,"Format Flag - MI Reports - Percentages" )</f>
        <v/>
      </c>
      <c r="C125" s="10" t="s">
        <v>169</v>
      </c>
      <c r="D125" s="10"/>
      <c r="E125" s="146" t="s">
        <v>60</v>
      </c>
      <c r="F125" s="17"/>
      <c r="G125" s="52">
        <f>_xll.DBRW($E$57,$G$62,G$69,$G$61,$G$60,$G$64,$E125,$G$59,$G$65,$G$63)</f>
        <v>-155570.45252367583</v>
      </c>
      <c r="H125" s="75"/>
      <c r="I125" s="52">
        <f>_xll.DBRW($E$57,$G$62,I$69,$G$61,$G$60,$C$70,$E125,$G$59,$G$65,$G$63)</f>
        <v>-155570.45252367583</v>
      </c>
      <c r="J125" s="91"/>
      <c r="K125" s="58">
        <f>_xll.DBRW($E$57,$G$62,K$69,$G$61,$G$60,$C$70,$E125,$G$59,$G$65,$G$63)</f>
        <v>0</v>
      </c>
      <c r="L125" s="58">
        <f>_xll.DBRW($E$57,$G$62,L$69,$G$61,$G$60,$C$70,$E125,$G$59,$G$65,$G$63)</f>
        <v>-85306.61</v>
      </c>
      <c r="M125" s="58">
        <f>_xll.DBRW($E$57,$G$62,M$69,$G$61,$G$60,$C$70,$E125,$G$59,$G$65,$G$63)</f>
        <v>0</v>
      </c>
      <c r="N125" s="58">
        <f>_xll.DBRW($E$57,$G$62,N$69,$G$61,$G$60,$C$70,$E125,$G$59,$G$65,$G$63)</f>
        <v>0</v>
      </c>
      <c r="O125" s="58">
        <f>_xll.DBRW($E$57,$G$62,O$69,$G$61,$G$60,$C$70,$E125,$G$59,$G$65,$G$63)</f>
        <v>0</v>
      </c>
      <c r="P125" s="75"/>
      <c r="Q125" s="108">
        <f>_xll.DBRW($E$57,$G$62,Q$69,$G$61,$G$60,$C$70,$E125,$G$59,$G$65,$G$63)</f>
        <v>-85306.61</v>
      </c>
      <c r="R125" s="64"/>
      <c r="S125" s="58">
        <f>_xll.DBRW($E$57,$G$62,S$69,$G$61,$G$60,$C$70,$E125,$G$59,$G$65,$G$63)</f>
        <v>0</v>
      </c>
      <c r="T125" s="58">
        <f>_xll.DBRW($E$57,$G$62,T$69,$G$61,$G$60,$C$70,$E125,$G$59,$G$65,$G$63)</f>
        <v>-541.40252367581775</v>
      </c>
      <c r="U125" s="64"/>
      <c r="V125" s="108">
        <f>_xll.DBRW($E$57,$G$62,V$69,$G$61,$G$60,$C$70,$E125,$G$59,$G$65,$G$63)</f>
        <v>-541.40252367581775</v>
      </c>
      <c r="W125" s="75"/>
      <c r="X125" s="58">
        <f>_xll.DBRW($E$57,$G$62,X$69,$G$61,$G$60,$C$70,$E125,$G$59,$G$65,$G$63)</f>
        <v>-69722.440000000017</v>
      </c>
      <c r="Y125" s="58">
        <f>_xll.DBRW($E$57,$G$62,Y$69,$G$61,$G$60,$C$70,$E125,$G$59,$G$65,$G$63)</f>
        <v>0</v>
      </c>
      <c r="Z125" s="58">
        <f>_xll.DBRW($E$57,$G$62,Z$69,$G$61,$G$60,$C$70,$E125,$G$59,$G$65,$G$63)</f>
        <v>0</v>
      </c>
      <c r="AB125" s="64">
        <f>_xll.DBRW($E$57,$G$62,AB$69,$G$61,$G$60,$C$70,$E125,$G$59,$G$65,$G$63)</f>
        <v>-69722.440000000017</v>
      </c>
    </row>
    <row r="126" spans="1:28" s="2" customFormat="1" ht="25.8" x14ac:dyDescent="0.5">
      <c r="A126" s="2">
        <f>IF(_xll.TM1RPTELISCONSOLIDATED($E$70,$E126),IF(_xll.TM1RPTELLEV($E$70,$E126)&lt;=5,_xll.TM1RPTELLEV($E$70,$E126),"Default"),IF(B126="1","Percent","Leaf"))</f>
        <v>0</v>
      </c>
      <c r="B126" s="2" t="str" cm="1">
        <f t="array" ref="B126">_xll.DBRW("Finance:}Elementattributes_Accounts - MA",E126,"Format Flag - MI Reports - Percentages" )</f>
        <v/>
      </c>
      <c r="C126" s="2" t="s">
        <v>169</v>
      </c>
      <c r="E126" s="154" t="s">
        <v>62</v>
      </c>
      <c r="F126" s="66"/>
      <c r="G126" s="67">
        <f>_xll.DBRW($E$57,$G$62,G$69,$G$61,$G$60,$G$64,$E126,$G$59,$G$65,$G$63)</f>
        <v>5916145.6492854599</v>
      </c>
      <c r="H126" s="79"/>
      <c r="I126" s="67">
        <f>_xll.DBRW($E$57,$G$62,I$69,$G$61,$G$60,$C$70,$E126,$G$59,$G$65,$G$63)</f>
        <v>5916145.6492854599</v>
      </c>
      <c r="J126" s="85"/>
      <c r="K126" s="67">
        <f>_xll.DBRW($E$57,$G$62,K$69,$G$61,$G$60,$C$70,$E126,$G$59,$G$65,$G$63)</f>
        <v>425483.3082382303</v>
      </c>
      <c r="L126" s="67">
        <f>_xll.DBRW($E$57,$G$62,L$69,$G$61,$G$60,$C$70,$E126,$G$59,$G$65,$G$63)</f>
        <v>4898541.8500000034</v>
      </c>
      <c r="M126" s="67">
        <f>_xll.DBRW($E$57,$G$62,M$69,$G$61,$G$60,$C$70,$E126,$G$59,$G$65,$G$63)</f>
        <v>-9316.859375246233</v>
      </c>
      <c r="N126" s="67">
        <f>_xll.DBRW($E$57,$G$62,N$69,$G$61,$G$60,$C$70,$E126,$G$59,$G$65,$G$63)</f>
        <v>1251403.2676036723</v>
      </c>
      <c r="O126" s="67">
        <f>_xll.DBRW($E$57,$G$62,O$69,$G$61,$G$60,$C$70,$E126,$G$59,$G$65,$G$63)</f>
        <v>1937032.9607400224</v>
      </c>
      <c r="P126" s="79"/>
      <c r="Q126" s="68">
        <f>_xll.DBRW($E$57,$G$62,Q$69,$G$61,$G$60,$C$70,$E126,$G$59,$G$65,$G$63)</f>
        <v>8503144.5272066891</v>
      </c>
      <c r="R126" s="79"/>
      <c r="S126" s="68">
        <f>_xll.DBRW($E$57,$G$62,S$69,$G$61,$G$60,$C$70,$E126,$G$59,$G$65,$G$63)</f>
        <v>938868.94000000018</v>
      </c>
      <c r="T126" s="68">
        <f>_xll.DBRW($E$57,$G$62,T$69,$G$61,$G$60,$C$70,$E126,$G$59,$G$65,$G$63)</f>
        <v>718746.47207878216</v>
      </c>
      <c r="U126" s="79"/>
      <c r="V126" s="68">
        <f>_xll.DBRW($E$57,$G$62,V$69,$G$61,$G$60,$C$70,$E126,$G$59,$G$65,$G$63)</f>
        <v>1657615.4120787825</v>
      </c>
      <c r="W126" s="79"/>
      <c r="X126" s="68">
        <f>_xll.DBRW($E$57,$G$62,X$69,$G$61,$G$60,$C$70,$E126,$G$59,$G$65,$G$63)</f>
        <v>-4214135.6999999993</v>
      </c>
      <c r="Y126" s="68">
        <f>_xll.DBRW($E$57,$G$62,Y$69,$G$61,$G$60,$C$70,$E126,$G$59,$G$65,$G$63)</f>
        <v>-30478.589999999997</v>
      </c>
      <c r="Z126" s="68">
        <f>_xll.DBRW($E$57,$G$62,Z$69,$G$61,$G$60,$C$70,$E126,$G$59,$G$65,$G$63)</f>
        <v>0</v>
      </c>
      <c r="AB126" s="68">
        <f>_xll.DBRW($E$57,$G$62,AB$69,$G$61,$G$60,$C$70,$E126,$G$59,$G$65,$G$63)</f>
        <v>-4244614.29</v>
      </c>
    </row>
    <row r="127" spans="1:28" s="118" customFormat="1" ht="16.8" customHeight="1" x14ac:dyDescent="0.3">
      <c r="A127" s="118" t="str">
        <f>IF(_xll.TM1RPTELISCONSOLIDATED($E$70,$E127),IF(_xll.TM1RPTELLEV($E$70,$E127)&lt;=5,_xll.TM1RPTELLEV($E$70,$E127),"Default"),IF(B127="1","Percent","Leaf"))</f>
        <v>Percent</v>
      </c>
      <c r="B127" s="118" t="str" cm="1">
        <f t="array" ref="B127">_xll.DBRW("Finance:}Elementattributes_Accounts - MA",E127,"Format Flag - MI Reports - Percentages" )</f>
        <v>1</v>
      </c>
      <c r="C127" s="118" t="s">
        <v>169</v>
      </c>
      <c r="E127" s="147" t="s">
        <v>180</v>
      </c>
      <c r="F127" s="122"/>
      <c r="G127" s="123">
        <f>_xll.DBRW($E$57,$G$62,G$69,$G$61,$G$60,$G$64,$E127,$G$59,$G$65,$G$63)</f>
        <v>4.4948577679769189E-2</v>
      </c>
      <c r="H127" s="119"/>
      <c r="I127" s="123">
        <f>_xll.DBRW($E$57,$G$62,I$69,$G$61,$G$60,$C$70,$E127,$G$59,$G$65,$G$63)</f>
        <v>4.4948577679769189E-2</v>
      </c>
      <c r="J127" s="120"/>
      <c r="K127" s="123">
        <f>_xll.DBRW($E$57,$G$62,K$69,$G$61,$G$60,$C$70,$E127,$G$59,$G$65,$G$63)</f>
        <v>6.5210316479008225E-3</v>
      </c>
      <c r="L127" s="123">
        <f>_xll.DBRW($E$57,$G$62,L$69,$G$61,$G$60,$C$70,$E127,$G$59,$G$65,$G$63)</f>
        <v>0.12128106994725893</v>
      </c>
      <c r="M127" s="123">
        <f>_xll.DBRW($E$57,$G$62,M$69,$G$61,$G$60,$C$70,$E127,$G$59,$G$65,$G$63)</f>
        <v>-1.5257971932834547E-3</v>
      </c>
      <c r="N127" s="123">
        <f>_xll.DBRW($E$57,$G$62,N$69,$G$61,$G$60,$C$70,$E127,$G$59,$G$65,$G$63)</f>
        <v>0.18715135620735165</v>
      </c>
      <c r="O127" s="123">
        <f>_xll.DBRW($E$57,$G$62,O$69,$G$61,$G$60,$C$70,$E127,$G$59,$G$65,$G$63)</f>
        <v>0.25141422796535534</v>
      </c>
      <c r="P127" s="119"/>
      <c r="Q127" s="124">
        <f>_xll.DBRW($E$57,$G$62,Q$69,$G$61,$G$60,$C$70,$E127,$G$59,$G$65,$G$63)</f>
        <v>6.8584825022545565E-2</v>
      </c>
      <c r="R127" s="119"/>
      <c r="S127" s="124">
        <f>_xll.DBRW($E$57,$G$62,S$69,$G$61,$G$60,$C$70,$E127,$G$59,$G$65,$G$63)</f>
        <v>0.21279481232918768</v>
      </c>
      <c r="T127" s="124">
        <f>_xll.DBRW($E$57,$G$62,T$69,$G$61,$G$60,$C$70,$E127,$G$59,$G$65,$G$63)</f>
        <v>0.19759230653208673</v>
      </c>
      <c r="U127" s="119"/>
      <c r="V127" s="124">
        <f>_xll.DBRW($E$57,$G$62,V$69,$G$61,$G$60,$C$70,$E127,$G$59,$G$65,$G$63)</f>
        <v>0.21696222845669175</v>
      </c>
      <c r="W127" s="119"/>
      <c r="X127" s="124">
        <f>_xll.DBRW($E$57,$G$62,X$69,$G$61,$G$60,$C$70,$E127,$G$59,$G$65,$G$63)</f>
        <v>-18483.051315789471</v>
      </c>
      <c r="Y127" s="124">
        <f>_xll.DBRW($E$57,$G$62,Y$69,$G$61,$G$60,$C$70,$E127,$G$59,$G$65,$G$63)</f>
        <v>0</v>
      </c>
      <c r="Z127" s="124">
        <f>_xll.DBRW($E$57,$G$62,Z$69,$G$61,$G$60,$C$70,$E127,$G$59,$G$65,$G$63)</f>
        <v>0</v>
      </c>
      <c r="AA127" s="121"/>
      <c r="AB127" s="124">
        <f>_xll.DBRW($E$57,$G$62,AB$69,$G$61,$G$60,$C$70,$E127,$G$59,$G$65,$G$63)</f>
        <v>-18616.72934210526</v>
      </c>
    </row>
    <row r="128" spans="1:28" s="11" customFormat="1" x14ac:dyDescent="0.3">
      <c r="A128" s="10" t="str">
        <f>IF(_xll.TM1RPTELISCONSOLIDATED($E$70,$E128),IF(_xll.TM1RPTELLEV($E$70,$E128)&lt;=5,_xll.TM1RPTELLEV($E$70,$E128),"Default"),IF(B128="1","Percent","Leaf"))</f>
        <v>Leaf</v>
      </c>
      <c r="B128" s="10" t="str" cm="1">
        <f t="array" ref="B128">_xll.DBRW("Finance:}Elementattributes_Accounts - MA",E128,"Format Flag - MI Reports - Percentages" )</f>
        <v/>
      </c>
      <c r="C128" s="10" t="s">
        <v>169</v>
      </c>
      <c r="D128" s="10"/>
      <c r="E128" s="146" t="s">
        <v>63</v>
      </c>
      <c r="F128" s="17"/>
      <c r="G128" s="52">
        <f>_xll.DBRW($E$57,$G$62,G$69,$G$61,$G$60,$G$64,$E128,$G$59,$G$65,$G$63)</f>
        <v>-2722941.4777299669</v>
      </c>
      <c r="H128" s="75"/>
      <c r="I128" s="52">
        <f>_xll.DBRW($E$57,$G$62,I$69,$G$61,$G$60,$C$70,$E128,$G$59,$G$65,$G$63)</f>
        <v>-2722941.4777299669</v>
      </c>
      <c r="J128" s="91"/>
      <c r="K128" s="58">
        <f>_xll.DBRW($E$57,$G$62,K$69,$G$61,$G$60,$C$70,$E128,$G$59,$G$65,$G$63)</f>
        <v>12409.87314888983</v>
      </c>
      <c r="L128" s="58">
        <f>_xll.DBRW($E$57,$G$62,L$69,$G$61,$G$60,$C$70,$E128,$G$59,$G$65,$G$63)</f>
        <v>242616.76</v>
      </c>
      <c r="M128" s="58">
        <f>_xll.DBRW($E$57,$G$62,M$69,$G$61,$G$60,$C$70,$E128,$G$59,$G$65,$G$63)</f>
        <v>-9229.9348523390945</v>
      </c>
      <c r="N128" s="58">
        <f>_xll.DBRW($E$57,$G$62,N$69,$G$61,$G$60,$C$70,$E128,$G$59,$G$65,$G$63)</f>
        <v>19933.876852125413</v>
      </c>
      <c r="O128" s="58">
        <f>_xll.DBRW($E$57,$G$62,O$69,$G$61,$G$60,$C$70,$E128,$G$59,$G$65,$G$63)</f>
        <v>-3120.332878643419</v>
      </c>
      <c r="P128" s="75"/>
      <c r="Q128" s="108">
        <f>_xll.DBRW($E$57,$G$62,Q$69,$G$61,$G$60,$C$70,$E128,$G$59,$G$65,$G$63)</f>
        <v>262610.24227003276</v>
      </c>
      <c r="R128" s="64"/>
      <c r="S128" s="58">
        <f>_xll.DBRW($E$57,$G$62,S$69,$G$61,$G$60,$C$70,$E128,$G$59,$G$65,$G$63)</f>
        <v>98633</v>
      </c>
      <c r="T128" s="58">
        <f>_xll.DBRW($E$57,$G$62,T$69,$G$61,$G$60,$C$70,$E128,$G$59,$G$65,$G$63)</f>
        <v>0</v>
      </c>
      <c r="U128" s="64"/>
      <c r="V128" s="108">
        <f>_xll.DBRW($E$57,$G$62,V$69,$G$61,$G$60,$C$70,$E128,$G$59,$G$65,$G$63)</f>
        <v>98633</v>
      </c>
      <c r="W128" s="75"/>
      <c r="X128" s="58">
        <f>_xll.DBRW($E$57,$G$62,X$69,$G$61,$G$60,$C$70,$E128,$G$59,$G$65,$G$63)</f>
        <v>-3084184.7199999993</v>
      </c>
      <c r="Y128" s="58">
        <f>_xll.DBRW($E$57,$G$62,Y$69,$G$61,$G$60,$C$70,$E128,$G$59,$G$65,$G$63)</f>
        <v>0</v>
      </c>
      <c r="Z128" s="58">
        <f>_xll.DBRW($E$57,$G$62,Z$69,$G$61,$G$60,$C$70,$E128,$G$59,$G$65,$G$63)</f>
        <v>0</v>
      </c>
      <c r="AB128" s="64">
        <f>_xll.DBRW($E$57,$G$62,AB$69,$G$61,$G$60,$C$70,$E128,$G$59,$G$65,$G$63)</f>
        <v>-3084184.7199999993</v>
      </c>
    </row>
    <row r="129" spans="1:28" s="11" customFormat="1" x14ac:dyDescent="0.3">
      <c r="A129" s="10" t="str">
        <f>IF(_xll.TM1RPTELISCONSOLIDATED($E$70,$E129),IF(_xll.TM1RPTELLEV($E$70,$E129)&lt;=5,_xll.TM1RPTELLEV($E$70,$E129),"Default"),IF(B129="1","Percent","Leaf"))</f>
        <v>Leaf</v>
      </c>
      <c r="B129" s="10" t="str" cm="1">
        <f t="array" ref="B129">_xll.DBRW("Finance:}Elementattributes_Accounts - MA",E129,"Format Flag - MI Reports - Percentages" )</f>
        <v/>
      </c>
      <c r="C129" s="10" t="s">
        <v>169</v>
      </c>
      <c r="D129" s="10"/>
      <c r="E129" s="146" t="s">
        <v>64</v>
      </c>
      <c r="F129" s="17"/>
      <c r="G129" s="52">
        <f>_xll.DBRW($E$57,$G$62,G$69,$G$61,$G$60,$G$64,$E129,$G$59,$G$65,$G$63)</f>
        <v>-909273.24833406683</v>
      </c>
      <c r="H129" s="75"/>
      <c r="I129" s="52">
        <f>_xll.DBRW($E$57,$G$62,I$69,$G$61,$G$60,$C$70,$E129,$G$59,$G$65,$G$63)</f>
        <v>-909273.24833406683</v>
      </c>
      <c r="J129" s="91"/>
      <c r="K129" s="58">
        <f>_xll.DBRW($E$57,$G$62,K$69,$G$61,$G$60,$C$70,$E129,$G$59,$G$65,$G$63)</f>
        <v>-670342.6150622943</v>
      </c>
      <c r="L129" s="58">
        <f>_xll.DBRW($E$57,$G$62,L$69,$G$61,$G$60,$C$70,$E129,$G$59,$G$65,$G$63)</f>
        <v>-189755.76999999996</v>
      </c>
      <c r="M129" s="58">
        <f>_xll.DBRW($E$57,$G$62,M$69,$G$61,$G$60,$C$70,$E129,$G$59,$G$65,$G$63)</f>
        <v>-13251.167789511703</v>
      </c>
      <c r="N129" s="58">
        <f>_xll.DBRW($E$57,$G$62,N$69,$G$61,$G$60,$C$70,$E129,$G$59,$G$65,$G$63)</f>
        <v>-6200.4975486607109</v>
      </c>
      <c r="O129" s="58">
        <f>_xll.DBRW($E$57,$G$62,O$69,$G$61,$G$60,$C$70,$E129,$G$59,$G$65,$G$63)</f>
        <v>-9049.6439479627825</v>
      </c>
      <c r="P129" s="75"/>
      <c r="Q129" s="108">
        <f>_xll.DBRW($E$57,$G$62,Q$69,$G$61,$G$60,$C$70,$E129,$G$59,$G$65,$G$63)</f>
        <v>-888599.69434842956</v>
      </c>
      <c r="R129" s="64"/>
      <c r="S129" s="58">
        <f>_xll.DBRW($E$57,$G$62,S$69,$G$61,$G$60,$C$70,$E129,$G$59,$G$65,$G$63)</f>
        <v>-9682</v>
      </c>
      <c r="T129" s="58">
        <f>_xll.DBRW($E$57,$G$62,T$69,$G$61,$G$60,$C$70,$E129,$G$59,$G$65,$G$63)</f>
        <v>-6874.1439856372599</v>
      </c>
      <c r="U129" s="64"/>
      <c r="V129" s="108">
        <f>_xll.DBRW($E$57,$G$62,V$69,$G$61,$G$60,$C$70,$E129,$G$59,$G$65,$G$63)</f>
        <v>-16556.14398563726</v>
      </c>
      <c r="W129" s="75"/>
      <c r="X129" s="58">
        <f>_xll.DBRW($E$57,$G$62,X$69,$G$61,$G$60,$C$70,$E129,$G$59,$G$65,$G$63)</f>
        <v>-4117.41</v>
      </c>
      <c r="Y129" s="58">
        <f>_xll.DBRW($E$57,$G$62,Y$69,$G$61,$G$60,$C$70,$E129,$G$59,$G$65,$G$63)</f>
        <v>0</v>
      </c>
      <c r="Z129" s="58">
        <f>_xll.DBRW($E$57,$G$62,Z$69,$G$61,$G$60,$C$70,$E129,$G$59,$G$65,$G$63)</f>
        <v>0</v>
      </c>
      <c r="AB129" s="64">
        <f>_xll.DBRW($E$57,$G$62,AB$69,$G$61,$G$60,$C$70,$E129,$G$59,$G$65,$G$63)</f>
        <v>-4117.41</v>
      </c>
    </row>
    <row r="130" spans="1:28" s="11" customFormat="1" x14ac:dyDescent="0.3">
      <c r="A130" s="10" t="str">
        <f>IF(_xll.TM1RPTELISCONSOLIDATED($E$70,$E130),IF(_xll.TM1RPTELLEV($E$70,$E130)&lt;=5,_xll.TM1RPTELLEV($E$70,$E130),"Default"),IF(B130="1","Percent","Leaf"))</f>
        <v>Leaf</v>
      </c>
      <c r="B130" s="10" t="str" cm="1">
        <f t="array" ref="B130">_xll.DBRW("Finance:}Elementattributes_Accounts - MA",E130,"Format Flag - MI Reports - Percentages" )</f>
        <v/>
      </c>
      <c r="C130" s="10" t="s">
        <v>169</v>
      </c>
      <c r="D130" s="10"/>
      <c r="E130" s="146" t="s">
        <v>65</v>
      </c>
      <c r="F130" s="17"/>
      <c r="G130" s="52">
        <f>_xll.DBRW($E$57,$G$62,G$69,$G$61,$G$60,$G$64,$E130,$G$59,$G$65,$G$63)</f>
        <v>-1623448.301317337</v>
      </c>
      <c r="H130" s="75"/>
      <c r="I130" s="52">
        <f>_xll.DBRW($E$57,$G$62,I$69,$G$61,$G$60,$C$70,$E130,$G$59,$G$65,$G$63)</f>
        <v>-1623448.301317337</v>
      </c>
      <c r="J130" s="91"/>
      <c r="K130" s="58">
        <f>_xll.DBRW($E$57,$G$62,K$69,$G$61,$G$60,$C$70,$E130,$G$59,$G$65,$G$63)</f>
        <v>7858.7425198786777</v>
      </c>
      <c r="L130" s="58">
        <f>_xll.DBRW($E$57,$G$62,L$69,$G$61,$G$60,$C$70,$E130,$G$59,$G$65,$G$63)</f>
        <v>2432.2499999999986</v>
      </c>
      <c r="M130" s="58">
        <f>_xll.DBRW($E$57,$G$62,M$69,$G$61,$G$60,$C$70,$E130,$G$59,$G$65,$G$63)</f>
        <v>0</v>
      </c>
      <c r="N130" s="58">
        <f>_xll.DBRW($E$57,$G$62,N$69,$G$61,$G$60,$C$70,$E130,$G$59,$G$65,$G$63)</f>
        <v>-229.97829689804882</v>
      </c>
      <c r="O130" s="58">
        <f>_xll.DBRW($E$57,$G$62,O$69,$G$61,$G$60,$C$70,$E130,$G$59,$G$65,$G$63)</f>
        <v>324.05445968255572</v>
      </c>
      <c r="P130" s="75"/>
      <c r="Q130" s="108">
        <f>_xll.DBRW($E$57,$G$62,Q$69,$G$61,$G$60,$C$70,$E130,$G$59,$G$65,$G$63)</f>
        <v>10385.068682663183</v>
      </c>
      <c r="R130" s="64"/>
      <c r="S130" s="58">
        <f>_xll.DBRW($E$57,$G$62,S$69,$G$61,$G$60,$C$70,$E130,$G$59,$G$65,$G$63)</f>
        <v>0</v>
      </c>
      <c r="T130" s="58">
        <f>_xll.DBRW($E$57,$G$62,T$69,$G$61,$G$60,$C$70,$E130,$G$59,$G$65,$G$63)</f>
        <v>0</v>
      </c>
      <c r="U130" s="64"/>
      <c r="V130" s="108">
        <f>_xll.DBRW($E$57,$G$62,V$69,$G$61,$G$60,$C$70,$E130,$G$59,$G$65,$G$63)</f>
        <v>0</v>
      </c>
      <c r="W130" s="75"/>
      <c r="X130" s="58">
        <f>_xll.DBRW($E$57,$G$62,X$69,$G$61,$G$60,$C$70,$E130,$G$59,$G$65,$G$63)</f>
        <v>-1633833.37</v>
      </c>
      <c r="Y130" s="58">
        <f>_xll.DBRW($E$57,$G$62,Y$69,$G$61,$G$60,$C$70,$E130,$G$59,$G$65,$G$63)</f>
        <v>0</v>
      </c>
      <c r="Z130" s="58">
        <f>_xll.DBRW($E$57,$G$62,Z$69,$G$61,$G$60,$C$70,$E130,$G$59,$G$65,$G$63)</f>
        <v>0</v>
      </c>
      <c r="AB130" s="64">
        <f>_xll.DBRW($E$57,$G$62,AB$69,$G$61,$G$60,$C$70,$E130,$G$59,$G$65,$G$63)</f>
        <v>-1633833.37</v>
      </c>
    </row>
    <row r="131" spans="1:28" s="11" customFormat="1" x14ac:dyDescent="0.3">
      <c r="A131" s="10" t="str">
        <f>IF(_xll.TM1RPTELISCONSOLIDATED($E$70,$E131),IF(_xll.TM1RPTELLEV($E$70,$E131)&lt;=5,_xll.TM1RPTELLEV($E$70,$E131),"Default"),IF(B131="1","Percent","Leaf"))</f>
        <v>Leaf</v>
      </c>
      <c r="B131" s="10" t="str" cm="1">
        <f t="array" ref="B131">_xll.DBRW("Finance:}Elementattributes_Accounts - MA",E131,"Format Flag - MI Reports - Percentages" )</f>
        <v/>
      </c>
      <c r="C131" s="10" t="s">
        <v>169</v>
      </c>
      <c r="D131" s="10"/>
      <c r="E131" s="146" t="s">
        <v>66</v>
      </c>
      <c r="F131" s="17"/>
      <c r="G131" s="52">
        <f>_xll.DBRW($E$57,$G$62,G$69,$G$61,$G$60,$G$64,$E131,$G$59,$G$65,$G$63)</f>
        <v>-3436650.3509137952</v>
      </c>
      <c r="H131" s="75"/>
      <c r="I131" s="52">
        <f>_xll.DBRW($E$57,$G$62,I$69,$G$61,$G$60,$C$70,$E131,$G$59,$G$65,$G$63)</f>
        <v>-3436650.3509137952</v>
      </c>
      <c r="J131" s="91"/>
      <c r="K131" s="58">
        <f>_xll.DBRW($E$57,$G$62,K$69,$G$61,$G$60,$C$70,$E131,$G$59,$G$65,$G$63)</f>
        <v>-1673655.6050712545</v>
      </c>
      <c r="L131" s="58">
        <f>_xll.DBRW($E$57,$G$62,L$69,$G$61,$G$60,$C$70,$E131,$G$59,$G$65,$G$63)</f>
        <v>48283.789999999979</v>
      </c>
      <c r="M131" s="58">
        <f>_xll.DBRW($E$57,$G$62,M$69,$G$61,$G$60,$C$70,$E131,$G$59,$G$65,$G$63)</f>
        <v>-74084.02584254065</v>
      </c>
      <c r="N131" s="58">
        <f>_xll.DBRW($E$57,$G$62,N$69,$G$61,$G$60,$C$70,$E131,$G$59,$G$65,$G$63)</f>
        <v>0</v>
      </c>
      <c r="O131" s="58">
        <f>_xll.DBRW($E$57,$G$62,O$69,$G$61,$G$60,$C$70,$E131,$G$59,$G$65,$G$63)</f>
        <v>0</v>
      </c>
      <c r="P131" s="75"/>
      <c r="Q131" s="108">
        <f>_xll.DBRW($E$57,$G$62,Q$69,$G$61,$G$60,$C$70,$E131,$G$59,$G$65,$G$63)</f>
        <v>-1699455.8409137954</v>
      </c>
      <c r="R131" s="64"/>
      <c r="S131" s="58">
        <f>_xll.DBRW($E$57,$G$62,S$69,$G$61,$G$60,$C$70,$E131,$G$59,$G$65,$G$63)</f>
        <v>-50000.369999999944</v>
      </c>
      <c r="T131" s="58">
        <f>_xll.DBRW($E$57,$G$62,T$69,$G$61,$G$60,$C$70,$E131,$G$59,$G$65,$G$63)</f>
        <v>0</v>
      </c>
      <c r="U131" s="64"/>
      <c r="V131" s="108">
        <f>_xll.DBRW($E$57,$G$62,V$69,$G$61,$G$60,$C$70,$E131,$G$59,$G$65,$G$63)</f>
        <v>-50000.369999999944</v>
      </c>
      <c r="W131" s="75"/>
      <c r="X131" s="58">
        <f>_xll.DBRW($E$57,$G$62,X$69,$G$61,$G$60,$C$70,$E131,$G$59,$G$65,$G$63)</f>
        <v>-1687194.1400000001</v>
      </c>
      <c r="Y131" s="58">
        <f>_xll.DBRW($E$57,$G$62,Y$69,$G$61,$G$60,$C$70,$E131,$G$59,$G$65,$G$63)</f>
        <v>0</v>
      </c>
      <c r="Z131" s="58">
        <f>_xll.DBRW($E$57,$G$62,Z$69,$G$61,$G$60,$C$70,$E131,$G$59,$G$65,$G$63)</f>
        <v>0</v>
      </c>
      <c r="AB131" s="64">
        <f>_xll.DBRW($E$57,$G$62,AB$69,$G$61,$G$60,$C$70,$E131,$G$59,$G$65,$G$63)</f>
        <v>-1687194.1400000001</v>
      </c>
    </row>
    <row r="132" spans="1:28" s="11" customFormat="1" x14ac:dyDescent="0.3">
      <c r="A132" s="10" t="str">
        <f>IF(_xll.TM1RPTELISCONSOLIDATED($E$70,$E132),IF(_xll.TM1RPTELLEV($E$70,$E132)&lt;=5,_xll.TM1RPTELLEV($E$70,$E132),"Default"),IF(B132="1","Percent","Leaf"))</f>
        <v>Leaf</v>
      </c>
      <c r="B132" s="10" t="str" cm="1">
        <f t="array" ref="B132">_xll.DBRW("Finance:}Elementattributes_Accounts - MA",E132,"Format Flag - MI Reports - Percentages" )</f>
        <v/>
      </c>
      <c r="C132" s="10" t="s">
        <v>169</v>
      </c>
      <c r="D132" s="10"/>
      <c r="E132" s="146" t="s">
        <v>67</v>
      </c>
      <c r="F132" s="17"/>
      <c r="G132" s="52">
        <f>_xll.DBRW($E$57,$G$62,G$69,$G$61,$G$60,$G$64,$E132,$G$59,$G$65,$G$63)</f>
        <v>-220528.28213821808</v>
      </c>
      <c r="H132" s="75"/>
      <c r="I132" s="52">
        <f>_xll.DBRW($E$57,$G$62,I$69,$G$61,$G$60,$C$70,$E132,$G$59,$G$65,$G$63)</f>
        <v>-220528.28213821808</v>
      </c>
      <c r="J132" s="91"/>
      <c r="K132" s="58">
        <f>_xll.DBRW($E$57,$G$62,K$69,$G$61,$G$60,$C$70,$E132,$G$59,$G$65,$G$63)</f>
        <v>-245539.13692704914</v>
      </c>
      <c r="L132" s="58">
        <f>_xll.DBRW($E$57,$G$62,L$69,$G$61,$G$60,$C$70,$E132,$G$59,$G$65,$G$63)</f>
        <v>146.59</v>
      </c>
      <c r="M132" s="58">
        <f>_xll.DBRW($E$57,$G$62,M$69,$G$61,$G$60,$C$70,$E132,$G$59,$G$65,$G$63)</f>
        <v>24778.585465620778</v>
      </c>
      <c r="N132" s="58">
        <f>_xll.DBRW($E$57,$G$62,N$69,$G$61,$G$60,$C$70,$E132,$G$59,$G$65,$G$63)</f>
        <v>130.29063714113727</v>
      </c>
      <c r="O132" s="58">
        <f>_xll.DBRW($E$57,$G$62,O$69,$G$61,$G$60,$C$70,$E132,$G$59,$G$65,$G$63)</f>
        <v>-44.61131393087021</v>
      </c>
      <c r="P132" s="75"/>
      <c r="Q132" s="108">
        <f>_xll.DBRW($E$57,$G$62,Q$69,$G$61,$G$60,$C$70,$E132,$G$59,$G$65,$G$63)</f>
        <v>-220528.28213821808</v>
      </c>
      <c r="R132" s="64"/>
      <c r="S132" s="58">
        <f>_xll.DBRW($E$57,$G$62,S$69,$G$61,$G$60,$C$70,$E132,$G$59,$G$65,$G$63)</f>
        <v>0</v>
      </c>
      <c r="T132" s="58">
        <f>_xll.DBRW($E$57,$G$62,T$69,$G$61,$G$60,$C$70,$E132,$G$59,$G$65,$G$63)</f>
        <v>0</v>
      </c>
      <c r="U132" s="64"/>
      <c r="V132" s="108">
        <f>_xll.DBRW($E$57,$G$62,V$69,$G$61,$G$60,$C$70,$E132,$G$59,$G$65,$G$63)</f>
        <v>0</v>
      </c>
      <c r="W132" s="75"/>
      <c r="X132" s="58">
        <f>_xll.DBRW($E$57,$G$62,X$69,$G$61,$G$60,$C$70,$E132,$G$59,$G$65,$G$63)</f>
        <v>0</v>
      </c>
      <c r="Y132" s="58">
        <f>_xll.DBRW($E$57,$G$62,Y$69,$G$61,$G$60,$C$70,$E132,$G$59,$G$65,$G$63)</f>
        <v>0</v>
      </c>
      <c r="Z132" s="58">
        <f>_xll.DBRW($E$57,$G$62,Z$69,$G$61,$G$60,$C$70,$E132,$G$59,$G$65,$G$63)</f>
        <v>0</v>
      </c>
      <c r="AB132" s="64">
        <f>_xll.DBRW($E$57,$G$62,AB$69,$G$61,$G$60,$C$70,$E132,$G$59,$G$65,$G$63)</f>
        <v>0</v>
      </c>
    </row>
    <row r="133" spans="1:28" s="2" customFormat="1" ht="25.8" x14ac:dyDescent="0.5">
      <c r="A133" s="2">
        <f>IF(_xll.TM1RPTELISCONSOLIDATED($E$70,$E133),IF(_xll.TM1RPTELLEV($E$70,$E133)&lt;=5,_xll.TM1RPTELLEV($E$70,$E133),"Default"),IF(B133="1","Percent","Leaf"))</f>
        <v>0</v>
      </c>
      <c r="B133" s="2" t="str" cm="1">
        <f t="array" ref="B133">_xll.DBRW("Finance:}Elementattributes_Accounts - MA",E133,"Format Flag - MI Reports - Percentages" )</f>
        <v/>
      </c>
      <c r="C133" s="2" t="s">
        <v>169</v>
      </c>
      <c r="E133" s="154" t="s">
        <v>68</v>
      </c>
      <c r="F133" s="66"/>
      <c r="G133" s="67">
        <f>_xll.DBRW($E$57,$G$62,G$69,$G$61,$G$60,$G$64,$E133,$G$59,$G$65,$G$63)</f>
        <v>-2996696.0111479186</v>
      </c>
      <c r="H133" s="79"/>
      <c r="I133" s="67">
        <f>_xll.DBRW($E$57,$G$62,I$69,$G$61,$G$60,$C$70,$E133,$G$59,$G$65,$G$63)</f>
        <v>-2996696.0111479186</v>
      </c>
      <c r="J133" s="85"/>
      <c r="K133" s="67">
        <f>_xll.DBRW($E$57,$G$62,K$69,$G$61,$G$60,$C$70,$E133,$G$59,$G$65,$G$63)</f>
        <v>-4599729.7987805288</v>
      </c>
      <c r="L133" s="67">
        <f>_xll.DBRW($E$57,$G$62,L$69,$G$61,$G$60,$C$70,$E133,$G$59,$G$65,$G$63)</f>
        <v>5463733.1300000018</v>
      </c>
      <c r="M133" s="67">
        <f>_xll.DBRW($E$57,$G$62,M$69,$G$61,$G$60,$C$70,$E133,$G$59,$G$65,$G$63)</f>
        <v>202761.61396555498</v>
      </c>
      <c r="N133" s="67">
        <f>_xll.DBRW($E$57,$G$62,N$69,$G$61,$G$60,$C$70,$E133,$G$59,$G$65,$G$63)</f>
        <v>758443.76304587536</v>
      </c>
      <c r="O133" s="67">
        <f>_xll.DBRW($E$57,$G$62,O$69,$G$61,$G$60,$C$70,$E133,$G$59,$G$65,$G$63)</f>
        <v>2175731.0398068442</v>
      </c>
      <c r="P133" s="79"/>
      <c r="Q133" s="68">
        <f>_xll.DBRW($E$57,$G$62,Q$69,$G$61,$G$60,$C$70,$E133,$G$59,$G$65,$G$63)</f>
        <v>4000939.7480377476</v>
      </c>
      <c r="R133" s="79"/>
      <c r="S133" s="68">
        <f>_xll.DBRW($E$57,$G$62,S$69,$G$61,$G$60,$C$70,$E133,$G$59,$G$65,$G$63)</f>
        <v>977819.57000000018</v>
      </c>
      <c r="T133" s="68">
        <f>_xll.DBRW($E$57,$G$62,T$69,$G$61,$G$60,$C$70,$E133,$G$59,$G$65,$G$63)</f>
        <v>711872.32809314493</v>
      </c>
      <c r="U133" s="79"/>
      <c r="V133" s="68">
        <f>_xll.DBRW($E$57,$G$62,V$69,$G$61,$G$60,$C$70,$E133,$G$59,$G$65,$G$63)</f>
        <v>1689691.8980931453</v>
      </c>
      <c r="W133" s="79"/>
      <c r="X133" s="68">
        <f>_xll.DBRW($E$57,$G$62,X$69,$G$61,$G$60,$C$70,$E133,$G$59,$G$65,$G$63)</f>
        <v>-7258205.6399999997</v>
      </c>
      <c r="Y133" s="68">
        <f>_xll.DBRW($E$57,$G$62,Y$69,$G$61,$G$60,$C$70,$E133,$G$59,$G$65,$G$63)</f>
        <v>314914.08000000007</v>
      </c>
      <c r="Z133" s="68">
        <f>_xll.DBRW($E$57,$G$62,Z$69,$G$61,$G$60,$C$70,$E133,$G$59,$G$65,$G$63)</f>
        <v>-1744036.0972788131</v>
      </c>
      <c r="AB133" s="68">
        <f>_xll.DBRW($E$57,$G$62,AB$69,$G$61,$G$60,$C$70,$E133,$G$59,$G$65,$G$63)</f>
        <v>-8687327.6572788134</v>
      </c>
    </row>
    <row r="134" spans="1:28" s="11" customFormat="1" x14ac:dyDescent="0.3">
      <c r="A134" s="10" t="str">
        <f>IF(_xll.TM1RPTELISCONSOLIDATED($E$70,$E134),IF(_xll.TM1RPTELLEV($E$70,$E134)&lt;=5,_xll.TM1RPTELLEV($E$70,$E134),"Default"),IF(B134="1","Percent","Leaf"))</f>
        <v>Leaf</v>
      </c>
      <c r="B134" s="10" t="str" cm="1">
        <f t="array" ref="B134">_xll.DBRW("Finance:}Elementattributes_Accounts - MA",E134,"Format Flag - MI Reports - Percentages" )</f>
        <v/>
      </c>
      <c r="C134" s="10" t="s">
        <v>169</v>
      </c>
      <c r="D134" s="10"/>
      <c r="E134" s="146" t="s">
        <v>69</v>
      </c>
      <c r="F134" s="17"/>
      <c r="G134" s="52">
        <f>_xll.DBRW($E$57,$G$62,G$69,$G$61,$G$60,$G$64,$E134,$G$59,$G$65,$G$63)</f>
        <v>-815852.90934168291</v>
      </c>
      <c r="H134" s="75"/>
      <c r="I134" s="52">
        <f>_xll.DBRW($E$57,$G$62,I$69,$G$61,$G$60,$C$70,$E134,$G$59,$G$65,$G$63)</f>
        <v>-815852.90934168291</v>
      </c>
      <c r="J134" s="91"/>
      <c r="K134" s="58">
        <f>_xll.DBRW($E$57,$G$62,K$69,$G$61,$G$60,$C$70,$E134,$G$59,$G$65,$G$63)</f>
        <v>-123872.01357109043</v>
      </c>
      <c r="L134" s="58">
        <f>_xll.DBRW($E$57,$G$62,L$69,$G$61,$G$60,$C$70,$E134,$G$59,$G$65,$G$63)</f>
        <v>-94912.73</v>
      </c>
      <c r="M134" s="58">
        <f>_xll.DBRW($E$57,$G$62,M$69,$G$61,$G$60,$C$70,$E134,$G$59,$G$65,$G$63)</f>
        <v>0</v>
      </c>
      <c r="N134" s="58">
        <f>_xll.DBRW($E$57,$G$62,N$69,$G$61,$G$60,$C$70,$E134,$G$59,$G$65,$G$63)</f>
        <v>-22052.511800102249</v>
      </c>
      <c r="O134" s="58">
        <f>_xll.DBRW($E$57,$G$62,O$69,$G$61,$G$60,$C$70,$E134,$G$59,$G$65,$G$63)</f>
        <v>-258878.9862142957</v>
      </c>
      <c r="P134" s="75"/>
      <c r="Q134" s="108">
        <f>_xll.DBRW($E$57,$G$62,Q$69,$G$61,$G$60,$C$70,$E134,$G$59,$G$65,$G$63)</f>
        <v>-499716.24158548831</v>
      </c>
      <c r="R134" s="64"/>
      <c r="S134" s="58">
        <f>_xll.DBRW($E$57,$G$62,S$69,$G$61,$G$60,$C$70,$E134,$G$59,$G$65,$G$63)</f>
        <v>0</v>
      </c>
      <c r="T134" s="58">
        <f>_xll.DBRW($E$57,$G$62,T$69,$G$61,$G$60,$C$70,$E134,$G$59,$G$65,$G$63)</f>
        <v>-178923.93775619453</v>
      </c>
      <c r="U134" s="64"/>
      <c r="V134" s="108">
        <f>_xll.DBRW($E$57,$G$62,V$69,$G$61,$G$60,$C$70,$E134,$G$59,$G$65,$G$63)</f>
        <v>-178923.93775619453</v>
      </c>
      <c r="W134" s="75"/>
      <c r="X134" s="58">
        <f>_xll.DBRW($E$57,$G$62,X$69,$G$61,$G$60,$C$70,$E134,$G$59,$G$65,$G$63)</f>
        <v>-93332.87000000001</v>
      </c>
      <c r="Y134" s="58">
        <f>_xll.DBRW($E$57,$G$62,Y$69,$G$61,$G$60,$C$70,$E134,$G$59,$G$65,$G$63)</f>
        <v>-43879.86</v>
      </c>
      <c r="Z134" s="58">
        <f>_xll.DBRW($E$57,$G$62,Z$69,$G$61,$G$60,$C$70,$E134,$G$59,$G$65,$G$63)</f>
        <v>0</v>
      </c>
      <c r="AB134" s="64">
        <f>_xll.DBRW($E$57,$G$62,AB$69,$G$61,$G$60,$C$70,$E134,$G$59,$G$65,$G$63)</f>
        <v>-137212.73000000001</v>
      </c>
    </row>
    <row r="135" spans="1:28" s="2" customFormat="1" ht="25.8" x14ac:dyDescent="0.5">
      <c r="A135" s="2">
        <f>IF(_xll.TM1RPTELISCONSOLIDATED($E$70,$E135),IF(_xll.TM1RPTELLEV($E$70,$E135)&lt;=5,_xll.TM1RPTELLEV($E$70,$E135),"Default"),IF(B135="1","Percent","Leaf"))</f>
        <v>0</v>
      </c>
      <c r="B135" s="2" t="str" cm="1">
        <f t="array" ref="B135">_xll.DBRW("Finance:}Elementattributes_Accounts - MA",E135,"Format Flag - MI Reports - Percentages" )</f>
        <v/>
      </c>
      <c r="C135" s="2" t="s">
        <v>169</v>
      </c>
      <c r="E135" s="154" t="s">
        <v>70</v>
      </c>
      <c r="F135" s="66"/>
      <c r="G135" s="67">
        <f>_xll.DBRW($E$57,$G$62,G$69,$G$61,$G$60,$G$64,$E135,$G$59,$G$65,$G$63)</f>
        <v>-3812548.9204895967</v>
      </c>
      <c r="H135" s="79"/>
      <c r="I135" s="67">
        <f>_xll.DBRW($E$57,$G$62,I$69,$G$61,$G$60,$C$70,$E135,$G$59,$G$65,$G$63)</f>
        <v>-3812548.9204895967</v>
      </c>
      <c r="J135" s="85"/>
      <c r="K135" s="67">
        <f>_xll.DBRW($E$57,$G$62,K$69,$G$61,$G$60,$C$70,$E135,$G$59,$G$65,$G$63)</f>
        <v>-4723601.8123516198</v>
      </c>
      <c r="L135" s="67">
        <f>_xll.DBRW($E$57,$G$62,L$69,$G$61,$G$60,$C$70,$E135,$G$59,$G$65,$G$63)</f>
        <v>5368820.4000000013</v>
      </c>
      <c r="M135" s="67">
        <f>_xll.DBRW($E$57,$G$62,M$69,$G$61,$G$60,$C$70,$E135,$G$59,$G$65,$G$63)</f>
        <v>202761.61396555498</v>
      </c>
      <c r="N135" s="67">
        <f>_xll.DBRW($E$57,$G$62,N$69,$G$61,$G$60,$C$70,$E135,$G$59,$G$65,$G$63)</f>
        <v>736391.25124577316</v>
      </c>
      <c r="O135" s="67">
        <f>_xll.DBRW($E$57,$G$62,O$69,$G$61,$G$60,$C$70,$E135,$G$59,$G$65,$G$63)</f>
        <v>1916852.0535925489</v>
      </c>
      <c r="P135" s="79"/>
      <c r="Q135" s="68">
        <f>_xll.DBRW($E$57,$G$62,Q$69,$G$61,$G$60,$C$70,$E135,$G$59,$G$65,$G$63)</f>
        <v>3501223.5064522619</v>
      </c>
      <c r="R135" s="79"/>
      <c r="S135" s="68">
        <f>_xll.DBRW($E$57,$G$62,S$69,$G$61,$G$60,$C$70,$E135,$G$59,$G$65,$G$63)</f>
        <v>977819.57000000018</v>
      </c>
      <c r="T135" s="68">
        <f>_xll.DBRW($E$57,$G$62,T$69,$G$61,$G$60,$C$70,$E135,$G$59,$G$65,$G$63)</f>
        <v>532948.39033695043</v>
      </c>
      <c r="U135" s="79"/>
      <c r="V135" s="68">
        <f>_xll.DBRW($E$57,$G$62,V$69,$G$61,$G$60,$C$70,$E135,$G$59,$G$65,$G$63)</f>
        <v>1510767.9603369506</v>
      </c>
      <c r="W135" s="79"/>
      <c r="X135" s="68">
        <f>_xll.DBRW($E$57,$G$62,X$69,$G$61,$G$60,$C$70,$E135,$G$59,$G$65,$G$63)</f>
        <v>-7351538.5099999998</v>
      </c>
      <c r="Y135" s="68">
        <f>_xll.DBRW($E$57,$G$62,Y$69,$G$61,$G$60,$C$70,$E135,$G$59,$G$65,$G$63)</f>
        <v>271034.22000000009</v>
      </c>
      <c r="Z135" s="68">
        <f>_xll.DBRW($E$57,$G$62,Z$69,$G$61,$G$60,$C$70,$E135,$G$59,$G$65,$G$63)</f>
        <v>-1744036.0972788131</v>
      </c>
      <c r="AB135" s="68">
        <f>_xll.DBRW($E$57,$G$62,AB$69,$G$61,$G$60,$C$70,$E135,$G$59,$G$65,$G$63)</f>
        <v>-8824540.3872788157</v>
      </c>
    </row>
    <row r="136" spans="1:28" s="2" customFormat="1" ht="25.8" x14ac:dyDescent="0.5">
      <c r="A136" s="2">
        <f>IF(_xll.TM1RPTELISCONSOLIDATED($E$70,$E136),IF(_xll.TM1RPTELLEV($E$70,$E136)&lt;=5,_xll.TM1RPTELLEV($E$70,$E136),"Default"),IF(B136="1","Percent","Leaf"))</f>
        <v>0</v>
      </c>
      <c r="B136" s="2" t="str" cm="1">
        <f t="array" ref="B136">_xll.DBRW("Finance:}Elementattributes_Accounts - MA",E136,"Format Flag - MI Reports - Percentages" )</f>
        <v/>
      </c>
      <c r="C136" s="2" t="s">
        <v>169</v>
      </c>
      <c r="E136" s="154" t="s">
        <v>71</v>
      </c>
      <c r="F136" s="66"/>
      <c r="G136" s="67">
        <f>_xll.DBRW($E$57,$G$62,G$69,$G$61,$G$60,$G$64,$E136,$G$59,$G$65,$G$63)</f>
        <v>-3812548.9204896041</v>
      </c>
      <c r="H136" s="79"/>
      <c r="I136" s="67">
        <f>_xll.DBRW($E$57,$G$62,I$69,$G$61,$G$60,$C$70,$E136,$G$59,$G$65,$G$63)</f>
        <v>-3812548.9204896041</v>
      </c>
      <c r="J136" s="85"/>
      <c r="K136" s="67">
        <f>_xll.DBRW($E$57,$G$62,K$69,$G$61,$G$60,$C$70,$E136,$G$59,$G$65,$G$63)</f>
        <v>-4723601.8123516198</v>
      </c>
      <c r="L136" s="67">
        <f>_xll.DBRW($E$57,$G$62,L$69,$G$61,$G$60,$C$70,$E136,$G$59,$G$65,$G$63)</f>
        <v>5368820.4000000013</v>
      </c>
      <c r="M136" s="67">
        <f>_xll.DBRW($E$57,$G$62,M$69,$G$61,$G$60,$C$70,$E136,$G$59,$G$65,$G$63)</f>
        <v>202761.61396555498</v>
      </c>
      <c r="N136" s="67">
        <f>_xll.DBRW($E$57,$G$62,N$69,$G$61,$G$60,$C$70,$E136,$G$59,$G$65,$G$63)</f>
        <v>-38355.525866772281</v>
      </c>
      <c r="O136" s="67">
        <f>_xll.DBRW($E$57,$G$62,O$69,$G$61,$G$60,$C$70,$E136,$G$59,$G$65,$G$63)</f>
        <v>1039254.9145592222</v>
      </c>
      <c r="P136" s="79"/>
      <c r="Q136" s="68">
        <f>_xll.DBRW($E$57,$G$62,Q$69,$G$61,$G$60,$C$70,$E136,$G$59,$G$65,$G$63)</f>
        <v>1848879.5903063926</v>
      </c>
      <c r="R136" s="79"/>
      <c r="S136" s="68">
        <f>_xll.DBRW($E$57,$G$62,S$69,$G$61,$G$60,$C$70,$E136,$G$59,$G$65,$G$63)</f>
        <v>227819.57000000018</v>
      </c>
      <c r="T136" s="68">
        <f>_xll.DBRW($E$57,$G$62,T$69,$G$61,$G$60,$C$70,$E136,$G$59,$G$65,$G$63)</f>
        <v>228545.38868277636</v>
      </c>
      <c r="U136" s="79"/>
      <c r="V136" s="68">
        <f>_xll.DBRW($E$57,$G$62,V$69,$G$61,$G$60,$C$70,$E136,$G$59,$G$65,$G$63)</f>
        <v>456364.95868277643</v>
      </c>
      <c r="W136" s="79"/>
      <c r="X136" s="68">
        <f>_xll.DBRW($E$57,$G$62,X$69,$G$61,$G$60,$C$70,$E136,$G$59,$G$65,$G$63)</f>
        <v>-7351538.5099999998</v>
      </c>
      <c r="Y136" s="68">
        <f>_xll.DBRW($E$57,$G$62,Y$69,$G$61,$G$60,$C$70,$E136,$G$59,$G$65,$G$63)</f>
        <v>1452582.1600000001</v>
      </c>
      <c r="Z136" s="68">
        <f>_xll.DBRW($E$57,$G$62,Z$69,$G$61,$G$60,$C$70,$E136,$G$59,$G$65,$G$63)</f>
        <v>-218837.11947876657</v>
      </c>
      <c r="AB136" s="68">
        <f>_xll.DBRW($E$57,$G$62,AB$69,$G$61,$G$60,$C$70,$E136,$G$59,$G$65,$G$63)</f>
        <v>-6117793.4694787674</v>
      </c>
    </row>
    <row r="138" spans="1:28" hidden="1" x14ac:dyDescent="0.3"/>
    <row r="139" spans="1:28" hidden="1" x14ac:dyDescent="0.3">
      <c r="A139" s="1" t="s">
        <v>0</v>
      </c>
      <c r="B139" s="1"/>
      <c r="C139" s="1"/>
      <c r="D139" s="1"/>
    </row>
    <row r="140" spans="1:28" s="2" customFormat="1" ht="25.8" hidden="1" x14ac:dyDescent="0.5">
      <c r="A140" s="2">
        <v>0</v>
      </c>
      <c r="E140" s="142" t="s">
        <v>4</v>
      </c>
      <c r="F140" s="66"/>
      <c r="G140" s="67">
        <v>123.456789</v>
      </c>
      <c r="H140" s="79"/>
      <c r="I140" s="67">
        <v>123.456789</v>
      </c>
      <c r="J140" s="97"/>
      <c r="K140" s="67">
        <v>123.456789</v>
      </c>
      <c r="L140" s="67">
        <v>123.456789</v>
      </c>
      <c r="M140" s="67">
        <v>123.456789</v>
      </c>
      <c r="N140" s="67">
        <v>123.456789</v>
      </c>
      <c r="O140" s="67">
        <v>123.456789</v>
      </c>
      <c r="P140" s="79"/>
      <c r="Q140" s="68">
        <v>123.456789</v>
      </c>
      <c r="R140" s="79"/>
      <c r="S140" s="68">
        <v>123.456789</v>
      </c>
      <c r="T140" s="68">
        <v>123.456789</v>
      </c>
      <c r="U140" s="79"/>
      <c r="V140" s="68">
        <v>123.456789</v>
      </c>
      <c r="W140" s="79"/>
      <c r="X140" s="68">
        <v>123.456789</v>
      </c>
      <c r="Y140" s="68">
        <v>123.456789</v>
      </c>
      <c r="Z140" s="68">
        <v>123.456789</v>
      </c>
      <c r="AB140" s="68">
        <v>123.456789</v>
      </c>
    </row>
    <row r="141" spans="1:28" s="3" customFormat="1" ht="25.8" hidden="1" x14ac:dyDescent="0.5">
      <c r="A141" s="3">
        <v>1</v>
      </c>
      <c r="E141" s="143" t="s">
        <v>4</v>
      </c>
      <c r="F141" s="69"/>
      <c r="G141" s="70">
        <v>123.456789</v>
      </c>
      <c r="H141" s="80"/>
      <c r="I141" s="70">
        <v>123.456789</v>
      </c>
      <c r="J141" s="98"/>
      <c r="K141" s="70">
        <v>123.456789</v>
      </c>
      <c r="L141" s="70">
        <v>123.456789</v>
      </c>
      <c r="M141" s="70">
        <v>123.456789</v>
      </c>
      <c r="N141" s="70">
        <v>123.456789</v>
      </c>
      <c r="O141" s="70">
        <v>123.456789</v>
      </c>
      <c r="P141" s="80"/>
      <c r="Q141" s="68">
        <v>123.456789</v>
      </c>
      <c r="R141" s="80"/>
      <c r="S141" s="68">
        <v>123.456789</v>
      </c>
      <c r="T141" s="68">
        <v>123.456789</v>
      </c>
      <c r="U141" s="80"/>
      <c r="V141" s="68">
        <v>123.456789</v>
      </c>
      <c r="W141" s="80"/>
      <c r="X141" s="68">
        <v>123.456789</v>
      </c>
      <c r="Y141" s="68">
        <v>123.456789</v>
      </c>
      <c r="Z141" s="68">
        <v>123.456789</v>
      </c>
      <c r="AB141" s="68">
        <v>123.456789</v>
      </c>
    </row>
    <row r="142" spans="1:28" s="4" customFormat="1" hidden="1" x14ac:dyDescent="0.3">
      <c r="A142" s="4">
        <v>2</v>
      </c>
      <c r="E142" s="128" t="s">
        <v>4</v>
      </c>
      <c r="F142" s="13"/>
      <c r="G142" s="48">
        <v>123.456789</v>
      </c>
      <c r="H142" s="71"/>
      <c r="I142" s="48">
        <v>123.456789</v>
      </c>
      <c r="J142" s="48"/>
      <c r="K142" s="54">
        <v>123.456789</v>
      </c>
      <c r="L142" s="54">
        <v>123.456789</v>
      </c>
      <c r="M142" s="54">
        <v>123.456789</v>
      </c>
      <c r="N142" s="54">
        <v>123.456789</v>
      </c>
      <c r="O142" s="54">
        <v>123.456789</v>
      </c>
      <c r="P142" s="71"/>
      <c r="Q142" s="60">
        <v>123.456789</v>
      </c>
      <c r="R142" s="60"/>
      <c r="S142" s="54">
        <v>123.456789</v>
      </c>
      <c r="T142" s="54">
        <v>123.456789</v>
      </c>
      <c r="U142" s="60"/>
      <c r="V142" s="60">
        <v>123.456789</v>
      </c>
      <c r="W142" s="71"/>
      <c r="X142" s="54">
        <v>123.456789</v>
      </c>
      <c r="Y142" s="54">
        <v>123.456789</v>
      </c>
      <c r="Z142" s="54">
        <v>123.456789</v>
      </c>
      <c r="AB142" s="60">
        <v>123.456789</v>
      </c>
    </row>
    <row r="143" spans="1:28" s="5" customFormat="1" hidden="1" x14ac:dyDescent="0.3">
      <c r="A143" s="5">
        <v>3</v>
      </c>
      <c r="E143" s="129" t="s">
        <v>4</v>
      </c>
      <c r="F143" s="14"/>
      <c r="G143" s="49">
        <v>123.456789</v>
      </c>
      <c r="H143" s="72"/>
      <c r="I143" s="49">
        <v>123.456789</v>
      </c>
      <c r="J143" s="49"/>
      <c r="K143" s="55">
        <v>123.456789</v>
      </c>
      <c r="L143" s="55">
        <v>123.456789</v>
      </c>
      <c r="M143" s="55">
        <v>123.456789</v>
      </c>
      <c r="N143" s="55">
        <v>123.456789</v>
      </c>
      <c r="O143" s="55">
        <v>123.456789</v>
      </c>
      <c r="P143" s="72"/>
      <c r="Q143" s="61">
        <v>123.456789</v>
      </c>
      <c r="R143" s="61"/>
      <c r="S143" s="55">
        <v>123.456789</v>
      </c>
      <c r="T143" s="55">
        <v>123.456789</v>
      </c>
      <c r="U143" s="61"/>
      <c r="V143" s="61">
        <v>123.456789</v>
      </c>
      <c r="W143" s="72"/>
      <c r="X143" s="55">
        <v>123.456789</v>
      </c>
      <c r="Y143" s="55">
        <v>123.456789</v>
      </c>
      <c r="Z143" s="55">
        <v>123.456789</v>
      </c>
      <c r="AB143" s="61">
        <v>123.456789</v>
      </c>
    </row>
    <row r="144" spans="1:28" s="6" customFormat="1" hidden="1" x14ac:dyDescent="0.3">
      <c r="A144" s="6">
        <v>4</v>
      </c>
      <c r="E144" s="130" t="s">
        <v>4</v>
      </c>
      <c r="F144" s="15"/>
      <c r="G144" s="50">
        <v>123.456789</v>
      </c>
      <c r="H144" s="73"/>
      <c r="I144" s="50">
        <v>123.456789</v>
      </c>
      <c r="J144" s="50"/>
      <c r="K144" s="56">
        <v>123.456789</v>
      </c>
      <c r="L144" s="56">
        <v>123.456789</v>
      </c>
      <c r="M144" s="56">
        <v>123.456789</v>
      </c>
      <c r="N144" s="56">
        <v>123.456789</v>
      </c>
      <c r="O144" s="56">
        <v>123.456789</v>
      </c>
      <c r="P144" s="73"/>
      <c r="Q144" s="62">
        <v>123.456789</v>
      </c>
      <c r="R144" s="62"/>
      <c r="S144" s="56">
        <v>123.456789</v>
      </c>
      <c r="T144" s="56">
        <v>123.456789</v>
      </c>
      <c r="U144" s="62"/>
      <c r="V144" s="62">
        <v>123.456789</v>
      </c>
      <c r="W144" s="73"/>
      <c r="X144" s="56">
        <v>123.456789</v>
      </c>
      <c r="Y144" s="56">
        <v>123.456789</v>
      </c>
      <c r="Z144" s="56">
        <v>123.456789</v>
      </c>
      <c r="AB144" s="62">
        <v>123.456789</v>
      </c>
    </row>
    <row r="145" spans="1:28" s="7" customFormat="1" hidden="1" x14ac:dyDescent="0.3">
      <c r="A145" s="7">
        <v>5</v>
      </c>
      <c r="E145" s="131" t="s">
        <v>4</v>
      </c>
      <c r="F145" s="16"/>
      <c r="G145" s="51">
        <v>123.456789</v>
      </c>
      <c r="H145" s="74"/>
      <c r="I145" s="51">
        <v>123.456789</v>
      </c>
      <c r="J145" s="51"/>
      <c r="K145" s="57">
        <v>123.456789</v>
      </c>
      <c r="L145" s="57">
        <v>123.456789</v>
      </c>
      <c r="M145" s="57">
        <v>123.456789</v>
      </c>
      <c r="N145" s="57">
        <v>123.456789</v>
      </c>
      <c r="O145" s="57">
        <v>123.456789</v>
      </c>
      <c r="P145" s="74"/>
      <c r="Q145" s="63">
        <v>123.456789</v>
      </c>
      <c r="R145" s="63"/>
      <c r="S145" s="57">
        <v>123.456789</v>
      </c>
      <c r="T145" s="57">
        <v>123.456789</v>
      </c>
      <c r="U145" s="63"/>
      <c r="V145" s="63">
        <v>123.456789</v>
      </c>
      <c r="W145" s="74"/>
      <c r="X145" s="57">
        <v>123.456789</v>
      </c>
      <c r="Y145" s="57">
        <v>123.456789</v>
      </c>
      <c r="Z145" s="57">
        <v>123.456789</v>
      </c>
      <c r="AB145" s="63">
        <v>123.456789</v>
      </c>
    </row>
    <row r="146" spans="1:28" s="9" customFormat="1" hidden="1" x14ac:dyDescent="0.3">
      <c r="A146" s="8" t="s">
        <v>1</v>
      </c>
      <c r="B146" s="8"/>
      <c r="C146" s="8"/>
      <c r="D146" s="8"/>
      <c r="E146" s="131" t="s">
        <v>4</v>
      </c>
      <c r="F146" s="31"/>
      <c r="G146" s="51">
        <v>123.456789</v>
      </c>
      <c r="H146" s="74"/>
      <c r="I146" s="51">
        <v>123.456789</v>
      </c>
      <c r="J146" s="51"/>
      <c r="K146" s="57">
        <v>123.456789</v>
      </c>
      <c r="L146" s="57">
        <v>123.456789</v>
      </c>
      <c r="M146" s="57">
        <v>123.456789</v>
      </c>
      <c r="N146" s="57">
        <v>123.456789</v>
      </c>
      <c r="O146" s="57">
        <v>123.456789</v>
      </c>
      <c r="P146" s="74"/>
      <c r="Q146" s="63">
        <v>123.456789</v>
      </c>
      <c r="R146" s="63"/>
      <c r="S146" s="57">
        <v>123.456789</v>
      </c>
      <c r="T146" s="57">
        <v>123.456789</v>
      </c>
      <c r="U146" s="63"/>
      <c r="V146" s="63">
        <v>123.456789</v>
      </c>
      <c r="W146" s="74"/>
      <c r="X146" s="57">
        <v>123.456789</v>
      </c>
      <c r="Y146" s="57">
        <v>123.456789</v>
      </c>
      <c r="Z146" s="57">
        <v>123.456789</v>
      </c>
      <c r="AB146" s="63">
        <v>123.456789</v>
      </c>
    </row>
    <row r="147" spans="1:28" s="11" customFormat="1" hidden="1" x14ac:dyDescent="0.3">
      <c r="A147" s="10" t="s">
        <v>2</v>
      </c>
      <c r="B147" s="10"/>
      <c r="C147" s="10"/>
      <c r="D147" s="10"/>
      <c r="E147" s="132" t="s">
        <v>4</v>
      </c>
      <c r="F147" s="17"/>
      <c r="G147" s="52">
        <v>123.456789</v>
      </c>
      <c r="H147" s="75"/>
      <c r="I147" s="52">
        <v>123.456789</v>
      </c>
      <c r="J147" s="52"/>
      <c r="K147" s="58">
        <v>123.456789</v>
      </c>
      <c r="L147" s="58">
        <v>123.456789</v>
      </c>
      <c r="M147" s="58">
        <v>123.456789</v>
      </c>
      <c r="N147" s="58">
        <v>123.456789</v>
      </c>
      <c r="O147" s="58">
        <v>123.456789</v>
      </c>
      <c r="P147" s="75"/>
      <c r="Q147" s="64">
        <v>123.456789</v>
      </c>
      <c r="R147" s="64"/>
      <c r="S147" s="58">
        <v>123.456789</v>
      </c>
      <c r="T147" s="58">
        <v>123.456789</v>
      </c>
      <c r="U147" s="64"/>
      <c r="V147" s="64">
        <v>123.456789</v>
      </c>
      <c r="W147" s="75"/>
      <c r="X147" s="58">
        <v>123.456789</v>
      </c>
      <c r="Y147" s="58">
        <v>123.456789</v>
      </c>
      <c r="Z147" s="58">
        <v>123.456789</v>
      </c>
      <c r="AB147" s="64">
        <v>123.456789</v>
      </c>
    </row>
    <row r="148" spans="1:28" hidden="1" x14ac:dyDescent="0.3">
      <c r="A148" s="1" t="s">
        <v>3</v>
      </c>
      <c r="B148" s="1"/>
      <c r="C148" s="1"/>
      <c r="D148" s="1"/>
    </row>
    <row r="149" spans="1:28" hidden="1" x14ac:dyDescent="0.3">
      <c r="E149" s="134" t="s">
        <v>5</v>
      </c>
    </row>
    <row r="150" spans="1:28" hidden="1" x14ac:dyDescent="0.3">
      <c r="E150" s="125" t="str">
        <f>_xll.TM1RPTVIEW("Finance:MA Reporting:42242572",0,_xll.TM1RPTTITLE("Finance:FX Calculation",$G$152),_xll.TM1RPTTITLE("Finance:Financial Period",$G$153),_xll.TM1RPTTITLE("Finance:Financial Year",$G$154),_xll.TM1RPTTITLE("Finance:Version",$G$155),_xll.TM1RPTTITLE("Finance:m_MA Reporting",$G$156),_xll.TM1RPTTITLE("Finance:Period YTD",$G$157),_xll.TM1RPTTITLE("Finance:Consolidation Layer",$G$158),TM1RPTFMTRNG42242572,TM1RPTFMTIDCOL42242572)</f>
        <v>Finance:MA Reporting:42242572</v>
      </c>
    </row>
    <row r="151" spans="1:28" hidden="1" x14ac:dyDescent="0.3"/>
    <row r="152" spans="1:28" hidden="1" x14ac:dyDescent="0.3">
      <c r="E152" s="145" t="s">
        <v>6</v>
      </c>
      <c r="G152" s="19" t="str">
        <f>$I22</f>
        <v>GBP MA</v>
      </c>
    </row>
    <row r="153" spans="1:28" hidden="1" x14ac:dyDescent="0.3">
      <c r="E153" s="145" t="s">
        <v>7</v>
      </c>
      <c r="G153" s="19" t="str">
        <f>$I24</f>
        <v>P12</v>
      </c>
    </row>
    <row r="154" spans="1:28" hidden="1" x14ac:dyDescent="0.3">
      <c r="E154" s="145" t="s">
        <v>8</v>
      </c>
      <c r="G154" s="19" t="str">
        <f>$I23</f>
        <v>FY24</v>
      </c>
    </row>
    <row r="155" spans="1:28" hidden="1" x14ac:dyDescent="0.3">
      <c r="E155" s="145" t="s">
        <v>9</v>
      </c>
      <c r="G155" s="19" t="str">
        <f>$F25</f>
        <v>Actual</v>
      </c>
    </row>
    <row r="156" spans="1:28" hidden="1" x14ac:dyDescent="0.3">
      <c r="E156" s="145" t="s">
        <v>10</v>
      </c>
      <c r="G156" s="19" t="str">
        <f>$F26</f>
        <v>Value</v>
      </c>
    </row>
    <row r="157" spans="1:28" hidden="1" x14ac:dyDescent="0.3">
      <c r="E157" s="145" t="s">
        <v>11</v>
      </c>
      <c r="G157" s="19" t="str">
        <f>$F27</f>
        <v>YTD</v>
      </c>
    </row>
    <row r="158" spans="1:28" hidden="1" x14ac:dyDescent="0.3">
      <c r="E158" s="145" t="s">
        <v>12</v>
      </c>
      <c r="G158" s="19" t="str">
        <f>$F28</f>
        <v>Financial Accounts</v>
      </c>
    </row>
    <row r="159" spans="1:28" hidden="1" x14ac:dyDescent="0.3"/>
    <row r="160" spans="1:28" hidden="1" x14ac:dyDescent="0.3"/>
    <row r="161" spans="1:28" ht="15" hidden="1" thickBot="1" x14ac:dyDescent="0.35">
      <c r="G161" s="33" t="s">
        <v>13</v>
      </c>
      <c r="I161" s="33" t="s">
        <v>13</v>
      </c>
      <c r="J161" s="93"/>
      <c r="K161" s="81" t="s">
        <v>14</v>
      </c>
      <c r="L161" s="12" t="s">
        <v>15</v>
      </c>
      <c r="M161" s="12" t="s">
        <v>16</v>
      </c>
      <c r="N161" s="12" t="s">
        <v>17</v>
      </c>
      <c r="O161" s="12" t="s">
        <v>18</v>
      </c>
      <c r="Q161" s="81" t="s">
        <v>19</v>
      </c>
      <c r="S161" s="81" t="s">
        <v>20</v>
      </c>
      <c r="T161" s="12" t="s">
        <v>21</v>
      </c>
      <c r="V161" s="81" t="s">
        <v>22</v>
      </c>
      <c r="X161" s="81" t="s">
        <v>23</v>
      </c>
      <c r="Y161" s="81" t="s">
        <v>143</v>
      </c>
      <c r="Z161" s="81" t="s">
        <v>144</v>
      </c>
      <c r="AB161" s="81" t="s">
        <v>146</v>
      </c>
    </row>
    <row r="162" spans="1:28" s="78" customFormat="1" hidden="1" x14ac:dyDescent="0.3">
      <c r="E162" s="125"/>
      <c r="G162" s="83" t="s">
        <v>13</v>
      </c>
      <c r="H162" s="77"/>
      <c r="I162" s="99" t="s">
        <v>13</v>
      </c>
      <c r="J162" s="100"/>
      <c r="K162" s="101" t="s">
        <v>14</v>
      </c>
      <c r="L162" s="101" t="s">
        <v>15</v>
      </c>
      <c r="M162" s="101" t="s">
        <v>16</v>
      </c>
      <c r="N162" s="101" t="s">
        <v>17</v>
      </c>
      <c r="O162" s="101" t="s">
        <v>18</v>
      </c>
      <c r="P162" s="101"/>
      <c r="Q162" s="101" t="s">
        <v>19</v>
      </c>
      <c r="R162" s="101"/>
      <c r="S162" s="101" t="s">
        <v>20</v>
      </c>
      <c r="T162" s="101" t="s">
        <v>21</v>
      </c>
      <c r="U162" s="101"/>
      <c r="V162" s="101" t="s">
        <v>22</v>
      </c>
      <c r="W162" s="101"/>
      <c r="X162" s="101" t="s">
        <v>23</v>
      </c>
      <c r="Y162" s="101" t="s">
        <v>143</v>
      </c>
      <c r="Z162" s="101" t="s">
        <v>144</v>
      </c>
      <c r="AA162" s="103"/>
      <c r="AB162" s="101" t="s">
        <v>145</v>
      </c>
    </row>
    <row r="163" spans="1:28" s="11" customFormat="1" x14ac:dyDescent="0.3">
      <c r="A163" s="10" t="str">
        <f>IF(_xll.TM1RPTELISCONSOLIDATED($E$163,$E163),IF(_xll.TM1RPTELLEV($E$163,$E163)&lt;=5,_xll.TM1RPTELLEV($E$163,$E163),"Default"),"Leaf")</f>
        <v>Leaf</v>
      </c>
      <c r="B163" s="10"/>
      <c r="C163" s="10" t="str" cm="1">
        <f t="array" ref="C163">_xll.DBRA("Finance:Accounts - MA",$E163,"Period YTD")</f>
        <v>YTD</v>
      </c>
      <c r="D163" s="10"/>
      <c r="E163" s="146" t="str">
        <f>_xll.TM1RPTROW($E$150,"Finance:Accounts - MA","Balance Sheet Reporting Subset",,"Display Name",FALSE,,,FALSE)</f>
        <v>Tangible Fixed Assets NBV B/F @ Opening Rate</v>
      </c>
      <c r="F163" s="17"/>
      <c r="G163" s="52">
        <f>_xll.DBRW($E$150,$G$155,G$161,$G$154,$G$153,$G$157,$E163,$G$152,$G$158,$G$156)</f>
        <v>32343184.535548128</v>
      </c>
      <c r="H163" s="75"/>
      <c r="I163" s="52">
        <f>_xll.DBRW($E$150,$G$155,I$161,$G$154,$G$153,$C163,$E163,$G$152,$G$158,$G$156)</f>
        <v>32343184.535548128</v>
      </c>
      <c r="J163" s="52"/>
      <c r="K163" s="58">
        <f>_xll.DBRW($E$150,$G$155,K$161,$G$154,$G$153,$C163,$E163,$G$152,$G$158,$G$156)</f>
        <v>12656624.007920792</v>
      </c>
      <c r="L163" s="58">
        <f>_xll.DBRW($E$150,$G$155,L$161,$G$154,$G$153,$C163,$E163,$G$152,$G$158,$G$156)</f>
        <v>11058102.24</v>
      </c>
      <c r="M163" s="58">
        <f>_xll.DBRW($E$150,$G$155,M$161,$G$154,$G$153,$C163,$E163,$G$152,$G$158,$G$156)</f>
        <v>4164795.6075807493</v>
      </c>
      <c r="N163" s="58">
        <f>_xll.DBRW($E$150,$G$155,N$161,$G$154,$G$153,$C163,$E163,$G$152,$G$158,$G$156)</f>
        <v>1654554.5475020455</v>
      </c>
      <c r="O163" s="58">
        <f>_xll.DBRW($E$150,$G$155,O$161,$G$154,$G$153,$C163,$E163,$G$152,$G$158,$G$156)</f>
        <v>1802495.902718357</v>
      </c>
      <c r="P163" s="75"/>
      <c r="Q163" s="64">
        <f>_xll.DBRW($E$150,$G$155,Q$161,$G$154,$G$153,$C163,$E163,$G$152,$G$158,$G$156)</f>
        <v>31336572.305721942</v>
      </c>
      <c r="R163" s="64"/>
      <c r="S163" s="58">
        <f>_xll.DBRW($E$150,$G$155,S$161,$G$154,$G$153,$C163,$E163,$G$152,$G$158,$G$156)</f>
        <v>934079.31</v>
      </c>
      <c r="T163" s="58">
        <f>_xll.DBRW($E$150,$G$155,T$161,$G$154,$G$153,$C163,$E163,$G$152,$G$158,$G$156)</f>
        <v>59055.569826183753</v>
      </c>
      <c r="U163" s="64"/>
      <c r="V163" s="64">
        <f>_xll.DBRW($E$150,$G$155,V$161,$G$154,$G$153,$C163,$E163,$G$152,$G$158,$G$156)</f>
        <v>993134.87982618378</v>
      </c>
      <c r="W163" s="75"/>
      <c r="X163" s="58">
        <f>_xll.DBRW($E$150,$G$155,X$161,$G$154,$G$153,$C163,$E163,$G$152,$G$158,$G$156)</f>
        <v>13477.35</v>
      </c>
      <c r="Y163" s="58">
        <f>_xll.DBRW($E$150,$G$155,Y$161,$G$154,$G$153,$C163,$E163,$G$152,$G$158,$G$156)</f>
        <v>0</v>
      </c>
      <c r="Z163" s="58">
        <f>_xll.DBRW($E$150,$G$155,Z$161,$G$154,$G$153,$C163,$E163,$G$152,$G$158,$G$156)</f>
        <v>0</v>
      </c>
      <c r="AB163" s="64">
        <f>_xll.DBRW($E$150,$G$155,AB$161,$G$154,$G$153,$C163,$E163,$G$152,$G$158,$G$156)</f>
        <v>13477.35</v>
      </c>
    </row>
    <row r="164" spans="1:28" s="11" customFormat="1" x14ac:dyDescent="0.3">
      <c r="A164" s="10" t="str">
        <f>IF(_xll.TM1RPTELISCONSOLIDATED($E$163,$E164),IF(_xll.TM1RPTELLEV($E$163,$E164)&lt;=5,_xll.TM1RPTELLEV($E$163,$E164),"Default"),"Leaf")</f>
        <v>Leaf</v>
      </c>
      <c r="B164" s="10"/>
      <c r="C164" s="10" t="str" cm="1">
        <f t="array" ref="C164">_xll.DBRA("Finance:Accounts - MA",$E164,"Period YTD")</f>
        <v>YTD</v>
      </c>
      <c r="D164" s="10"/>
      <c r="E164" s="146" t="s">
        <v>199</v>
      </c>
      <c r="F164" s="17"/>
      <c r="G164" s="52">
        <f>_xll.DBRW($E$150,$G$155,G$161,$G$154,$G$153,$G$157,$E164,$G$152,$G$158,$G$156)</f>
        <v>32343184.535548128</v>
      </c>
      <c r="H164" s="75"/>
      <c r="I164" s="52">
        <f>_xll.DBRW($E$150,$G$155,I$161,$G$154,$G$153,$C164,$E164,$G$152,$G$158,$G$156)</f>
        <v>32343184.535548128</v>
      </c>
      <c r="J164" s="52"/>
      <c r="K164" s="58">
        <f>_xll.DBRW($E$150,$G$155,K$161,$G$154,$G$153,$C164,$E164,$G$152,$G$158,$G$156)</f>
        <v>12656624.007920792</v>
      </c>
      <c r="L164" s="58">
        <f>_xll.DBRW($E$150,$G$155,L$161,$G$154,$G$153,$C164,$E164,$G$152,$G$158,$G$156)</f>
        <v>11058102.24</v>
      </c>
      <c r="M164" s="58">
        <f>_xll.DBRW($E$150,$G$155,M$161,$G$154,$G$153,$C164,$E164,$G$152,$G$158,$G$156)</f>
        <v>4164795.6075807493</v>
      </c>
      <c r="N164" s="58">
        <f>_xll.DBRW($E$150,$G$155,N$161,$G$154,$G$153,$C164,$E164,$G$152,$G$158,$G$156)</f>
        <v>1654554.5475020455</v>
      </c>
      <c r="O164" s="58">
        <f>_xll.DBRW($E$150,$G$155,O$161,$G$154,$G$153,$C164,$E164,$G$152,$G$158,$G$156)</f>
        <v>1802495.902718357</v>
      </c>
      <c r="P164" s="75"/>
      <c r="Q164" s="64">
        <f>_xll.DBRW($E$150,$G$155,Q$161,$G$154,$G$153,$C164,$E164,$G$152,$G$158,$G$156)</f>
        <v>31336572.305721942</v>
      </c>
      <c r="R164" s="64"/>
      <c r="S164" s="58">
        <f>_xll.DBRW($E$150,$G$155,S$161,$G$154,$G$153,$C164,$E164,$G$152,$G$158,$G$156)</f>
        <v>934079.31</v>
      </c>
      <c r="T164" s="58">
        <f>_xll.DBRW($E$150,$G$155,T$161,$G$154,$G$153,$C164,$E164,$G$152,$G$158,$G$156)</f>
        <v>59055.569826183753</v>
      </c>
      <c r="U164" s="64"/>
      <c r="V164" s="64">
        <f>_xll.DBRW($E$150,$G$155,V$161,$G$154,$G$153,$C164,$E164,$G$152,$G$158,$G$156)</f>
        <v>993134.87982618378</v>
      </c>
      <c r="W164" s="75"/>
      <c r="X164" s="58">
        <f>_xll.DBRW($E$150,$G$155,X$161,$G$154,$G$153,$C164,$E164,$G$152,$G$158,$G$156)</f>
        <v>13477.35</v>
      </c>
      <c r="Y164" s="58">
        <f>_xll.DBRW($E$150,$G$155,Y$161,$G$154,$G$153,$C164,$E164,$G$152,$G$158,$G$156)</f>
        <v>0</v>
      </c>
      <c r="Z164" s="58">
        <f>_xll.DBRW($E$150,$G$155,Z$161,$G$154,$G$153,$C164,$E164,$G$152,$G$158,$G$156)</f>
        <v>0</v>
      </c>
      <c r="AB164" s="64">
        <f>_xll.DBRW($E$150,$G$155,AB$161,$G$154,$G$153,$C164,$E164,$G$152,$G$158,$G$156)</f>
        <v>13477.35</v>
      </c>
    </row>
    <row r="165" spans="1:28" s="11" customFormat="1" x14ac:dyDescent="0.3">
      <c r="A165" s="10" t="str">
        <f>IF(_xll.TM1RPTELISCONSOLIDATED($E$163,$E165),IF(_xll.TM1RPTELLEV($E$163,$E165)&lt;=5,_xll.TM1RPTELLEV($E$163,$E165),"Default"),"Leaf")</f>
        <v>Leaf</v>
      </c>
      <c r="B165" s="10"/>
      <c r="C165" s="10" t="str" cm="1">
        <f t="array" ref="C165">_xll.DBRA("Finance:Accounts - MA",$E165,"Period YTD")</f>
        <v>YTD</v>
      </c>
      <c r="D165" s="10"/>
      <c r="E165" s="146" t="s">
        <v>172</v>
      </c>
      <c r="F165" s="17"/>
      <c r="G165" s="52">
        <f>_xll.DBRW($E$150,$G$155,G$161,$G$154,$G$153,$G$157,$E165,$G$152,$G$158,$G$156)</f>
        <v>4516427.5296448916</v>
      </c>
      <c r="H165" s="75"/>
      <c r="I165" s="52">
        <f>_xll.DBRW($E$150,$G$155,I$161,$G$154,$G$153,$C165,$E165,$G$152,$G$158,$G$156)</f>
        <v>4516427.5296448916</v>
      </c>
      <c r="J165" s="52"/>
      <c r="K165" s="58">
        <f>_xll.DBRW($E$150,$G$155,K$161,$G$154,$G$153,$C165,$E165,$G$152,$G$158,$G$156)</f>
        <v>3936873.2910891091</v>
      </c>
      <c r="L165" s="58">
        <f>_xll.DBRW($E$150,$G$155,L$161,$G$154,$G$153,$C165,$E165,$G$152,$G$158,$G$156)</f>
        <v>360379.94</v>
      </c>
      <c r="M165" s="58">
        <f>_xll.DBRW($E$150,$G$155,M$161,$G$154,$G$153,$C165,$E165,$G$152,$G$158,$G$156)</f>
        <v>81656.790608376483</v>
      </c>
      <c r="N165" s="58">
        <f>_xll.DBRW($E$150,$G$155,N$161,$G$154,$G$153,$C165,$E165,$G$152,$G$158,$G$156)</f>
        <v>31131.108610722804</v>
      </c>
      <c r="O165" s="58">
        <f>_xll.DBRW($E$150,$G$155,O$161,$G$154,$G$153,$C165,$E165,$G$152,$G$158,$G$156)</f>
        <v>68513.542420851707</v>
      </c>
      <c r="P165" s="75"/>
      <c r="Q165" s="64">
        <f>_xll.DBRW($E$150,$G$155,Q$161,$G$154,$G$153,$C165,$E165,$G$152,$G$158,$G$156)</f>
        <v>4478554.6727290591</v>
      </c>
      <c r="R165" s="64"/>
      <c r="S165" s="58">
        <f>_xll.DBRW($E$150,$G$155,S$161,$G$154,$G$153,$C165,$E165,$G$152,$G$158,$G$156)</f>
        <v>19310.48</v>
      </c>
      <c r="T165" s="58">
        <f>_xll.DBRW($E$150,$G$155,T$161,$G$154,$G$153,$C165,$E165,$G$152,$G$158,$G$156)</f>
        <v>8562.3769158318355</v>
      </c>
      <c r="U165" s="64"/>
      <c r="V165" s="64">
        <f>_xll.DBRW($E$150,$G$155,V$161,$G$154,$G$153,$C165,$E165,$G$152,$G$158,$G$156)</f>
        <v>27872.856915831835</v>
      </c>
      <c r="W165" s="75"/>
      <c r="X165" s="58">
        <f>_xll.DBRW($E$150,$G$155,X$161,$G$154,$G$153,$C165,$E165,$G$152,$G$158,$G$156)</f>
        <v>10000</v>
      </c>
      <c r="Y165" s="58">
        <f>_xll.DBRW($E$150,$G$155,Y$161,$G$154,$G$153,$C165,$E165,$G$152,$G$158,$G$156)</f>
        <v>0</v>
      </c>
      <c r="Z165" s="58">
        <f>_xll.DBRW($E$150,$G$155,Z$161,$G$154,$G$153,$C165,$E165,$G$152,$G$158,$G$156)</f>
        <v>0</v>
      </c>
      <c r="AB165" s="64">
        <f>_xll.DBRW($E$150,$G$155,AB$161,$G$154,$G$153,$C165,$E165,$G$152,$G$158,$G$156)</f>
        <v>10000</v>
      </c>
    </row>
    <row r="166" spans="1:28" s="11" customFormat="1" x14ac:dyDescent="0.3">
      <c r="A166" s="10" t="str">
        <f>IF(_xll.TM1RPTELISCONSOLIDATED($E$163,$E166),IF(_xll.TM1RPTELLEV($E$163,$E166)&lt;=5,_xll.TM1RPTELLEV($E$163,$E166),"Default"),"Leaf")</f>
        <v>Leaf</v>
      </c>
      <c r="B166" s="10"/>
      <c r="C166" s="10" t="str" cm="1">
        <f t="array" ref="C166">_xll.DBRA("Finance:Accounts - MA",$E166,"Period YTD")</f>
        <v>YTD</v>
      </c>
      <c r="D166" s="10"/>
      <c r="E166" s="146" t="s">
        <v>72</v>
      </c>
      <c r="F166" s="17"/>
      <c r="G166" s="52">
        <f>_xll.DBRW($E$150,$G$155,G$161,$G$154,$G$153,$G$157,$E166,$G$152,$G$158,$G$156)</f>
        <v>-4961959.3218885344</v>
      </c>
      <c r="H166" s="75"/>
      <c r="I166" s="52">
        <f>_xll.DBRW($E$150,$G$155,I$161,$G$154,$G$153,$C166,$E166,$G$152,$G$158,$G$156)</f>
        <v>-4961959.3218885344</v>
      </c>
      <c r="J166" s="52"/>
      <c r="K166" s="58">
        <f>_xll.DBRW($E$150,$G$155,K$161,$G$154,$G$153,$C166,$E166,$G$152,$G$158,$G$156)</f>
        <v>-2257512.5623762375</v>
      </c>
      <c r="L166" s="58">
        <f>_xll.DBRW($E$150,$G$155,L$161,$G$154,$G$153,$C166,$E166,$G$152,$G$158,$G$156)</f>
        <v>-1558653.95</v>
      </c>
      <c r="M166" s="58">
        <f>_xll.DBRW($E$150,$G$155,M$161,$G$154,$G$153,$C166,$E166,$G$152,$G$158,$G$156)</f>
        <v>-331855.53640540829</v>
      </c>
      <c r="N166" s="58">
        <f>_xll.DBRW($E$150,$G$155,N$161,$G$154,$G$153,$C166,$E166,$G$152,$G$158,$G$156)</f>
        <v>-175039.5284149386</v>
      </c>
      <c r="O166" s="58">
        <f>_xll.DBRW($E$150,$G$155,O$161,$G$154,$G$153,$C166,$E166,$G$152,$G$158,$G$156)</f>
        <v>-501334.31953311828</v>
      </c>
      <c r="P166" s="75"/>
      <c r="Q166" s="64">
        <f>_xll.DBRW($E$150,$G$155,Q$161,$G$154,$G$153,$C166,$E166,$G$152,$G$158,$G$156)</f>
        <v>-4824395.8967297021</v>
      </c>
      <c r="R166" s="64"/>
      <c r="S166" s="58">
        <f>_xll.DBRW($E$150,$G$155,S$161,$G$154,$G$153,$C166,$E166,$G$152,$G$158,$G$156)</f>
        <v>-116275.34</v>
      </c>
      <c r="T166" s="58">
        <f>_xll.DBRW($E$150,$G$155,T$161,$G$154,$G$153,$C166,$E166,$G$152,$G$158,$G$156)</f>
        <v>-12880.255158832093</v>
      </c>
      <c r="U166" s="64"/>
      <c r="V166" s="64">
        <f>_xll.DBRW($E$150,$G$155,V$161,$G$154,$G$153,$C166,$E166,$G$152,$G$158,$G$156)</f>
        <v>-129155.59515883209</v>
      </c>
      <c r="W166" s="75"/>
      <c r="X166" s="58">
        <f>_xll.DBRW($E$150,$G$155,X$161,$G$154,$G$153,$C166,$E166,$G$152,$G$158,$G$156)</f>
        <v>-8407.83</v>
      </c>
      <c r="Y166" s="58">
        <f>_xll.DBRW($E$150,$G$155,Y$161,$G$154,$G$153,$C166,$E166,$G$152,$G$158,$G$156)</f>
        <v>0</v>
      </c>
      <c r="Z166" s="58">
        <f>_xll.DBRW($E$150,$G$155,Z$161,$G$154,$G$153,$C166,$E166,$G$152,$G$158,$G$156)</f>
        <v>0</v>
      </c>
      <c r="AB166" s="64">
        <f>_xll.DBRW($E$150,$G$155,AB$161,$G$154,$G$153,$C166,$E166,$G$152,$G$158,$G$156)</f>
        <v>-8407.83</v>
      </c>
    </row>
    <row r="167" spans="1:28" s="11" customFormat="1" x14ac:dyDescent="0.3">
      <c r="A167" s="10" t="str">
        <f>IF(_xll.TM1RPTELISCONSOLIDATED($E$163,$E167),IF(_xll.TM1RPTELLEV($E$163,$E167)&lt;=5,_xll.TM1RPTELLEV($E$163,$E167),"Default"),"Leaf")</f>
        <v>Leaf</v>
      </c>
      <c r="B167" s="10"/>
      <c r="C167" s="10" t="str" cm="1">
        <f t="array" ref="C167">_xll.DBRA("Finance:Accounts - MA",$E167,"Period YTD")</f>
        <v>YTD</v>
      </c>
      <c r="D167" s="10"/>
      <c r="E167" s="146" t="s">
        <v>73</v>
      </c>
      <c r="F167" s="17"/>
      <c r="G167" s="52">
        <f>_xll.DBRW($E$150,$G$155,G$161,$G$154,$G$153,$G$157,$E167,$G$152,$G$158,$G$156)</f>
        <v>-752838.87366336631</v>
      </c>
      <c r="H167" s="75"/>
      <c r="I167" s="52">
        <f>_xll.DBRW($E$150,$G$155,I$161,$G$154,$G$153,$C167,$E167,$G$152,$G$158,$G$156)</f>
        <v>-752838.87366336631</v>
      </c>
      <c r="J167" s="52"/>
      <c r="K167" s="58">
        <f>_xll.DBRW($E$150,$G$155,K$161,$G$154,$G$153,$C167,$E167,$G$152,$G$158,$G$156)</f>
        <v>-688399.03366336634</v>
      </c>
      <c r="L167" s="58">
        <f>_xll.DBRW($E$150,$G$155,L$161,$G$154,$G$153,$C167,$E167,$G$152,$G$158,$G$156)</f>
        <v>-64439.839999999997</v>
      </c>
      <c r="M167" s="58">
        <f>_xll.DBRW($E$150,$G$155,M$161,$G$154,$G$153,$C167,$E167,$G$152,$G$158,$G$156)</f>
        <v>0</v>
      </c>
      <c r="N167" s="58">
        <f>_xll.DBRW($E$150,$G$155,N$161,$G$154,$G$153,$C167,$E167,$G$152,$G$158,$G$156)</f>
        <v>0</v>
      </c>
      <c r="O167" s="58">
        <f>_xll.DBRW($E$150,$G$155,O$161,$G$154,$G$153,$C167,$E167,$G$152,$G$158,$G$156)</f>
        <v>0</v>
      </c>
      <c r="P167" s="75"/>
      <c r="Q167" s="64">
        <f>_xll.DBRW($E$150,$G$155,Q$161,$G$154,$G$153,$C167,$E167,$G$152,$G$158,$G$156)</f>
        <v>-752838.87366336631</v>
      </c>
      <c r="R167" s="64"/>
      <c r="S167" s="58">
        <f>_xll.DBRW($E$150,$G$155,S$161,$G$154,$G$153,$C167,$E167,$G$152,$G$158,$G$156)</f>
        <v>0</v>
      </c>
      <c r="T167" s="58">
        <f>_xll.DBRW($E$150,$G$155,T$161,$G$154,$G$153,$C167,$E167,$G$152,$G$158,$G$156)</f>
        <v>0</v>
      </c>
      <c r="U167" s="64"/>
      <c r="V167" s="64">
        <f>_xll.DBRW($E$150,$G$155,V$161,$G$154,$G$153,$C167,$E167,$G$152,$G$158,$G$156)</f>
        <v>0</v>
      </c>
      <c r="W167" s="75"/>
      <c r="X167" s="58">
        <f>_xll.DBRW($E$150,$G$155,X$161,$G$154,$G$153,$C167,$E167,$G$152,$G$158,$G$156)</f>
        <v>0</v>
      </c>
      <c r="Y167" s="58">
        <f>_xll.DBRW($E$150,$G$155,Y$161,$G$154,$G$153,$C167,$E167,$G$152,$G$158,$G$156)</f>
        <v>0</v>
      </c>
      <c r="Z167" s="58">
        <f>_xll.DBRW($E$150,$G$155,Z$161,$G$154,$G$153,$C167,$E167,$G$152,$G$158,$G$156)</f>
        <v>0</v>
      </c>
      <c r="AB167" s="64">
        <f>_xll.DBRW($E$150,$G$155,AB$161,$G$154,$G$153,$C167,$E167,$G$152,$G$158,$G$156)</f>
        <v>0</v>
      </c>
    </row>
    <row r="168" spans="1:28" s="11" customFormat="1" x14ac:dyDescent="0.3">
      <c r="A168" s="10" t="str">
        <f>IF(_xll.TM1RPTELISCONSOLIDATED($E$163,$E168),IF(_xll.TM1RPTELLEV($E$163,$E168)&lt;=5,_xll.TM1RPTELLEV($E$163,$E168),"Default"),"Leaf")</f>
        <v>Leaf</v>
      </c>
      <c r="B168" s="10"/>
      <c r="C168" s="10" t="str" cm="1">
        <f t="array" ref="C168">_xll.DBRA("Finance:Accounts - MA",$E168,"Period YTD")</f>
        <v>YTD</v>
      </c>
      <c r="D168" s="10"/>
      <c r="E168" s="146" t="s">
        <v>74</v>
      </c>
      <c r="F168" s="17"/>
      <c r="G168" s="52">
        <f>_xll.DBRW($E$150,$G$155,G$161,$G$154,$G$153,$G$157,$E168,$G$152,$G$158,$G$156)</f>
        <v>-1322809.8743981693</v>
      </c>
      <c r="H168" s="75"/>
      <c r="I168" s="52">
        <f>_xll.DBRW($E$150,$G$155,I$161,$G$154,$G$153,$C168,$E168,$G$152,$G$158,$G$156)</f>
        <v>-1322809.8743981693</v>
      </c>
      <c r="J168" s="52"/>
      <c r="K168" s="58">
        <f>_xll.DBRW($E$150,$G$155,K$161,$G$154,$G$153,$C168,$E168,$G$152,$G$158,$G$156)</f>
        <v>-1069997.9960396041</v>
      </c>
      <c r="L168" s="58">
        <f>_xll.DBRW($E$150,$G$155,L$161,$G$154,$G$153,$C168,$E168,$G$152,$G$158,$G$156)</f>
        <v>0</v>
      </c>
      <c r="M168" s="58">
        <f>_xll.DBRW($E$150,$G$155,M$161,$G$154,$G$153,$C168,$E168,$G$152,$G$158,$G$156)</f>
        <v>-252811.87835856527</v>
      </c>
      <c r="N168" s="58">
        <f>_xll.DBRW($E$150,$G$155,N$161,$G$154,$G$153,$C168,$E168,$G$152,$G$158,$G$156)</f>
        <v>0</v>
      </c>
      <c r="O168" s="58">
        <f>_xll.DBRW($E$150,$G$155,O$161,$G$154,$G$153,$C168,$E168,$G$152,$G$158,$G$156)</f>
        <v>0</v>
      </c>
      <c r="P168" s="75"/>
      <c r="Q168" s="64">
        <f>_xll.DBRW($E$150,$G$155,Q$161,$G$154,$G$153,$C168,$E168,$G$152,$G$158,$G$156)</f>
        <v>-1322809.8743981693</v>
      </c>
      <c r="R168" s="64"/>
      <c r="S168" s="58">
        <f>_xll.DBRW($E$150,$G$155,S$161,$G$154,$G$153,$C168,$E168,$G$152,$G$158,$G$156)</f>
        <v>0</v>
      </c>
      <c r="T168" s="58">
        <f>_xll.DBRW($E$150,$G$155,T$161,$G$154,$G$153,$C168,$E168,$G$152,$G$158,$G$156)</f>
        <v>0</v>
      </c>
      <c r="U168" s="64"/>
      <c r="V168" s="64">
        <f>_xll.DBRW($E$150,$G$155,V$161,$G$154,$G$153,$C168,$E168,$G$152,$G$158,$G$156)</f>
        <v>0</v>
      </c>
      <c r="W168" s="75"/>
      <c r="X168" s="58">
        <f>_xll.DBRW($E$150,$G$155,X$161,$G$154,$G$153,$C168,$E168,$G$152,$G$158,$G$156)</f>
        <v>0</v>
      </c>
      <c r="Y168" s="58">
        <f>_xll.DBRW($E$150,$G$155,Y$161,$G$154,$G$153,$C168,$E168,$G$152,$G$158,$G$156)</f>
        <v>0</v>
      </c>
      <c r="Z168" s="58">
        <f>_xll.DBRW($E$150,$G$155,Z$161,$G$154,$G$153,$C168,$E168,$G$152,$G$158,$G$156)</f>
        <v>0</v>
      </c>
      <c r="AB168" s="64">
        <f>_xll.DBRW($E$150,$G$155,AB$161,$G$154,$G$153,$C168,$E168,$G$152,$G$158,$G$156)</f>
        <v>0</v>
      </c>
    </row>
    <row r="169" spans="1:28" s="2" customFormat="1" ht="25.8" x14ac:dyDescent="0.5">
      <c r="A169" s="2">
        <f>IF(_xll.TM1RPTELISCONSOLIDATED($E$163,$E169),IF(_xll.TM1RPTELLEV($E$163,$E169)&lt;=5,_xll.TM1RPTELLEV($E$163,$E169),"Default"),"Leaf")</f>
        <v>0</v>
      </c>
      <c r="C169" s="2" t="str" cm="1">
        <f t="array" ref="C169">_xll.DBRA("Finance:Accounts - MA",$E169,"Period YTD")</f>
        <v>YTD</v>
      </c>
      <c r="E169" s="154" t="s">
        <v>75</v>
      </c>
      <c r="F169" s="66"/>
      <c r="G169" s="67">
        <f>_xll.DBRW($E$150,$G$155,G$161,$G$154,$G$153,$G$157,$E169,$G$152,$G$158,$G$156)</f>
        <v>29822003.995242946</v>
      </c>
      <c r="H169" s="79"/>
      <c r="I169" s="67">
        <f>_xll.DBRW($E$150,$G$155,I$161,$G$154,$G$153,$C169,$E169,$G$152,$G$158,$G$156)</f>
        <v>29822003.995242946</v>
      </c>
      <c r="J169" s="97"/>
      <c r="K169" s="67">
        <f>_xll.DBRW($E$150,$G$155,K$161,$G$154,$G$153,$C169,$E169,$G$152,$G$158,$G$156)</f>
        <v>12577587.706930691</v>
      </c>
      <c r="L169" s="67">
        <f>_xll.DBRW($E$150,$G$155,L$161,$G$154,$G$153,$C169,$E169,$G$152,$G$158,$G$156)</f>
        <v>9795388.3900000025</v>
      </c>
      <c r="M169" s="67">
        <f>_xll.DBRW($E$150,$G$155,M$161,$G$154,$G$153,$C169,$E169,$G$152,$G$158,$G$156)</f>
        <v>3661784.983425152</v>
      </c>
      <c r="N169" s="67">
        <f>_xll.DBRW($E$150,$G$155,N$161,$G$154,$G$153,$C169,$E169,$G$152,$G$158,$G$156)</f>
        <v>1510646.1276978296</v>
      </c>
      <c r="O169" s="67">
        <f>_xll.DBRW($E$150,$G$155,O$161,$G$154,$G$153,$C169,$E169,$G$152,$G$158,$G$156)</f>
        <v>1369675.1256060905</v>
      </c>
      <c r="P169" s="79"/>
      <c r="Q169" s="68">
        <f>_xll.DBRW($E$150,$G$155,Q$161,$G$154,$G$153,$C169,$E169,$G$152,$G$158,$G$156)</f>
        <v>28915082.333659757</v>
      </c>
      <c r="R169" s="79"/>
      <c r="S169" s="68">
        <f>_xll.DBRW($E$150,$G$155,S$161,$G$154,$G$153,$C169,$E169,$G$152,$G$158,$G$156)</f>
        <v>837114.45000000007</v>
      </c>
      <c r="T169" s="68">
        <f>_xll.DBRW($E$150,$G$155,T$161,$G$154,$G$153,$C169,$E169,$G$152,$G$158,$G$156)</f>
        <v>54737.691583183492</v>
      </c>
      <c r="U169" s="79"/>
      <c r="V169" s="68">
        <f>_xll.DBRW($E$150,$G$155,V$161,$G$154,$G$153,$C169,$E169,$G$152,$G$158,$G$156)</f>
        <v>891852.14158318355</v>
      </c>
      <c r="W169" s="79"/>
      <c r="X169" s="68">
        <f>_xll.DBRW($E$150,$G$155,X$161,$G$154,$G$153,$C169,$E169,$G$152,$G$158,$G$156)</f>
        <v>15069.519999999999</v>
      </c>
      <c r="Y169" s="68">
        <f>_xll.DBRW($E$150,$G$155,Y$161,$G$154,$G$153,$C169,$E169,$G$152,$G$158,$G$156)</f>
        <v>0</v>
      </c>
      <c r="Z169" s="68">
        <f>_xll.DBRW($E$150,$G$155,Z$161,$G$154,$G$153,$C169,$E169,$G$152,$G$158,$G$156)</f>
        <v>0</v>
      </c>
      <c r="AB169" s="68">
        <f>_xll.DBRW($E$150,$G$155,AB$161,$G$154,$G$153,$C169,$E169,$G$152,$G$158,$G$156)</f>
        <v>15069.519999999999</v>
      </c>
    </row>
    <row r="170" spans="1:28" s="11" customFormat="1" x14ac:dyDescent="0.3">
      <c r="A170" s="10" t="str">
        <f>IF(_xll.TM1RPTELISCONSOLIDATED($E$163,$E170),IF(_xll.TM1RPTELLEV($E$163,$E170)&lt;=5,_xll.TM1RPTELLEV($E$163,$E170),"Default"),"Leaf")</f>
        <v>Leaf</v>
      </c>
      <c r="B170" s="10"/>
      <c r="C170" s="10" t="str" cm="1">
        <f t="array" ref="C170">_xll.DBRA("Finance:Accounts - MA",$E170,"Period YTD")</f>
        <v>YTD</v>
      </c>
      <c r="D170" s="10"/>
      <c r="E170" s="146" t="s">
        <v>77</v>
      </c>
      <c r="F170" s="17"/>
      <c r="G170" s="52">
        <f>_xll.DBRW($E$150,$G$155,G$161,$G$154,$G$153,$G$157,$E170,$G$152,$G$158,$G$156)</f>
        <v>23278804.610313158</v>
      </c>
      <c r="H170" s="75"/>
      <c r="I170" s="52">
        <f>_xll.DBRW($E$150,$G$155,I$161,$G$154,$G$153,$C170,$E170,$G$152,$G$158,$G$156)</f>
        <v>23278804.610313158</v>
      </c>
      <c r="J170" s="52"/>
      <c r="K170" s="58">
        <f>_xll.DBRW($E$150,$G$155,K$161,$G$154,$G$153,$C170,$E170,$G$152,$G$158,$G$156)</f>
        <v>2859381.3227722771</v>
      </c>
      <c r="L170" s="58">
        <f>_xll.DBRW($E$150,$G$155,L$161,$G$154,$G$153,$C170,$E170,$G$152,$G$158,$G$156)</f>
        <v>4286781.2200000007</v>
      </c>
      <c r="M170" s="58">
        <f>_xll.DBRW($E$150,$G$155,M$161,$G$154,$G$153,$C170,$E170,$G$152,$G$158,$G$156)</f>
        <v>0</v>
      </c>
      <c r="N170" s="58">
        <f>_xll.DBRW($E$150,$G$155,N$161,$G$154,$G$153,$C170,$E170,$G$152,$G$158,$G$156)</f>
        <v>0</v>
      </c>
      <c r="O170" s="58">
        <f>_xll.DBRW($E$150,$G$155,O$161,$G$154,$G$153,$C170,$E170,$G$152,$G$158,$G$156)</f>
        <v>0</v>
      </c>
      <c r="P170" s="75"/>
      <c r="Q170" s="64">
        <f>_xll.DBRW($E$150,$G$155,Q$161,$G$154,$G$153,$C170,$E170,$G$152,$G$158,$G$156)</f>
        <v>7146162.5427722773</v>
      </c>
      <c r="R170" s="64"/>
      <c r="S170" s="58">
        <f>_xll.DBRW($E$150,$G$155,S$161,$G$154,$G$153,$C170,$E170,$G$152,$G$158,$G$156)</f>
        <v>0</v>
      </c>
      <c r="T170" s="58">
        <f>_xll.DBRW($E$150,$G$155,T$161,$G$154,$G$153,$C170,$E170,$G$152,$G$158,$G$156)</f>
        <v>178953.67754088537</v>
      </c>
      <c r="U170" s="64"/>
      <c r="V170" s="64">
        <f>_xll.DBRW($E$150,$G$155,V$161,$G$154,$G$153,$C170,$E170,$G$152,$G$158,$G$156)</f>
        <v>178953.67754088537</v>
      </c>
      <c r="W170" s="75"/>
      <c r="X170" s="58">
        <f>_xll.DBRW($E$150,$G$155,X$161,$G$154,$G$153,$C170,$E170,$G$152,$G$158,$G$156)</f>
        <v>65237.31</v>
      </c>
      <c r="Y170" s="58">
        <f>_xll.DBRW($E$150,$G$155,Y$161,$G$154,$G$153,$C170,$E170,$G$152,$G$158,$G$156)</f>
        <v>0</v>
      </c>
      <c r="Z170" s="58">
        <f>_xll.DBRW($E$150,$G$155,Z$161,$G$154,$G$153,$C170,$E170,$G$152,$G$158,$G$156)</f>
        <v>15888451.08</v>
      </c>
      <c r="AB170" s="64">
        <f>_xll.DBRW($E$150,$G$155,AB$161,$G$154,$G$153,$C170,$E170,$G$152,$G$158,$G$156)</f>
        <v>15953688.390000001</v>
      </c>
    </row>
    <row r="171" spans="1:28" s="11" customFormat="1" x14ac:dyDescent="0.3">
      <c r="A171" s="10" t="str">
        <f>IF(_xll.TM1RPTELISCONSOLIDATED($E$163,$E171),IF(_xll.TM1RPTELLEV($E$163,$E171)&lt;=5,_xll.TM1RPTELLEV($E$163,$E171),"Default"),"Leaf")</f>
        <v>Leaf</v>
      </c>
      <c r="B171" s="10"/>
      <c r="C171" s="10" t="str" cm="1">
        <f t="array" ref="C171">_xll.DBRA("Finance:Accounts - MA",$E171,"Period YTD")</f>
        <v>YTD</v>
      </c>
      <c r="D171" s="10"/>
      <c r="E171" s="146" t="s">
        <v>200</v>
      </c>
      <c r="F171" s="17"/>
      <c r="G171" s="52">
        <f>_xll.DBRW($E$150,$G$155,G$161,$G$154,$G$153,$G$157,$E171,$G$152,$G$158,$G$156)</f>
        <v>0</v>
      </c>
      <c r="H171" s="75"/>
      <c r="I171" s="52">
        <f>_xll.DBRW($E$150,$G$155,I$161,$G$154,$G$153,$C171,$E171,$G$152,$G$158,$G$156)</f>
        <v>0</v>
      </c>
      <c r="J171" s="52"/>
      <c r="K171" s="58">
        <f>_xll.DBRW($E$150,$G$155,K$161,$G$154,$G$153,$C171,$E171,$G$152,$G$158,$G$156)</f>
        <v>0</v>
      </c>
      <c r="L171" s="58">
        <f>_xll.DBRW($E$150,$G$155,L$161,$G$154,$G$153,$C171,$E171,$G$152,$G$158,$G$156)</f>
        <v>0</v>
      </c>
      <c r="M171" s="58">
        <f>_xll.DBRW($E$150,$G$155,M$161,$G$154,$G$153,$C171,$E171,$G$152,$G$158,$G$156)</f>
        <v>0</v>
      </c>
      <c r="N171" s="58">
        <f>_xll.DBRW($E$150,$G$155,N$161,$G$154,$G$153,$C171,$E171,$G$152,$G$158,$G$156)</f>
        <v>0</v>
      </c>
      <c r="O171" s="58">
        <f>_xll.DBRW($E$150,$G$155,O$161,$G$154,$G$153,$C171,$E171,$G$152,$G$158,$G$156)</f>
        <v>0</v>
      </c>
      <c r="P171" s="75"/>
      <c r="Q171" s="64">
        <f>_xll.DBRW($E$150,$G$155,Q$161,$G$154,$G$153,$C171,$E171,$G$152,$G$158,$G$156)</f>
        <v>0</v>
      </c>
      <c r="R171" s="64"/>
      <c r="S171" s="58">
        <f>_xll.DBRW($E$150,$G$155,S$161,$G$154,$G$153,$C171,$E171,$G$152,$G$158,$G$156)</f>
        <v>0</v>
      </c>
      <c r="T171" s="58">
        <f>_xll.DBRW($E$150,$G$155,T$161,$G$154,$G$153,$C171,$E171,$G$152,$G$158,$G$156)</f>
        <v>0</v>
      </c>
      <c r="U171" s="64"/>
      <c r="V171" s="64">
        <f>_xll.DBRW($E$150,$G$155,V$161,$G$154,$G$153,$C171,$E171,$G$152,$G$158,$G$156)</f>
        <v>0</v>
      </c>
      <c r="W171" s="75"/>
      <c r="X171" s="58">
        <f>_xll.DBRW($E$150,$G$155,X$161,$G$154,$G$153,$C171,$E171,$G$152,$G$158,$G$156)</f>
        <v>0</v>
      </c>
      <c r="Y171" s="58">
        <f>_xll.DBRW($E$150,$G$155,Y$161,$G$154,$G$153,$C171,$E171,$G$152,$G$158,$G$156)</f>
        <v>0</v>
      </c>
      <c r="Z171" s="58">
        <f>_xll.DBRW($E$150,$G$155,Z$161,$G$154,$G$153,$C171,$E171,$G$152,$G$158,$G$156)</f>
        <v>0</v>
      </c>
      <c r="AB171" s="64">
        <f>_xll.DBRW($E$150,$G$155,AB$161,$G$154,$G$153,$C171,$E171,$G$152,$G$158,$G$156)</f>
        <v>0</v>
      </c>
    </row>
    <row r="172" spans="1:28" s="11" customFormat="1" x14ac:dyDescent="0.3">
      <c r="A172" s="10" t="str">
        <f>IF(_xll.TM1RPTELISCONSOLIDATED($E$163,$E172),IF(_xll.TM1RPTELLEV($E$163,$E172)&lt;=5,_xll.TM1RPTELLEV($E$163,$E172),"Default"),"Leaf")</f>
        <v>Leaf</v>
      </c>
      <c r="B172" s="10"/>
      <c r="C172" s="10" t="str" cm="1">
        <f t="array" ref="C172">_xll.DBRA("Finance:Accounts - MA",$E172,"Period YTD")</f>
        <v>YTD</v>
      </c>
      <c r="D172" s="10"/>
      <c r="E172" s="146" t="s">
        <v>201</v>
      </c>
      <c r="F172" s="17"/>
      <c r="G172" s="52">
        <f>_xll.DBRW($E$150,$G$155,G$161,$G$154,$G$153,$G$157,$E172,$G$152,$G$158,$G$156)</f>
        <v>7390353.5303131621</v>
      </c>
      <c r="H172" s="75"/>
      <c r="I172" s="52">
        <f>_xll.DBRW($E$150,$G$155,I$161,$G$154,$G$153,$C172,$E172,$G$152,$G$158,$G$156)</f>
        <v>7390353.5303131621</v>
      </c>
      <c r="J172" s="52"/>
      <c r="K172" s="58">
        <f>_xll.DBRW($E$150,$G$155,K$161,$G$154,$G$153,$C172,$E172,$G$152,$G$158,$G$156)</f>
        <v>2859381.3227722771</v>
      </c>
      <c r="L172" s="58">
        <f>_xll.DBRW($E$150,$G$155,L$161,$G$154,$G$153,$C172,$E172,$G$152,$G$158,$G$156)</f>
        <v>4286781.2200000007</v>
      </c>
      <c r="M172" s="58">
        <f>_xll.DBRW($E$150,$G$155,M$161,$G$154,$G$153,$C172,$E172,$G$152,$G$158,$G$156)</f>
        <v>0</v>
      </c>
      <c r="N172" s="58">
        <f>_xll.DBRW($E$150,$G$155,N$161,$G$154,$G$153,$C172,$E172,$G$152,$G$158,$G$156)</f>
        <v>0</v>
      </c>
      <c r="O172" s="58">
        <f>_xll.DBRW($E$150,$G$155,O$161,$G$154,$G$153,$C172,$E172,$G$152,$G$158,$G$156)</f>
        <v>0</v>
      </c>
      <c r="P172" s="75"/>
      <c r="Q172" s="64">
        <f>_xll.DBRW($E$150,$G$155,Q$161,$G$154,$G$153,$C172,$E172,$G$152,$G$158,$G$156)</f>
        <v>7146162.5427722773</v>
      </c>
      <c r="R172" s="64"/>
      <c r="S172" s="58">
        <f>_xll.DBRW($E$150,$G$155,S$161,$G$154,$G$153,$C172,$E172,$G$152,$G$158,$G$156)</f>
        <v>0</v>
      </c>
      <c r="T172" s="58">
        <f>_xll.DBRW($E$150,$G$155,T$161,$G$154,$G$153,$C172,$E172,$G$152,$G$158,$G$156)</f>
        <v>178953.67754088537</v>
      </c>
      <c r="U172" s="64"/>
      <c r="V172" s="64">
        <f>_xll.DBRW($E$150,$G$155,V$161,$G$154,$G$153,$C172,$E172,$G$152,$G$158,$G$156)</f>
        <v>178953.67754088537</v>
      </c>
      <c r="W172" s="75"/>
      <c r="X172" s="58">
        <f>_xll.DBRW($E$150,$G$155,X$161,$G$154,$G$153,$C172,$E172,$G$152,$G$158,$G$156)</f>
        <v>65237.31</v>
      </c>
      <c r="Y172" s="58">
        <f>_xll.DBRW($E$150,$G$155,Y$161,$G$154,$G$153,$C172,$E172,$G$152,$G$158,$G$156)</f>
        <v>0</v>
      </c>
      <c r="Z172" s="58">
        <f>_xll.DBRW($E$150,$G$155,Z$161,$G$154,$G$153,$C172,$E172,$G$152,$G$158,$G$156)</f>
        <v>0</v>
      </c>
      <c r="AB172" s="64">
        <f>_xll.DBRW($E$150,$G$155,AB$161,$G$154,$G$153,$C172,$E172,$G$152,$G$158,$G$156)</f>
        <v>65237.31</v>
      </c>
    </row>
    <row r="173" spans="1:28" s="11" customFormat="1" x14ac:dyDescent="0.3">
      <c r="A173" s="10" t="str">
        <f>IF(_xll.TM1RPTELISCONSOLIDATED($E$163,$E173),IF(_xll.TM1RPTELLEV($E$163,$E173)&lt;=5,_xll.TM1RPTELLEV($E$163,$E173),"Default"),"Leaf")</f>
        <v>Leaf</v>
      </c>
      <c r="B173" s="10"/>
      <c r="C173" s="10" t="str" cm="1">
        <f t="array" ref="C173">_xll.DBRA("Finance:Accounts - MA",$E173,"Period YTD")</f>
        <v>YTD</v>
      </c>
      <c r="D173" s="10"/>
      <c r="E173" s="146" t="s">
        <v>76</v>
      </c>
      <c r="F173" s="17"/>
      <c r="G173" s="52">
        <f>_xll.DBRW($E$150,$G$155,G$161,$G$154,$G$153,$G$157,$E173,$G$152,$G$158,$G$156)</f>
        <v>85410.64</v>
      </c>
      <c r="H173" s="75"/>
      <c r="I173" s="52">
        <f>_xll.DBRW($E$150,$G$155,I$161,$G$154,$G$153,$C173,$E173,$G$152,$G$158,$G$156)</f>
        <v>85410.64</v>
      </c>
      <c r="J173" s="52"/>
      <c r="K173" s="58">
        <f>_xll.DBRW($E$150,$G$155,K$161,$G$154,$G$153,$C173,$E173,$G$152,$G$158,$G$156)</f>
        <v>0</v>
      </c>
      <c r="L173" s="58">
        <f>_xll.DBRW($E$150,$G$155,L$161,$G$154,$G$153,$C173,$E173,$G$152,$G$158,$G$156)</f>
        <v>0</v>
      </c>
      <c r="M173" s="58">
        <f>_xll.DBRW($E$150,$G$155,M$161,$G$154,$G$153,$C173,$E173,$G$152,$G$158,$G$156)</f>
        <v>0</v>
      </c>
      <c r="N173" s="58">
        <f>_xll.DBRW($E$150,$G$155,N$161,$G$154,$G$153,$C173,$E173,$G$152,$G$158,$G$156)</f>
        <v>0</v>
      </c>
      <c r="O173" s="58">
        <f>_xll.DBRW($E$150,$G$155,O$161,$G$154,$G$153,$C173,$E173,$G$152,$G$158,$G$156)</f>
        <v>0</v>
      </c>
      <c r="P173" s="75"/>
      <c r="Q173" s="64">
        <f>_xll.DBRW($E$150,$G$155,Q$161,$G$154,$G$153,$C173,$E173,$G$152,$G$158,$G$156)</f>
        <v>0</v>
      </c>
      <c r="R173" s="64"/>
      <c r="S173" s="58">
        <f>_xll.DBRW($E$150,$G$155,S$161,$G$154,$G$153,$C173,$E173,$G$152,$G$158,$G$156)</f>
        <v>0</v>
      </c>
      <c r="T173" s="58">
        <f>_xll.DBRW($E$150,$G$155,T$161,$G$154,$G$153,$C173,$E173,$G$152,$G$158,$G$156)</f>
        <v>0</v>
      </c>
      <c r="U173" s="64"/>
      <c r="V173" s="64">
        <f>_xll.DBRW($E$150,$G$155,V$161,$G$154,$G$153,$C173,$E173,$G$152,$G$158,$G$156)</f>
        <v>0</v>
      </c>
      <c r="W173" s="75"/>
      <c r="X173" s="58">
        <f>_xll.DBRW($E$150,$G$155,X$161,$G$154,$G$153,$C173,$E173,$G$152,$G$158,$G$156)</f>
        <v>85410.64</v>
      </c>
      <c r="Y173" s="58">
        <f>_xll.DBRW($E$150,$G$155,Y$161,$G$154,$G$153,$C173,$E173,$G$152,$G$158,$G$156)</f>
        <v>0</v>
      </c>
      <c r="Z173" s="58">
        <f>_xll.DBRW($E$150,$G$155,Z$161,$G$154,$G$153,$C173,$E173,$G$152,$G$158,$G$156)</f>
        <v>0</v>
      </c>
      <c r="AB173" s="64">
        <f>_xll.DBRW($E$150,$G$155,AB$161,$G$154,$G$153,$C173,$E173,$G$152,$G$158,$G$156)</f>
        <v>85410.64</v>
      </c>
    </row>
    <row r="174" spans="1:28" s="11" customFormat="1" x14ac:dyDescent="0.3">
      <c r="A174" s="10" t="str">
        <f>IF(_xll.TM1RPTELISCONSOLIDATED($E$163,$E174),IF(_xll.TM1RPTELLEV($E$163,$E174)&lt;=5,_xll.TM1RPTELLEV($E$163,$E174),"Default"),"Leaf")</f>
        <v>Leaf</v>
      </c>
      <c r="B174" s="10"/>
      <c r="C174" s="10" t="str" cm="1">
        <f t="array" ref="C174">_xll.DBRA("Finance:Accounts - MA",$E174,"Period YTD")</f>
        <v>YTD</v>
      </c>
      <c r="D174" s="10"/>
      <c r="E174" s="146" t="s">
        <v>78</v>
      </c>
      <c r="F174" s="17"/>
      <c r="G174" s="52">
        <f>_xll.DBRW($E$150,$G$155,G$161,$G$154,$G$153,$G$157,$E174,$G$152,$G$158,$G$156)</f>
        <v>-146488.72</v>
      </c>
      <c r="H174" s="75"/>
      <c r="I174" s="52">
        <f>_xll.DBRW($E$150,$G$155,I$161,$G$154,$G$153,$C174,$E174,$G$152,$G$158,$G$156)</f>
        <v>-146488.72</v>
      </c>
      <c r="J174" s="52"/>
      <c r="K174" s="58">
        <f>_xll.DBRW($E$150,$G$155,K$161,$G$154,$G$153,$C174,$E174,$G$152,$G$158,$G$156)</f>
        <v>0</v>
      </c>
      <c r="L174" s="58">
        <f>_xll.DBRW($E$150,$G$155,L$161,$G$154,$G$153,$C174,$E174,$G$152,$G$158,$G$156)</f>
        <v>-75926.460000000006</v>
      </c>
      <c r="M174" s="58">
        <f>_xll.DBRW($E$150,$G$155,M$161,$G$154,$G$153,$C174,$E174,$G$152,$G$158,$G$156)</f>
        <v>0</v>
      </c>
      <c r="N174" s="58">
        <f>_xll.DBRW($E$150,$G$155,N$161,$G$154,$G$153,$C174,$E174,$G$152,$G$158,$G$156)</f>
        <v>0</v>
      </c>
      <c r="O174" s="58">
        <f>_xll.DBRW($E$150,$G$155,O$161,$G$154,$G$153,$C174,$E174,$G$152,$G$158,$G$156)</f>
        <v>0</v>
      </c>
      <c r="P174" s="75"/>
      <c r="Q174" s="64">
        <f>_xll.DBRW($E$150,$G$155,Q$161,$G$154,$G$153,$C174,$E174,$G$152,$G$158,$G$156)</f>
        <v>-75926.460000000006</v>
      </c>
      <c r="R174" s="64"/>
      <c r="S174" s="58">
        <f>_xll.DBRW($E$150,$G$155,S$161,$G$154,$G$153,$C174,$E174,$G$152,$G$158,$G$156)</f>
        <v>0</v>
      </c>
      <c r="T174" s="58">
        <f>_xll.DBRW($E$150,$G$155,T$161,$G$154,$G$153,$C174,$E174,$G$152,$G$158,$G$156)</f>
        <v>0</v>
      </c>
      <c r="U174" s="64"/>
      <c r="V174" s="64">
        <f>_xll.DBRW($E$150,$G$155,V$161,$G$154,$G$153,$C174,$E174,$G$152,$G$158,$G$156)</f>
        <v>0</v>
      </c>
      <c r="W174" s="75"/>
      <c r="X174" s="58">
        <f>_xll.DBRW($E$150,$G$155,X$161,$G$154,$G$153,$C174,$E174,$G$152,$G$158,$G$156)</f>
        <v>-70562.259999999995</v>
      </c>
      <c r="Y174" s="58">
        <f>_xll.DBRW($E$150,$G$155,Y$161,$G$154,$G$153,$C174,$E174,$G$152,$G$158,$G$156)</f>
        <v>0</v>
      </c>
      <c r="Z174" s="58">
        <f>_xll.DBRW($E$150,$G$155,Z$161,$G$154,$G$153,$C174,$E174,$G$152,$G$158,$G$156)</f>
        <v>0</v>
      </c>
      <c r="AB174" s="64">
        <f>_xll.DBRW($E$150,$G$155,AB$161,$G$154,$G$153,$C174,$E174,$G$152,$G$158,$G$156)</f>
        <v>-70562.259999999995</v>
      </c>
    </row>
    <row r="175" spans="1:28" s="11" customFormat="1" x14ac:dyDescent="0.3">
      <c r="A175" s="10" t="str">
        <f>IF(_xll.TM1RPTELISCONSOLIDATED($E$163,$E175),IF(_xll.TM1RPTELLEV($E$163,$E175)&lt;=5,_xll.TM1RPTELLEV($E$163,$E175),"Default"),"Leaf")</f>
        <v>Leaf</v>
      </c>
      <c r="B175" s="10"/>
      <c r="C175" s="10" t="str" cm="1">
        <f t="array" ref="C175">_xll.DBRA("Finance:Accounts - MA",$E175,"Period YTD")</f>
        <v>YTD</v>
      </c>
      <c r="D175" s="10"/>
      <c r="E175" s="146" t="s">
        <v>195</v>
      </c>
      <c r="F175" s="17"/>
      <c r="G175" s="52">
        <f>_xll.DBRW($E$150,$G$155,G$161,$G$154,$G$153,$G$157,$E175,$G$152,$G$158,$G$156)</f>
        <v>0</v>
      </c>
      <c r="H175" s="75"/>
      <c r="I175" s="52">
        <f>_xll.DBRW($E$150,$G$155,I$161,$G$154,$G$153,$C175,$E175,$G$152,$G$158,$G$156)</f>
        <v>0</v>
      </c>
      <c r="J175" s="52"/>
      <c r="K175" s="58">
        <f>_xll.DBRW($E$150,$G$155,K$161,$G$154,$G$153,$C175,$E175,$G$152,$G$158,$G$156)</f>
        <v>0</v>
      </c>
      <c r="L175" s="58">
        <f>_xll.DBRW($E$150,$G$155,L$161,$G$154,$G$153,$C175,$E175,$G$152,$G$158,$G$156)</f>
        <v>0</v>
      </c>
      <c r="M175" s="58">
        <f>_xll.DBRW($E$150,$G$155,M$161,$G$154,$G$153,$C175,$E175,$G$152,$G$158,$G$156)</f>
        <v>0</v>
      </c>
      <c r="N175" s="58">
        <f>_xll.DBRW($E$150,$G$155,N$161,$G$154,$G$153,$C175,$E175,$G$152,$G$158,$G$156)</f>
        <v>0</v>
      </c>
      <c r="O175" s="58">
        <f>_xll.DBRW($E$150,$G$155,O$161,$G$154,$G$153,$C175,$E175,$G$152,$G$158,$G$156)</f>
        <v>0</v>
      </c>
      <c r="P175" s="75"/>
      <c r="Q175" s="64">
        <f>_xll.DBRW($E$150,$G$155,Q$161,$G$154,$G$153,$C175,$E175,$G$152,$G$158,$G$156)</f>
        <v>0</v>
      </c>
      <c r="R175" s="64"/>
      <c r="S175" s="58">
        <f>_xll.DBRW($E$150,$G$155,S$161,$G$154,$G$153,$C175,$E175,$G$152,$G$158,$G$156)</f>
        <v>0</v>
      </c>
      <c r="T175" s="58">
        <f>_xll.DBRW($E$150,$G$155,T$161,$G$154,$G$153,$C175,$E175,$G$152,$G$158,$G$156)</f>
        <v>0</v>
      </c>
      <c r="U175" s="64"/>
      <c r="V175" s="64">
        <f>_xll.DBRW($E$150,$G$155,V$161,$G$154,$G$153,$C175,$E175,$G$152,$G$158,$G$156)</f>
        <v>0</v>
      </c>
      <c r="W175" s="75"/>
      <c r="X175" s="58">
        <f>_xll.DBRW($E$150,$G$155,X$161,$G$154,$G$153,$C175,$E175,$G$152,$G$158,$G$156)</f>
        <v>0</v>
      </c>
      <c r="Y175" s="58">
        <f>_xll.DBRW($E$150,$G$155,Y$161,$G$154,$G$153,$C175,$E175,$G$152,$G$158,$G$156)</f>
        <v>0</v>
      </c>
      <c r="Z175" s="58">
        <f>_xll.DBRW($E$150,$G$155,Z$161,$G$154,$G$153,$C175,$E175,$G$152,$G$158,$G$156)</f>
        <v>0</v>
      </c>
      <c r="AB175" s="64">
        <f>_xll.DBRW($E$150,$G$155,AB$161,$G$154,$G$153,$C175,$E175,$G$152,$G$158,$G$156)</f>
        <v>0</v>
      </c>
    </row>
    <row r="176" spans="1:28" s="11" customFormat="1" x14ac:dyDescent="0.3">
      <c r="A176" s="10" t="str">
        <f>IF(_xll.TM1RPTELISCONSOLIDATED($E$163,$E176),IF(_xll.TM1RPTELLEV($E$163,$E176)&lt;=5,_xll.TM1RPTELLEV($E$163,$E176),"Default"),"Leaf")</f>
        <v>Leaf</v>
      </c>
      <c r="B176" s="10"/>
      <c r="C176" s="10" t="str" cm="1">
        <f t="array" ref="C176">_xll.DBRA("Finance:Accounts - MA",$E176,"Period YTD")</f>
        <v>YTD</v>
      </c>
      <c r="D176" s="10"/>
      <c r="E176" s="146" t="s">
        <v>79</v>
      </c>
      <c r="F176" s="17"/>
      <c r="G176" s="52">
        <f>_xll.DBRW($E$150,$G$155,G$161,$G$154,$G$153,$G$157,$E176,$G$152,$G$158,$G$156)</f>
        <v>0</v>
      </c>
      <c r="H176" s="75"/>
      <c r="I176" s="52">
        <f>_xll.DBRW($E$150,$G$155,I$161,$G$154,$G$153,$C176,$E176,$G$152,$G$158,$G$156)</f>
        <v>0</v>
      </c>
      <c r="J176" s="52"/>
      <c r="K176" s="58">
        <f>_xll.DBRW($E$150,$G$155,K$161,$G$154,$G$153,$C176,$E176,$G$152,$G$158,$G$156)</f>
        <v>0</v>
      </c>
      <c r="L176" s="58">
        <f>_xll.DBRW($E$150,$G$155,L$161,$G$154,$G$153,$C176,$E176,$G$152,$G$158,$G$156)</f>
        <v>0</v>
      </c>
      <c r="M176" s="58">
        <f>_xll.DBRW($E$150,$G$155,M$161,$G$154,$G$153,$C176,$E176,$G$152,$G$158,$G$156)</f>
        <v>0</v>
      </c>
      <c r="N176" s="58">
        <f>_xll.DBRW($E$150,$G$155,N$161,$G$154,$G$153,$C176,$E176,$G$152,$G$158,$G$156)</f>
        <v>0</v>
      </c>
      <c r="O176" s="58">
        <f>_xll.DBRW($E$150,$G$155,O$161,$G$154,$G$153,$C176,$E176,$G$152,$G$158,$G$156)</f>
        <v>0</v>
      </c>
      <c r="P176" s="75"/>
      <c r="Q176" s="64">
        <f>_xll.DBRW($E$150,$G$155,Q$161,$G$154,$G$153,$C176,$E176,$G$152,$G$158,$G$156)</f>
        <v>0</v>
      </c>
      <c r="R176" s="64"/>
      <c r="S176" s="58">
        <f>_xll.DBRW($E$150,$G$155,S$161,$G$154,$G$153,$C176,$E176,$G$152,$G$158,$G$156)</f>
        <v>0</v>
      </c>
      <c r="T176" s="58">
        <f>_xll.DBRW($E$150,$G$155,T$161,$G$154,$G$153,$C176,$E176,$G$152,$G$158,$G$156)</f>
        <v>0</v>
      </c>
      <c r="U176" s="64"/>
      <c r="V176" s="64">
        <f>_xll.DBRW($E$150,$G$155,V$161,$G$154,$G$153,$C176,$E176,$G$152,$G$158,$G$156)</f>
        <v>0</v>
      </c>
      <c r="W176" s="75"/>
      <c r="X176" s="58">
        <f>_xll.DBRW($E$150,$G$155,X$161,$G$154,$G$153,$C176,$E176,$G$152,$G$158,$G$156)</f>
        <v>0</v>
      </c>
      <c r="Y176" s="58">
        <f>_xll.DBRW($E$150,$G$155,Y$161,$G$154,$G$153,$C176,$E176,$G$152,$G$158,$G$156)</f>
        <v>0</v>
      </c>
      <c r="Z176" s="58">
        <f>_xll.DBRW($E$150,$G$155,Z$161,$G$154,$G$153,$C176,$E176,$G$152,$G$158,$G$156)</f>
        <v>0</v>
      </c>
      <c r="AB176" s="64">
        <f>_xll.DBRW($E$150,$G$155,AB$161,$G$154,$G$153,$C176,$E176,$G$152,$G$158,$G$156)</f>
        <v>0</v>
      </c>
    </row>
    <row r="177" spans="1:28" s="2" customFormat="1" ht="25.8" x14ac:dyDescent="0.5">
      <c r="A177" s="2">
        <f>IF(_xll.TM1RPTELISCONSOLIDATED($E$163,$E177),IF(_xll.TM1RPTELLEV($E$163,$E177)&lt;=5,_xll.TM1RPTELLEV($E$163,$E177),"Default"),"Leaf")</f>
        <v>0</v>
      </c>
      <c r="C177" s="2" t="str" cm="1">
        <f t="array" ref="C177">_xll.DBRA("Finance:Accounts - MA",$E177,"Period YTD")</f>
        <v>YTD</v>
      </c>
      <c r="E177" s="154" t="s">
        <v>80</v>
      </c>
      <c r="F177" s="66"/>
      <c r="G177" s="67">
        <f>_xll.DBRW($E$150,$G$155,G$161,$G$154,$G$153,$G$157,$E177,$G$152,$G$158,$G$156)</f>
        <v>23217726.530313157</v>
      </c>
      <c r="H177" s="79"/>
      <c r="I177" s="67">
        <f>_xll.DBRW($E$150,$G$155,I$161,$G$154,$G$153,$C177,$E177,$G$152,$G$158,$G$156)</f>
        <v>23217726.530313157</v>
      </c>
      <c r="J177" s="97"/>
      <c r="K177" s="67">
        <f>_xll.DBRW($E$150,$G$155,K$161,$G$154,$G$153,$C177,$E177,$G$152,$G$158,$G$156)</f>
        <v>2859381.3227722771</v>
      </c>
      <c r="L177" s="67">
        <f>_xll.DBRW($E$150,$G$155,L$161,$G$154,$G$153,$C177,$E177,$G$152,$G$158,$G$156)</f>
        <v>4210854.7600000007</v>
      </c>
      <c r="M177" s="67">
        <f>_xll.DBRW($E$150,$G$155,M$161,$G$154,$G$153,$C177,$E177,$G$152,$G$158,$G$156)</f>
        <v>0</v>
      </c>
      <c r="N177" s="67">
        <f>_xll.DBRW($E$150,$G$155,N$161,$G$154,$G$153,$C177,$E177,$G$152,$G$158,$G$156)</f>
        <v>0</v>
      </c>
      <c r="O177" s="67">
        <f>_xll.DBRW($E$150,$G$155,O$161,$G$154,$G$153,$C177,$E177,$G$152,$G$158,$G$156)</f>
        <v>0</v>
      </c>
      <c r="P177" s="79"/>
      <c r="Q177" s="68">
        <f>_xll.DBRW($E$150,$G$155,Q$161,$G$154,$G$153,$C177,$E177,$G$152,$G$158,$G$156)</f>
        <v>7070236.0827722773</v>
      </c>
      <c r="R177" s="79"/>
      <c r="S177" s="68">
        <f>_xll.DBRW($E$150,$G$155,S$161,$G$154,$G$153,$C177,$E177,$G$152,$G$158,$G$156)</f>
        <v>0</v>
      </c>
      <c r="T177" s="68">
        <f>_xll.DBRW($E$150,$G$155,T$161,$G$154,$G$153,$C177,$E177,$G$152,$G$158,$G$156)</f>
        <v>178953.67754088537</v>
      </c>
      <c r="U177" s="79"/>
      <c r="V177" s="68">
        <f>_xll.DBRW($E$150,$G$155,V$161,$G$154,$G$153,$C177,$E177,$G$152,$G$158,$G$156)</f>
        <v>178953.67754088537</v>
      </c>
      <c r="W177" s="79"/>
      <c r="X177" s="68">
        <f>_xll.DBRW($E$150,$G$155,X$161,$G$154,$G$153,$C177,$E177,$G$152,$G$158,$G$156)</f>
        <v>80085.690000000017</v>
      </c>
      <c r="Y177" s="68">
        <f>_xll.DBRW($E$150,$G$155,Y$161,$G$154,$G$153,$C177,$E177,$G$152,$G$158,$G$156)</f>
        <v>0</v>
      </c>
      <c r="Z177" s="68">
        <f>_xll.DBRW($E$150,$G$155,Z$161,$G$154,$G$153,$C177,$E177,$G$152,$G$158,$G$156)</f>
        <v>15888451.08</v>
      </c>
      <c r="AB177" s="68">
        <f>_xll.DBRW($E$150,$G$155,AB$161,$G$154,$G$153,$C177,$E177,$G$152,$G$158,$G$156)</f>
        <v>15968536.770000001</v>
      </c>
    </row>
    <row r="178" spans="1:28" s="11" customFormat="1" x14ac:dyDescent="0.3">
      <c r="A178" s="10" t="str">
        <f>IF(_xll.TM1RPTELISCONSOLIDATED($E$163,$E178),IF(_xll.TM1RPTELLEV($E$163,$E178)&lt;=5,_xll.TM1RPTELLEV($E$163,$E178),"Default"),"Leaf")</f>
        <v>Leaf</v>
      </c>
      <c r="B178" s="10"/>
      <c r="C178" s="10" t="str" cm="1">
        <f t="array" ref="C178">_xll.DBRA("Finance:Accounts - MA",$E178,"Period YTD")</f>
        <v>YTD</v>
      </c>
      <c r="D178" s="10"/>
      <c r="E178" s="146" t="s">
        <v>81</v>
      </c>
      <c r="F178" s="17"/>
      <c r="G178" s="52">
        <f>_xll.DBRW($E$150,$G$155,G$161,$G$154,$G$153,$G$157,$E178,$G$152,$G$158,$G$156)</f>
        <v>12825762.06987828</v>
      </c>
      <c r="H178" s="75"/>
      <c r="I178" s="52">
        <f>_xll.DBRW($E$150,$G$155,I$161,$G$154,$G$153,$C178,$E178,$G$152,$G$158,$G$156)</f>
        <v>12825762.06987828</v>
      </c>
      <c r="J178" s="52"/>
      <c r="K178" s="58">
        <f>_xll.DBRW($E$150,$G$155,K$161,$G$154,$G$153,$C178,$E178,$G$152,$G$158,$G$156)</f>
        <v>6733087.0415841592</v>
      </c>
      <c r="L178" s="58">
        <f>_xll.DBRW($E$150,$G$155,L$161,$G$154,$G$153,$C178,$E178,$G$152,$G$158,$G$156)</f>
        <v>4621548.8100000005</v>
      </c>
      <c r="M178" s="58">
        <f>_xll.DBRW($E$150,$G$155,M$161,$G$154,$G$153,$C178,$E178,$G$152,$G$158,$G$156)</f>
        <v>783963.68635444785</v>
      </c>
      <c r="N178" s="58">
        <f>_xll.DBRW($E$150,$G$155,N$161,$G$154,$G$153,$C178,$E178,$G$152,$G$158,$G$156)</f>
        <v>71597.05050266991</v>
      </c>
      <c r="O178" s="58">
        <f>_xll.DBRW($E$150,$G$155,O$161,$G$154,$G$153,$C178,$E178,$G$152,$G$158,$G$156)</f>
        <v>300365.69253384235</v>
      </c>
      <c r="P178" s="75"/>
      <c r="Q178" s="64">
        <f>_xll.DBRW($E$150,$G$155,Q$161,$G$154,$G$153,$C178,$E178,$G$152,$G$158,$G$156)</f>
        <v>12510562.28097512</v>
      </c>
      <c r="R178" s="64"/>
      <c r="S178" s="58">
        <f>_xll.DBRW($E$150,$G$155,S$161,$G$154,$G$153,$C178,$E178,$G$152,$G$158,$G$156)</f>
        <v>183587.67</v>
      </c>
      <c r="T178" s="58">
        <f>_xll.DBRW($E$150,$G$155,T$161,$G$154,$G$153,$C178,$E178,$G$152,$G$158,$G$156)</f>
        <v>19902.388903159517</v>
      </c>
      <c r="U178" s="64"/>
      <c r="V178" s="64">
        <f>_xll.DBRW($E$150,$G$155,V$161,$G$154,$G$153,$C178,$E178,$G$152,$G$158,$G$156)</f>
        <v>203490.05890315952</v>
      </c>
      <c r="W178" s="75"/>
      <c r="X178" s="58">
        <f>_xll.DBRW($E$150,$G$155,X$161,$G$154,$G$153,$C178,$E178,$G$152,$G$158,$G$156)</f>
        <v>111709.73</v>
      </c>
      <c r="Y178" s="58">
        <f>_xll.DBRW($E$150,$G$155,Y$161,$G$154,$G$153,$C178,$E178,$G$152,$G$158,$G$156)</f>
        <v>0</v>
      </c>
      <c r="Z178" s="58">
        <f>_xll.DBRW($E$150,$G$155,Z$161,$G$154,$G$153,$C178,$E178,$G$152,$G$158,$G$156)</f>
        <v>0</v>
      </c>
      <c r="AB178" s="64">
        <f>_xll.DBRW($E$150,$G$155,AB$161,$G$154,$G$153,$C178,$E178,$G$152,$G$158,$G$156)</f>
        <v>111709.73</v>
      </c>
    </row>
    <row r="179" spans="1:28" s="11" customFormat="1" x14ac:dyDescent="0.3">
      <c r="A179" s="10" t="str">
        <f>IF(_xll.TM1RPTELISCONSOLIDATED($E$163,$E179),IF(_xll.TM1RPTELLEV($E$163,$E179)&lt;=5,_xll.TM1RPTELLEV($E$163,$E179),"Default"),"Leaf")</f>
        <v>Leaf</v>
      </c>
      <c r="B179" s="10"/>
      <c r="C179" s="10" t="str" cm="1">
        <f t="array" ref="C179">_xll.DBRA("Finance:Accounts - MA",$E179,"Period YTD")</f>
        <v>YTD</v>
      </c>
      <c r="D179" s="10"/>
      <c r="E179" s="146" t="s">
        <v>202</v>
      </c>
      <c r="F179" s="17"/>
      <c r="G179" s="52">
        <f>_xll.DBRW($E$150,$G$155,G$161,$G$154,$G$153,$G$157,$E179,$G$152,$G$158,$G$156)</f>
        <v>0</v>
      </c>
      <c r="H179" s="75"/>
      <c r="I179" s="52">
        <f>_xll.DBRW($E$150,$G$155,I$161,$G$154,$G$153,$C179,$E179,$G$152,$G$158,$G$156)</f>
        <v>0</v>
      </c>
      <c r="J179" s="52"/>
      <c r="K179" s="58">
        <f>_xll.DBRW($E$150,$G$155,K$161,$G$154,$G$153,$C179,$E179,$G$152,$G$158,$G$156)</f>
        <v>0</v>
      </c>
      <c r="L179" s="58">
        <f>_xll.DBRW($E$150,$G$155,L$161,$G$154,$G$153,$C179,$E179,$G$152,$G$158,$G$156)</f>
        <v>0</v>
      </c>
      <c r="M179" s="58">
        <f>_xll.DBRW($E$150,$G$155,M$161,$G$154,$G$153,$C179,$E179,$G$152,$G$158,$G$156)</f>
        <v>0</v>
      </c>
      <c r="N179" s="58">
        <f>_xll.DBRW($E$150,$G$155,N$161,$G$154,$G$153,$C179,$E179,$G$152,$G$158,$G$156)</f>
        <v>0</v>
      </c>
      <c r="O179" s="58">
        <f>_xll.DBRW($E$150,$G$155,O$161,$G$154,$G$153,$C179,$E179,$G$152,$G$158,$G$156)</f>
        <v>0</v>
      </c>
      <c r="P179" s="75"/>
      <c r="Q179" s="64">
        <f>_xll.DBRW($E$150,$G$155,Q$161,$G$154,$G$153,$C179,$E179,$G$152,$G$158,$G$156)</f>
        <v>0</v>
      </c>
      <c r="R179" s="64"/>
      <c r="S179" s="58">
        <f>_xll.DBRW($E$150,$G$155,S$161,$G$154,$G$153,$C179,$E179,$G$152,$G$158,$G$156)</f>
        <v>0</v>
      </c>
      <c r="T179" s="58">
        <f>_xll.DBRW($E$150,$G$155,T$161,$G$154,$G$153,$C179,$E179,$G$152,$G$158,$G$156)</f>
        <v>0</v>
      </c>
      <c r="U179" s="64"/>
      <c r="V179" s="64">
        <f>_xll.DBRW($E$150,$G$155,V$161,$G$154,$G$153,$C179,$E179,$G$152,$G$158,$G$156)</f>
        <v>0</v>
      </c>
      <c r="W179" s="75"/>
      <c r="X179" s="58">
        <f>_xll.DBRW($E$150,$G$155,X$161,$G$154,$G$153,$C179,$E179,$G$152,$G$158,$G$156)</f>
        <v>0</v>
      </c>
      <c r="Y179" s="58">
        <f>_xll.DBRW($E$150,$G$155,Y$161,$G$154,$G$153,$C179,$E179,$G$152,$G$158,$G$156)</f>
        <v>0</v>
      </c>
      <c r="Z179" s="58">
        <f>_xll.DBRW($E$150,$G$155,Z$161,$G$154,$G$153,$C179,$E179,$G$152,$G$158,$G$156)</f>
        <v>0</v>
      </c>
      <c r="AB179" s="64">
        <f>_xll.DBRW($E$150,$G$155,AB$161,$G$154,$G$153,$C179,$E179,$G$152,$G$158,$G$156)</f>
        <v>0</v>
      </c>
    </row>
    <row r="180" spans="1:28" s="11" customFormat="1" x14ac:dyDescent="0.3">
      <c r="A180" s="10" t="str">
        <f>IF(_xll.TM1RPTELISCONSOLIDATED($E$163,$E180),IF(_xll.TM1RPTELLEV($E$163,$E180)&lt;=5,_xll.TM1RPTELLEV($E$163,$E180),"Default"),"Leaf")</f>
        <v>Leaf</v>
      </c>
      <c r="B180" s="10"/>
      <c r="C180" s="10" t="str" cm="1">
        <f t="array" ref="C180">_xll.DBRA("Finance:Accounts - MA",$E180,"Period YTD")</f>
        <v>YTD</v>
      </c>
      <c r="D180" s="10"/>
      <c r="E180" s="146" t="s">
        <v>203</v>
      </c>
      <c r="F180" s="17"/>
      <c r="G180" s="52">
        <f>_xll.DBRW($E$150,$G$155,G$161,$G$154,$G$153,$G$157,$E180,$G$152,$G$158,$G$156)</f>
        <v>12825762.06987828</v>
      </c>
      <c r="H180" s="75"/>
      <c r="I180" s="52">
        <f>_xll.DBRW($E$150,$G$155,I$161,$G$154,$G$153,$C180,$E180,$G$152,$G$158,$G$156)</f>
        <v>12825762.06987828</v>
      </c>
      <c r="J180" s="52"/>
      <c r="K180" s="58">
        <f>_xll.DBRW($E$150,$G$155,K$161,$G$154,$G$153,$C180,$E180,$G$152,$G$158,$G$156)</f>
        <v>6733087.0415841592</v>
      </c>
      <c r="L180" s="58">
        <f>_xll.DBRW($E$150,$G$155,L$161,$G$154,$G$153,$C180,$E180,$G$152,$G$158,$G$156)</f>
        <v>4621548.8100000005</v>
      </c>
      <c r="M180" s="58">
        <f>_xll.DBRW($E$150,$G$155,M$161,$G$154,$G$153,$C180,$E180,$G$152,$G$158,$G$156)</f>
        <v>783963.68635444785</v>
      </c>
      <c r="N180" s="58">
        <f>_xll.DBRW($E$150,$G$155,N$161,$G$154,$G$153,$C180,$E180,$G$152,$G$158,$G$156)</f>
        <v>71597.05050266991</v>
      </c>
      <c r="O180" s="58">
        <f>_xll.DBRW($E$150,$G$155,O$161,$G$154,$G$153,$C180,$E180,$G$152,$G$158,$G$156)</f>
        <v>300365.69253384235</v>
      </c>
      <c r="P180" s="75"/>
      <c r="Q180" s="64">
        <f>_xll.DBRW($E$150,$G$155,Q$161,$G$154,$G$153,$C180,$E180,$G$152,$G$158,$G$156)</f>
        <v>12510562.28097512</v>
      </c>
      <c r="R180" s="64"/>
      <c r="S180" s="58">
        <f>_xll.DBRW($E$150,$G$155,S$161,$G$154,$G$153,$C180,$E180,$G$152,$G$158,$G$156)</f>
        <v>183587.67</v>
      </c>
      <c r="T180" s="58">
        <f>_xll.DBRW($E$150,$G$155,T$161,$G$154,$G$153,$C180,$E180,$G$152,$G$158,$G$156)</f>
        <v>19902.388903159517</v>
      </c>
      <c r="U180" s="64"/>
      <c r="V180" s="64">
        <f>_xll.DBRW($E$150,$G$155,V$161,$G$154,$G$153,$C180,$E180,$G$152,$G$158,$G$156)</f>
        <v>203490.05890315952</v>
      </c>
      <c r="W180" s="75"/>
      <c r="X180" s="58">
        <f>_xll.DBRW($E$150,$G$155,X$161,$G$154,$G$153,$C180,$E180,$G$152,$G$158,$G$156)</f>
        <v>111709.73</v>
      </c>
      <c r="Y180" s="58">
        <f>_xll.DBRW($E$150,$G$155,Y$161,$G$154,$G$153,$C180,$E180,$G$152,$G$158,$G$156)</f>
        <v>0</v>
      </c>
      <c r="Z180" s="58">
        <f>_xll.DBRW($E$150,$G$155,Z$161,$G$154,$G$153,$C180,$E180,$G$152,$G$158,$G$156)</f>
        <v>0</v>
      </c>
      <c r="AB180" s="64">
        <f>_xll.DBRW($E$150,$G$155,AB$161,$G$154,$G$153,$C180,$E180,$G$152,$G$158,$G$156)</f>
        <v>111709.73</v>
      </c>
    </row>
    <row r="181" spans="1:28" s="11" customFormat="1" x14ac:dyDescent="0.3">
      <c r="A181" s="10" t="str">
        <f>IF(_xll.TM1RPTELISCONSOLIDATED($E$163,$E181),IF(_xll.TM1RPTELLEV($E$163,$E181)&lt;=5,_xll.TM1RPTELLEV($E$163,$E181),"Default"),"Leaf")</f>
        <v>Leaf</v>
      </c>
      <c r="B181" s="10"/>
      <c r="C181" s="10" t="str" cm="1">
        <f t="array" ref="C181">_xll.DBRA("Finance:Accounts - MA",$E181,"Period YTD")</f>
        <v>YTD</v>
      </c>
      <c r="D181" s="10"/>
      <c r="E181" s="146" t="s">
        <v>173</v>
      </c>
      <c r="F181" s="17"/>
      <c r="G181" s="52">
        <f>_xll.DBRW($E$150,$G$155,G$161,$G$154,$G$153,$G$157,$E181,$G$152,$G$158,$G$156)</f>
        <v>4769661.5246445043</v>
      </c>
      <c r="H181" s="75"/>
      <c r="I181" s="52">
        <f>_xll.DBRW($E$150,$G$155,I$161,$G$154,$G$153,$C181,$E181,$G$152,$G$158,$G$156)</f>
        <v>4769661.5246445043</v>
      </c>
      <c r="J181" s="52"/>
      <c r="K181" s="58">
        <f>_xll.DBRW($E$150,$G$155,K$161,$G$154,$G$153,$C181,$E181,$G$152,$G$158,$G$156)</f>
        <v>2801011.2950495048</v>
      </c>
      <c r="L181" s="58">
        <f>_xll.DBRW($E$150,$G$155,L$161,$G$154,$G$153,$C181,$E181,$G$152,$G$158,$G$156)</f>
        <v>1346013.3599999999</v>
      </c>
      <c r="M181" s="58">
        <f>_xll.DBRW($E$150,$G$155,M$161,$G$154,$G$153,$C181,$E181,$G$152,$G$158,$G$156)</f>
        <v>0</v>
      </c>
      <c r="N181" s="58">
        <f>_xll.DBRW($E$150,$G$155,N$161,$G$154,$G$153,$C181,$E181,$G$152,$G$158,$G$156)</f>
        <v>0</v>
      </c>
      <c r="O181" s="58">
        <f>_xll.DBRW($E$150,$G$155,O$161,$G$154,$G$153,$C181,$E181,$G$152,$G$158,$G$156)</f>
        <v>0</v>
      </c>
      <c r="P181" s="75"/>
      <c r="Q181" s="64">
        <f>_xll.DBRW($E$150,$G$155,Q$161,$G$154,$G$153,$C181,$E181,$G$152,$G$158,$G$156)</f>
        <v>4147024.6550495047</v>
      </c>
      <c r="R181" s="64"/>
      <c r="S181" s="58">
        <f>_xll.DBRW($E$150,$G$155,S$161,$G$154,$G$153,$C181,$E181,$G$152,$G$158,$G$156)</f>
        <v>0</v>
      </c>
      <c r="T181" s="58">
        <f>_xll.DBRW($E$150,$G$155,T$161,$G$154,$G$153,$C181,$E181,$G$152,$G$158,$G$156)</f>
        <v>478636.86959499959</v>
      </c>
      <c r="U181" s="64"/>
      <c r="V181" s="64">
        <f>_xll.DBRW($E$150,$G$155,V$161,$G$154,$G$153,$C181,$E181,$G$152,$G$158,$G$156)</f>
        <v>478636.86959499959</v>
      </c>
      <c r="W181" s="75"/>
      <c r="X181" s="58">
        <f>_xll.DBRW($E$150,$G$155,X$161,$G$154,$G$153,$C181,$E181,$G$152,$G$158,$G$156)</f>
        <v>144000</v>
      </c>
      <c r="Y181" s="58">
        <f>_xll.DBRW($E$150,$G$155,Y$161,$G$154,$G$153,$C181,$E181,$G$152,$G$158,$G$156)</f>
        <v>0</v>
      </c>
      <c r="Z181" s="58">
        <f>_xll.DBRW($E$150,$G$155,Z$161,$G$154,$G$153,$C181,$E181,$G$152,$G$158,$G$156)</f>
        <v>0</v>
      </c>
      <c r="AB181" s="64">
        <f>_xll.DBRW($E$150,$G$155,AB$161,$G$154,$G$153,$C181,$E181,$G$152,$G$158,$G$156)</f>
        <v>144000</v>
      </c>
    </row>
    <row r="182" spans="1:28" s="11" customFormat="1" x14ac:dyDescent="0.3">
      <c r="A182" s="10" t="str">
        <f>IF(_xll.TM1RPTELISCONSOLIDATED($E$163,$E182),IF(_xll.TM1RPTELLEV($E$163,$E182)&lt;=5,_xll.TM1RPTELLEV($E$163,$E182),"Default"),"Leaf")</f>
        <v>Leaf</v>
      </c>
      <c r="B182" s="10"/>
      <c r="C182" s="10" t="str" cm="1">
        <f t="array" ref="C182">_xll.DBRA("Finance:Accounts - MA",$E182,"Period YTD")</f>
        <v>YTD</v>
      </c>
      <c r="D182" s="10"/>
      <c r="E182" s="146" t="s">
        <v>82</v>
      </c>
      <c r="F182" s="17"/>
      <c r="G182" s="52">
        <f>_xll.DBRW($E$150,$G$155,G$161,$G$154,$G$153,$G$157,$E182,$G$152,$G$158,$G$156)</f>
        <v>-3231715.7783033885</v>
      </c>
      <c r="H182" s="75"/>
      <c r="I182" s="52">
        <f>_xll.DBRW($E$150,$G$155,I$161,$G$154,$G$153,$C182,$E182,$G$152,$G$158,$G$156)</f>
        <v>-3231715.7783033885</v>
      </c>
      <c r="J182" s="52"/>
      <c r="K182" s="58">
        <f>_xll.DBRW($E$150,$G$155,K$161,$G$154,$G$153,$C182,$E182,$G$152,$G$158,$G$156)</f>
        <v>-1115947.5485148516</v>
      </c>
      <c r="L182" s="58">
        <f>_xll.DBRW($E$150,$G$155,L$161,$G$154,$G$153,$C182,$E182,$G$152,$G$158,$G$156)</f>
        <v>-1565900.26</v>
      </c>
      <c r="M182" s="58">
        <f>_xll.DBRW($E$150,$G$155,M$161,$G$154,$G$153,$C182,$E182,$G$152,$G$158,$G$156)</f>
        <v>-161576.01573848649</v>
      </c>
      <c r="N182" s="58">
        <f>_xll.DBRW($E$150,$G$155,N$161,$G$154,$G$153,$C182,$E182,$G$152,$G$158,$G$156)</f>
        <v>-25223.604721552514</v>
      </c>
      <c r="O182" s="58">
        <f>_xll.DBRW($E$150,$G$155,O$161,$G$154,$G$153,$C182,$E182,$G$152,$G$158,$G$156)</f>
        <v>-189704.66662278681</v>
      </c>
      <c r="P182" s="75"/>
      <c r="Q182" s="64">
        <f>_xll.DBRW($E$150,$G$155,Q$161,$G$154,$G$153,$C182,$E182,$G$152,$G$158,$G$156)</f>
        <v>-3058352.0955976774</v>
      </c>
      <c r="R182" s="64"/>
      <c r="S182" s="58">
        <f>_xll.DBRW($E$150,$G$155,S$161,$G$154,$G$153,$C182,$E182,$G$152,$G$158,$G$156)</f>
        <v>-18604.080000000002</v>
      </c>
      <c r="T182" s="58">
        <f>_xll.DBRW($E$150,$G$155,T$161,$G$154,$G$153,$C182,$E182,$G$152,$G$158,$G$156)</f>
        <v>-70759.602705711106</v>
      </c>
      <c r="U182" s="64"/>
      <c r="V182" s="64">
        <f>_xll.DBRW($E$150,$G$155,V$161,$G$154,$G$153,$C182,$E182,$G$152,$G$158,$G$156)</f>
        <v>-89363.682705711108</v>
      </c>
      <c r="W182" s="75"/>
      <c r="X182" s="58">
        <f>_xll.DBRW($E$150,$G$155,X$161,$G$154,$G$153,$C182,$E182,$G$152,$G$158,$G$156)</f>
        <v>-84000</v>
      </c>
      <c r="Y182" s="58">
        <f>_xll.DBRW($E$150,$G$155,Y$161,$G$154,$G$153,$C182,$E182,$G$152,$G$158,$G$156)</f>
        <v>0</v>
      </c>
      <c r="Z182" s="58">
        <f>_xll.DBRW($E$150,$G$155,Z$161,$G$154,$G$153,$C182,$E182,$G$152,$G$158,$G$156)</f>
        <v>0</v>
      </c>
      <c r="AB182" s="64">
        <f>_xll.DBRW($E$150,$G$155,AB$161,$G$154,$G$153,$C182,$E182,$G$152,$G$158,$G$156)</f>
        <v>-84000</v>
      </c>
    </row>
    <row r="183" spans="1:28" s="11" customFormat="1" x14ac:dyDescent="0.3">
      <c r="A183" s="10" t="str">
        <f>IF(_xll.TM1RPTELISCONSOLIDATED($E$163,$E183),IF(_xll.TM1RPTELLEV($E$163,$E183)&lt;=5,_xll.TM1RPTELLEV($E$163,$E183),"Default"),"Leaf")</f>
        <v>Leaf</v>
      </c>
      <c r="B183" s="10"/>
      <c r="C183" s="10" t="str" cm="1">
        <f t="array" ref="C183">_xll.DBRA("Finance:Accounts - MA",$E183,"Period YTD")</f>
        <v>YTD</v>
      </c>
      <c r="D183" s="10"/>
      <c r="E183" s="146" t="s">
        <v>83</v>
      </c>
      <c r="F183" s="17"/>
      <c r="G183" s="52">
        <f>_xll.DBRW($E$150,$G$155,G$161,$G$154,$G$153,$G$157,$E183,$G$152,$G$158,$G$156)</f>
        <v>-1309309.4330693069</v>
      </c>
      <c r="H183" s="75"/>
      <c r="I183" s="52">
        <f>_xll.DBRW($E$150,$G$155,I$161,$G$154,$G$153,$C183,$E183,$G$152,$G$158,$G$156)</f>
        <v>-1309309.4330693069</v>
      </c>
      <c r="J183" s="52"/>
      <c r="K183" s="58">
        <f>_xll.DBRW($E$150,$G$155,K$161,$G$154,$G$153,$C183,$E183,$G$152,$G$158,$G$156)</f>
        <v>-1306930.6930693069</v>
      </c>
      <c r="L183" s="58">
        <f>_xll.DBRW($E$150,$G$155,L$161,$G$154,$G$153,$C183,$E183,$G$152,$G$158,$G$156)</f>
        <v>-2378.7399999999998</v>
      </c>
      <c r="M183" s="58">
        <f>_xll.DBRW($E$150,$G$155,M$161,$G$154,$G$153,$C183,$E183,$G$152,$G$158,$G$156)</f>
        <v>0</v>
      </c>
      <c r="N183" s="58">
        <f>_xll.DBRW($E$150,$G$155,N$161,$G$154,$G$153,$C183,$E183,$G$152,$G$158,$G$156)</f>
        <v>0</v>
      </c>
      <c r="O183" s="58">
        <f>_xll.DBRW($E$150,$G$155,O$161,$G$154,$G$153,$C183,$E183,$G$152,$G$158,$G$156)</f>
        <v>0</v>
      </c>
      <c r="P183" s="75"/>
      <c r="Q183" s="64">
        <f>_xll.DBRW($E$150,$G$155,Q$161,$G$154,$G$153,$C183,$E183,$G$152,$G$158,$G$156)</f>
        <v>-1309309.4330693069</v>
      </c>
      <c r="R183" s="64"/>
      <c r="S183" s="58">
        <f>_xll.DBRW($E$150,$G$155,S$161,$G$154,$G$153,$C183,$E183,$G$152,$G$158,$G$156)</f>
        <v>0</v>
      </c>
      <c r="T183" s="58">
        <f>_xll.DBRW($E$150,$G$155,T$161,$G$154,$G$153,$C183,$E183,$G$152,$G$158,$G$156)</f>
        <v>0</v>
      </c>
      <c r="U183" s="64"/>
      <c r="V183" s="64">
        <f>_xll.DBRW($E$150,$G$155,V$161,$G$154,$G$153,$C183,$E183,$G$152,$G$158,$G$156)</f>
        <v>0</v>
      </c>
      <c r="W183" s="75"/>
      <c r="X183" s="58">
        <f>_xll.DBRW($E$150,$G$155,X$161,$G$154,$G$153,$C183,$E183,$G$152,$G$158,$G$156)</f>
        <v>0</v>
      </c>
      <c r="Y183" s="58">
        <f>_xll.DBRW($E$150,$G$155,Y$161,$G$154,$G$153,$C183,$E183,$G$152,$G$158,$G$156)</f>
        <v>0</v>
      </c>
      <c r="Z183" s="58">
        <f>_xll.DBRW($E$150,$G$155,Z$161,$G$154,$G$153,$C183,$E183,$G$152,$G$158,$G$156)</f>
        <v>0</v>
      </c>
      <c r="AB183" s="64">
        <f>_xll.DBRW($E$150,$G$155,AB$161,$G$154,$G$153,$C183,$E183,$G$152,$G$158,$G$156)</f>
        <v>0</v>
      </c>
    </row>
    <row r="184" spans="1:28" s="11" customFormat="1" x14ac:dyDescent="0.3">
      <c r="A184" s="10" t="str">
        <f>IF(_xll.TM1RPTELISCONSOLIDATED($E$163,$E184),IF(_xll.TM1RPTELLEV($E$163,$E184)&lt;=5,_xll.TM1RPTELLEV($E$163,$E184),"Default"),"Leaf")</f>
        <v>Leaf</v>
      </c>
      <c r="B184" s="10"/>
      <c r="C184" s="10" t="str" cm="1">
        <f t="array" ref="C184">_xll.DBRA("Finance:Accounts - MA",$E184,"Period YTD")</f>
        <v>YTD</v>
      </c>
      <c r="D184" s="10"/>
      <c r="E184" s="146" t="s">
        <v>84</v>
      </c>
      <c r="F184" s="17"/>
      <c r="G184" s="52">
        <f>_xll.DBRW($E$150,$G$155,G$161,$G$154,$G$153,$G$157,$E184,$G$152,$G$158,$G$156)</f>
        <v>24344.29816054547</v>
      </c>
      <c r="H184" s="75"/>
      <c r="I184" s="52">
        <f>_xll.DBRW($E$150,$G$155,I$161,$G$154,$G$153,$C184,$E184,$G$152,$G$158,$G$156)</f>
        <v>24344.29816054547</v>
      </c>
      <c r="J184" s="52"/>
      <c r="K184" s="58">
        <f>_xll.DBRW($E$150,$G$155,K$161,$G$154,$G$153,$C184,$E184,$G$152,$G$158,$G$156)</f>
        <v>-228467.5801980198</v>
      </c>
      <c r="L184" s="58">
        <f>_xll.DBRW($E$150,$G$155,L$161,$G$154,$G$153,$C184,$E184,$G$152,$G$158,$G$156)</f>
        <v>0</v>
      </c>
      <c r="M184" s="58">
        <f>_xll.DBRW($E$150,$G$155,M$161,$G$154,$G$153,$C184,$E184,$G$152,$G$158,$G$156)</f>
        <v>252811.87835856527</v>
      </c>
      <c r="N184" s="58">
        <f>_xll.DBRW($E$150,$G$155,N$161,$G$154,$G$153,$C184,$E184,$G$152,$G$158,$G$156)</f>
        <v>0</v>
      </c>
      <c r="O184" s="58">
        <f>_xll.DBRW($E$150,$G$155,O$161,$G$154,$G$153,$C184,$E184,$G$152,$G$158,$G$156)</f>
        <v>0</v>
      </c>
      <c r="P184" s="75"/>
      <c r="Q184" s="64">
        <f>_xll.DBRW($E$150,$G$155,Q$161,$G$154,$G$153,$C184,$E184,$G$152,$G$158,$G$156)</f>
        <v>24344.29816054547</v>
      </c>
      <c r="R184" s="64"/>
      <c r="S184" s="58">
        <f>_xll.DBRW($E$150,$G$155,S$161,$G$154,$G$153,$C184,$E184,$G$152,$G$158,$G$156)</f>
        <v>0</v>
      </c>
      <c r="T184" s="58">
        <f>_xll.DBRW($E$150,$G$155,T$161,$G$154,$G$153,$C184,$E184,$G$152,$G$158,$G$156)</f>
        <v>0</v>
      </c>
      <c r="U184" s="64"/>
      <c r="V184" s="64">
        <f>_xll.DBRW($E$150,$G$155,V$161,$G$154,$G$153,$C184,$E184,$G$152,$G$158,$G$156)</f>
        <v>0</v>
      </c>
      <c r="W184" s="75"/>
      <c r="X184" s="58">
        <f>_xll.DBRW($E$150,$G$155,X$161,$G$154,$G$153,$C184,$E184,$G$152,$G$158,$G$156)</f>
        <v>0</v>
      </c>
      <c r="Y184" s="58">
        <f>_xll.DBRW($E$150,$G$155,Y$161,$G$154,$G$153,$C184,$E184,$G$152,$G$158,$G$156)</f>
        <v>0</v>
      </c>
      <c r="Z184" s="58">
        <f>_xll.DBRW($E$150,$G$155,Z$161,$G$154,$G$153,$C184,$E184,$G$152,$G$158,$G$156)</f>
        <v>0</v>
      </c>
      <c r="AB184" s="64">
        <f>_xll.DBRW($E$150,$G$155,AB$161,$G$154,$G$153,$C184,$E184,$G$152,$G$158,$G$156)</f>
        <v>0</v>
      </c>
    </row>
    <row r="185" spans="1:28" s="2" customFormat="1" ht="25.8" x14ac:dyDescent="0.5">
      <c r="A185" s="2">
        <f>IF(_xll.TM1RPTELISCONSOLIDATED($E$163,$E185),IF(_xll.TM1RPTELLEV($E$163,$E185)&lt;=5,_xll.TM1RPTELLEV($E$163,$E185),"Default"),"Leaf")</f>
        <v>0</v>
      </c>
      <c r="C185" s="2" t="str" cm="1">
        <f t="array" ref="C185">_xll.DBRA("Finance:Accounts - MA",$E185,"Period YTD")</f>
        <v>YTD</v>
      </c>
      <c r="E185" s="154" t="s">
        <v>85</v>
      </c>
      <c r="F185" s="66"/>
      <c r="G185" s="67">
        <f>_xll.DBRW($E$150,$G$155,G$161,$G$154,$G$153,$G$157,$E185,$G$152,$G$158,$G$156)</f>
        <v>13078742.681310635</v>
      </c>
      <c r="H185" s="79"/>
      <c r="I185" s="67">
        <f>_xll.DBRW($E$150,$G$155,I$161,$G$154,$G$153,$C185,$E185,$G$152,$G$158,$G$156)</f>
        <v>13078742.681310635</v>
      </c>
      <c r="J185" s="97"/>
      <c r="K185" s="67">
        <f>_xll.DBRW($E$150,$G$155,K$161,$G$154,$G$153,$C185,$E185,$G$152,$G$158,$G$156)</f>
        <v>6882752.5148514844</v>
      </c>
      <c r="L185" s="67">
        <f>_xll.DBRW($E$150,$G$155,L$161,$G$154,$G$153,$C185,$E185,$G$152,$G$158,$G$156)</f>
        <v>4399283.1700000009</v>
      </c>
      <c r="M185" s="67">
        <f>_xll.DBRW($E$150,$G$155,M$161,$G$154,$G$153,$C185,$E185,$G$152,$G$158,$G$156)</f>
        <v>875199.54897452658</v>
      </c>
      <c r="N185" s="67">
        <f>_xll.DBRW($E$150,$G$155,N$161,$G$154,$G$153,$C185,$E185,$G$152,$G$158,$G$156)</f>
        <v>46373.445781117392</v>
      </c>
      <c r="O185" s="67">
        <f>_xll.DBRW($E$150,$G$155,O$161,$G$154,$G$153,$C185,$E185,$G$152,$G$158,$G$156)</f>
        <v>110661.02591105553</v>
      </c>
      <c r="P185" s="79"/>
      <c r="Q185" s="68">
        <f>_xll.DBRW($E$150,$G$155,Q$161,$G$154,$G$153,$C185,$E185,$G$152,$G$158,$G$156)</f>
        <v>12314269.705518186</v>
      </c>
      <c r="R185" s="79"/>
      <c r="S185" s="68">
        <f>_xll.DBRW($E$150,$G$155,S$161,$G$154,$G$153,$C185,$E185,$G$152,$G$158,$G$156)</f>
        <v>164983.59000000003</v>
      </c>
      <c r="T185" s="68">
        <f>_xll.DBRW($E$150,$G$155,T$161,$G$154,$G$153,$C185,$E185,$G$152,$G$158,$G$156)</f>
        <v>427779.65579244803</v>
      </c>
      <c r="U185" s="79"/>
      <c r="V185" s="68">
        <f>_xll.DBRW($E$150,$G$155,V$161,$G$154,$G$153,$C185,$E185,$G$152,$G$158,$G$156)</f>
        <v>592763.24579244805</v>
      </c>
      <c r="W185" s="79"/>
      <c r="X185" s="68">
        <f>_xll.DBRW($E$150,$G$155,X$161,$G$154,$G$153,$C185,$E185,$G$152,$G$158,$G$156)</f>
        <v>171709.72999999998</v>
      </c>
      <c r="Y185" s="68">
        <f>_xll.DBRW($E$150,$G$155,Y$161,$G$154,$G$153,$C185,$E185,$G$152,$G$158,$G$156)</f>
        <v>0</v>
      </c>
      <c r="Z185" s="68">
        <f>_xll.DBRW($E$150,$G$155,Z$161,$G$154,$G$153,$C185,$E185,$G$152,$G$158,$G$156)</f>
        <v>0</v>
      </c>
      <c r="AB185" s="68">
        <f>_xll.DBRW($E$150,$G$155,AB$161,$G$154,$G$153,$C185,$E185,$G$152,$G$158,$G$156)</f>
        <v>171709.72999999998</v>
      </c>
    </row>
    <row r="186" spans="1:28" s="11" customFormat="1" x14ac:dyDescent="0.3">
      <c r="A186" s="10" t="str">
        <f>IF(_xll.TM1RPTELISCONSOLIDATED($E$163,$E186),IF(_xll.TM1RPTELLEV($E$163,$E186)&lt;=5,_xll.TM1RPTELLEV($E$163,$E186),"Default"),"Leaf")</f>
        <v>Leaf</v>
      </c>
      <c r="B186" s="10"/>
      <c r="C186" s="10" t="str" cm="1">
        <f t="array" ref="C186">_xll.DBRA("Finance:Accounts - MA",$E186,"Period YTD")</f>
        <v>YTD</v>
      </c>
      <c r="D186" s="10"/>
      <c r="E186" s="146" t="s">
        <v>86</v>
      </c>
      <c r="F186" s="17"/>
      <c r="G186" s="52">
        <f>_xll.DBRW($E$150,$G$155,G$161,$G$154,$G$153,$G$157,$E186,$G$152,$G$158,$G$156)</f>
        <v>9047.7199999999993</v>
      </c>
      <c r="H186" s="75"/>
      <c r="I186" s="52">
        <f>_xll.DBRW($E$150,$G$155,I$161,$G$154,$G$153,$C186,$E186,$G$152,$G$158,$G$156)</f>
        <v>9047.7199999999993</v>
      </c>
      <c r="J186" s="52"/>
      <c r="K186" s="58">
        <f>_xll.DBRW($E$150,$G$155,K$161,$G$154,$G$153,$C186,$E186,$G$152,$G$158,$G$156)</f>
        <v>0</v>
      </c>
      <c r="L186" s="58">
        <f>_xll.DBRW($E$150,$G$155,L$161,$G$154,$G$153,$C186,$E186,$G$152,$G$158,$G$156)</f>
        <v>9047.7199999999993</v>
      </c>
      <c r="M186" s="58">
        <f>_xll.DBRW($E$150,$G$155,M$161,$G$154,$G$153,$C186,$E186,$G$152,$G$158,$G$156)</f>
        <v>0</v>
      </c>
      <c r="N186" s="58">
        <f>_xll.DBRW($E$150,$G$155,N$161,$G$154,$G$153,$C186,$E186,$G$152,$G$158,$G$156)</f>
        <v>0</v>
      </c>
      <c r="O186" s="58">
        <f>_xll.DBRW($E$150,$G$155,O$161,$G$154,$G$153,$C186,$E186,$G$152,$G$158,$G$156)</f>
        <v>0</v>
      </c>
      <c r="P186" s="75"/>
      <c r="Q186" s="64">
        <f>_xll.DBRW($E$150,$G$155,Q$161,$G$154,$G$153,$C186,$E186,$G$152,$G$158,$G$156)</f>
        <v>9047.7199999999993</v>
      </c>
      <c r="R186" s="64"/>
      <c r="S186" s="58">
        <f>_xll.DBRW($E$150,$G$155,S$161,$G$154,$G$153,$C186,$E186,$G$152,$G$158,$G$156)</f>
        <v>0</v>
      </c>
      <c r="T186" s="58">
        <f>_xll.DBRW($E$150,$G$155,T$161,$G$154,$G$153,$C186,$E186,$G$152,$G$158,$G$156)</f>
        <v>0</v>
      </c>
      <c r="U186" s="64"/>
      <c r="V186" s="64">
        <f>_xll.DBRW($E$150,$G$155,V$161,$G$154,$G$153,$C186,$E186,$G$152,$G$158,$G$156)</f>
        <v>0</v>
      </c>
      <c r="W186" s="75"/>
      <c r="X186" s="58">
        <f>_xll.DBRW($E$150,$G$155,X$161,$G$154,$G$153,$C186,$E186,$G$152,$G$158,$G$156)</f>
        <v>0</v>
      </c>
      <c r="Y186" s="58">
        <f>_xll.DBRW($E$150,$G$155,Y$161,$G$154,$G$153,$C186,$E186,$G$152,$G$158,$G$156)</f>
        <v>0</v>
      </c>
      <c r="Z186" s="58">
        <f>_xll.DBRW($E$150,$G$155,Z$161,$G$154,$G$153,$C186,$E186,$G$152,$G$158,$G$156)</f>
        <v>0</v>
      </c>
      <c r="AB186" s="64">
        <f>_xll.DBRW($E$150,$G$155,AB$161,$G$154,$G$153,$C186,$E186,$G$152,$G$158,$G$156)</f>
        <v>0</v>
      </c>
    </row>
    <row r="187" spans="1:28" s="11" customFormat="1" x14ac:dyDescent="0.3">
      <c r="A187" s="10" t="str">
        <f>IF(_xll.TM1RPTELISCONSOLIDATED($E$163,$E187),IF(_xll.TM1RPTELLEV($E$163,$E187)&lt;=5,_xll.TM1RPTELLEV($E$163,$E187),"Default"),"Leaf")</f>
        <v>Leaf</v>
      </c>
      <c r="B187" s="10"/>
      <c r="C187" s="10" t="str" cm="1">
        <f t="array" ref="C187">_xll.DBRA("Finance:Accounts - MA",$E187,"Period YTD")</f>
        <v>YTD</v>
      </c>
      <c r="D187" s="10"/>
      <c r="E187" s="146" t="s">
        <v>204</v>
      </c>
      <c r="F187" s="17"/>
      <c r="G187" s="52">
        <f>_xll.DBRW($E$150,$G$155,G$161,$G$154,$G$153,$G$157,$E187,$G$152,$G$158,$G$156)</f>
        <v>0</v>
      </c>
      <c r="H187" s="75"/>
      <c r="I187" s="52">
        <f>_xll.DBRW($E$150,$G$155,I$161,$G$154,$G$153,$C187,$E187,$G$152,$G$158,$G$156)</f>
        <v>0</v>
      </c>
      <c r="J187" s="52"/>
      <c r="K187" s="58">
        <f>_xll.DBRW($E$150,$G$155,K$161,$G$154,$G$153,$C187,$E187,$G$152,$G$158,$G$156)</f>
        <v>0</v>
      </c>
      <c r="L187" s="58">
        <f>_xll.DBRW($E$150,$G$155,L$161,$G$154,$G$153,$C187,$E187,$G$152,$G$158,$G$156)</f>
        <v>0</v>
      </c>
      <c r="M187" s="58">
        <f>_xll.DBRW($E$150,$G$155,M$161,$G$154,$G$153,$C187,$E187,$G$152,$G$158,$G$156)</f>
        <v>0</v>
      </c>
      <c r="N187" s="58">
        <f>_xll.DBRW($E$150,$G$155,N$161,$G$154,$G$153,$C187,$E187,$G$152,$G$158,$G$156)</f>
        <v>0</v>
      </c>
      <c r="O187" s="58">
        <f>_xll.DBRW($E$150,$G$155,O$161,$G$154,$G$153,$C187,$E187,$G$152,$G$158,$G$156)</f>
        <v>0</v>
      </c>
      <c r="P187" s="75"/>
      <c r="Q187" s="64">
        <f>_xll.DBRW($E$150,$G$155,Q$161,$G$154,$G$153,$C187,$E187,$G$152,$G$158,$G$156)</f>
        <v>0</v>
      </c>
      <c r="R187" s="64"/>
      <c r="S187" s="58">
        <f>_xll.DBRW($E$150,$G$155,S$161,$G$154,$G$153,$C187,$E187,$G$152,$G$158,$G$156)</f>
        <v>0</v>
      </c>
      <c r="T187" s="58">
        <f>_xll.DBRW($E$150,$G$155,T$161,$G$154,$G$153,$C187,$E187,$G$152,$G$158,$G$156)</f>
        <v>0</v>
      </c>
      <c r="U187" s="64"/>
      <c r="V187" s="64">
        <f>_xll.DBRW($E$150,$G$155,V$161,$G$154,$G$153,$C187,$E187,$G$152,$G$158,$G$156)</f>
        <v>0</v>
      </c>
      <c r="W187" s="75"/>
      <c r="X187" s="58">
        <f>_xll.DBRW($E$150,$G$155,X$161,$G$154,$G$153,$C187,$E187,$G$152,$G$158,$G$156)</f>
        <v>0</v>
      </c>
      <c r="Y187" s="58">
        <f>_xll.DBRW($E$150,$G$155,Y$161,$G$154,$G$153,$C187,$E187,$G$152,$G$158,$G$156)</f>
        <v>0</v>
      </c>
      <c r="Z187" s="58">
        <f>_xll.DBRW($E$150,$G$155,Z$161,$G$154,$G$153,$C187,$E187,$G$152,$G$158,$G$156)</f>
        <v>0</v>
      </c>
      <c r="AB187" s="64">
        <f>_xll.DBRW($E$150,$G$155,AB$161,$G$154,$G$153,$C187,$E187,$G$152,$G$158,$G$156)</f>
        <v>0</v>
      </c>
    </row>
    <row r="188" spans="1:28" s="11" customFormat="1" x14ac:dyDescent="0.3">
      <c r="A188" s="10" t="str">
        <f>IF(_xll.TM1RPTELISCONSOLIDATED($E$163,$E188),IF(_xll.TM1RPTELLEV($E$163,$E188)&lt;=5,_xll.TM1RPTELLEV($E$163,$E188),"Default"),"Leaf")</f>
        <v>Leaf</v>
      </c>
      <c r="B188" s="10"/>
      <c r="C188" s="10" t="str" cm="1">
        <f t="array" ref="C188">_xll.DBRA("Finance:Accounts - MA",$E188,"Period YTD")</f>
        <v>YTD</v>
      </c>
      <c r="D188" s="10"/>
      <c r="E188" s="146" t="s">
        <v>205</v>
      </c>
      <c r="F188" s="17"/>
      <c r="G188" s="52">
        <f>_xll.DBRW($E$150,$G$155,G$161,$G$154,$G$153,$G$157,$E188,$G$152,$G$158,$G$156)</f>
        <v>9047.7199999999993</v>
      </c>
      <c r="H188" s="75"/>
      <c r="I188" s="52">
        <f>_xll.DBRW($E$150,$G$155,I$161,$G$154,$G$153,$C188,$E188,$G$152,$G$158,$G$156)</f>
        <v>9047.7199999999993</v>
      </c>
      <c r="J188" s="52"/>
      <c r="K188" s="58">
        <f>_xll.DBRW($E$150,$G$155,K$161,$G$154,$G$153,$C188,$E188,$G$152,$G$158,$G$156)</f>
        <v>0</v>
      </c>
      <c r="L188" s="58">
        <f>_xll.DBRW($E$150,$G$155,L$161,$G$154,$G$153,$C188,$E188,$G$152,$G$158,$G$156)</f>
        <v>9047.7199999999993</v>
      </c>
      <c r="M188" s="58">
        <f>_xll.DBRW($E$150,$G$155,M$161,$G$154,$G$153,$C188,$E188,$G$152,$G$158,$G$156)</f>
        <v>0</v>
      </c>
      <c r="N188" s="58">
        <f>_xll.DBRW($E$150,$G$155,N$161,$G$154,$G$153,$C188,$E188,$G$152,$G$158,$G$156)</f>
        <v>0</v>
      </c>
      <c r="O188" s="58">
        <f>_xll.DBRW($E$150,$G$155,O$161,$G$154,$G$153,$C188,$E188,$G$152,$G$158,$G$156)</f>
        <v>0</v>
      </c>
      <c r="P188" s="75"/>
      <c r="Q188" s="64">
        <f>_xll.DBRW($E$150,$G$155,Q$161,$G$154,$G$153,$C188,$E188,$G$152,$G$158,$G$156)</f>
        <v>9047.7199999999993</v>
      </c>
      <c r="R188" s="64"/>
      <c r="S188" s="58">
        <f>_xll.DBRW($E$150,$G$155,S$161,$G$154,$G$153,$C188,$E188,$G$152,$G$158,$G$156)</f>
        <v>0</v>
      </c>
      <c r="T188" s="58">
        <f>_xll.DBRW($E$150,$G$155,T$161,$G$154,$G$153,$C188,$E188,$G$152,$G$158,$G$156)</f>
        <v>0</v>
      </c>
      <c r="U188" s="64"/>
      <c r="V188" s="64">
        <f>_xll.DBRW($E$150,$G$155,V$161,$G$154,$G$153,$C188,$E188,$G$152,$G$158,$G$156)</f>
        <v>0</v>
      </c>
      <c r="W188" s="75"/>
      <c r="X188" s="58">
        <f>_xll.DBRW($E$150,$G$155,X$161,$G$154,$G$153,$C188,$E188,$G$152,$G$158,$G$156)</f>
        <v>0</v>
      </c>
      <c r="Y188" s="58">
        <f>_xll.DBRW($E$150,$G$155,Y$161,$G$154,$G$153,$C188,$E188,$G$152,$G$158,$G$156)</f>
        <v>0</v>
      </c>
      <c r="Z188" s="58">
        <f>_xll.DBRW($E$150,$G$155,Z$161,$G$154,$G$153,$C188,$E188,$G$152,$G$158,$G$156)</f>
        <v>0</v>
      </c>
      <c r="AB188" s="64">
        <f>_xll.DBRW($E$150,$G$155,AB$161,$G$154,$G$153,$C188,$E188,$G$152,$G$158,$G$156)</f>
        <v>0</v>
      </c>
    </row>
    <row r="189" spans="1:28" s="11" customFormat="1" x14ac:dyDescent="0.3">
      <c r="A189" s="10" t="str">
        <f>IF(_xll.TM1RPTELISCONSOLIDATED($E$163,$E189),IF(_xll.TM1RPTELLEV($E$163,$E189)&lt;=5,_xll.TM1RPTELLEV($E$163,$E189),"Default"),"Leaf")</f>
        <v>Leaf</v>
      </c>
      <c r="B189" s="10"/>
      <c r="C189" s="10" t="str" cm="1">
        <f t="array" ref="C189">_xll.DBRA("Finance:Accounts - MA",$E189,"Period YTD")</f>
        <v>YTD</v>
      </c>
      <c r="D189" s="10"/>
      <c r="E189" s="146" t="s">
        <v>87</v>
      </c>
      <c r="F189" s="17"/>
      <c r="G189" s="52">
        <f>_xll.DBRW($E$150,$G$155,G$161,$G$154,$G$153,$G$157,$E189,$G$152,$G$158,$G$156)</f>
        <v>21289.41</v>
      </c>
      <c r="H189" s="75"/>
      <c r="I189" s="52">
        <f>_xll.DBRW($E$150,$G$155,I$161,$G$154,$G$153,$C189,$E189,$G$152,$G$158,$G$156)</f>
        <v>21289.41</v>
      </c>
      <c r="J189" s="52"/>
      <c r="K189" s="58">
        <f>_xll.DBRW($E$150,$G$155,K$161,$G$154,$G$153,$C189,$E189,$G$152,$G$158,$G$156)</f>
        <v>0</v>
      </c>
      <c r="L189" s="58">
        <f>_xll.DBRW($E$150,$G$155,L$161,$G$154,$G$153,$C189,$E189,$G$152,$G$158,$G$156)</f>
        <v>0</v>
      </c>
      <c r="M189" s="58">
        <f>_xll.DBRW($E$150,$G$155,M$161,$G$154,$G$153,$C189,$E189,$G$152,$G$158,$G$156)</f>
        <v>0</v>
      </c>
      <c r="N189" s="58">
        <f>_xll.DBRW($E$150,$G$155,N$161,$G$154,$G$153,$C189,$E189,$G$152,$G$158,$G$156)</f>
        <v>0</v>
      </c>
      <c r="O189" s="58">
        <f>_xll.DBRW($E$150,$G$155,O$161,$G$154,$G$153,$C189,$E189,$G$152,$G$158,$G$156)</f>
        <v>0</v>
      </c>
      <c r="P189" s="75"/>
      <c r="Q189" s="64">
        <f>_xll.DBRW($E$150,$G$155,Q$161,$G$154,$G$153,$C189,$E189,$G$152,$G$158,$G$156)</f>
        <v>0</v>
      </c>
      <c r="R189" s="64"/>
      <c r="S189" s="58">
        <f>_xll.DBRW($E$150,$G$155,S$161,$G$154,$G$153,$C189,$E189,$G$152,$G$158,$G$156)</f>
        <v>0</v>
      </c>
      <c r="T189" s="58">
        <f>_xll.DBRW($E$150,$G$155,T$161,$G$154,$G$153,$C189,$E189,$G$152,$G$158,$G$156)</f>
        <v>0</v>
      </c>
      <c r="U189" s="64"/>
      <c r="V189" s="64">
        <f>_xll.DBRW($E$150,$G$155,V$161,$G$154,$G$153,$C189,$E189,$G$152,$G$158,$G$156)</f>
        <v>0</v>
      </c>
      <c r="W189" s="75"/>
      <c r="X189" s="58">
        <f>_xll.DBRW($E$150,$G$155,X$161,$G$154,$G$153,$C189,$E189,$G$152,$G$158,$G$156)</f>
        <v>21289.41</v>
      </c>
      <c r="Y189" s="58">
        <f>_xll.DBRW($E$150,$G$155,Y$161,$G$154,$G$153,$C189,$E189,$G$152,$G$158,$G$156)</f>
        <v>0</v>
      </c>
      <c r="Z189" s="58">
        <f>_xll.DBRW($E$150,$G$155,Z$161,$G$154,$G$153,$C189,$E189,$G$152,$G$158,$G$156)</f>
        <v>0</v>
      </c>
      <c r="AB189" s="64">
        <f>_xll.DBRW($E$150,$G$155,AB$161,$G$154,$G$153,$C189,$E189,$G$152,$G$158,$G$156)</f>
        <v>21289.41</v>
      </c>
    </row>
    <row r="190" spans="1:28" s="11" customFormat="1" x14ac:dyDescent="0.3">
      <c r="A190" s="10" t="str">
        <f>IF(_xll.TM1RPTELISCONSOLIDATED($E$163,$E190),IF(_xll.TM1RPTELLEV($E$163,$E190)&lt;=5,_xll.TM1RPTELLEV($E$163,$E190),"Default"),"Leaf")</f>
        <v>Leaf</v>
      </c>
      <c r="B190" s="10"/>
      <c r="C190" s="10" t="str" cm="1">
        <f t="array" ref="C190">_xll.DBRA("Finance:Accounts - MA",$E190,"Period YTD")</f>
        <v>YTD</v>
      </c>
      <c r="D190" s="10"/>
      <c r="E190" s="146" t="s">
        <v>88</v>
      </c>
      <c r="F190" s="17"/>
      <c r="G190" s="52">
        <f>_xll.DBRW($E$150,$G$155,G$161,$G$154,$G$153,$G$157,$E190,$G$152,$G$158,$G$156)</f>
        <v>-9047.7199999999993</v>
      </c>
      <c r="H190" s="75"/>
      <c r="I190" s="52">
        <f>_xll.DBRW($E$150,$G$155,I$161,$G$154,$G$153,$C190,$E190,$G$152,$G$158,$G$156)</f>
        <v>-9047.7199999999993</v>
      </c>
      <c r="J190" s="52"/>
      <c r="K190" s="58">
        <f>_xll.DBRW($E$150,$G$155,K$161,$G$154,$G$153,$C190,$E190,$G$152,$G$158,$G$156)</f>
        <v>0</v>
      </c>
      <c r="L190" s="58">
        <f>_xll.DBRW($E$150,$G$155,L$161,$G$154,$G$153,$C190,$E190,$G$152,$G$158,$G$156)</f>
        <v>-9047.7199999999993</v>
      </c>
      <c r="M190" s="58">
        <f>_xll.DBRW($E$150,$G$155,M$161,$G$154,$G$153,$C190,$E190,$G$152,$G$158,$G$156)</f>
        <v>0</v>
      </c>
      <c r="N190" s="58">
        <f>_xll.DBRW($E$150,$G$155,N$161,$G$154,$G$153,$C190,$E190,$G$152,$G$158,$G$156)</f>
        <v>0</v>
      </c>
      <c r="O190" s="58">
        <f>_xll.DBRW($E$150,$G$155,O$161,$G$154,$G$153,$C190,$E190,$G$152,$G$158,$G$156)</f>
        <v>0</v>
      </c>
      <c r="P190" s="75"/>
      <c r="Q190" s="64">
        <f>_xll.DBRW($E$150,$G$155,Q$161,$G$154,$G$153,$C190,$E190,$G$152,$G$158,$G$156)</f>
        <v>-9047.7199999999993</v>
      </c>
      <c r="R190" s="64"/>
      <c r="S190" s="58">
        <f>_xll.DBRW($E$150,$G$155,S$161,$G$154,$G$153,$C190,$E190,$G$152,$G$158,$G$156)</f>
        <v>0</v>
      </c>
      <c r="T190" s="58">
        <f>_xll.DBRW($E$150,$G$155,T$161,$G$154,$G$153,$C190,$E190,$G$152,$G$158,$G$156)</f>
        <v>0</v>
      </c>
      <c r="U190" s="64"/>
      <c r="V190" s="64">
        <f>_xll.DBRW($E$150,$G$155,V$161,$G$154,$G$153,$C190,$E190,$G$152,$G$158,$G$156)</f>
        <v>0</v>
      </c>
      <c r="W190" s="75"/>
      <c r="X190" s="58">
        <f>_xll.DBRW($E$150,$G$155,X$161,$G$154,$G$153,$C190,$E190,$G$152,$G$158,$G$156)</f>
        <v>0</v>
      </c>
      <c r="Y190" s="58">
        <f>_xll.DBRW($E$150,$G$155,Y$161,$G$154,$G$153,$C190,$E190,$G$152,$G$158,$G$156)</f>
        <v>0</v>
      </c>
      <c r="Z190" s="58">
        <f>_xll.DBRW($E$150,$G$155,Z$161,$G$154,$G$153,$C190,$E190,$G$152,$G$158,$G$156)</f>
        <v>0</v>
      </c>
      <c r="AB190" s="64">
        <f>_xll.DBRW($E$150,$G$155,AB$161,$G$154,$G$153,$C190,$E190,$G$152,$G$158,$G$156)</f>
        <v>0</v>
      </c>
    </row>
    <row r="191" spans="1:28" s="11" customFormat="1" x14ac:dyDescent="0.3">
      <c r="A191" s="10" t="str">
        <f>IF(_xll.TM1RPTELISCONSOLIDATED($E$163,$E191),IF(_xll.TM1RPTELLEV($E$163,$E191)&lt;=5,_xll.TM1RPTELLEV($E$163,$E191),"Default"),"Leaf")</f>
        <v>Leaf</v>
      </c>
      <c r="B191" s="10"/>
      <c r="C191" s="10" t="str" cm="1">
        <f t="array" ref="C191">_xll.DBRA("Finance:Accounts - MA",$E191,"Period YTD")</f>
        <v>YTD</v>
      </c>
      <c r="D191" s="10"/>
      <c r="E191" s="146" t="s">
        <v>196</v>
      </c>
      <c r="F191" s="17"/>
      <c r="G191" s="52">
        <f>_xll.DBRW($E$150,$G$155,G$161,$G$154,$G$153,$G$157,$E191,$G$152,$G$158,$G$156)</f>
        <v>0</v>
      </c>
      <c r="H191" s="75"/>
      <c r="I191" s="52">
        <f>_xll.DBRW($E$150,$G$155,I$161,$G$154,$G$153,$C191,$E191,$G$152,$G$158,$G$156)</f>
        <v>0</v>
      </c>
      <c r="J191" s="52"/>
      <c r="K191" s="58">
        <f>_xll.DBRW($E$150,$G$155,K$161,$G$154,$G$153,$C191,$E191,$G$152,$G$158,$G$156)</f>
        <v>0</v>
      </c>
      <c r="L191" s="58">
        <f>_xll.DBRW($E$150,$G$155,L$161,$G$154,$G$153,$C191,$E191,$G$152,$G$158,$G$156)</f>
        <v>0</v>
      </c>
      <c r="M191" s="58">
        <f>_xll.DBRW($E$150,$G$155,M$161,$G$154,$G$153,$C191,$E191,$G$152,$G$158,$G$156)</f>
        <v>0</v>
      </c>
      <c r="N191" s="58">
        <f>_xll.DBRW($E$150,$G$155,N$161,$G$154,$G$153,$C191,$E191,$G$152,$G$158,$G$156)</f>
        <v>0</v>
      </c>
      <c r="O191" s="58">
        <f>_xll.DBRW($E$150,$G$155,O$161,$G$154,$G$153,$C191,$E191,$G$152,$G$158,$G$156)</f>
        <v>0</v>
      </c>
      <c r="P191" s="75"/>
      <c r="Q191" s="64">
        <f>_xll.DBRW($E$150,$G$155,Q$161,$G$154,$G$153,$C191,$E191,$G$152,$G$158,$G$156)</f>
        <v>0</v>
      </c>
      <c r="R191" s="64"/>
      <c r="S191" s="58">
        <f>_xll.DBRW($E$150,$G$155,S$161,$G$154,$G$153,$C191,$E191,$G$152,$G$158,$G$156)</f>
        <v>0</v>
      </c>
      <c r="T191" s="58">
        <f>_xll.DBRW($E$150,$G$155,T$161,$G$154,$G$153,$C191,$E191,$G$152,$G$158,$G$156)</f>
        <v>0</v>
      </c>
      <c r="U191" s="64"/>
      <c r="V191" s="64">
        <f>_xll.DBRW($E$150,$G$155,V$161,$G$154,$G$153,$C191,$E191,$G$152,$G$158,$G$156)</f>
        <v>0</v>
      </c>
      <c r="W191" s="75"/>
      <c r="X191" s="58">
        <f>_xll.DBRW($E$150,$G$155,X$161,$G$154,$G$153,$C191,$E191,$G$152,$G$158,$G$156)</f>
        <v>0</v>
      </c>
      <c r="Y191" s="58">
        <f>_xll.DBRW($E$150,$G$155,Y$161,$G$154,$G$153,$C191,$E191,$G$152,$G$158,$G$156)</f>
        <v>0</v>
      </c>
      <c r="Z191" s="58">
        <f>_xll.DBRW($E$150,$G$155,Z$161,$G$154,$G$153,$C191,$E191,$G$152,$G$158,$G$156)</f>
        <v>0</v>
      </c>
      <c r="AB191" s="64">
        <f>_xll.DBRW($E$150,$G$155,AB$161,$G$154,$G$153,$C191,$E191,$G$152,$G$158,$G$156)</f>
        <v>0</v>
      </c>
    </row>
    <row r="192" spans="1:28" s="2" customFormat="1" ht="25.8" x14ac:dyDescent="0.5">
      <c r="A192" s="2">
        <f>IF(_xll.TM1RPTELISCONSOLIDATED($E$163,$E192),IF(_xll.TM1RPTELLEV($E$163,$E192)&lt;=5,_xll.TM1RPTELLEV($E$163,$E192),"Default"),"Leaf")</f>
        <v>0</v>
      </c>
      <c r="C192" s="2" t="str" cm="1">
        <f t="array" ref="C192">_xll.DBRA("Finance:Accounts - MA",$E192,"Period YTD")</f>
        <v>YTD</v>
      </c>
      <c r="E192" s="154" t="s">
        <v>89</v>
      </c>
      <c r="F192" s="66"/>
      <c r="G192" s="67">
        <f>_xll.DBRW($E$150,$G$155,G$161,$G$154,$G$153,$G$157,$E192,$G$152,$G$158,$G$156)</f>
        <v>21289.409999999996</v>
      </c>
      <c r="H192" s="79"/>
      <c r="I192" s="67">
        <f>_xll.DBRW($E$150,$G$155,I$161,$G$154,$G$153,$C192,$E192,$G$152,$G$158,$G$156)</f>
        <v>21289.409999999996</v>
      </c>
      <c r="J192" s="97"/>
      <c r="K192" s="67">
        <f>_xll.DBRW($E$150,$G$155,K$161,$G$154,$G$153,$C192,$E192,$G$152,$G$158,$G$156)</f>
        <v>0</v>
      </c>
      <c r="L192" s="67">
        <f>_xll.DBRW($E$150,$G$155,L$161,$G$154,$G$153,$C192,$E192,$G$152,$G$158,$G$156)</f>
        <v>0</v>
      </c>
      <c r="M192" s="67">
        <f>_xll.DBRW($E$150,$G$155,M$161,$G$154,$G$153,$C192,$E192,$G$152,$G$158,$G$156)</f>
        <v>0</v>
      </c>
      <c r="N192" s="67">
        <f>_xll.DBRW($E$150,$G$155,N$161,$G$154,$G$153,$C192,$E192,$G$152,$G$158,$G$156)</f>
        <v>0</v>
      </c>
      <c r="O192" s="67">
        <f>_xll.DBRW($E$150,$G$155,O$161,$G$154,$G$153,$C192,$E192,$G$152,$G$158,$G$156)</f>
        <v>0</v>
      </c>
      <c r="P192" s="79"/>
      <c r="Q192" s="68">
        <f>_xll.DBRW($E$150,$G$155,Q$161,$G$154,$G$153,$C192,$E192,$G$152,$G$158,$G$156)</f>
        <v>0</v>
      </c>
      <c r="R192" s="79"/>
      <c r="S192" s="68">
        <f>_xll.DBRW($E$150,$G$155,S$161,$G$154,$G$153,$C192,$E192,$G$152,$G$158,$G$156)</f>
        <v>0</v>
      </c>
      <c r="T192" s="68">
        <f>_xll.DBRW($E$150,$G$155,T$161,$G$154,$G$153,$C192,$E192,$G$152,$G$158,$G$156)</f>
        <v>0</v>
      </c>
      <c r="U192" s="79"/>
      <c r="V192" s="68">
        <f>_xll.DBRW($E$150,$G$155,V$161,$G$154,$G$153,$C192,$E192,$G$152,$G$158,$G$156)</f>
        <v>0</v>
      </c>
      <c r="W192" s="79"/>
      <c r="X192" s="68">
        <f>_xll.DBRW($E$150,$G$155,X$161,$G$154,$G$153,$C192,$E192,$G$152,$G$158,$G$156)</f>
        <v>21289.41</v>
      </c>
      <c r="Y192" s="68">
        <f>_xll.DBRW($E$150,$G$155,Y$161,$G$154,$G$153,$C192,$E192,$G$152,$G$158,$G$156)</f>
        <v>0</v>
      </c>
      <c r="Z192" s="68">
        <f>_xll.DBRW($E$150,$G$155,Z$161,$G$154,$G$153,$C192,$E192,$G$152,$G$158,$G$156)</f>
        <v>0</v>
      </c>
      <c r="AB192" s="68">
        <f>_xll.DBRW($E$150,$G$155,AB$161,$G$154,$G$153,$C192,$E192,$G$152,$G$158,$G$156)</f>
        <v>21289.41</v>
      </c>
    </row>
    <row r="193" spans="1:28" s="11" customFormat="1" x14ac:dyDescent="0.3">
      <c r="A193" s="10" t="str">
        <f>IF(_xll.TM1RPTELISCONSOLIDATED($E$163,$E193),IF(_xll.TM1RPTELLEV($E$163,$E193)&lt;=5,_xll.TM1RPTELLEV($E$163,$E193),"Default"),"Leaf")</f>
        <v>Leaf</v>
      </c>
      <c r="B193" s="10"/>
      <c r="C193" s="10" t="str" cm="1">
        <f t="array" ref="C193">_xll.DBRA("Finance:Accounts - MA",$E193,"Period YTD")</f>
        <v>YTD</v>
      </c>
      <c r="D193" s="10"/>
      <c r="E193" s="146" t="s">
        <v>90</v>
      </c>
      <c r="F193" s="17"/>
      <c r="G193" s="52">
        <f>_xll.DBRW($E$150,$G$155,G$161,$G$154,$G$153,$G$157,$E193,$G$152,$G$158,$G$156)</f>
        <v>1730723.5373395798</v>
      </c>
      <c r="H193" s="75"/>
      <c r="I193" s="52">
        <f>_xll.DBRW($E$150,$G$155,I$161,$G$154,$G$153,$C193,$E193,$G$152,$G$158,$G$156)</f>
        <v>1730723.5373395798</v>
      </c>
      <c r="J193" s="52"/>
      <c r="K193" s="58">
        <f>_xll.DBRW($E$150,$G$155,K$161,$G$154,$G$153,$C193,$E193,$G$152,$G$158,$G$156)</f>
        <v>0</v>
      </c>
      <c r="L193" s="58">
        <f>_xll.DBRW($E$150,$G$155,L$161,$G$154,$G$153,$C193,$E193,$G$152,$G$158,$G$156)</f>
        <v>0</v>
      </c>
      <c r="M193" s="58">
        <f>_xll.DBRW($E$150,$G$155,M$161,$G$154,$G$153,$C193,$E193,$G$152,$G$158,$G$156)</f>
        <v>-235715.48893260694</v>
      </c>
      <c r="N193" s="58">
        <f>_xll.DBRW($E$150,$G$155,N$161,$G$154,$G$153,$C193,$E193,$G$152,$G$158,$G$156)</f>
        <v>0</v>
      </c>
      <c r="O193" s="58">
        <f>_xll.DBRW($E$150,$G$155,O$161,$G$154,$G$153,$C193,$E193,$G$152,$G$158,$G$156)</f>
        <v>95588.286272186742</v>
      </c>
      <c r="P193" s="75"/>
      <c r="Q193" s="64">
        <f>_xll.DBRW($E$150,$G$155,Q$161,$G$154,$G$153,$C193,$E193,$G$152,$G$158,$G$156)</f>
        <v>-140127.20266042021</v>
      </c>
      <c r="R193" s="64"/>
      <c r="S193" s="58">
        <f>_xll.DBRW($E$150,$G$155,S$161,$G$154,$G$153,$C193,$E193,$G$152,$G$158,$G$156)</f>
        <v>0</v>
      </c>
      <c r="T193" s="58">
        <f>_xll.DBRW($E$150,$G$155,T$161,$G$154,$G$153,$C193,$E193,$G$152,$G$158,$G$156)</f>
        <v>0</v>
      </c>
      <c r="U193" s="64"/>
      <c r="V193" s="64">
        <f>_xll.DBRW($E$150,$G$155,V$161,$G$154,$G$153,$C193,$E193,$G$152,$G$158,$G$156)</f>
        <v>0</v>
      </c>
      <c r="W193" s="75"/>
      <c r="X193" s="58">
        <f>_xll.DBRW($E$150,$G$155,X$161,$G$154,$G$153,$C193,$E193,$G$152,$G$158,$G$156)</f>
        <v>0</v>
      </c>
      <c r="Y193" s="58">
        <f>_xll.DBRW($E$150,$G$155,Y$161,$G$154,$G$153,$C193,$E193,$G$152,$G$158,$G$156)</f>
        <v>0</v>
      </c>
      <c r="Z193" s="58">
        <f>_xll.DBRW($E$150,$G$155,Z$161,$G$154,$G$153,$C193,$E193,$G$152,$G$158,$G$156)</f>
        <v>1870850.74</v>
      </c>
      <c r="AB193" s="64">
        <f>_xll.DBRW($E$150,$G$155,AB$161,$G$154,$G$153,$C193,$E193,$G$152,$G$158,$G$156)</f>
        <v>1870850.74</v>
      </c>
    </row>
    <row r="194" spans="1:28" s="2" customFormat="1" ht="25.8" x14ac:dyDescent="0.5">
      <c r="A194" s="2">
        <f>IF(_xll.TM1RPTELISCONSOLIDATED($E$163,$E194),IF(_xll.TM1RPTELLEV($E$163,$E194)&lt;=5,_xll.TM1RPTELLEV($E$163,$E194),"Default"),"Leaf")</f>
        <v>0</v>
      </c>
      <c r="C194" s="2" t="str" cm="1">
        <f t="array" ref="C194">_xll.DBRA("Finance:Accounts - MA",$E194,"Period YTD")</f>
        <v>YTD</v>
      </c>
      <c r="E194" s="154" t="s">
        <v>91</v>
      </c>
      <c r="F194" s="66"/>
      <c r="G194" s="67">
        <f>_xll.DBRW($E$150,$G$155,G$161,$G$154,$G$153,$G$157,$E194,$G$152,$G$158,$G$156)</f>
        <v>67870194.724206313</v>
      </c>
      <c r="H194" s="79"/>
      <c r="I194" s="67">
        <f>_xll.DBRW($E$150,$G$155,I$161,$G$154,$G$153,$C194,$E194,$G$152,$G$158,$G$156)</f>
        <v>67870194.724206313</v>
      </c>
      <c r="J194" s="97"/>
      <c r="K194" s="67">
        <f>_xll.DBRW($E$150,$G$155,K$161,$G$154,$G$153,$C194,$E194,$G$152,$G$158,$G$156)</f>
        <v>22319721.544554457</v>
      </c>
      <c r="L194" s="67">
        <f>_xll.DBRW($E$150,$G$155,L$161,$G$154,$G$153,$C194,$E194,$G$152,$G$158,$G$156)</f>
        <v>20241601.960000001</v>
      </c>
      <c r="M194" s="67">
        <f>_xll.DBRW($E$150,$G$155,M$161,$G$154,$G$153,$C194,$E194,$G$152,$G$158,$G$156)</f>
        <v>8623025.1236764677</v>
      </c>
      <c r="N194" s="67">
        <f>_xll.DBRW($E$150,$G$155,N$161,$G$154,$G$153,$C194,$E194,$G$152,$G$158,$G$156)</f>
        <v>1557019.5734789472</v>
      </c>
      <c r="O194" s="67">
        <f>_xll.DBRW($E$150,$G$155,O$161,$G$154,$G$153,$C194,$E194,$G$152,$G$158,$G$156)</f>
        <v>4866913.7091643084</v>
      </c>
      <c r="P194" s="79"/>
      <c r="Q194" s="68">
        <f>_xll.DBRW($E$150,$G$155,Q$161,$G$154,$G$153,$C194,$E194,$G$152,$G$158,$G$156)</f>
        <v>57608281.91087418</v>
      </c>
      <c r="R194" s="79"/>
      <c r="S194" s="68">
        <f>_xll.DBRW($E$150,$G$155,S$161,$G$154,$G$153,$C194,$E194,$G$152,$G$158,$G$156)</f>
        <v>1002098.0400000002</v>
      </c>
      <c r="T194" s="68">
        <f>_xll.DBRW($E$150,$G$155,T$161,$G$154,$G$153,$C194,$E194,$G$152,$G$158,$G$156)</f>
        <v>661471.02491651685</v>
      </c>
      <c r="U194" s="79"/>
      <c r="V194" s="68">
        <f>_xll.DBRW($E$150,$G$155,V$161,$G$154,$G$153,$C194,$E194,$G$152,$G$158,$G$156)</f>
        <v>1663569.0649165167</v>
      </c>
      <c r="W194" s="79"/>
      <c r="X194" s="68">
        <f>_xll.DBRW($E$150,$G$155,X$161,$G$154,$G$153,$C194,$E194,$G$152,$G$158,$G$156)</f>
        <v>83804862.919999987</v>
      </c>
      <c r="Y194" s="68">
        <f>_xll.DBRW($E$150,$G$155,Y$161,$G$154,$G$153,$C194,$E194,$G$152,$G$158,$G$156)</f>
        <v>108024529.71000001</v>
      </c>
      <c r="Z194" s="68">
        <f>_xll.DBRW($E$150,$G$155,Z$161,$G$154,$G$153,$C194,$E194,$G$152,$G$158,$G$156)</f>
        <v>-183231048.88158435</v>
      </c>
      <c r="AB194" s="68">
        <f>_xll.DBRW($E$150,$G$155,AB$161,$G$154,$G$153,$C194,$E194,$G$152,$G$158,$G$156)</f>
        <v>8598343.7484156489</v>
      </c>
    </row>
    <row r="195" spans="1:28" s="11" customFormat="1" x14ac:dyDescent="0.3">
      <c r="A195" s="10" t="str">
        <f>IF(_xll.TM1RPTELISCONSOLIDATED($E$163,$E195),IF(_xll.TM1RPTELLEV($E$163,$E195)&lt;=5,_xll.TM1RPTELLEV($E$163,$E195),"Default"),"Leaf")</f>
        <v>Leaf</v>
      </c>
      <c r="B195" s="10"/>
      <c r="C195" s="10" t="str" cm="1">
        <f t="array" ref="C195">_xll.DBRA("Finance:Accounts - MA",$E195,"Period YTD")</f>
        <v>YTD</v>
      </c>
      <c r="D195" s="10"/>
      <c r="E195" s="146" t="s">
        <v>95</v>
      </c>
      <c r="F195" s="17"/>
      <c r="G195" s="52">
        <f>_xll.DBRW($E$150,$G$155,G$161,$G$154,$G$153,$G$157,$E195,$G$152,$G$158,$G$156)</f>
        <v>13493125.502046565</v>
      </c>
      <c r="H195" s="75"/>
      <c r="I195" s="52">
        <f>_xll.DBRW($E$150,$G$155,I$161,$G$154,$G$153,$C195,$E195,$G$152,$G$158,$G$156)</f>
        <v>13493125.502046565</v>
      </c>
      <c r="J195" s="52"/>
      <c r="K195" s="58">
        <f>_xll.DBRW($E$150,$G$155,K$161,$G$154,$G$153,$C195,$E195,$G$152,$G$158,$G$156)</f>
        <v>4938011.9049504958</v>
      </c>
      <c r="L195" s="58">
        <f>_xll.DBRW($E$150,$G$155,L$161,$G$154,$G$153,$C195,$E195,$G$152,$G$158,$G$156)</f>
        <v>3254614.08</v>
      </c>
      <c r="M195" s="58">
        <f>_xll.DBRW($E$150,$G$155,M$161,$G$154,$G$153,$C195,$E195,$G$152,$G$158,$G$156)</f>
        <v>698767.32672596816</v>
      </c>
      <c r="N195" s="58">
        <f>_xll.DBRW($E$150,$G$155,N$161,$G$154,$G$153,$C195,$E195,$G$152,$G$158,$G$156)</f>
        <v>983737.8243073856</v>
      </c>
      <c r="O195" s="58">
        <f>_xll.DBRW($E$150,$G$155,O$161,$G$154,$G$153,$C195,$E195,$G$152,$G$158,$G$156)</f>
        <v>697242.51080541476</v>
      </c>
      <c r="P195" s="75"/>
      <c r="Q195" s="64">
        <f>_xll.DBRW($E$150,$G$155,Q$161,$G$154,$G$153,$C195,$E195,$G$152,$G$158,$G$156)</f>
        <v>10572373.646789264</v>
      </c>
      <c r="R195" s="64"/>
      <c r="S195" s="58">
        <f>_xll.DBRW($E$150,$G$155,S$161,$G$154,$G$153,$C195,$E195,$G$152,$G$158,$G$156)</f>
        <v>1921678.45</v>
      </c>
      <c r="T195" s="58">
        <f>_xll.DBRW($E$150,$G$155,T$161,$G$154,$G$153,$C195,$E195,$G$152,$G$158,$G$156)</f>
        <v>999073.40525729954</v>
      </c>
      <c r="U195" s="64"/>
      <c r="V195" s="64">
        <f>_xll.DBRW($E$150,$G$155,V$161,$G$154,$G$153,$C195,$E195,$G$152,$G$158,$G$156)</f>
        <v>2920751.8552572997</v>
      </c>
      <c r="W195" s="75"/>
      <c r="X195" s="58">
        <f>_xll.DBRW($E$150,$G$155,X$161,$G$154,$G$153,$C195,$E195,$G$152,$G$158,$G$156)</f>
        <v>0</v>
      </c>
      <c r="Y195" s="58">
        <f>_xll.DBRW($E$150,$G$155,Y$161,$G$154,$G$153,$C195,$E195,$G$152,$G$158,$G$156)</f>
        <v>0</v>
      </c>
      <c r="Z195" s="58">
        <f>_xll.DBRW($E$150,$G$155,Z$161,$G$154,$G$153,$C195,$E195,$G$152,$G$158,$G$156)</f>
        <v>0</v>
      </c>
      <c r="AB195" s="64">
        <f>_xll.DBRW($E$150,$G$155,AB$161,$G$154,$G$153,$C195,$E195,$G$152,$G$158,$G$156)</f>
        <v>0</v>
      </c>
    </row>
    <row r="196" spans="1:28" s="11" customFormat="1" x14ac:dyDescent="0.3">
      <c r="A196" s="10" t="str">
        <f>IF(_xll.TM1RPTELISCONSOLIDATED($E$163,$E196),IF(_xll.TM1RPTELLEV($E$163,$E196)&lt;=5,_xll.TM1RPTELLEV($E$163,$E196),"Default"),"Leaf")</f>
        <v>Leaf</v>
      </c>
      <c r="B196" s="10"/>
      <c r="C196" s="10" t="str" cm="1">
        <f t="array" ref="C196">_xll.DBRA("Finance:Accounts - MA",$E196,"Period YTD")</f>
        <v>YTD</v>
      </c>
      <c r="D196" s="10"/>
      <c r="E196" s="146" t="s">
        <v>96</v>
      </c>
      <c r="F196" s="17"/>
      <c r="G196" s="52">
        <f>_xll.DBRW($E$150,$G$155,G$161,$G$154,$G$153,$G$157,$E196,$G$152,$G$158,$G$156)</f>
        <v>-2264094.008625099</v>
      </c>
      <c r="H196" s="75"/>
      <c r="I196" s="52">
        <f>_xll.DBRW($E$150,$G$155,I$161,$G$154,$G$153,$C196,$E196,$G$152,$G$158,$G$156)</f>
        <v>-2264094.008625099</v>
      </c>
      <c r="J196" s="52"/>
      <c r="K196" s="58">
        <f>_xll.DBRW($E$150,$G$155,K$161,$G$154,$G$153,$C196,$E196,$G$152,$G$158,$G$156)</f>
        <v>-1352267.7544554456</v>
      </c>
      <c r="L196" s="58">
        <f>_xll.DBRW($E$150,$G$155,L$161,$G$154,$G$153,$C196,$E196,$G$152,$G$158,$G$156)</f>
        <v>-325427.08999999997</v>
      </c>
      <c r="M196" s="58">
        <f>_xll.DBRW($E$150,$G$155,M$161,$G$154,$G$153,$C196,$E196,$G$152,$G$158,$G$156)</f>
        <v>-35676.047229003787</v>
      </c>
      <c r="N196" s="58">
        <f>_xll.DBRW($E$150,$G$155,N$161,$G$154,$G$153,$C196,$E196,$G$152,$G$158,$G$156)</f>
        <v>-55425.373070501133</v>
      </c>
      <c r="O196" s="58">
        <f>_xll.DBRW($E$150,$G$155,O$161,$G$154,$G$153,$C196,$E196,$G$152,$G$158,$G$156)</f>
        <v>-46212.877641018888</v>
      </c>
      <c r="P196" s="75"/>
      <c r="Q196" s="64">
        <f>_xll.DBRW($E$150,$G$155,Q$161,$G$154,$G$153,$C196,$E196,$G$152,$G$158,$G$156)</f>
        <v>-1815009.1423959695</v>
      </c>
      <c r="R196" s="64"/>
      <c r="S196" s="58">
        <f>_xll.DBRW($E$150,$G$155,S$161,$G$154,$G$153,$C196,$E196,$G$152,$G$158,$G$156)</f>
        <v>-304192.11</v>
      </c>
      <c r="T196" s="58">
        <f>_xll.DBRW($E$150,$G$155,T$161,$G$154,$G$153,$C196,$E196,$G$152,$G$158,$G$156)</f>
        <v>-144892.75622912921</v>
      </c>
      <c r="U196" s="64"/>
      <c r="V196" s="64">
        <f>_xll.DBRW($E$150,$G$155,V$161,$G$154,$G$153,$C196,$E196,$G$152,$G$158,$G$156)</f>
        <v>-449084.8662291292</v>
      </c>
      <c r="W196" s="75"/>
      <c r="X196" s="58">
        <f>_xll.DBRW($E$150,$G$155,X$161,$G$154,$G$153,$C196,$E196,$G$152,$G$158,$G$156)</f>
        <v>0</v>
      </c>
      <c r="Y196" s="58">
        <f>_xll.DBRW($E$150,$G$155,Y$161,$G$154,$G$153,$C196,$E196,$G$152,$G$158,$G$156)</f>
        <v>0</v>
      </c>
      <c r="Z196" s="58">
        <f>_xll.DBRW($E$150,$G$155,Z$161,$G$154,$G$153,$C196,$E196,$G$152,$G$158,$G$156)</f>
        <v>0</v>
      </c>
      <c r="AB196" s="64">
        <f>_xll.DBRW($E$150,$G$155,AB$161,$G$154,$G$153,$C196,$E196,$G$152,$G$158,$G$156)</f>
        <v>0</v>
      </c>
    </row>
    <row r="197" spans="1:28" s="11" customFormat="1" x14ac:dyDescent="0.3">
      <c r="A197" s="10" t="str">
        <f>IF(_xll.TM1RPTELISCONSOLIDATED($E$163,$E197),IF(_xll.TM1RPTELLEV($E$163,$E197)&lt;=5,_xll.TM1RPTELLEV($E$163,$E197),"Default"),"Leaf")</f>
        <v>Leaf</v>
      </c>
      <c r="B197" s="10"/>
      <c r="C197" s="10" t="str" cm="1">
        <f t="array" ref="C197">_xll.DBRA("Finance:Accounts - MA",$E197,"Period YTD")</f>
        <v>YTD</v>
      </c>
      <c r="D197" s="10"/>
      <c r="E197" s="146" t="s">
        <v>97</v>
      </c>
      <c r="F197" s="17"/>
      <c r="G197" s="52">
        <f>_xll.DBRW($E$150,$G$155,G$161,$G$154,$G$153,$G$157,$E197,$G$152,$G$158,$G$156)</f>
        <v>14033157.841238517</v>
      </c>
      <c r="H197" s="75"/>
      <c r="I197" s="52">
        <f>_xll.DBRW($E$150,$G$155,I$161,$G$154,$G$153,$C197,$E197,$G$152,$G$158,$G$156)</f>
        <v>14033157.841238517</v>
      </c>
      <c r="J197" s="52"/>
      <c r="K197" s="58">
        <f>_xll.DBRW($E$150,$G$155,K$161,$G$154,$G$153,$C197,$E197,$G$152,$G$158,$G$156)</f>
        <v>4188422.9702970297</v>
      </c>
      <c r="L197" s="58">
        <f>_xll.DBRW($E$150,$G$155,L$161,$G$154,$G$153,$C197,$E197,$G$152,$G$158,$G$156)</f>
        <v>5577481</v>
      </c>
      <c r="M197" s="58">
        <f>_xll.DBRW($E$150,$G$155,M$161,$G$154,$G$153,$C197,$E197,$G$152,$G$158,$G$156)</f>
        <v>691144.83267699881</v>
      </c>
      <c r="N197" s="58">
        <f>_xll.DBRW($E$150,$G$155,N$161,$G$154,$G$153,$C197,$E197,$G$152,$G$158,$G$156)</f>
        <v>1102056.6277448705</v>
      </c>
      <c r="O197" s="58">
        <f>_xll.DBRW($E$150,$G$155,O$161,$G$154,$G$153,$C197,$E197,$G$152,$G$158,$G$156)</f>
        <v>1294343.2951578577</v>
      </c>
      <c r="P197" s="75"/>
      <c r="Q197" s="64">
        <f>_xll.DBRW($E$150,$G$155,Q$161,$G$154,$G$153,$C197,$E197,$G$152,$G$158,$G$156)</f>
        <v>12853448.72587676</v>
      </c>
      <c r="R197" s="64"/>
      <c r="S197" s="58">
        <f>_xll.DBRW($E$150,$G$155,S$161,$G$154,$G$153,$C197,$E197,$G$152,$G$158,$G$156)</f>
        <v>606316.89</v>
      </c>
      <c r="T197" s="58">
        <f>_xll.DBRW($E$150,$G$155,T$161,$G$154,$G$153,$C197,$E197,$G$152,$G$158,$G$156)</f>
        <v>573392.22536176047</v>
      </c>
      <c r="U197" s="64"/>
      <c r="V197" s="64">
        <f>_xll.DBRW($E$150,$G$155,V$161,$G$154,$G$153,$C197,$E197,$G$152,$G$158,$G$156)</f>
        <v>1179709.1153617604</v>
      </c>
      <c r="W197" s="75"/>
      <c r="X197" s="58">
        <f>_xll.DBRW($E$150,$G$155,X$161,$G$154,$G$153,$C197,$E197,$G$152,$G$158,$G$156)</f>
        <v>0</v>
      </c>
      <c r="Y197" s="58">
        <f>_xll.DBRW($E$150,$G$155,Y$161,$G$154,$G$153,$C197,$E197,$G$152,$G$158,$G$156)</f>
        <v>0</v>
      </c>
      <c r="Z197" s="58">
        <f>_xll.DBRW($E$150,$G$155,Z$161,$G$154,$G$153,$C197,$E197,$G$152,$G$158,$G$156)</f>
        <v>0</v>
      </c>
      <c r="AB197" s="64">
        <f>_xll.DBRW($E$150,$G$155,AB$161,$G$154,$G$153,$C197,$E197,$G$152,$G$158,$G$156)</f>
        <v>0</v>
      </c>
    </row>
    <row r="198" spans="1:28" s="11" customFormat="1" x14ac:dyDescent="0.3">
      <c r="A198" s="10" t="str">
        <f>IF(_xll.TM1RPTELISCONSOLIDATED($E$163,$E198),IF(_xll.TM1RPTELLEV($E$163,$E198)&lt;=5,_xll.TM1RPTELLEV($E$163,$E198),"Default"),"Leaf")</f>
        <v>Leaf</v>
      </c>
      <c r="B198" s="10"/>
      <c r="C198" s="10" t="str" cm="1">
        <f t="array" ref="C198">_xll.DBRA("Finance:Accounts - MA",$E198,"Period YTD")</f>
        <v>YTD</v>
      </c>
      <c r="D198" s="10"/>
      <c r="E198" s="146" t="s">
        <v>92</v>
      </c>
      <c r="F198" s="17"/>
      <c r="G198" s="52">
        <f>_xll.DBRW($E$150,$G$155,G$161,$G$154,$G$153,$G$157,$E198,$G$152,$G$158,$G$156)</f>
        <v>2953906.9624733087</v>
      </c>
      <c r="H198" s="75"/>
      <c r="I198" s="52">
        <f>_xll.DBRW($E$150,$G$155,I$161,$G$154,$G$153,$C198,$E198,$G$152,$G$158,$G$156)</f>
        <v>2953906.9624733087</v>
      </c>
      <c r="J198" s="52"/>
      <c r="K198" s="58">
        <f>_xll.DBRW($E$150,$G$155,K$161,$G$154,$G$153,$C198,$E198,$G$152,$G$158,$G$156)</f>
        <v>1460891.9049504951</v>
      </c>
      <c r="L198" s="58">
        <f>_xll.DBRW($E$150,$G$155,L$161,$G$154,$G$153,$C198,$E198,$G$152,$G$158,$G$156)</f>
        <v>464447.89</v>
      </c>
      <c r="M198" s="58">
        <f>_xll.DBRW($E$150,$G$155,M$161,$G$154,$G$153,$C198,$E198,$G$152,$G$158,$G$156)</f>
        <v>98187.75391345864</v>
      </c>
      <c r="N198" s="58">
        <f>_xll.DBRW($E$150,$G$155,N$161,$G$154,$G$153,$C198,$E198,$G$152,$G$158,$G$156)</f>
        <v>32828.02293303785</v>
      </c>
      <c r="O198" s="58">
        <f>_xll.DBRW($E$150,$G$155,O$161,$G$154,$G$153,$C198,$E198,$G$152,$G$158,$G$156)</f>
        <v>20796.264727176989</v>
      </c>
      <c r="P198" s="75"/>
      <c r="Q198" s="64">
        <f>_xll.DBRW($E$150,$G$155,Q$161,$G$154,$G$153,$C198,$E198,$G$152,$G$158,$G$156)</f>
        <v>2077151.8365241687</v>
      </c>
      <c r="R198" s="64"/>
      <c r="S198" s="58">
        <f>_xll.DBRW($E$150,$G$155,S$161,$G$154,$G$153,$C198,$E198,$G$152,$G$158,$G$156)</f>
        <v>13876.57</v>
      </c>
      <c r="T198" s="58">
        <f>_xll.DBRW($E$150,$G$155,T$161,$G$154,$G$153,$C198,$E198,$G$152,$G$158,$G$156)</f>
        <v>20007.88594913948</v>
      </c>
      <c r="U198" s="64"/>
      <c r="V198" s="64">
        <f>_xll.DBRW($E$150,$G$155,V$161,$G$154,$G$153,$C198,$E198,$G$152,$G$158,$G$156)</f>
        <v>33884.455949139476</v>
      </c>
      <c r="W198" s="75"/>
      <c r="X198" s="58">
        <f>_xll.DBRW($E$150,$G$155,X$161,$G$154,$G$153,$C198,$E198,$G$152,$G$158,$G$156)</f>
        <v>842870.67</v>
      </c>
      <c r="Y198" s="58">
        <f>_xll.DBRW($E$150,$G$155,Y$161,$G$154,$G$153,$C198,$E198,$G$152,$G$158,$G$156)</f>
        <v>0</v>
      </c>
      <c r="Z198" s="58">
        <f>_xll.DBRW($E$150,$G$155,Z$161,$G$154,$G$153,$C198,$E198,$G$152,$G$158,$G$156)</f>
        <v>0</v>
      </c>
      <c r="AB198" s="64">
        <f>_xll.DBRW($E$150,$G$155,AB$161,$G$154,$G$153,$C198,$E198,$G$152,$G$158,$G$156)</f>
        <v>842870.67</v>
      </c>
    </row>
    <row r="199" spans="1:28" s="11" customFormat="1" x14ac:dyDescent="0.3">
      <c r="A199" s="10" t="str">
        <f>IF(_xll.TM1RPTELISCONSOLIDATED($E$163,$E199),IF(_xll.TM1RPTELLEV($E$163,$E199)&lt;=5,_xll.TM1RPTELLEV($E$163,$E199),"Default"),"Leaf")</f>
        <v>Leaf</v>
      </c>
      <c r="B199" s="10"/>
      <c r="C199" s="10" t="str" cm="1">
        <f t="array" ref="C199">_xll.DBRA("Finance:Accounts - MA",$E199,"Period YTD")</f>
        <v>YTD</v>
      </c>
      <c r="D199" s="10"/>
      <c r="E199" s="146" t="s">
        <v>170</v>
      </c>
      <c r="F199" s="17"/>
      <c r="G199" s="52">
        <f>_xll.DBRW($E$150,$G$155,G$161,$G$154,$G$153,$G$157,$E199,$G$152,$G$158,$G$156)</f>
        <v>516620.58223834087</v>
      </c>
      <c r="H199" s="75"/>
      <c r="I199" s="52">
        <f>_xll.DBRW($E$150,$G$155,I$161,$G$154,$G$153,$C199,$E199,$G$152,$G$158,$G$156)</f>
        <v>516620.58223834087</v>
      </c>
      <c r="J199" s="52"/>
      <c r="K199" s="58">
        <f>_xll.DBRW($E$150,$G$155,K$161,$G$154,$G$153,$C199,$E199,$G$152,$G$158,$G$156)</f>
        <v>0</v>
      </c>
      <c r="L199" s="58">
        <f>_xll.DBRW($E$150,$G$155,L$161,$G$154,$G$153,$C199,$E199,$G$152,$G$158,$G$156)</f>
        <v>153427.71000000002</v>
      </c>
      <c r="M199" s="58">
        <f>_xll.DBRW($E$150,$G$155,M$161,$G$154,$G$153,$C199,$E199,$G$152,$G$158,$G$156)</f>
        <v>0</v>
      </c>
      <c r="N199" s="58">
        <f>_xll.DBRW($E$150,$G$155,N$161,$G$154,$G$153,$C199,$E199,$G$152,$G$158,$G$156)</f>
        <v>84651.828361435779</v>
      </c>
      <c r="O199" s="58">
        <f>_xll.DBRW($E$150,$G$155,O$161,$G$154,$G$153,$C199,$E199,$G$152,$G$158,$G$156)</f>
        <v>107970.98444459071</v>
      </c>
      <c r="P199" s="75"/>
      <c r="Q199" s="64">
        <f>_xll.DBRW($E$150,$G$155,Q$161,$G$154,$G$153,$C199,$E199,$G$152,$G$158,$G$156)</f>
        <v>346050.52280602651</v>
      </c>
      <c r="R199" s="64"/>
      <c r="S199" s="58">
        <f>_xll.DBRW($E$150,$G$155,S$161,$G$154,$G$153,$C199,$E199,$G$152,$G$158,$G$156)</f>
        <v>0</v>
      </c>
      <c r="T199" s="58">
        <f>_xll.DBRW($E$150,$G$155,T$161,$G$154,$G$153,$C199,$E199,$G$152,$G$158,$G$156)</f>
        <v>22082.969432314414</v>
      </c>
      <c r="U199" s="64"/>
      <c r="V199" s="64">
        <f>_xll.DBRW($E$150,$G$155,V$161,$G$154,$G$153,$C199,$E199,$G$152,$G$158,$G$156)</f>
        <v>22082.969432314414</v>
      </c>
      <c r="W199" s="75"/>
      <c r="X199" s="58">
        <f>_xll.DBRW($E$150,$G$155,X$161,$G$154,$G$153,$C199,$E199,$G$152,$G$158,$G$156)</f>
        <v>82901.149999999994</v>
      </c>
      <c r="Y199" s="58">
        <f>_xll.DBRW($E$150,$G$155,Y$161,$G$154,$G$153,$C199,$E199,$G$152,$G$158,$G$156)</f>
        <v>65585.94</v>
      </c>
      <c r="Z199" s="58">
        <f>_xll.DBRW($E$150,$G$155,Z$161,$G$154,$G$153,$C199,$E199,$G$152,$G$158,$G$156)</f>
        <v>0</v>
      </c>
      <c r="AB199" s="64">
        <f>_xll.DBRW($E$150,$G$155,AB$161,$G$154,$G$153,$C199,$E199,$G$152,$G$158,$G$156)</f>
        <v>148487.09</v>
      </c>
    </row>
    <row r="200" spans="1:28" s="11" customFormat="1" x14ac:dyDescent="0.3">
      <c r="A200" s="10" t="str">
        <f>IF(_xll.TM1RPTELISCONSOLIDATED($E$163,$E200),IF(_xll.TM1RPTELLEV($E$163,$E200)&lt;=5,_xll.TM1RPTELLEV($E$163,$E200),"Default"),"Leaf")</f>
        <v>Leaf</v>
      </c>
      <c r="B200" s="10"/>
      <c r="C200" s="10" t="str" cm="1">
        <f t="array" ref="C200">_xll.DBRA("Finance:Accounts - MA",$E200,"Period YTD")</f>
        <v>YTD</v>
      </c>
      <c r="D200" s="10"/>
      <c r="E200" s="146" t="s">
        <v>93</v>
      </c>
      <c r="F200" s="17"/>
      <c r="G200" s="52">
        <f>_xll.DBRW($E$150,$G$155,G$161,$G$154,$G$153,$G$157,$E200,$G$152,$G$158,$G$156)</f>
        <v>5032881.0680133812</v>
      </c>
      <c r="H200" s="75"/>
      <c r="I200" s="52">
        <f>_xll.DBRW($E$150,$G$155,I$161,$G$154,$G$153,$C200,$E200,$G$152,$G$158,$G$156)</f>
        <v>5032881.0680133812</v>
      </c>
      <c r="J200" s="52"/>
      <c r="K200" s="58">
        <f>_xll.DBRW($E$150,$G$155,K$161,$G$154,$G$153,$C200,$E200,$G$152,$G$158,$G$156)</f>
        <v>4298499.8019801984</v>
      </c>
      <c r="L200" s="58">
        <f>_xll.DBRW($E$150,$G$155,L$161,$G$154,$G$153,$C200,$E200,$G$152,$G$158,$G$156)</f>
        <v>623438.81000000006</v>
      </c>
      <c r="M200" s="58">
        <f>_xll.DBRW($E$150,$G$155,M$161,$G$154,$G$153,$C200,$E200,$G$152,$G$158,$G$156)</f>
        <v>109916.11230940618</v>
      </c>
      <c r="N200" s="58">
        <f>_xll.DBRW($E$150,$G$155,N$161,$G$154,$G$153,$C200,$E200,$G$152,$G$158,$G$156)</f>
        <v>1026.3437237772041</v>
      </c>
      <c r="O200" s="58">
        <f>_xll.DBRW($E$150,$G$155,O$161,$G$154,$G$153,$C200,$E200,$G$152,$G$158,$G$156)</f>
        <v>0</v>
      </c>
      <c r="P200" s="75"/>
      <c r="Q200" s="64">
        <f>_xll.DBRW($E$150,$G$155,Q$161,$G$154,$G$153,$C200,$E200,$G$152,$G$158,$G$156)</f>
        <v>5032881.0680133812</v>
      </c>
      <c r="R200" s="64"/>
      <c r="S200" s="58">
        <f>_xll.DBRW($E$150,$G$155,S$161,$G$154,$G$153,$C200,$E200,$G$152,$G$158,$G$156)</f>
        <v>0</v>
      </c>
      <c r="T200" s="58">
        <f>_xll.DBRW($E$150,$G$155,T$161,$G$154,$G$153,$C200,$E200,$G$152,$G$158,$G$156)</f>
        <v>0</v>
      </c>
      <c r="U200" s="64"/>
      <c r="V200" s="64">
        <f>_xll.DBRW($E$150,$G$155,V$161,$G$154,$G$153,$C200,$E200,$G$152,$G$158,$G$156)</f>
        <v>0</v>
      </c>
      <c r="W200" s="75"/>
      <c r="X200" s="58">
        <f>_xll.DBRW($E$150,$G$155,X$161,$G$154,$G$153,$C200,$E200,$G$152,$G$158,$G$156)</f>
        <v>0</v>
      </c>
      <c r="Y200" s="58">
        <f>_xll.DBRW($E$150,$G$155,Y$161,$G$154,$G$153,$C200,$E200,$G$152,$G$158,$G$156)</f>
        <v>0</v>
      </c>
      <c r="Z200" s="58">
        <f>_xll.DBRW($E$150,$G$155,Z$161,$G$154,$G$153,$C200,$E200,$G$152,$G$158,$G$156)</f>
        <v>0</v>
      </c>
      <c r="AB200" s="64">
        <f>_xll.DBRW($E$150,$G$155,AB$161,$G$154,$G$153,$C200,$E200,$G$152,$G$158,$G$156)</f>
        <v>0</v>
      </c>
    </row>
    <row r="201" spans="1:28" s="11" customFormat="1" x14ac:dyDescent="0.3">
      <c r="A201" s="10" t="str">
        <f>IF(_xll.TM1RPTELISCONSOLIDATED($E$163,$E201),IF(_xll.TM1RPTELLEV($E$163,$E201)&lt;=5,_xll.TM1RPTELLEV($E$163,$E201),"Default"),"Leaf")</f>
        <v>Leaf</v>
      </c>
      <c r="B201" s="10"/>
      <c r="C201" s="10" t="str" cm="1">
        <f t="array" ref="C201">_xll.DBRA("Finance:Accounts - MA",$E201,"Period YTD")</f>
        <v>YTD</v>
      </c>
      <c r="D201" s="10"/>
      <c r="E201" s="146" t="s">
        <v>94</v>
      </c>
      <c r="F201" s="17"/>
      <c r="G201" s="52">
        <f>_xll.DBRW($E$150,$G$155,G$161,$G$154,$G$153,$G$157,$E201,$G$152,$G$158,$G$156)</f>
        <v>0</v>
      </c>
      <c r="H201" s="75"/>
      <c r="I201" s="52">
        <f>_xll.DBRW($E$150,$G$155,I$161,$G$154,$G$153,$C201,$E201,$G$152,$G$158,$G$156)</f>
        <v>0</v>
      </c>
      <c r="J201" s="52"/>
      <c r="K201" s="58">
        <f>_xll.DBRW($E$150,$G$155,K$161,$G$154,$G$153,$C201,$E201,$G$152,$G$158,$G$156)</f>
        <v>0</v>
      </c>
      <c r="L201" s="58">
        <f>_xll.DBRW($E$150,$G$155,L$161,$G$154,$G$153,$C201,$E201,$G$152,$G$158,$G$156)</f>
        <v>0</v>
      </c>
      <c r="M201" s="58">
        <f>_xll.DBRW($E$150,$G$155,M$161,$G$154,$G$153,$C201,$E201,$G$152,$G$158,$G$156)</f>
        <v>0</v>
      </c>
      <c r="N201" s="58">
        <f>_xll.DBRW($E$150,$G$155,N$161,$G$154,$G$153,$C201,$E201,$G$152,$G$158,$G$156)</f>
        <v>0</v>
      </c>
      <c r="O201" s="58">
        <f>_xll.DBRW($E$150,$G$155,O$161,$G$154,$G$153,$C201,$E201,$G$152,$G$158,$G$156)</f>
        <v>0</v>
      </c>
      <c r="P201" s="75"/>
      <c r="Q201" s="64">
        <f>_xll.DBRW($E$150,$G$155,Q$161,$G$154,$G$153,$C201,$E201,$G$152,$G$158,$G$156)</f>
        <v>0</v>
      </c>
      <c r="R201" s="64"/>
      <c r="S201" s="58">
        <f>_xll.DBRW($E$150,$G$155,S$161,$G$154,$G$153,$C201,$E201,$G$152,$G$158,$G$156)</f>
        <v>0</v>
      </c>
      <c r="T201" s="58">
        <f>_xll.DBRW($E$150,$G$155,T$161,$G$154,$G$153,$C201,$E201,$G$152,$G$158,$G$156)</f>
        <v>0</v>
      </c>
      <c r="U201" s="64"/>
      <c r="V201" s="64">
        <f>_xll.DBRW($E$150,$G$155,V$161,$G$154,$G$153,$C201,$E201,$G$152,$G$158,$G$156)</f>
        <v>0</v>
      </c>
      <c r="W201" s="75"/>
      <c r="X201" s="58">
        <f>_xll.DBRW($E$150,$G$155,X$161,$G$154,$G$153,$C201,$E201,$G$152,$G$158,$G$156)</f>
        <v>0</v>
      </c>
      <c r="Y201" s="58">
        <f>_xll.DBRW($E$150,$G$155,Y$161,$G$154,$G$153,$C201,$E201,$G$152,$G$158,$G$156)</f>
        <v>0</v>
      </c>
      <c r="Z201" s="58">
        <f>_xll.DBRW($E$150,$G$155,Z$161,$G$154,$G$153,$C201,$E201,$G$152,$G$158,$G$156)</f>
        <v>0</v>
      </c>
      <c r="AB201" s="64">
        <f>_xll.DBRW($E$150,$G$155,AB$161,$G$154,$G$153,$C201,$E201,$G$152,$G$158,$G$156)</f>
        <v>0</v>
      </c>
    </row>
    <row r="202" spans="1:28" s="11" customFormat="1" x14ac:dyDescent="0.3">
      <c r="A202" s="10" t="str">
        <f>IF(_xll.TM1RPTELISCONSOLIDATED($E$163,$E202),IF(_xll.TM1RPTELLEV($E$163,$E202)&lt;=5,_xll.TM1RPTELLEV($E$163,$E202),"Default"),"Leaf")</f>
        <v>Leaf</v>
      </c>
      <c r="B202" s="10"/>
      <c r="C202" s="10" t="str" cm="1">
        <f t="array" ref="C202">_xll.DBRA("Finance:Accounts - MA",$E202,"Period YTD")</f>
        <v>YTD</v>
      </c>
      <c r="D202" s="10"/>
      <c r="E202" s="146" t="s">
        <v>98</v>
      </c>
      <c r="F202" s="17"/>
      <c r="G202" s="52">
        <f>_xll.DBRW($E$150,$G$155,G$161,$G$154,$G$153,$G$157,$E202,$G$152,$G$158,$G$156)</f>
        <v>510995.51750414108</v>
      </c>
      <c r="H202" s="75"/>
      <c r="I202" s="52">
        <f>_xll.DBRW($E$150,$G$155,I$161,$G$154,$G$153,$C202,$E202,$G$152,$G$158,$G$156)</f>
        <v>510995.51750414108</v>
      </c>
      <c r="J202" s="52"/>
      <c r="K202" s="58">
        <f>_xll.DBRW($E$150,$G$155,K$161,$G$154,$G$153,$C202,$E202,$G$152,$G$158,$G$156)</f>
        <v>0</v>
      </c>
      <c r="L202" s="58">
        <f>_xll.DBRW($E$150,$G$155,L$161,$G$154,$G$153,$C202,$E202,$G$152,$G$158,$G$156)</f>
        <v>0</v>
      </c>
      <c r="M202" s="58">
        <f>_xll.DBRW($E$150,$G$155,M$161,$G$154,$G$153,$C202,$E202,$G$152,$G$158,$G$156)</f>
        <v>100459.21470099247</v>
      </c>
      <c r="N202" s="58">
        <f>_xll.DBRW($E$150,$G$155,N$161,$G$154,$G$153,$C202,$E202,$G$152,$G$158,$G$156)</f>
        <v>127286.3028031486</v>
      </c>
      <c r="O202" s="58">
        <f>_xll.DBRW($E$150,$G$155,O$161,$G$154,$G$153,$C202,$E202,$G$152,$G$158,$G$156)</f>
        <v>0</v>
      </c>
      <c r="P202" s="75"/>
      <c r="Q202" s="64">
        <f>_xll.DBRW($E$150,$G$155,Q$161,$G$154,$G$153,$C202,$E202,$G$152,$G$158,$G$156)</f>
        <v>227745.51750414108</v>
      </c>
      <c r="R202" s="64"/>
      <c r="S202" s="58">
        <f>_xll.DBRW($E$150,$G$155,S$161,$G$154,$G$153,$C202,$E202,$G$152,$G$158,$G$156)</f>
        <v>0</v>
      </c>
      <c r="T202" s="58">
        <f>_xll.DBRW($E$150,$G$155,T$161,$G$154,$G$153,$C202,$E202,$G$152,$G$158,$G$156)</f>
        <v>0</v>
      </c>
      <c r="U202" s="64"/>
      <c r="V202" s="64">
        <f>_xll.DBRW($E$150,$G$155,V$161,$G$154,$G$153,$C202,$E202,$G$152,$G$158,$G$156)</f>
        <v>0</v>
      </c>
      <c r="W202" s="75"/>
      <c r="X202" s="58">
        <f>_xll.DBRW($E$150,$G$155,X$161,$G$154,$G$153,$C202,$E202,$G$152,$G$158,$G$156)</f>
        <v>283250</v>
      </c>
      <c r="Y202" s="58">
        <f>_xll.DBRW($E$150,$G$155,Y$161,$G$154,$G$153,$C202,$E202,$G$152,$G$158,$G$156)</f>
        <v>0</v>
      </c>
      <c r="Z202" s="58">
        <f>_xll.DBRW($E$150,$G$155,Z$161,$G$154,$G$153,$C202,$E202,$G$152,$G$158,$G$156)</f>
        <v>0</v>
      </c>
      <c r="AB202" s="64">
        <f>_xll.DBRW($E$150,$G$155,AB$161,$G$154,$G$153,$C202,$E202,$G$152,$G$158,$G$156)</f>
        <v>283250</v>
      </c>
    </row>
    <row r="203" spans="1:28" s="11" customFormat="1" x14ac:dyDescent="0.3">
      <c r="A203" s="10" t="str">
        <f>IF(_xll.TM1RPTELISCONSOLIDATED($E$163,$E203),IF(_xll.TM1RPTELLEV($E$163,$E203)&lt;=5,_xll.TM1RPTELLEV($E$163,$E203),"Default"),"Leaf")</f>
        <v>Leaf</v>
      </c>
      <c r="B203" s="10"/>
      <c r="C203" s="10" t="str" cm="1">
        <f t="array" ref="C203">_xll.DBRA("Finance:Accounts - MA",$E203,"Period YTD")</f>
        <v>YTD</v>
      </c>
      <c r="D203" s="10"/>
      <c r="E203" s="146" t="s">
        <v>99</v>
      </c>
      <c r="F203" s="17"/>
      <c r="G203" s="52">
        <f>_xll.DBRW($E$150,$G$155,G$161,$G$154,$G$153,$G$157,$E203,$G$152,$G$158,$G$156)</f>
        <v>5975101.9318361795</v>
      </c>
      <c r="H203" s="75"/>
      <c r="I203" s="52">
        <f>_xll.DBRW($E$150,$G$155,I$161,$G$154,$G$153,$C203,$E203,$G$152,$G$158,$G$156)</f>
        <v>5975101.9318361795</v>
      </c>
      <c r="J203" s="52"/>
      <c r="K203" s="58">
        <f>_xll.DBRW($E$150,$G$155,K$161,$G$154,$G$153,$C203,$E203,$G$152,$G$158,$G$156)</f>
        <v>2575809.4811881189</v>
      </c>
      <c r="L203" s="58">
        <f>_xll.DBRW($E$150,$G$155,L$161,$G$154,$G$153,$C203,$E203,$G$152,$G$158,$G$156)</f>
        <v>3929714.87</v>
      </c>
      <c r="M203" s="58">
        <f>_xll.DBRW($E$150,$G$155,M$161,$G$154,$G$153,$C203,$E203,$G$152,$G$158,$G$156)</f>
        <v>659320.76342494925</v>
      </c>
      <c r="N203" s="58">
        <f>_xll.DBRW($E$150,$G$155,N$161,$G$154,$G$153,$C203,$E203,$G$152,$G$158,$G$156)</f>
        <v>877003.68627771479</v>
      </c>
      <c r="O203" s="58">
        <f>_xll.DBRW($E$150,$G$155,O$161,$G$154,$G$153,$C203,$E203,$G$152,$G$158,$G$156)</f>
        <v>488431.50902828056</v>
      </c>
      <c r="P203" s="75"/>
      <c r="Q203" s="64">
        <f>_xll.DBRW($E$150,$G$155,Q$161,$G$154,$G$153,$C203,$E203,$G$152,$G$158,$G$156)</f>
        <v>8530280.309919063</v>
      </c>
      <c r="R203" s="64"/>
      <c r="S203" s="58">
        <f>_xll.DBRW($E$150,$G$155,S$161,$G$154,$G$153,$C203,$E203,$G$152,$G$158,$G$156)</f>
        <v>1228604.26</v>
      </c>
      <c r="T203" s="58">
        <f>_xll.DBRW($E$150,$G$155,T$161,$G$154,$G$153,$C203,$E203,$G$152,$G$158,$G$156)</f>
        <v>546853.59191711631</v>
      </c>
      <c r="U203" s="64"/>
      <c r="V203" s="64">
        <f>_xll.DBRW($E$150,$G$155,V$161,$G$154,$G$153,$C203,$E203,$G$152,$G$158,$G$156)</f>
        <v>1775457.8519171164</v>
      </c>
      <c r="W203" s="75"/>
      <c r="X203" s="58">
        <f>_xll.DBRW($E$150,$G$155,X$161,$G$154,$G$153,$C203,$E203,$G$152,$G$158,$G$156)</f>
        <v>-4332767.6399999997</v>
      </c>
      <c r="Y203" s="58">
        <f>_xll.DBRW($E$150,$G$155,Y$161,$G$154,$G$153,$C203,$E203,$G$152,$G$158,$G$156)</f>
        <v>1860.06</v>
      </c>
      <c r="Z203" s="58">
        <f>_xll.DBRW($E$150,$G$155,Z$161,$G$154,$G$153,$C203,$E203,$G$152,$G$158,$G$156)</f>
        <v>271.35000000000002</v>
      </c>
      <c r="AB203" s="64">
        <f>_xll.DBRW($E$150,$G$155,AB$161,$G$154,$G$153,$C203,$E203,$G$152,$G$158,$G$156)</f>
        <v>-4330636.2299999995</v>
      </c>
    </row>
    <row r="204" spans="1:28" s="2" customFormat="1" ht="25.8" x14ac:dyDescent="0.5">
      <c r="A204" s="2">
        <f>IF(_xll.TM1RPTELISCONSOLIDATED($E$163,$E204),IF(_xll.TM1RPTELLEV($E$163,$E204)&lt;=5,_xll.TM1RPTELLEV($E$163,$E204),"Default"),"Leaf")</f>
        <v>0</v>
      </c>
      <c r="C204" s="2" t="str" cm="1">
        <f t="array" ref="C204">_xll.DBRA("Finance:Accounts - MA",$E204,"Period YTD")</f>
        <v>YTD</v>
      </c>
      <c r="E204" s="154" t="s">
        <v>100</v>
      </c>
      <c r="F204" s="66"/>
      <c r="G204" s="67">
        <f>_xll.DBRW($E$150,$G$155,G$161,$G$154,$G$153,$G$157,$E204,$G$152,$G$158,$G$156)</f>
        <v>40251695.396725357</v>
      </c>
      <c r="H204" s="79"/>
      <c r="I204" s="67">
        <f>_xll.DBRW($E$150,$G$155,I$161,$G$154,$G$153,$C204,$E204,$G$152,$G$158,$G$156)</f>
        <v>40251695.396725357</v>
      </c>
      <c r="J204" s="97"/>
      <c r="K204" s="67">
        <f>_xll.DBRW($E$150,$G$155,K$161,$G$154,$G$153,$C204,$E204,$G$152,$G$158,$G$156)</f>
        <v>16156593.227722771</v>
      </c>
      <c r="L204" s="67">
        <f>_xll.DBRW($E$150,$G$155,L$161,$G$154,$G$153,$C204,$E204,$G$152,$G$158,$G$156)</f>
        <v>14965295.950000001</v>
      </c>
      <c r="M204" s="67">
        <f>_xll.DBRW($E$150,$G$155,M$161,$G$154,$G$153,$C204,$E204,$G$152,$G$158,$G$156)</f>
        <v>2832836.393556973</v>
      </c>
      <c r="N204" s="67">
        <f>_xll.DBRW($E$150,$G$155,N$161,$G$154,$G$153,$C204,$E204,$G$152,$G$158,$G$156)</f>
        <v>3196600.1911086487</v>
      </c>
      <c r="O204" s="67">
        <f>_xll.DBRW($E$150,$G$155,O$161,$G$154,$G$153,$C204,$E204,$G$152,$G$158,$G$156)</f>
        <v>2736789.4589613639</v>
      </c>
      <c r="P204" s="79"/>
      <c r="Q204" s="68">
        <f>_xll.DBRW($E$150,$G$155,Q$161,$G$154,$G$153,$C204,$E204,$G$152,$G$158,$G$156)</f>
        <v>39888115.221349768</v>
      </c>
      <c r="R204" s="79"/>
      <c r="S204" s="68">
        <f>_xll.DBRW($E$150,$G$155,S$161,$G$154,$G$153,$C204,$E204,$G$152,$G$158,$G$156)</f>
        <v>3490020.9199999995</v>
      </c>
      <c r="T204" s="68">
        <f>_xll.DBRW($E$150,$G$155,T$161,$G$154,$G$153,$C204,$E204,$G$152,$G$158,$G$156)</f>
        <v>2088158.0272283591</v>
      </c>
      <c r="U204" s="79"/>
      <c r="V204" s="68">
        <f>_xll.DBRW($E$150,$G$155,V$161,$G$154,$G$153,$C204,$E204,$G$152,$G$158,$G$156)</f>
        <v>5578178.94722836</v>
      </c>
      <c r="W204" s="79"/>
      <c r="X204" s="68">
        <f>_xll.DBRW($E$150,$G$155,X$161,$G$154,$G$153,$C204,$E204,$G$152,$G$158,$G$156)</f>
        <v>-1125315.7199999993</v>
      </c>
      <c r="Y204" s="68">
        <f>_xll.DBRW($E$150,$G$155,Y$161,$G$154,$G$153,$C204,$E204,$G$152,$G$158,$G$156)</f>
        <v>77008441.5</v>
      </c>
      <c r="Z204" s="68">
        <f>_xll.DBRW($E$150,$G$155,Z$161,$G$154,$G$153,$C204,$E204,$G$152,$G$158,$G$156)</f>
        <v>-81097724.551852793</v>
      </c>
      <c r="AB204" s="68">
        <f>_xll.DBRW($E$150,$G$155,AB$161,$G$154,$G$153,$C204,$E204,$G$152,$G$158,$G$156)</f>
        <v>-5214598.7718527932</v>
      </c>
    </row>
    <row r="205" spans="1:28" s="11" customFormat="1" x14ac:dyDescent="0.3">
      <c r="A205" s="10" t="str">
        <f>IF(_xll.TM1RPTELISCONSOLIDATED($E$163,$E205),IF(_xll.TM1RPTELLEV($E$163,$E205)&lt;=5,_xll.TM1RPTELLEV($E$163,$E205),"Default"),"Leaf")</f>
        <v>Leaf</v>
      </c>
      <c r="B205" s="10"/>
      <c r="C205" s="10" t="str" cm="1">
        <f t="array" ref="C205">_xll.DBRA("Finance:Accounts - MA",$E205,"Period YTD")</f>
        <v>YTD</v>
      </c>
      <c r="D205" s="10"/>
      <c r="E205" s="146" t="s">
        <v>101</v>
      </c>
      <c r="F205" s="17"/>
      <c r="G205" s="52">
        <f>_xll.DBRW($E$150,$G$155,G$161,$G$154,$G$153,$G$157,$E205,$G$152,$G$158,$G$156)</f>
        <v>-9909435.4291126281</v>
      </c>
      <c r="H205" s="75"/>
      <c r="I205" s="52">
        <f>_xll.DBRW($E$150,$G$155,I$161,$G$154,$G$153,$C205,$E205,$G$152,$G$158,$G$156)</f>
        <v>-9909435.4291126281</v>
      </c>
      <c r="J205" s="52"/>
      <c r="K205" s="58">
        <f>_xll.DBRW($E$150,$G$155,K$161,$G$154,$G$153,$C205,$E205,$G$152,$G$158,$G$156)</f>
        <v>-5132220.76039604</v>
      </c>
      <c r="L205" s="58">
        <f>_xll.DBRW($E$150,$G$155,L$161,$G$154,$G$153,$C205,$E205,$G$152,$G$158,$G$156)</f>
        <v>-2277717.83</v>
      </c>
      <c r="M205" s="58">
        <f>_xll.DBRW($E$150,$G$155,M$161,$G$154,$G$153,$C205,$E205,$G$152,$G$158,$G$156)</f>
        <v>-351250.50706504995</v>
      </c>
      <c r="N205" s="58">
        <f>_xll.DBRW($E$150,$G$155,N$161,$G$154,$G$153,$C205,$E205,$G$152,$G$158,$G$156)</f>
        <v>-530959.11909461452</v>
      </c>
      <c r="O205" s="58">
        <f>_xll.DBRW($E$150,$G$155,O$161,$G$154,$G$153,$C205,$E205,$G$152,$G$158,$G$156)</f>
        <v>-481570.44472235022</v>
      </c>
      <c r="P205" s="75"/>
      <c r="Q205" s="64">
        <f>_xll.DBRW($E$150,$G$155,Q$161,$G$154,$G$153,$C205,$E205,$G$152,$G$158,$G$156)</f>
        <v>-8773718.6612780541</v>
      </c>
      <c r="R205" s="64"/>
      <c r="S205" s="58">
        <f>_xll.DBRW($E$150,$G$155,S$161,$G$154,$G$153,$C205,$E205,$G$152,$G$158,$G$156)</f>
        <v>-239116.15</v>
      </c>
      <c r="T205" s="58">
        <f>_xll.DBRW($E$150,$G$155,T$161,$G$154,$G$153,$C205,$E205,$G$152,$G$158,$G$156)</f>
        <v>-181311.50783457488</v>
      </c>
      <c r="U205" s="64"/>
      <c r="V205" s="64">
        <f>_xll.DBRW($E$150,$G$155,V$161,$G$154,$G$153,$C205,$E205,$G$152,$G$158,$G$156)</f>
        <v>-420427.65783457487</v>
      </c>
      <c r="W205" s="75"/>
      <c r="X205" s="58">
        <f>_xll.DBRW($E$150,$G$155,X$161,$G$154,$G$153,$C205,$E205,$G$152,$G$158,$G$156)</f>
        <v>-574054.55000000005</v>
      </c>
      <c r="Y205" s="58">
        <f>_xll.DBRW($E$150,$G$155,Y$161,$G$154,$G$153,$C205,$E205,$G$152,$G$158,$G$156)</f>
        <v>-141234.56</v>
      </c>
      <c r="Z205" s="58">
        <f>_xll.DBRW($E$150,$G$155,Z$161,$G$154,$G$153,$C205,$E205,$G$152,$G$158,$G$156)</f>
        <v>0</v>
      </c>
      <c r="AB205" s="64">
        <f>_xll.DBRW($E$150,$G$155,AB$161,$G$154,$G$153,$C205,$E205,$G$152,$G$158,$G$156)</f>
        <v>-715289.1100000001</v>
      </c>
    </row>
    <row r="206" spans="1:28" s="11" customFormat="1" x14ac:dyDescent="0.3">
      <c r="A206" s="10" t="str">
        <f>IF(_xll.TM1RPTELISCONSOLIDATED($E$163,$E206),IF(_xll.TM1RPTELLEV($E$163,$E206)&lt;=5,_xll.TM1RPTELLEV($E$163,$E206),"Default"),"Leaf")</f>
        <v>Leaf</v>
      </c>
      <c r="B206" s="10"/>
      <c r="C206" s="10" t="str" cm="1">
        <f t="array" ref="C206">_xll.DBRA("Finance:Accounts - MA",$E206,"Period YTD")</f>
        <v>YTD</v>
      </c>
      <c r="D206" s="10"/>
      <c r="E206" s="146" t="s">
        <v>102</v>
      </c>
      <c r="F206" s="17"/>
      <c r="G206" s="52">
        <f>_xll.DBRW($E$150,$G$155,G$161,$G$154,$G$153,$G$157,$E206,$G$152,$G$158,$G$156)</f>
        <v>-3952336.0981191392</v>
      </c>
      <c r="H206" s="75"/>
      <c r="I206" s="52">
        <f>_xll.DBRW($E$150,$G$155,I$161,$G$154,$G$153,$C206,$E206,$G$152,$G$158,$G$156)</f>
        <v>-3952336.0981191392</v>
      </c>
      <c r="J206" s="52"/>
      <c r="K206" s="58">
        <f>_xll.DBRW($E$150,$G$155,K$161,$G$154,$G$153,$C206,$E206,$G$152,$G$158,$G$156)</f>
        <v>-1508675.4693069307</v>
      </c>
      <c r="L206" s="58">
        <f>_xll.DBRW($E$150,$G$155,L$161,$G$154,$G$153,$C206,$E206,$G$152,$G$158,$G$156)</f>
        <v>-1722525.74</v>
      </c>
      <c r="M206" s="58">
        <f>_xll.DBRW($E$150,$G$155,M$161,$G$154,$G$153,$C206,$E206,$G$152,$G$158,$G$156)</f>
        <v>-255936.83306978366</v>
      </c>
      <c r="N206" s="58">
        <f>_xll.DBRW($E$150,$G$155,N$161,$G$154,$G$153,$C206,$E206,$G$152,$G$158,$G$156)</f>
        <v>-89483.310351512584</v>
      </c>
      <c r="O206" s="58">
        <f>_xll.DBRW($E$150,$G$155,O$161,$G$154,$G$153,$C206,$E206,$G$152,$G$158,$G$156)</f>
        <v>-244956.70813313147</v>
      </c>
      <c r="P206" s="75"/>
      <c r="Q206" s="64">
        <f>_xll.DBRW($E$150,$G$155,Q$161,$G$154,$G$153,$C206,$E206,$G$152,$G$158,$G$156)</f>
        <v>-3821578.0608613584</v>
      </c>
      <c r="R206" s="64"/>
      <c r="S206" s="58">
        <f>_xll.DBRW($E$150,$G$155,S$161,$G$154,$G$153,$C206,$E206,$G$152,$G$158,$G$156)</f>
        <v>-62101.01</v>
      </c>
      <c r="T206" s="58">
        <f>_xll.DBRW($E$150,$G$155,T$161,$G$154,$G$153,$C206,$E206,$G$152,$G$158,$G$156)</f>
        <v>0</v>
      </c>
      <c r="U206" s="64"/>
      <c r="V206" s="64">
        <f>_xll.DBRW($E$150,$G$155,V$161,$G$154,$G$153,$C206,$E206,$G$152,$G$158,$G$156)</f>
        <v>-62101.01</v>
      </c>
      <c r="W206" s="75"/>
      <c r="X206" s="58">
        <f>_xll.DBRW($E$150,$G$155,X$161,$G$154,$G$153,$C206,$E206,$G$152,$G$158,$G$156)</f>
        <v>-973535.12</v>
      </c>
      <c r="Y206" s="58">
        <f>_xll.DBRW($E$150,$G$155,Y$161,$G$154,$G$153,$C206,$E206,$G$152,$G$158,$G$156)</f>
        <v>-6000</v>
      </c>
      <c r="Z206" s="58">
        <f>_xll.DBRW($E$150,$G$155,Z$161,$G$154,$G$153,$C206,$E206,$G$152,$G$158,$G$156)</f>
        <v>910878.09274221922</v>
      </c>
      <c r="AB206" s="64">
        <f>_xll.DBRW($E$150,$G$155,AB$161,$G$154,$G$153,$C206,$E206,$G$152,$G$158,$G$156)</f>
        <v>-68657.027257780777</v>
      </c>
    </row>
    <row r="207" spans="1:28" s="11" customFormat="1" x14ac:dyDescent="0.3">
      <c r="A207" s="10" t="str">
        <f>IF(_xll.TM1RPTELISCONSOLIDATED($E$163,$E207),IF(_xll.TM1RPTELLEV($E$163,$E207)&lt;=5,_xll.TM1RPTELLEV($E$163,$E207),"Default"),"Leaf")</f>
        <v>Leaf</v>
      </c>
      <c r="B207" s="10"/>
      <c r="C207" s="10" t="str" cm="1">
        <f t="array" ref="C207">_xll.DBRA("Finance:Accounts - MA",$E207,"Period YTD")</f>
        <v>YTD</v>
      </c>
      <c r="D207" s="10"/>
      <c r="E207" s="146" t="s">
        <v>103</v>
      </c>
      <c r="F207" s="17"/>
      <c r="G207" s="52">
        <f>_xll.DBRW($E$150,$G$155,G$161,$G$154,$G$153,$G$157,$E207,$G$152,$G$158,$G$156)</f>
        <v>-423708.60183267936</v>
      </c>
      <c r="H207" s="75"/>
      <c r="I207" s="52">
        <f>_xll.DBRW($E$150,$G$155,I$161,$G$154,$G$153,$C207,$E207,$G$152,$G$158,$G$156)</f>
        <v>-423708.60183267936</v>
      </c>
      <c r="J207" s="52"/>
      <c r="K207" s="58">
        <f>_xll.DBRW($E$150,$G$155,K$161,$G$154,$G$153,$C207,$E207,$G$152,$G$158,$G$156)</f>
        <v>0</v>
      </c>
      <c r="L207" s="58">
        <f>_xll.DBRW($E$150,$G$155,L$161,$G$154,$G$153,$C207,$E207,$G$152,$G$158,$G$156)</f>
        <v>0</v>
      </c>
      <c r="M207" s="58">
        <f>_xll.DBRW($E$150,$G$155,M$161,$G$154,$G$153,$C207,$E207,$G$152,$G$158,$G$156)</f>
        <v>-111687.76779637487</v>
      </c>
      <c r="N207" s="58">
        <f>_xll.DBRW($E$150,$G$155,N$161,$G$154,$G$153,$C207,$E207,$G$152,$G$158,$G$156)</f>
        <v>0</v>
      </c>
      <c r="O207" s="58">
        <f>_xll.DBRW($E$150,$G$155,O$161,$G$154,$G$153,$C207,$E207,$G$152,$G$158,$G$156)</f>
        <v>0</v>
      </c>
      <c r="P207" s="75"/>
      <c r="Q207" s="64">
        <f>_xll.DBRW($E$150,$G$155,Q$161,$G$154,$G$153,$C207,$E207,$G$152,$G$158,$G$156)</f>
        <v>-111687.76779637487</v>
      </c>
      <c r="R207" s="64"/>
      <c r="S207" s="58">
        <f>_xll.DBRW($E$150,$G$155,S$161,$G$154,$G$153,$C207,$E207,$G$152,$G$158,$G$156)</f>
        <v>-80462.490000000005</v>
      </c>
      <c r="T207" s="58">
        <f>_xll.DBRW($E$150,$G$155,T$161,$G$154,$G$153,$C207,$E207,$G$152,$G$158,$G$156)</f>
        <v>-231558.34403630448</v>
      </c>
      <c r="U207" s="64"/>
      <c r="V207" s="64">
        <f>_xll.DBRW($E$150,$G$155,V$161,$G$154,$G$153,$C207,$E207,$G$152,$G$158,$G$156)</f>
        <v>-312020.8340363045</v>
      </c>
      <c r="W207" s="75"/>
      <c r="X207" s="58">
        <f>_xll.DBRW($E$150,$G$155,X$161,$G$154,$G$153,$C207,$E207,$G$152,$G$158,$G$156)</f>
        <v>0</v>
      </c>
      <c r="Y207" s="58">
        <f>_xll.DBRW($E$150,$G$155,Y$161,$G$154,$G$153,$C207,$E207,$G$152,$G$158,$G$156)</f>
        <v>0</v>
      </c>
      <c r="Z207" s="58">
        <f>_xll.DBRW($E$150,$G$155,Z$161,$G$154,$G$153,$C207,$E207,$G$152,$G$158,$G$156)</f>
        <v>0</v>
      </c>
      <c r="AB207" s="64">
        <f>_xll.DBRW($E$150,$G$155,AB$161,$G$154,$G$153,$C207,$E207,$G$152,$G$158,$G$156)</f>
        <v>0</v>
      </c>
    </row>
    <row r="208" spans="1:28" s="11" customFormat="1" x14ac:dyDescent="0.3">
      <c r="A208" s="10" t="str">
        <f>IF(_xll.TM1RPTELISCONSOLIDATED($E$163,$E208),IF(_xll.TM1RPTELLEV($E$163,$E208)&lt;=5,_xll.TM1RPTELLEV($E$163,$E208),"Default"),"Leaf")</f>
        <v>Leaf</v>
      </c>
      <c r="B208" s="10"/>
      <c r="C208" s="10" t="str" cm="1">
        <f t="array" ref="C208">_xll.DBRA("Finance:Accounts - MA",$E208,"Period YTD")</f>
        <v>YTD</v>
      </c>
      <c r="D208" s="10"/>
      <c r="E208" s="146" t="s">
        <v>167</v>
      </c>
      <c r="F208" s="17"/>
      <c r="G208" s="52">
        <f>_xll.DBRW($E$150,$G$155,G$161,$G$154,$G$153,$G$157,$E208,$G$152,$G$158,$G$156)</f>
        <v>-1678925.1175981276</v>
      </c>
      <c r="H208" s="75"/>
      <c r="I208" s="52">
        <f>_xll.DBRW($E$150,$G$155,I$161,$G$154,$G$153,$C208,$E208,$G$152,$G$158,$G$156)</f>
        <v>-1678925.1175981276</v>
      </c>
      <c r="J208" s="52"/>
      <c r="K208" s="58">
        <f>_xll.DBRW($E$150,$G$155,K$161,$G$154,$G$153,$C208,$E208,$G$152,$G$158,$G$156)</f>
        <v>-777034.29702970304</v>
      </c>
      <c r="L208" s="58">
        <f>_xll.DBRW($E$150,$G$155,L$161,$G$154,$G$153,$C208,$E208,$G$152,$G$158,$G$156)</f>
        <v>-221146.36</v>
      </c>
      <c r="M208" s="58">
        <f>_xll.DBRW($E$150,$G$155,M$161,$G$154,$G$153,$C208,$E208,$G$152,$G$158,$G$156)</f>
        <v>-140816.93918944086</v>
      </c>
      <c r="N208" s="58">
        <f>_xll.DBRW($E$150,$G$155,N$161,$G$154,$G$153,$C208,$E208,$G$152,$G$158,$G$156)</f>
        <v>-253014.51095287286</v>
      </c>
      <c r="O208" s="58">
        <f>_xll.DBRW($E$150,$G$155,O$161,$G$154,$G$153,$C208,$E208,$G$152,$G$158,$G$156)</f>
        <v>-140004.96719980694</v>
      </c>
      <c r="P208" s="75"/>
      <c r="Q208" s="64">
        <f>_xll.DBRW($E$150,$G$155,Q$161,$G$154,$G$153,$C208,$E208,$G$152,$G$158,$G$156)</f>
        <v>-1532017.0743718236</v>
      </c>
      <c r="R208" s="64"/>
      <c r="S208" s="58">
        <f>_xll.DBRW($E$150,$G$155,S$161,$G$154,$G$153,$C208,$E208,$G$152,$G$158,$G$156)</f>
        <v>-32132.63</v>
      </c>
      <c r="T208" s="58">
        <f>_xll.DBRW($E$150,$G$155,T$161,$G$154,$G$153,$C208,$E208,$G$152,$G$158,$G$156)</f>
        <v>-90532.083226303628</v>
      </c>
      <c r="U208" s="64"/>
      <c r="V208" s="64">
        <f>_xll.DBRW($E$150,$G$155,V$161,$G$154,$G$153,$C208,$E208,$G$152,$G$158,$G$156)</f>
        <v>-122664.71322630363</v>
      </c>
      <c r="W208" s="75"/>
      <c r="X208" s="58">
        <f>_xll.DBRW($E$150,$G$155,X$161,$G$154,$G$153,$C208,$E208,$G$152,$G$158,$G$156)</f>
        <v>-24243.33</v>
      </c>
      <c r="Y208" s="58">
        <f>_xll.DBRW($E$150,$G$155,Y$161,$G$154,$G$153,$C208,$E208,$G$152,$G$158,$G$156)</f>
        <v>0</v>
      </c>
      <c r="Z208" s="58">
        <f>_xll.DBRW($E$150,$G$155,Z$161,$G$154,$G$153,$C208,$E208,$G$152,$G$158,$G$156)</f>
        <v>0</v>
      </c>
      <c r="AB208" s="64">
        <f>_xll.DBRW($E$150,$G$155,AB$161,$G$154,$G$153,$C208,$E208,$G$152,$G$158,$G$156)</f>
        <v>-24243.33</v>
      </c>
    </row>
    <row r="209" spans="1:28" s="11" customFormat="1" x14ac:dyDescent="0.3">
      <c r="A209" s="10" t="str">
        <f>IF(_xll.TM1RPTELISCONSOLIDATED($E$163,$E209),IF(_xll.TM1RPTELLEV($E$163,$E209)&lt;=5,_xll.TM1RPTELLEV($E$163,$E209),"Default"),"Leaf")</f>
        <v>Leaf</v>
      </c>
      <c r="B209" s="10"/>
      <c r="C209" s="10" t="str" cm="1">
        <f t="array" ref="C209">_xll.DBRA("Finance:Accounts - MA",$E209,"Period YTD")</f>
        <v>YTD</v>
      </c>
      <c r="D209" s="10"/>
      <c r="E209" s="146" t="s">
        <v>104</v>
      </c>
      <c r="F209" s="17"/>
      <c r="G209" s="52">
        <f>_xll.DBRW($E$150,$G$155,G$161,$G$154,$G$153,$G$157,$E209,$G$152,$G$158,$G$156)</f>
        <v>-2125968.1153707616</v>
      </c>
      <c r="H209" s="75"/>
      <c r="I209" s="52">
        <f>_xll.DBRW($E$150,$G$155,I$161,$G$154,$G$153,$C209,$E209,$G$152,$G$158,$G$156)</f>
        <v>-2125968.1153707616</v>
      </c>
      <c r="J209" s="52"/>
      <c r="K209" s="58">
        <f>_xll.DBRW($E$150,$G$155,K$161,$G$154,$G$153,$C209,$E209,$G$152,$G$158,$G$156)</f>
        <v>0</v>
      </c>
      <c r="L209" s="58">
        <f>_xll.DBRW($E$150,$G$155,L$161,$G$154,$G$153,$C209,$E209,$G$152,$G$158,$G$156)</f>
        <v>-1357099.67</v>
      </c>
      <c r="M209" s="58">
        <f>_xll.DBRW($E$150,$G$155,M$161,$G$154,$G$153,$C209,$E209,$G$152,$G$158,$G$156)</f>
        <v>0</v>
      </c>
      <c r="N209" s="58">
        <f>_xll.DBRW($E$150,$G$155,N$161,$G$154,$G$153,$C209,$E209,$G$152,$G$158,$G$156)</f>
        <v>0</v>
      </c>
      <c r="O209" s="58">
        <f>_xll.DBRW($E$150,$G$155,O$161,$G$154,$G$153,$C209,$E209,$G$152,$G$158,$G$156)</f>
        <v>-111829.62000043879</v>
      </c>
      <c r="P209" s="75"/>
      <c r="Q209" s="64">
        <f>_xll.DBRW($E$150,$G$155,Q$161,$G$154,$G$153,$C209,$E209,$G$152,$G$158,$G$156)</f>
        <v>-1468929.2900004387</v>
      </c>
      <c r="R209" s="64"/>
      <c r="S209" s="58">
        <f>_xll.DBRW($E$150,$G$155,S$161,$G$154,$G$153,$C209,$E209,$G$152,$G$158,$G$156)</f>
        <v>-36228.71</v>
      </c>
      <c r="T209" s="58">
        <f>_xll.DBRW($E$150,$G$155,T$161,$G$154,$G$153,$C209,$E209,$G$152,$G$158,$G$156)</f>
        <v>-441300.32537032285</v>
      </c>
      <c r="U209" s="64"/>
      <c r="V209" s="64">
        <f>_xll.DBRW($E$150,$G$155,V$161,$G$154,$G$153,$C209,$E209,$G$152,$G$158,$G$156)</f>
        <v>-477529.03537032288</v>
      </c>
      <c r="W209" s="75"/>
      <c r="X209" s="58">
        <f>_xll.DBRW($E$150,$G$155,X$161,$G$154,$G$153,$C209,$E209,$G$152,$G$158,$G$156)</f>
        <v>-179509.79</v>
      </c>
      <c r="Y209" s="58">
        <f>_xll.DBRW($E$150,$G$155,Y$161,$G$154,$G$153,$C209,$E209,$G$152,$G$158,$G$156)</f>
        <v>0</v>
      </c>
      <c r="Z209" s="58">
        <f>_xll.DBRW($E$150,$G$155,Z$161,$G$154,$G$153,$C209,$E209,$G$152,$G$158,$G$156)</f>
        <v>0</v>
      </c>
      <c r="AB209" s="64">
        <f>_xll.DBRW($E$150,$G$155,AB$161,$G$154,$G$153,$C209,$E209,$G$152,$G$158,$G$156)</f>
        <v>-179509.79</v>
      </c>
    </row>
    <row r="210" spans="1:28" s="11" customFormat="1" x14ac:dyDescent="0.3">
      <c r="A210" s="10" t="str">
        <f>IF(_xll.TM1RPTELISCONSOLIDATED($E$163,$E210),IF(_xll.TM1RPTELLEV($E$163,$E210)&lt;=5,_xll.TM1RPTELLEV($E$163,$E210),"Default"),"Leaf")</f>
        <v>Leaf</v>
      </c>
      <c r="B210" s="10"/>
      <c r="C210" s="10" t="str" cm="1">
        <f t="array" ref="C210">_xll.DBRA("Finance:Accounts - MA",$E210,"Period YTD")</f>
        <v>YTD</v>
      </c>
      <c r="D210" s="10"/>
      <c r="E210" s="146" t="s">
        <v>105</v>
      </c>
      <c r="F210" s="17"/>
      <c r="G210" s="52">
        <f>_xll.DBRW($E$150,$G$155,G$161,$G$154,$G$153,$G$157,$E210,$G$152,$G$158,$G$156)</f>
        <v>-7982878.0904889749</v>
      </c>
      <c r="H210" s="75"/>
      <c r="I210" s="52">
        <f>_xll.DBRW($E$150,$G$155,I$161,$G$154,$G$153,$C210,$E210,$G$152,$G$158,$G$156)</f>
        <v>-7982878.0904889749</v>
      </c>
      <c r="J210" s="52"/>
      <c r="K210" s="58">
        <f>_xll.DBRW($E$150,$G$155,K$161,$G$154,$G$153,$C210,$E210,$G$152,$G$158,$G$156)</f>
        <v>-6814923.9524752479</v>
      </c>
      <c r="L210" s="58">
        <f>_xll.DBRW($E$150,$G$155,L$161,$G$154,$G$153,$C210,$E210,$G$152,$G$158,$G$156)</f>
        <v>-1144578.3400000001</v>
      </c>
      <c r="M210" s="58">
        <f>_xll.DBRW($E$150,$G$155,M$161,$G$154,$G$153,$C210,$E210,$G$152,$G$158,$G$156)</f>
        <v>-23375.798013727159</v>
      </c>
      <c r="N210" s="58">
        <f>_xll.DBRW($E$150,$G$155,N$161,$G$154,$G$153,$C210,$E210,$G$152,$G$158,$G$156)</f>
        <v>0</v>
      </c>
      <c r="O210" s="58">
        <f>_xll.DBRW($E$150,$G$155,O$161,$G$154,$G$153,$C210,$E210,$G$152,$G$158,$G$156)</f>
        <v>0</v>
      </c>
      <c r="P210" s="75"/>
      <c r="Q210" s="64">
        <f>_xll.DBRW($E$150,$G$155,Q$161,$G$154,$G$153,$C210,$E210,$G$152,$G$158,$G$156)</f>
        <v>-7982878.0904889749</v>
      </c>
      <c r="R210" s="64"/>
      <c r="S210" s="58">
        <f>_xll.DBRW($E$150,$G$155,S$161,$G$154,$G$153,$C210,$E210,$G$152,$G$158,$G$156)</f>
        <v>0</v>
      </c>
      <c r="T210" s="58">
        <f>_xll.DBRW($E$150,$G$155,T$161,$G$154,$G$153,$C210,$E210,$G$152,$G$158,$G$156)</f>
        <v>0</v>
      </c>
      <c r="U210" s="64"/>
      <c r="V210" s="64">
        <f>_xll.DBRW($E$150,$G$155,V$161,$G$154,$G$153,$C210,$E210,$G$152,$G$158,$G$156)</f>
        <v>0</v>
      </c>
      <c r="W210" s="75"/>
      <c r="X210" s="58">
        <f>_xll.DBRW($E$150,$G$155,X$161,$G$154,$G$153,$C210,$E210,$G$152,$G$158,$G$156)</f>
        <v>0</v>
      </c>
      <c r="Y210" s="58">
        <f>_xll.DBRW($E$150,$G$155,Y$161,$G$154,$G$153,$C210,$E210,$G$152,$G$158,$G$156)</f>
        <v>0</v>
      </c>
      <c r="Z210" s="58">
        <f>_xll.DBRW($E$150,$G$155,Z$161,$G$154,$G$153,$C210,$E210,$G$152,$G$158,$G$156)</f>
        <v>0</v>
      </c>
      <c r="AB210" s="64">
        <f>_xll.DBRW($E$150,$G$155,AB$161,$G$154,$G$153,$C210,$E210,$G$152,$G$158,$G$156)</f>
        <v>0</v>
      </c>
    </row>
    <row r="211" spans="1:28" s="11" customFormat="1" x14ac:dyDescent="0.3">
      <c r="A211" s="10" t="str">
        <f>IF(_xll.TM1RPTELISCONSOLIDATED($E$163,$E211),IF(_xll.TM1RPTELLEV($E$163,$E211)&lt;=5,_xll.TM1RPTELLEV($E$163,$E211),"Default"),"Leaf")</f>
        <v>Leaf</v>
      </c>
      <c r="B211" s="10"/>
      <c r="C211" s="10" t="str" cm="1">
        <f t="array" ref="C211">_xll.DBRA("Finance:Accounts - MA",$E211,"Period YTD")</f>
        <v>YTD</v>
      </c>
      <c r="D211" s="10"/>
      <c r="E211" s="146" t="s">
        <v>106</v>
      </c>
      <c r="F211" s="17"/>
      <c r="G211" s="52">
        <f>_xll.DBRW($E$150,$G$155,G$161,$G$154,$G$153,$G$157,$E211,$G$152,$G$158,$G$156)</f>
        <v>263056.92396039603</v>
      </c>
      <c r="H211" s="75"/>
      <c r="I211" s="52">
        <f>_xll.DBRW($E$150,$G$155,I$161,$G$154,$G$153,$C211,$E211,$G$152,$G$158,$G$156)</f>
        <v>263056.92396039603</v>
      </c>
      <c r="J211" s="52"/>
      <c r="K211" s="58">
        <f>_xll.DBRW($E$150,$G$155,K$161,$G$154,$G$153,$C211,$E211,$G$152,$G$158,$G$156)</f>
        <v>210114.80396039604</v>
      </c>
      <c r="L211" s="58">
        <f>_xll.DBRW($E$150,$G$155,L$161,$G$154,$G$153,$C211,$E211,$G$152,$G$158,$G$156)</f>
        <v>115303.12</v>
      </c>
      <c r="M211" s="58">
        <f>_xll.DBRW($E$150,$G$155,M$161,$G$154,$G$153,$C211,$E211,$G$152,$G$158,$G$156)</f>
        <v>0</v>
      </c>
      <c r="N211" s="58">
        <f>_xll.DBRW($E$150,$G$155,N$161,$G$154,$G$153,$C211,$E211,$G$152,$G$158,$G$156)</f>
        <v>0</v>
      </c>
      <c r="O211" s="58">
        <f>_xll.DBRW($E$150,$G$155,O$161,$G$154,$G$153,$C211,$E211,$G$152,$G$158,$G$156)</f>
        <v>0</v>
      </c>
      <c r="P211" s="75"/>
      <c r="Q211" s="64">
        <f>_xll.DBRW($E$150,$G$155,Q$161,$G$154,$G$153,$C211,$E211,$G$152,$G$158,$G$156)</f>
        <v>325417.92396039603</v>
      </c>
      <c r="R211" s="64"/>
      <c r="S211" s="58">
        <f>_xll.DBRW($E$150,$G$155,S$161,$G$154,$G$153,$C211,$E211,$G$152,$G$158,$G$156)</f>
        <v>0</v>
      </c>
      <c r="T211" s="58">
        <f>_xll.DBRW($E$150,$G$155,T$161,$G$154,$G$153,$C211,$E211,$G$152,$G$158,$G$156)</f>
        <v>0</v>
      </c>
      <c r="U211" s="64"/>
      <c r="V211" s="64">
        <f>_xll.DBRW($E$150,$G$155,V$161,$G$154,$G$153,$C211,$E211,$G$152,$G$158,$G$156)</f>
        <v>0</v>
      </c>
      <c r="W211" s="75"/>
      <c r="X211" s="58">
        <f>_xll.DBRW($E$150,$G$155,X$161,$G$154,$G$153,$C211,$E211,$G$152,$G$158,$G$156)</f>
        <v>0</v>
      </c>
      <c r="Y211" s="58">
        <f>_xll.DBRW($E$150,$G$155,Y$161,$G$154,$G$153,$C211,$E211,$G$152,$G$158,$G$156)</f>
        <v>-62361</v>
      </c>
      <c r="Z211" s="58">
        <f>_xll.DBRW($E$150,$G$155,Z$161,$G$154,$G$153,$C211,$E211,$G$152,$G$158,$G$156)</f>
        <v>0</v>
      </c>
      <c r="AB211" s="64">
        <f>_xll.DBRW($E$150,$G$155,AB$161,$G$154,$G$153,$C211,$E211,$G$152,$G$158,$G$156)</f>
        <v>-62361</v>
      </c>
    </row>
    <row r="212" spans="1:28" s="11" customFormat="1" x14ac:dyDescent="0.3">
      <c r="A212" s="10" t="str">
        <f>IF(_xll.TM1RPTELISCONSOLIDATED($E$163,$E212),IF(_xll.TM1RPTELLEV($E$163,$E212)&lt;=5,_xll.TM1RPTELLEV($E$163,$E212),"Default"),"Leaf")</f>
        <v>Leaf</v>
      </c>
      <c r="B212" s="10"/>
      <c r="C212" s="10" t="str" cm="1">
        <f t="array" ref="C212">_xll.DBRA("Finance:Accounts - MA",$E212,"Period YTD")</f>
        <v>YTD</v>
      </c>
      <c r="D212" s="10"/>
      <c r="E212" s="146" t="s">
        <v>107</v>
      </c>
      <c r="F212" s="17"/>
      <c r="G212" s="52">
        <f>_xll.DBRW($E$150,$G$155,G$161,$G$154,$G$153,$G$157,$E212,$G$152,$G$158,$G$156)</f>
        <v>-4698721.5024752477</v>
      </c>
      <c r="H212" s="75"/>
      <c r="I212" s="52">
        <f>_xll.DBRW($E$150,$G$155,I$161,$G$154,$G$153,$C212,$E212,$G$152,$G$158,$G$156)</f>
        <v>-4698721.5024752477</v>
      </c>
      <c r="J212" s="52"/>
      <c r="K212" s="58">
        <f>_xll.DBRW($E$150,$G$155,K$161,$G$154,$G$153,$C212,$E212,$G$152,$G$158,$G$156)</f>
        <v>-680804.7524752476</v>
      </c>
      <c r="L212" s="58">
        <f>_xll.DBRW($E$150,$G$155,L$161,$G$154,$G$153,$C212,$E212,$G$152,$G$158,$G$156)</f>
        <v>-220986</v>
      </c>
      <c r="M212" s="58">
        <f>_xll.DBRW($E$150,$G$155,M$161,$G$154,$G$153,$C212,$E212,$G$152,$G$158,$G$156)</f>
        <v>0</v>
      </c>
      <c r="N212" s="58">
        <f>_xll.DBRW($E$150,$G$155,N$161,$G$154,$G$153,$C212,$E212,$G$152,$G$158,$G$156)</f>
        <v>0</v>
      </c>
      <c r="O212" s="58">
        <f>_xll.DBRW($E$150,$G$155,O$161,$G$154,$G$153,$C212,$E212,$G$152,$G$158,$G$156)</f>
        <v>0</v>
      </c>
      <c r="P212" s="75"/>
      <c r="Q212" s="64">
        <f>_xll.DBRW($E$150,$G$155,Q$161,$G$154,$G$153,$C212,$E212,$G$152,$G$158,$G$156)</f>
        <v>-901790.7524752476</v>
      </c>
      <c r="R212" s="64"/>
      <c r="S212" s="58">
        <f>_xll.DBRW($E$150,$G$155,S$161,$G$154,$G$153,$C212,$E212,$G$152,$G$158,$G$156)</f>
        <v>-62263</v>
      </c>
      <c r="T212" s="58">
        <f>_xll.DBRW($E$150,$G$155,T$161,$G$154,$G$153,$C212,$E212,$G$152,$G$158,$G$156)</f>
        <v>0</v>
      </c>
      <c r="U212" s="64"/>
      <c r="V212" s="64">
        <f>_xll.DBRW($E$150,$G$155,V$161,$G$154,$G$153,$C212,$E212,$G$152,$G$158,$G$156)</f>
        <v>-62263</v>
      </c>
      <c r="W212" s="75"/>
      <c r="X212" s="58">
        <f>_xll.DBRW($E$150,$G$155,X$161,$G$154,$G$153,$C212,$E212,$G$152,$G$158,$G$156)</f>
        <v>0</v>
      </c>
      <c r="Y212" s="58">
        <f>_xll.DBRW($E$150,$G$155,Y$161,$G$154,$G$153,$C212,$E212,$G$152,$G$158,$G$156)</f>
        <v>-10346</v>
      </c>
      <c r="Z212" s="58">
        <f>_xll.DBRW($E$150,$G$155,Z$161,$G$154,$G$153,$C212,$E212,$G$152,$G$158,$G$156)</f>
        <v>-3724321.75</v>
      </c>
      <c r="AB212" s="64">
        <f>_xll.DBRW($E$150,$G$155,AB$161,$G$154,$G$153,$C212,$E212,$G$152,$G$158,$G$156)</f>
        <v>-3734667.75</v>
      </c>
    </row>
    <row r="213" spans="1:28" s="11" customFormat="1" x14ac:dyDescent="0.3">
      <c r="A213" s="10" t="str">
        <f>IF(_xll.TM1RPTELISCONSOLIDATED($E$163,$E213),IF(_xll.TM1RPTELLEV($E$163,$E213)&lt;=5,_xll.TM1RPTELLEV($E$163,$E213),"Default"),"Leaf")</f>
        <v>Leaf</v>
      </c>
      <c r="B213" s="10"/>
      <c r="C213" s="10" t="str" cm="1">
        <f t="array" ref="C213">_xll.DBRA("Finance:Accounts - MA",$E213,"Period YTD")</f>
        <v>YTD</v>
      </c>
      <c r="D213" s="10"/>
      <c r="E213" s="146" t="s">
        <v>108</v>
      </c>
      <c r="F213" s="17"/>
      <c r="G213" s="52">
        <f>_xll.DBRW($E$150,$G$155,G$161,$G$154,$G$153,$G$157,$E213,$G$152,$G$158,$G$156)</f>
        <v>-60685.161194201683</v>
      </c>
      <c r="H213" s="75"/>
      <c r="I213" s="52">
        <f>_xll.DBRW($E$150,$G$155,I$161,$G$154,$G$153,$C213,$E213,$G$152,$G$158,$G$156)</f>
        <v>-60685.161194201683</v>
      </c>
      <c r="J213" s="52"/>
      <c r="K213" s="58">
        <f>_xll.DBRW($E$150,$G$155,K$161,$G$154,$G$153,$C213,$E213,$G$152,$G$158,$G$156)</f>
        <v>0</v>
      </c>
      <c r="L213" s="58">
        <f>_xll.DBRW($E$150,$G$155,L$161,$G$154,$G$153,$C213,$E213,$G$152,$G$158,$G$156)</f>
        <v>0</v>
      </c>
      <c r="M213" s="58">
        <f>_xll.DBRW($E$150,$G$155,M$161,$G$154,$G$153,$C213,$E213,$G$152,$G$158,$G$156)</f>
        <v>-60685.161194201683</v>
      </c>
      <c r="N213" s="58">
        <f>_xll.DBRW($E$150,$G$155,N$161,$G$154,$G$153,$C213,$E213,$G$152,$G$158,$G$156)</f>
        <v>0</v>
      </c>
      <c r="O213" s="58">
        <f>_xll.DBRW($E$150,$G$155,O$161,$G$154,$G$153,$C213,$E213,$G$152,$G$158,$G$156)</f>
        <v>0</v>
      </c>
      <c r="P213" s="75"/>
      <c r="Q213" s="64">
        <f>_xll.DBRW($E$150,$G$155,Q$161,$G$154,$G$153,$C213,$E213,$G$152,$G$158,$G$156)</f>
        <v>-60685.161194201683</v>
      </c>
      <c r="R213" s="64"/>
      <c r="S213" s="58">
        <f>_xll.DBRW($E$150,$G$155,S$161,$G$154,$G$153,$C213,$E213,$G$152,$G$158,$G$156)</f>
        <v>0</v>
      </c>
      <c r="T213" s="58">
        <f>_xll.DBRW($E$150,$G$155,T$161,$G$154,$G$153,$C213,$E213,$G$152,$G$158,$G$156)</f>
        <v>0</v>
      </c>
      <c r="U213" s="64"/>
      <c r="V213" s="64">
        <f>_xll.DBRW($E$150,$G$155,V$161,$G$154,$G$153,$C213,$E213,$G$152,$G$158,$G$156)</f>
        <v>0</v>
      </c>
      <c r="W213" s="75"/>
      <c r="X213" s="58">
        <f>_xll.DBRW($E$150,$G$155,X$161,$G$154,$G$153,$C213,$E213,$G$152,$G$158,$G$156)</f>
        <v>0</v>
      </c>
      <c r="Y213" s="58">
        <f>_xll.DBRW($E$150,$G$155,Y$161,$G$154,$G$153,$C213,$E213,$G$152,$G$158,$G$156)</f>
        <v>0</v>
      </c>
      <c r="Z213" s="58">
        <f>_xll.DBRW($E$150,$G$155,Z$161,$G$154,$G$153,$C213,$E213,$G$152,$G$158,$G$156)</f>
        <v>0</v>
      </c>
      <c r="AB213" s="64">
        <f>_xll.DBRW($E$150,$G$155,AB$161,$G$154,$G$153,$C213,$E213,$G$152,$G$158,$G$156)</f>
        <v>0</v>
      </c>
    </row>
    <row r="214" spans="1:28" s="2" customFormat="1" ht="25.8" x14ac:dyDescent="0.5">
      <c r="A214" s="2">
        <f>IF(_xll.TM1RPTELISCONSOLIDATED($E$163,$E214),IF(_xll.TM1RPTELLEV($E$163,$E214)&lt;=5,_xll.TM1RPTELLEV($E$163,$E214),"Default"),"Leaf")</f>
        <v>0</v>
      </c>
      <c r="C214" s="2" t="str" cm="1">
        <f t="array" ref="C214">_xll.DBRA("Finance:Accounts - MA",$E214,"Period YTD")</f>
        <v>YTD</v>
      </c>
      <c r="E214" s="154" t="s">
        <v>109</v>
      </c>
      <c r="F214" s="66"/>
      <c r="G214" s="67">
        <f>_xll.DBRW($E$150,$G$155,G$161,$G$154,$G$153,$G$157,$E214,$G$152,$G$158,$G$156)</f>
        <v>-30569601.192231353</v>
      </c>
      <c r="H214" s="79"/>
      <c r="I214" s="67">
        <f>_xll.DBRW($E$150,$G$155,I$161,$G$154,$G$153,$C214,$E214,$G$152,$G$158,$G$156)</f>
        <v>-30569601.192231353</v>
      </c>
      <c r="J214" s="97"/>
      <c r="K214" s="67">
        <f>_xll.DBRW($E$150,$G$155,K$161,$G$154,$G$153,$C214,$E214,$G$152,$G$158,$G$156)</f>
        <v>-18147935.53267327</v>
      </c>
      <c r="L214" s="67">
        <f>_xll.DBRW($E$150,$G$155,L$161,$G$154,$G$153,$C214,$E214,$G$152,$G$158,$G$156)</f>
        <v>-7240306.3199999994</v>
      </c>
      <c r="M214" s="67">
        <f>_xll.DBRW($E$150,$G$155,M$161,$G$154,$G$153,$C214,$E214,$G$152,$G$158,$G$156)</f>
        <v>-1157711.6931401463</v>
      </c>
      <c r="N214" s="67">
        <f>_xll.DBRW($E$150,$G$155,N$161,$G$154,$G$153,$C214,$E214,$G$152,$G$158,$G$156)</f>
        <v>-1222153.1302000133</v>
      </c>
      <c r="O214" s="67">
        <f>_xll.DBRW($E$150,$G$155,O$161,$G$154,$G$153,$C214,$E214,$G$152,$G$158,$G$156)</f>
        <v>-994539.29002391454</v>
      </c>
      <c r="P214" s="79"/>
      <c r="Q214" s="68">
        <f>_xll.DBRW($E$150,$G$155,Q$161,$G$154,$G$153,$C214,$E214,$G$152,$G$158,$G$156)</f>
        <v>-28762645.966037337</v>
      </c>
      <c r="R214" s="79"/>
      <c r="S214" s="68">
        <f>_xll.DBRW($E$150,$G$155,S$161,$G$154,$G$153,$C214,$E214,$G$152,$G$158,$G$156)</f>
        <v>-514400.62</v>
      </c>
      <c r="T214" s="68">
        <f>_xll.DBRW($E$150,$G$155,T$161,$G$154,$G$153,$C214,$E214,$G$152,$G$158,$G$156)</f>
        <v>-966764.75725661439</v>
      </c>
      <c r="U214" s="79"/>
      <c r="V214" s="68">
        <f>_xll.DBRW($E$150,$G$155,V$161,$G$154,$G$153,$C214,$E214,$G$152,$G$158,$G$156)</f>
        <v>-1481165.3772566142</v>
      </c>
      <c r="W214" s="79"/>
      <c r="X214" s="68">
        <f>_xll.DBRW($E$150,$G$155,X$161,$G$154,$G$153,$C214,$E214,$G$152,$G$158,$G$156)</f>
        <v>-1768278.07</v>
      </c>
      <c r="Y214" s="68">
        <f>_xll.DBRW($E$150,$G$155,Y$161,$G$154,$G$153,$C214,$E214,$G$152,$G$158,$G$156)</f>
        <v>-53098755.609999999</v>
      </c>
      <c r="Z214" s="68">
        <f>_xll.DBRW($E$150,$G$155,Z$161,$G$154,$G$153,$C214,$E214,$G$152,$G$158,$G$156)</f>
        <v>54541243.831062585</v>
      </c>
      <c r="AB214" s="68">
        <f>_xll.DBRW($E$150,$G$155,AB$161,$G$154,$G$153,$C214,$E214,$G$152,$G$158,$G$156)</f>
        <v>-325789.84893741435</v>
      </c>
    </row>
    <row r="215" spans="1:28" s="2" customFormat="1" ht="25.8" x14ac:dyDescent="0.5">
      <c r="A215" s="2">
        <f>IF(_xll.TM1RPTELISCONSOLIDATED($E$163,$E215),IF(_xll.TM1RPTELLEV($E$163,$E215)&lt;=5,_xll.TM1RPTELLEV($E$163,$E215),"Default"),"Leaf")</f>
        <v>0</v>
      </c>
      <c r="C215" s="2" t="str" cm="1">
        <f t="array" ref="C215">_xll.DBRA("Finance:Accounts - MA",$E215,"Period YTD")</f>
        <v>YTD</v>
      </c>
      <c r="E215" s="154" t="s">
        <v>110</v>
      </c>
      <c r="F215" s="66"/>
      <c r="G215" s="67">
        <f>_xll.DBRW($E$150,$G$155,G$161,$G$154,$G$153,$G$157,$E215,$G$152,$G$158,$G$156)</f>
        <v>9682094.2044939846</v>
      </c>
      <c r="H215" s="79"/>
      <c r="I215" s="67">
        <f>_xll.DBRW($E$150,$G$155,I$161,$G$154,$G$153,$C215,$E215,$G$152,$G$158,$G$156)</f>
        <v>9682094.2044939846</v>
      </c>
      <c r="J215" s="97"/>
      <c r="K215" s="67">
        <f>_xll.DBRW($E$150,$G$155,K$161,$G$154,$G$153,$C215,$E215,$G$152,$G$158,$G$156)</f>
        <v>-1991342.3049504948</v>
      </c>
      <c r="L215" s="67">
        <f>_xll.DBRW($E$150,$G$155,L$161,$G$154,$G$153,$C215,$E215,$G$152,$G$158,$G$156)</f>
        <v>7724989.6300000018</v>
      </c>
      <c r="M215" s="67">
        <f>_xll.DBRW($E$150,$G$155,M$161,$G$154,$G$153,$C215,$E215,$G$152,$G$158,$G$156)</f>
        <v>1675124.7004168264</v>
      </c>
      <c r="N215" s="67">
        <f>_xll.DBRW($E$150,$G$155,N$161,$G$154,$G$153,$C215,$E215,$G$152,$G$158,$G$156)</f>
        <v>1974447.0609086356</v>
      </c>
      <c r="O215" s="67">
        <f>_xll.DBRW($E$150,$G$155,O$161,$G$154,$G$153,$C215,$E215,$G$152,$G$158,$G$156)</f>
        <v>1742250.1689374496</v>
      </c>
      <c r="P215" s="79"/>
      <c r="Q215" s="68">
        <f>_xll.DBRW($E$150,$G$155,Q$161,$G$154,$G$153,$C215,$E215,$G$152,$G$158,$G$156)</f>
        <v>11125469.255312422</v>
      </c>
      <c r="R215" s="79"/>
      <c r="S215" s="68">
        <f>_xll.DBRW($E$150,$G$155,S$161,$G$154,$G$153,$C215,$E215,$G$152,$G$158,$G$156)</f>
        <v>2975620.3000000003</v>
      </c>
      <c r="T215" s="68">
        <f>_xll.DBRW($E$150,$G$155,T$161,$G$154,$G$153,$C215,$E215,$G$152,$G$158,$G$156)</f>
        <v>1121393.2699717444</v>
      </c>
      <c r="U215" s="79"/>
      <c r="V215" s="68">
        <f>_xll.DBRW($E$150,$G$155,V$161,$G$154,$G$153,$C215,$E215,$G$152,$G$158,$G$156)</f>
        <v>4097013.5699717444</v>
      </c>
      <c r="W215" s="79"/>
      <c r="X215" s="68">
        <f>_xll.DBRW($E$150,$G$155,X$161,$G$154,$G$153,$C215,$E215,$G$152,$G$158,$G$156)</f>
        <v>-2893593.7899999996</v>
      </c>
      <c r="Y215" s="68">
        <f>_xll.DBRW($E$150,$G$155,Y$161,$G$154,$G$153,$C215,$E215,$G$152,$G$158,$G$156)</f>
        <v>23909685.889999997</v>
      </c>
      <c r="Z215" s="68">
        <f>_xll.DBRW($E$150,$G$155,Z$161,$G$154,$G$153,$C215,$E215,$G$152,$G$158,$G$156)</f>
        <v>-26556480.720790185</v>
      </c>
      <c r="AB215" s="68">
        <f>_xll.DBRW($E$150,$G$155,AB$161,$G$154,$G$153,$C215,$E215,$G$152,$G$158,$G$156)</f>
        <v>-5540388.620790178</v>
      </c>
    </row>
    <row r="216" spans="1:28" s="11" customFormat="1" x14ac:dyDescent="0.3">
      <c r="A216" s="10" t="str">
        <f>IF(_xll.TM1RPTELISCONSOLIDATED($E$163,$E216),IF(_xll.TM1RPTELLEV($E$163,$E216)&lt;=5,_xll.TM1RPTELLEV($E$163,$E216),"Default"),"Leaf")</f>
        <v>Leaf</v>
      </c>
      <c r="B216" s="10"/>
      <c r="C216" s="10" t="str" cm="1">
        <f t="array" ref="C216">_xll.DBRA("Finance:Accounts - MA",$E216,"Period YTD")</f>
        <v>YTD</v>
      </c>
      <c r="D216" s="10"/>
      <c r="E216" s="146" t="s">
        <v>111</v>
      </c>
      <c r="F216" s="17"/>
      <c r="G216" s="52">
        <f>_xll.DBRW($E$150,$G$155,G$161,$G$154,$G$153,$G$157,$E216,$G$152,$G$158,$G$156)</f>
        <v>-10023279.367632212</v>
      </c>
      <c r="H216" s="75"/>
      <c r="I216" s="52">
        <f>_xll.DBRW($E$150,$G$155,I$161,$G$154,$G$153,$C216,$E216,$G$152,$G$158,$G$156)</f>
        <v>-10023279.367632212</v>
      </c>
      <c r="J216" s="52"/>
      <c r="K216" s="58">
        <f>_xll.DBRW($E$150,$G$155,K$161,$G$154,$G$153,$C216,$E216,$G$152,$G$158,$G$156)</f>
        <v>-6349191.8415841591</v>
      </c>
      <c r="L216" s="58">
        <f>_xll.DBRW($E$150,$G$155,L$161,$G$154,$G$153,$C216,$E216,$G$152,$G$158,$G$156)</f>
        <v>-2811136.34</v>
      </c>
      <c r="M216" s="58">
        <f>_xll.DBRW($E$150,$G$155,M$161,$G$154,$G$153,$C216,$E216,$G$152,$G$158,$G$156)</f>
        <v>-706629.77580783342</v>
      </c>
      <c r="N216" s="58">
        <f>_xll.DBRW($E$150,$G$155,N$161,$G$154,$G$153,$C216,$E216,$G$152,$G$158,$G$156)</f>
        <v>-56493.620240221011</v>
      </c>
      <c r="O216" s="58">
        <f>_xll.DBRW($E$150,$G$155,O$161,$G$154,$G$153,$C216,$E216,$G$152,$G$158,$G$156)</f>
        <v>0</v>
      </c>
      <c r="P216" s="75"/>
      <c r="Q216" s="64">
        <f>_xll.DBRW($E$150,$G$155,Q$161,$G$154,$G$153,$C216,$E216,$G$152,$G$158,$G$156)</f>
        <v>-9923451.577632213</v>
      </c>
      <c r="R216" s="64"/>
      <c r="S216" s="58">
        <f>_xll.DBRW($E$150,$G$155,S$161,$G$154,$G$153,$C216,$E216,$G$152,$G$158,$G$156)</f>
        <v>-99827.79</v>
      </c>
      <c r="T216" s="58">
        <f>_xll.DBRW($E$150,$G$155,T$161,$G$154,$G$153,$C216,$E216,$G$152,$G$158,$G$156)</f>
        <v>0</v>
      </c>
      <c r="U216" s="64"/>
      <c r="V216" s="64">
        <f>_xll.DBRW($E$150,$G$155,V$161,$G$154,$G$153,$C216,$E216,$G$152,$G$158,$G$156)</f>
        <v>-99827.79</v>
      </c>
      <c r="W216" s="75"/>
      <c r="X216" s="58">
        <f>_xll.DBRW($E$150,$G$155,X$161,$G$154,$G$153,$C216,$E216,$G$152,$G$158,$G$156)</f>
        <v>0</v>
      </c>
      <c r="Y216" s="58">
        <f>_xll.DBRW($E$150,$G$155,Y$161,$G$154,$G$153,$C216,$E216,$G$152,$G$158,$G$156)</f>
        <v>0</v>
      </c>
      <c r="Z216" s="58">
        <f>_xll.DBRW($E$150,$G$155,Z$161,$G$154,$G$153,$C216,$E216,$G$152,$G$158,$G$156)</f>
        <v>0</v>
      </c>
      <c r="AB216" s="64">
        <f>_xll.DBRW($E$150,$G$155,AB$161,$G$154,$G$153,$C216,$E216,$G$152,$G$158,$G$156)</f>
        <v>0</v>
      </c>
    </row>
    <row r="217" spans="1:28" s="11" customFormat="1" x14ac:dyDescent="0.3">
      <c r="A217" s="10" t="str">
        <f>IF(_xll.TM1RPTELISCONSOLIDATED($E$163,$E217),IF(_xll.TM1RPTELLEV($E$163,$E217)&lt;=5,_xll.TM1RPTELLEV($E$163,$E217),"Default"),"Leaf")</f>
        <v>Leaf</v>
      </c>
      <c r="B217" s="10"/>
      <c r="C217" s="10" t="str" cm="1">
        <f t="array" ref="C217">_xll.DBRA("Finance:Accounts - MA",$E217,"Period YTD")</f>
        <v>YTD</v>
      </c>
      <c r="D217" s="10"/>
      <c r="E217" s="146" t="s">
        <v>112</v>
      </c>
      <c r="F217" s="17"/>
      <c r="G217" s="52">
        <f>_xll.DBRW($E$150,$G$155,G$161,$G$154,$G$153,$G$157,$E217,$G$152,$G$158,$G$156)</f>
        <v>-36045010.420000002</v>
      </c>
      <c r="H217" s="75"/>
      <c r="I217" s="52">
        <f>_xll.DBRW($E$150,$G$155,I$161,$G$154,$G$153,$C217,$E217,$G$152,$G$158,$G$156)</f>
        <v>-36045010.420000002</v>
      </c>
      <c r="J217" s="52"/>
      <c r="K217" s="58">
        <f>_xll.DBRW($E$150,$G$155,K$161,$G$154,$G$153,$C217,$E217,$G$152,$G$158,$G$156)</f>
        <v>0</v>
      </c>
      <c r="L217" s="58">
        <f>_xll.DBRW($E$150,$G$155,L$161,$G$154,$G$153,$C217,$E217,$G$152,$G$158,$G$156)</f>
        <v>0</v>
      </c>
      <c r="M217" s="58">
        <f>_xll.DBRW($E$150,$G$155,M$161,$G$154,$G$153,$C217,$E217,$G$152,$G$158,$G$156)</f>
        <v>0</v>
      </c>
      <c r="N217" s="58">
        <f>_xll.DBRW($E$150,$G$155,N$161,$G$154,$G$153,$C217,$E217,$G$152,$G$158,$G$156)</f>
        <v>0</v>
      </c>
      <c r="O217" s="58">
        <f>_xll.DBRW($E$150,$G$155,O$161,$G$154,$G$153,$C217,$E217,$G$152,$G$158,$G$156)</f>
        <v>0</v>
      </c>
      <c r="P217" s="75"/>
      <c r="Q217" s="64">
        <f>_xll.DBRW($E$150,$G$155,Q$161,$G$154,$G$153,$C217,$E217,$G$152,$G$158,$G$156)</f>
        <v>0</v>
      </c>
      <c r="R217" s="64"/>
      <c r="S217" s="58">
        <f>_xll.DBRW($E$150,$G$155,S$161,$G$154,$G$153,$C217,$E217,$G$152,$G$158,$G$156)</f>
        <v>0</v>
      </c>
      <c r="T217" s="58">
        <f>_xll.DBRW($E$150,$G$155,T$161,$G$154,$G$153,$C217,$E217,$G$152,$G$158,$G$156)</f>
        <v>0</v>
      </c>
      <c r="U217" s="64"/>
      <c r="V217" s="64">
        <f>_xll.DBRW($E$150,$G$155,V$161,$G$154,$G$153,$C217,$E217,$G$152,$G$158,$G$156)</f>
        <v>0</v>
      </c>
      <c r="W217" s="75"/>
      <c r="X217" s="58">
        <f>_xll.DBRW($E$150,$G$155,X$161,$G$154,$G$153,$C217,$E217,$G$152,$G$158,$G$156)</f>
        <v>-36045010.420000002</v>
      </c>
      <c r="Y217" s="58">
        <f>_xll.DBRW($E$150,$G$155,Y$161,$G$154,$G$153,$C217,$E217,$G$152,$G$158,$G$156)</f>
        <v>0</v>
      </c>
      <c r="Z217" s="58">
        <f>_xll.DBRW($E$150,$G$155,Z$161,$G$154,$G$153,$C217,$E217,$G$152,$G$158,$G$156)</f>
        <v>0</v>
      </c>
      <c r="AB217" s="64">
        <f>_xll.DBRW($E$150,$G$155,AB$161,$G$154,$G$153,$C217,$E217,$G$152,$G$158,$G$156)</f>
        <v>-36045010.420000002</v>
      </c>
    </row>
    <row r="218" spans="1:28" s="11" customFormat="1" x14ac:dyDescent="0.3">
      <c r="A218" s="10" t="str">
        <f>IF(_xll.TM1RPTELISCONSOLIDATED($E$163,$E218),IF(_xll.TM1RPTELLEV($E$163,$E218)&lt;=5,_xll.TM1RPTELLEV($E$163,$E218),"Default"),"Leaf")</f>
        <v>Leaf</v>
      </c>
      <c r="B218" s="10"/>
      <c r="C218" s="10" t="str" cm="1">
        <f t="array" ref="C218">_xll.DBRA("Finance:Accounts - MA",$E218,"Period YTD")</f>
        <v>YTD</v>
      </c>
      <c r="D218" s="10"/>
      <c r="E218" s="146" t="s">
        <v>113</v>
      </c>
      <c r="F218" s="17"/>
      <c r="G218" s="52">
        <f>_xll.DBRW($E$150,$G$155,G$161,$G$154,$G$153,$G$157,$E218,$G$152,$G$158,$G$156)</f>
        <v>-24141561.682610124</v>
      </c>
      <c r="H218" s="75"/>
      <c r="I218" s="52">
        <f>_xll.DBRW($E$150,$G$155,I$161,$G$154,$G$153,$C218,$E218,$G$152,$G$158,$G$156)</f>
        <v>-24141561.682610124</v>
      </c>
      <c r="J218" s="52"/>
      <c r="K218" s="58">
        <f>_xll.DBRW($E$150,$G$155,K$161,$G$154,$G$153,$C218,$E218,$G$152,$G$158,$G$156)</f>
        <v>0</v>
      </c>
      <c r="L218" s="58">
        <f>_xll.DBRW($E$150,$G$155,L$161,$G$154,$G$153,$C218,$E218,$G$152,$G$158,$G$156)</f>
        <v>0</v>
      </c>
      <c r="M218" s="58">
        <f>_xll.DBRW($E$150,$G$155,M$161,$G$154,$G$153,$C218,$E218,$G$152,$G$158,$G$156)</f>
        <v>-159489.0826101237</v>
      </c>
      <c r="N218" s="58">
        <f>_xll.DBRW($E$150,$G$155,N$161,$G$154,$G$153,$C218,$E218,$G$152,$G$158,$G$156)</f>
        <v>0</v>
      </c>
      <c r="O218" s="58">
        <f>_xll.DBRW($E$150,$G$155,O$161,$G$154,$G$153,$C218,$E218,$G$152,$G$158,$G$156)</f>
        <v>0</v>
      </c>
      <c r="P218" s="75"/>
      <c r="Q218" s="64">
        <f>_xll.DBRW($E$150,$G$155,Q$161,$G$154,$G$153,$C218,$E218,$G$152,$G$158,$G$156)</f>
        <v>-159489.0826101237</v>
      </c>
      <c r="R218" s="64"/>
      <c r="S218" s="58">
        <f>_xll.DBRW($E$150,$G$155,S$161,$G$154,$G$153,$C218,$E218,$G$152,$G$158,$G$156)</f>
        <v>0</v>
      </c>
      <c r="T218" s="58">
        <f>_xll.DBRW($E$150,$G$155,T$161,$G$154,$G$153,$C218,$E218,$G$152,$G$158,$G$156)</f>
        <v>0</v>
      </c>
      <c r="U218" s="64"/>
      <c r="V218" s="64">
        <f>_xll.DBRW($E$150,$G$155,V$161,$G$154,$G$153,$C218,$E218,$G$152,$G$158,$G$156)</f>
        <v>0</v>
      </c>
      <c r="W218" s="75"/>
      <c r="X218" s="58">
        <f>_xll.DBRW($E$150,$G$155,X$161,$G$154,$G$153,$C218,$E218,$G$152,$G$158,$G$156)</f>
        <v>-23982072.600000001</v>
      </c>
      <c r="Y218" s="58">
        <f>_xll.DBRW($E$150,$G$155,Y$161,$G$154,$G$153,$C218,$E218,$G$152,$G$158,$G$156)</f>
        <v>0</v>
      </c>
      <c r="Z218" s="58">
        <f>_xll.DBRW($E$150,$G$155,Z$161,$G$154,$G$153,$C218,$E218,$G$152,$G$158,$G$156)</f>
        <v>0</v>
      </c>
      <c r="AB218" s="64">
        <f>_xll.DBRW($E$150,$G$155,AB$161,$G$154,$G$153,$C218,$E218,$G$152,$G$158,$G$156)</f>
        <v>-23982072.600000001</v>
      </c>
    </row>
    <row r="219" spans="1:28" s="2" customFormat="1" ht="25.8" x14ac:dyDescent="0.5">
      <c r="A219" s="2">
        <f>IF(_xll.TM1RPTELISCONSOLIDATED($E$163,$E219),IF(_xll.TM1RPTELLEV($E$163,$E219)&lt;=5,_xll.TM1RPTELLEV($E$163,$E219),"Default"),"Leaf")</f>
        <v>0</v>
      </c>
      <c r="C219" s="2" t="str" cm="1">
        <f t="array" ref="C219">_xll.DBRA("Finance:Accounts - MA",$E219,"Period YTD")</f>
        <v>YTD</v>
      </c>
      <c r="E219" s="154" t="s">
        <v>114</v>
      </c>
      <c r="F219" s="66"/>
      <c r="G219" s="67">
        <f>_xll.DBRW($E$150,$G$155,G$161,$G$154,$G$153,$G$157,$E219,$G$152,$G$158,$G$156)</f>
        <v>-70209851.470242351</v>
      </c>
      <c r="H219" s="79"/>
      <c r="I219" s="67">
        <f>_xll.DBRW($E$150,$G$155,I$161,$G$154,$G$153,$C219,$E219,$G$152,$G$158,$G$156)</f>
        <v>-70209851.470242351</v>
      </c>
      <c r="J219" s="97"/>
      <c r="K219" s="67">
        <f>_xll.DBRW($E$150,$G$155,K$161,$G$154,$G$153,$C219,$E219,$G$152,$G$158,$G$156)</f>
        <v>-6349191.8415841591</v>
      </c>
      <c r="L219" s="67">
        <f>_xll.DBRW($E$150,$G$155,L$161,$G$154,$G$153,$C219,$E219,$G$152,$G$158,$G$156)</f>
        <v>-17146348.370000001</v>
      </c>
      <c r="M219" s="67">
        <f>_xll.DBRW($E$150,$G$155,M$161,$G$154,$G$153,$C219,$E219,$G$152,$G$158,$G$156)</f>
        <v>-866118.85841795709</v>
      </c>
      <c r="N219" s="67">
        <f>_xll.DBRW($E$150,$G$155,N$161,$G$154,$G$153,$C219,$E219,$G$152,$G$158,$G$156)</f>
        <v>-56493.620240221011</v>
      </c>
      <c r="O219" s="67">
        <f>_xll.DBRW($E$150,$G$155,O$161,$G$154,$G$153,$C219,$E219,$G$152,$G$158,$G$156)</f>
        <v>0</v>
      </c>
      <c r="P219" s="79"/>
      <c r="Q219" s="68">
        <f>_xll.DBRW($E$150,$G$155,Q$161,$G$154,$G$153,$C219,$E219,$G$152,$G$158,$G$156)</f>
        <v>-24418152.690242339</v>
      </c>
      <c r="R219" s="79"/>
      <c r="S219" s="68">
        <f>_xll.DBRW($E$150,$G$155,S$161,$G$154,$G$153,$C219,$E219,$G$152,$G$158,$G$156)</f>
        <v>-44353.789999999994</v>
      </c>
      <c r="T219" s="68">
        <f>_xll.DBRW($E$150,$G$155,T$161,$G$154,$G$153,$C219,$E219,$G$152,$G$158,$G$156)</f>
        <v>-214059.4228957959</v>
      </c>
      <c r="U219" s="79"/>
      <c r="V219" s="68">
        <f>_xll.DBRW($E$150,$G$155,V$161,$G$154,$G$153,$C219,$E219,$G$152,$G$158,$G$156)</f>
        <v>-258413.21289579588</v>
      </c>
      <c r="W219" s="79"/>
      <c r="X219" s="68">
        <f>_xll.DBRW($E$150,$G$155,X$161,$G$154,$G$153,$C219,$E219,$G$152,$G$158,$G$156)</f>
        <v>-119730263.36000001</v>
      </c>
      <c r="Y219" s="68">
        <f>_xll.DBRW($E$150,$G$155,Y$161,$G$154,$G$153,$C219,$E219,$G$152,$G$158,$G$156)</f>
        <v>-12307796.51</v>
      </c>
      <c r="Z219" s="68">
        <f>_xll.DBRW($E$150,$G$155,Z$161,$G$154,$G$153,$C219,$E219,$G$152,$G$158,$G$156)</f>
        <v>86504774.302895799</v>
      </c>
      <c r="AB219" s="68">
        <f>_xll.DBRW($E$150,$G$155,AB$161,$G$154,$G$153,$C219,$E219,$G$152,$G$158,$G$156)</f>
        <v>-45533285.567104213</v>
      </c>
    </row>
    <row r="220" spans="1:28" s="2" customFormat="1" ht="25.8" x14ac:dyDescent="0.5">
      <c r="A220" s="2">
        <f>IF(_xll.TM1RPTELISCONSOLIDATED($E$163,$E220),IF(_xll.TM1RPTELLEV($E$163,$E220)&lt;=5,_xll.TM1RPTELLEV($E$163,$E220),"Default"),"Leaf")</f>
        <v>0</v>
      </c>
      <c r="C220" s="2" t="str" cm="1">
        <f t="array" ref="C220">_xll.DBRA("Finance:Accounts - MA",$E220,"Period YTD")</f>
        <v>YTD</v>
      </c>
      <c r="E220" s="154" t="s">
        <v>115</v>
      </c>
      <c r="F220" s="66"/>
      <c r="G220" s="67">
        <f>_xll.DBRW($E$150,$G$155,G$161,$G$154,$G$153,$G$157,$E220,$G$152,$G$158,$G$156)</f>
        <v>7342437.4584579552</v>
      </c>
      <c r="H220" s="79"/>
      <c r="I220" s="67">
        <f>_xll.DBRW($E$150,$G$155,I$161,$G$154,$G$153,$C220,$E220,$G$152,$G$158,$G$156)</f>
        <v>7342437.4584579552</v>
      </c>
      <c r="J220" s="97"/>
      <c r="K220" s="67">
        <f>_xll.DBRW($E$150,$G$155,K$161,$G$154,$G$153,$C220,$E220,$G$152,$G$158,$G$156)</f>
        <v>13979187.398019798</v>
      </c>
      <c r="L220" s="67">
        <f>_xll.DBRW($E$150,$G$155,L$161,$G$154,$G$153,$C220,$E220,$G$152,$G$158,$G$156)</f>
        <v>10820243.220000017</v>
      </c>
      <c r="M220" s="67">
        <f>_xll.DBRW($E$150,$G$155,M$161,$G$154,$G$153,$C220,$E220,$G$152,$G$158,$G$156)</f>
        <v>9432030.9656753372</v>
      </c>
      <c r="N220" s="67">
        <f>_xll.DBRW($E$150,$G$155,N$161,$G$154,$G$153,$C220,$E220,$G$152,$G$158,$G$156)</f>
        <v>3474973.0141473627</v>
      </c>
      <c r="O220" s="67">
        <f>_xll.DBRW($E$150,$G$155,O$161,$G$154,$G$153,$C220,$E220,$G$152,$G$158,$G$156)</f>
        <v>6609163.8781017577</v>
      </c>
      <c r="P220" s="79"/>
      <c r="Q220" s="68">
        <f>_xll.DBRW($E$150,$G$155,Q$161,$G$154,$G$153,$C220,$E220,$G$152,$G$158,$G$156)</f>
        <v>44315598.475944236</v>
      </c>
      <c r="R220" s="79"/>
      <c r="S220" s="68">
        <f>_xll.DBRW($E$150,$G$155,S$161,$G$154,$G$153,$C220,$E220,$G$152,$G$158,$G$156)</f>
        <v>3933364.5500000003</v>
      </c>
      <c r="T220" s="68">
        <f>_xll.DBRW($E$150,$G$155,T$161,$G$154,$G$153,$C220,$E220,$G$152,$G$158,$G$156)</f>
        <v>1568804.8719924653</v>
      </c>
      <c r="U220" s="79"/>
      <c r="V220" s="68">
        <f>_xll.DBRW($E$150,$G$155,V$161,$G$154,$G$153,$C220,$E220,$G$152,$G$158,$G$156)</f>
        <v>5502169.4219924659</v>
      </c>
      <c r="W220" s="79"/>
      <c r="X220" s="68">
        <f>_xll.DBRW($E$150,$G$155,X$161,$G$154,$G$153,$C220,$E220,$G$152,$G$158,$G$156)</f>
        <v>-38818994.230000019</v>
      </c>
      <c r="Y220" s="68">
        <f>_xll.DBRW($E$150,$G$155,Y$161,$G$154,$G$153,$C220,$E220,$G$152,$G$158,$G$156)</f>
        <v>119626419.08999999</v>
      </c>
      <c r="Z220" s="68">
        <f>_xll.DBRW($E$150,$G$155,Z$161,$G$154,$G$153,$C220,$E220,$G$152,$G$158,$G$156)</f>
        <v>-123282755.29947881</v>
      </c>
      <c r="AB220" s="68">
        <f>_xll.DBRW($E$150,$G$155,AB$161,$G$154,$G$153,$C220,$E220,$G$152,$G$158,$G$156)</f>
        <v>-42475330.439478815</v>
      </c>
    </row>
    <row r="221" spans="1:28" s="11" customFormat="1" x14ac:dyDescent="0.3">
      <c r="A221" s="10" t="str">
        <f>IF(_xll.TM1RPTELISCONSOLIDATED($E$163,$E221),IF(_xll.TM1RPTELLEV($E$163,$E221)&lt;=5,_xll.TM1RPTELLEV($E$163,$E221),"Default"),"Leaf")</f>
        <v>Leaf</v>
      </c>
      <c r="B221" s="10"/>
      <c r="C221" s="10" t="str" cm="1">
        <f t="array" ref="C221">_xll.DBRA("Finance:Accounts - MA",$E221,"Period YTD")</f>
        <v>YTD</v>
      </c>
      <c r="D221" s="10"/>
      <c r="E221" s="146" t="s">
        <v>116</v>
      </c>
      <c r="F221" s="17"/>
      <c r="G221" s="52">
        <f>_xll.DBRW($E$150,$G$155,G$161,$G$154,$G$153,$G$157,$E221,$G$152,$G$158,$G$156)</f>
        <v>-3671043.5066892505</v>
      </c>
      <c r="H221" s="75"/>
      <c r="I221" s="52">
        <f>_xll.DBRW($E$150,$G$155,I$161,$G$154,$G$153,$C221,$E221,$G$152,$G$158,$G$156)</f>
        <v>-3671043.5066892505</v>
      </c>
      <c r="J221" s="52"/>
      <c r="K221" s="58">
        <f>_xll.DBRW($E$150,$G$155,K$161,$G$154,$G$153,$C221,$E221,$G$152,$G$158,$G$156)</f>
        <v>-4537356.7366336631</v>
      </c>
      <c r="L221" s="58">
        <f>_xll.DBRW($E$150,$G$155,L$161,$G$154,$G$153,$C221,$E221,$G$152,$G$158,$G$156)</f>
        <v>-1000001</v>
      </c>
      <c r="M221" s="58">
        <f>_xll.DBRW($E$150,$G$155,M$161,$G$154,$G$153,$C221,$E221,$G$152,$G$158,$G$156)</f>
        <v>-880380.05329685402</v>
      </c>
      <c r="N221" s="58">
        <f>_xll.DBRW($E$150,$G$155,N$161,$G$154,$G$153,$C221,$E221,$G$152,$G$158,$G$156)</f>
        <v>-44292.066472738748</v>
      </c>
      <c r="O221" s="58">
        <f>_xll.DBRW($E$150,$G$155,O$161,$G$154,$G$153,$C221,$E221,$G$152,$G$158,$G$156)</f>
        <v>-4858811.7334737489</v>
      </c>
      <c r="P221" s="75"/>
      <c r="Q221" s="64">
        <f>_xll.DBRW($E$150,$G$155,Q$161,$G$154,$G$153,$C221,$E221,$G$152,$G$158,$G$156)</f>
        <v>-11320841.589877006</v>
      </c>
      <c r="R221" s="64"/>
      <c r="S221" s="58">
        <f>_xll.DBRW($E$150,$G$155,S$161,$G$154,$G$153,$C221,$E221,$G$152,$G$158,$G$156)</f>
        <v>-1700000</v>
      </c>
      <c r="T221" s="58">
        <f>_xll.DBRW($E$150,$G$155,T$161,$G$154,$G$153,$C221,$E221,$G$152,$G$158,$G$156)</f>
        <v>-131004.36681222708</v>
      </c>
      <c r="U221" s="64"/>
      <c r="V221" s="64">
        <f>_xll.DBRW($E$150,$G$155,V$161,$G$154,$G$153,$C221,$E221,$G$152,$G$158,$G$156)</f>
        <v>-1831004.3668122271</v>
      </c>
      <c r="W221" s="75"/>
      <c r="X221" s="58">
        <f>_xll.DBRW($E$150,$G$155,X$161,$G$154,$G$153,$C221,$E221,$G$152,$G$158,$G$156)</f>
        <v>-3671000</v>
      </c>
      <c r="Y221" s="58">
        <f>_xll.DBRW($E$150,$G$155,Y$161,$G$154,$G$153,$C221,$E221,$G$152,$G$158,$G$156)</f>
        <v>-126951537.28</v>
      </c>
      <c r="Z221" s="58">
        <f>_xll.DBRW($E$150,$G$155,Z$161,$G$154,$G$153,$C221,$E221,$G$152,$G$158,$G$156)</f>
        <v>140103339.72999999</v>
      </c>
      <c r="AB221" s="64">
        <f>_xll.DBRW($E$150,$G$155,AB$161,$G$154,$G$153,$C221,$E221,$G$152,$G$158,$G$156)</f>
        <v>9480802.4499999881</v>
      </c>
    </row>
    <row r="222" spans="1:28" s="11" customFormat="1" x14ac:dyDescent="0.3">
      <c r="A222" s="10" t="str">
        <f>IF(_xll.TM1RPTELISCONSOLIDATED($E$163,$E222),IF(_xll.TM1RPTELLEV($E$163,$E222)&lt;=5,_xll.TM1RPTELLEV($E$163,$E222),"Default"),"Leaf")</f>
        <v>Leaf</v>
      </c>
      <c r="B222" s="10"/>
      <c r="C222" s="10" t="str" cm="1">
        <f t="array" ref="C222">_xll.DBRA("Finance:Accounts - MA",$E222,"Period YTD")</f>
        <v>YTD</v>
      </c>
      <c r="D222" s="10"/>
      <c r="E222" s="146" t="s">
        <v>117</v>
      </c>
      <c r="F222" s="17"/>
      <c r="G222" s="52">
        <f>_xll.DBRW($E$150,$G$155,G$161,$G$154,$G$153,$G$157,$E222,$G$152,$G$158,$G$156)</f>
        <v>-7358218.8829393005</v>
      </c>
      <c r="H222" s="75"/>
      <c r="I222" s="52">
        <f>_xll.DBRW($E$150,$G$155,I$161,$G$154,$G$153,$C222,$E222,$G$152,$G$158,$G$156)</f>
        <v>-7358218.8829393005</v>
      </c>
      <c r="J222" s="52"/>
      <c r="K222" s="58">
        <f>_xll.DBRW($E$150,$G$155,K$161,$G$154,$G$153,$C222,$E222,$G$152,$G$158,$G$156)</f>
        <v>0</v>
      </c>
      <c r="L222" s="58">
        <f>_xll.DBRW($E$150,$G$155,L$161,$G$154,$G$153,$C222,$E222,$G$152,$G$158,$G$156)</f>
        <v>0</v>
      </c>
      <c r="M222" s="58">
        <f>_xll.DBRW($E$150,$G$155,M$161,$G$154,$G$153,$C222,$E222,$G$152,$G$158,$G$156)</f>
        <v>0</v>
      </c>
      <c r="N222" s="58">
        <f>_xll.DBRW($E$150,$G$155,N$161,$G$154,$G$153,$C222,$E222,$G$152,$G$158,$G$156)</f>
        <v>-490370.63293930044</v>
      </c>
      <c r="O222" s="58">
        <f>_xll.DBRW($E$150,$G$155,O$161,$G$154,$G$153,$C222,$E222,$G$152,$G$158,$G$156)</f>
        <v>0</v>
      </c>
      <c r="P222" s="75"/>
      <c r="Q222" s="64">
        <f>_xll.DBRW($E$150,$G$155,Q$161,$G$154,$G$153,$C222,$E222,$G$152,$G$158,$G$156)</f>
        <v>-490370.63293930044</v>
      </c>
      <c r="R222" s="64"/>
      <c r="S222" s="58">
        <f>_xll.DBRW($E$150,$G$155,S$161,$G$154,$G$153,$C222,$E222,$G$152,$G$158,$G$156)</f>
        <v>0</v>
      </c>
      <c r="T222" s="58">
        <f>_xll.DBRW($E$150,$G$155,T$161,$G$154,$G$153,$C222,$E222,$G$152,$G$158,$G$156)</f>
        <v>0</v>
      </c>
      <c r="U222" s="64"/>
      <c r="V222" s="64">
        <f>_xll.DBRW($E$150,$G$155,V$161,$G$154,$G$153,$C222,$E222,$G$152,$G$158,$G$156)</f>
        <v>0</v>
      </c>
      <c r="W222" s="75"/>
      <c r="X222" s="58">
        <f>_xll.DBRW($E$150,$G$155,X$161,$G$154,$G$153,$C222,$E222,$G$152,$G$158,$G$156)</f>
        <v>-7359000</v>
      </c>
      <c r="Y222" s="58">
        <f>_xll.DBRW($E$150,$G$155,Y$161,$G$154,$G$153,$C222,$E222,$G$152,$G$158,$G$156)</f>
        <v>-5769661</v>
      </c>
      <c r="Z222" s="58">
        <f>_xll.DBRW($E$150,$G$155,Z$161,$G$154,$G$153,$C222,$E222,$G$152,$G$158,$G$156)</f>
        <v>6260812.75</v>
      </c>
      <c r="AB222" s="64">
        <f>_xll.DBRW($E$150,$G$155,AB$161,$G$154,$G$153,$C222,$E222,$G$152,$G$158,$G$156)</f>
        <v>-6867848.25</v>
      </c>
    </row>
    <row r="223" spans="1:28" s="11" customFormat="1" x14ac:dyDescent="0.3">
      <c r="A223" s="10" t="str">
        <f>IF(_xll.TM1RPTELISCONSOLIDATED($E$163,$E223),IF(_xll.TM1RPTELLEV($E$163,$E223)&lt;=5,_xll.TM1RPTELLEV($E$163,$E223),"Default"),"Leaf")</f>
        <v>Leaf</v>
      </c>
      <c r="B223" s="10"/>
      <c r="C223" s="10" t="str" cm="1">
        <f t="array" ref="C223">_xll.DBRA("Finance:Accounts - MA",$E223,"Period YTD")</f>
        <v>YTD</v>
      </c>
      <c r="D223" s="10"/>
      <c r="E223" s="146" t="s">
        <v>118</v>
      </c>
      <c r="F223" s="17"/>
      <c r="G223" s="52">
        <f>_xll.DBRW($E$150,$G$155,G$161,$G$154,$G$153,$G$157,$E223,$G$152,$G$158,$G$156)</f>
        <v>-8909241.5583916791</v>
      </c>
      <c r="H223" s="75"/>
      <c r="I223" s="52">
        <f>_xll.DBRW($E$150,$G$155,I$161,$G$154,$G$153,$C223,$E223,$G$152,$G$158,$G$156)</f>
        <v>-8909241.5583916791</v>
      </c>
      <c r="J223" s="52"/>
      <c r="K223" s="58">
        <f>_xll.DBRW($E$150,$G$155,K$161,$G$154,$G$153,$C223,$E223,$G$152,$G$158,$G$156)</f>
        <v>0</v>
      </c>
      <c r="L223" s="58">
        <f>_xll.DBRW($E$150,$G$155,L$161,$G$154,$G$153,$C223,$E223,$G$152,$G$158,$G$156)</f>
        <v>0</v>
      </c>
      <c r="M223" s="58">
        <f>_xll.DBRW($E$150,$G$155,M$161,$G$154,$G$153,$C223,$E223,$G$152,$G$158,$G$156)</f>
        <v>-85879.73839168108</v>
      </c>
      <c r="N223" s="58">
        <f>_xll.DBRW($E$150,$G$155,N$161,$G$154,$G$153,$C223,$E223,$G$152,$G$158,$G$156)</f>
        <v>0</v>
      </c>
      <c r="O223" s="58">
        <f>_xll.DBRW($E$150,$G$155,O$161,$G$154,$G$153,$C223,$E223,$G$152,$G$158,$G$156)</f>
        <v>0</v>
      </c>
      <c r="P223" s="75"/>
      <c r="Q223" s="64">
        <f>_xll.DBRW($E$150,$G$155,Q$161,$G$154,$G$153,$C223,$E223,$G$152,$G$158,$G$156)</f>
        <v>-85879.73839168108</v>
      </c>
      <c r="R223" s="64"/>
      <c r="S223" s="58">
        <f>_xll.DBRW($E$150,$G$155,S$161,$G$154,$G$153,$C223,$E223,$G$152,$G$158,$G$156)</f>
        <v>0</v>
      </c>
      <c r="T223" s="58">
        <f>_xll.DBRW($E$150,$G$155,T$161,$G$154,$G$153,$C223,$E223,$G$152,$G$158,$G$156)</f>
        <v>0</v>
      </c>
      <c r="U223" s="64"/>
      <c r="V223" s="64">
        <f>_xll.DBRW($E$150,$G$155,V$161,$G$154,$G$153,$C223,$E223,$G$152,$G$158,$G$156)</f>
        <v>0</v>
      </c>
      <c r="W223" s="75"/>
      <c r="X223" s="58">
        <f>_xll.DBRW($E$150,$G$155,X$161,$G$154,$G$153,$C223,$E223,$G$152,$G$158,$G$156)</f>
        <v>-2763736.8</v>
      </c>
      <c r="Y223" s="58">
        <f>_xll.DBRW($E$150,$G$155,Y$161,$G$154,$G$153,$C223,$E223,$G$152,$G$158,$G$156)</f>
        <v>5374030.5800000001</v>
      </c>
      <c r="Z223" s="58">
        <f>_xll.DBRW($E$150,$G$155,Z$161,$G$154,$G$153,$C223,$E223,$G$152,$G$158,$G$156)</f>
        <v>-11433655.6</v>
      </c>
      <c r="AB223" s="64">
        <f>_xll.DBRW($E$150,$G$155,AB$161,$G$154,$G$153,$C223,$E223,$G$152,$G$158,$G$156)</f>
        <v>-8823361.8200000003</v>
      </c>
    </row>
    <row r="224" spans="1:28" s="11" customFormat="1" x14ac:dyDescent="0.3">
      <c r="A224" s="10" t="str">
        <f>IF(_xll.TM1RPTELISCONSOLIDATED($E$163,$E224),IF(_xll.TM1RPTELLEV($E$163,$E224)&lt;=5,_xll.TM1RPTELLEV($E$163,$E224),"Default"),"Leaf")</f>
        <v>Leaf</v>
      </c>
      <c r="B224" s="10"/>
      <c r="C224" s="10" t="str" cm="1">
        <f t="array" ref="C224">_xll.DBRA("Finance:Accounts - MA",$E224,"Period YTD")</f>
        <v>YTD</v>
      </c>
      <c r="D224" s="10"/>
      <c r="E224" s="146" t="s">
        <v>119</v>
      </c>
      <c r="F224" s="17"/>
      <c r="G224" s="52">
        <f>_xll.DBRW($E$150,$G$155,G$161,$G$154,$G$153,$G$157,$E224,$G$152,$G$158,$G$156)</f>
        <v>0</v>
      </c>
      <c r="H224" s="75"/>
      <c r="I224" s="52">
        <f>_xll.DBRW($E$150,$G$155,I$161,$G$154,$G$153,$C224,$E224,$G$152,$G$158,$G$156)</f>
        <v>0</v>
      </c>
      <c r="J224" s="52"/>
      <c r="K224" s="58">
        <f>_xll.DBRW($E$150,$G$155,K$161,$G$154,$G$153,$C224,$E224,$G$152,$G$158,$G$156)</f>
        <v>0</v>
      </c>
      <c r="L224" s="58">
        <f>_xll.DBRW($E$150,$G$155,L$161,$G$154,$G$153,$C224,$E224,$G$152,$G$158,$G$156)</f>
        <v>0</v>
      </c>
      <c r="M224" s="58">
        <f>_xll.DBRW($E$150,$G$155,M$161,$G$154,$G$153,$C224,$E224,$G$152,$G$158,$G$156)</f>
        <v>0</v>
      </c>
      <c r="N224" s="58">
        <f>_xll.DBRW($E$150,$G$155,N$161,$G$154,$G$153,$C224,$E224,$G$152,$G$158,$G$156)</f>
        <v>0</v>
      </c>
      <c r="O224" s="58">
        <f>_xll.DBRW($E$150,$G$155,O$161,$G$154,$G$153,$C224,$E224,$G$152,$G$158,$G$156)</f>
        <v>0</v>
      </c>
      <c r="P224" s="75"/>
      <c r="Q224" s="64">
        <f>_xll.DBRW($E$150,$G$155,Q$161,$G$154,$G$153,$C224,$E224,$G$152,$G$158,$G$156)</f>
        <v>0</v>
      </c>
      <c r="R224" s="64"/>
      <c r="S224" s="58">
        <f>_xll.DBRW($E$150,$G$155,S$161,$G$154,$G$153,$C224,$E224,$G$152,$G$158,$G$156)</f>
        <v>0</v>
      </c>
      <c r="T224" s="58">
        <f>_xll.DBRW($E$150,$G$155,T$161,$G$154,$G$153,$C224,$E224,$G$152,$G$158,$G$156)</f>
        <v>0</v>
      </c>
      <c r="U224" s="64"/>
      <c r="V224" s="64">
        <f>_xll.DBRW($E$150,$G$155,V$161,$G$154,$G$153,$C224,$E224,$G$152,$G$158,$G$156)</f>
        <v>0</v>
      </c>
      <c r="W224" s="75"/>
      <c r="X224" s="58">
        <f>_xll.DBRW($E$150,$G$155,X$161,$G$154,$G$153,$C224,$E224,$G$152,$G$158,$G$156)</f>
        <v>0</v>
      </c>
      <c r="Y224" s="58">
        <f>_xll.DBRW($E$150,$G$155,Y$161,$G$154,$G$153,$C224,$E224,$G$152,$G$158,$G$156)</f>
        <v>0</v>
      </c>
      <c r="Z224" s="58">
        <f>_xll.DBRW($E$150,$G$155,Z$161,$G$154,$G$153,$C224,$E224,$G$152,$G$158,$G$156)</f>
        <v>0</v>
      </c>
      <c r="AB224" s="64">
        <f>_xll.DBRW($E$150,$G$155,AB$161,$G$154,$G$153,$C224,$E224,$G$152,$G$158,$G$156)</f>
        <v>0</v>
      </c>
    </row>
    <row r="225" spans="1:28" s="11" customFormat="1" x14ac:dyDescent="0.3">
      <c r="A225" s="10" t="str">
        <f>IF(_xll.TM1RPTELISCONSOLIDATED($E$163,$E225),IF(_xll.TM1RPTELLEV($E$163,$E225)&lt;=5,_xll.TM1RPTELLEV($E$163,$E225),"Default"),"Leaf")</f>
        <v>Leaf</v>
      </c>
      <c r="B225" s="10"/>
      <c r="C225" s="10" t="str" cm="1">
        <f t="array" ref="C225">_xll.DBRA("Finance:Accounts - MA",$E225,"Period YTD")</f>
        <v>YTD</v>
      </c>
      <c r="D225" s="10"/>
      <c r="E225" s="146" t="s">
        <v>120</v>
      </c>
      <c r="F225" s="17"/>
      <c r="G225" s="52">
        <f>_xll.DBRW($E$150,$G$155,G$161,$G$154,$G$153,$G$157,$E225,$G$152,$G$158,$G$156)</f>
        <v>26000</v>
      </c>
      <c r="H225" s="75"/>
      <c r="I225" s="52">
        <f>_xll.DBRW($E$150,$G$155,I$161,$G$154,$G$153,$C225,$E225,$G$152,$G$158,$G$156)</f>
        <v>26000</v>
      </c>
      <c r="J225" s="52"/>
      <c r="K225" s="58">
        <f>_xll.DBRW($E$150,$G$155,K$161,$G$154,$G$153,$C225,$E225,$G$152,$G$158,$G$156)</f>
        <v>0</v>
      </c>
      <c r="L225" s="58">
        <f>_xll.DBRW($E$150,$G$155,L$161,$G$154,$G$153,$C225,$E225,$G$152,$G$158,$G$156)</f>
        <v>0</v>
      </c>
      <c r="M225" s="58">
        <f>_xll.DBRW($E$150,$G$155,M$161,$G$154,$G$153,$C225,$E225,$G$152,$G$158,$G$156)</f>
        <v>0</v>
      </c>
      <c r="N225" s="58">
        <f>_xll.DBRW($E$150,$G$155,N$161,$G$154,$G$153,$C225,$E225,$G$152,$G$158,$G$156)</f>
        <v>0</v>
      </c>
      <c r="O225" s="58">
        <f>_xll.DBRW($E$150,$G$155,O$161,$G$154,$G$153,$C225,$E225,$G$152,$G$158,$G$156)</f>
        <v>0</v>
      </c>
      <c r="P225" s="75"/>
      <c r="Q225" s="64">
        <f>_xll.DBRW($E$150,$G$155,Q$161,$G$154,$G$153,$C225,$E225,$G$152,$G$158,$G$156)</f>
        <v>0</v>
      </c>
      <c r="R225" s="64"/>
      <c r="S225" s="58">
        <f>_xll.DBRW($E$150,$G$155,S$161,$G$154,$G$153,$C225,$E225,$G$152,$G$158,$G$156)</f>
        <v>0</v>
      </c>
      <c r="T225" s="58">
        <f>_xll.DBRW($E$150,$G$155,T$161,$G$154,$G$153,$C225,$E225,$G$152,$G$158,$G$156)</f>
        <v>0</v>
      </c>
      <c r="U225" s="64"/>
      <c r="V225" s="64">
        <f>_xll.DBRW($E$150,$G$155,V$161,$G$154,$G$153,$C225,$E225,$G$152,$G$158,$G$156)</f>
        <v>0</v>
      </c>
      <c r="W225" s="75"/>
      <c r="X225" s="58">
        <f>_xll.DBRW($E$150,$G$155,X$161,$G$154,$G$153,$C225,$E225,$G$152,$G$158,$G$156)</f>
        <v>0</v>
      </c>
      <c r="Y225" s="58">
        <f>_xll.DBRW($E$150,$G$155,Y$161,$G$154,$G$153,$C225,$E225,$G$152,$G$158,$G$156)</f>
        <v>0</v>
      </c>
      <c r="Z225" s="58">
        <f>_xll.DBRW($E$150,$G$155,Z$161,$G$154,$G$153,$C225,$E225,$G$152,$G$158,$G$156)</f>
        <v>26000</v>
      </c>
      <c r="AB225" s="64">
        <f>_xll.DBRW($E$150,$G$155,AB$161,$G$154,$G$153,$C225,$E225,$G$152,$G$158,$G$156)</f>
        <v>26000</v>
      </c>
    </row>
    <row r="226" spans="1:28" s="2" customFormat="1" ht="25.8" x14ac:dyDescent="0.5">
      <c r="A226" s="2">
        <f>IF(_xll.TM1RPTELISCONSOLIDATED($E$163,$E226),IF(_xll.TM1RPTELLEV($E$163,$E226)&lt;=5,_xll.TM1RPTELLEV($E$163,$E226),"Default"),"Leaf")</f>
        <v>0</v>
      </c>
      <c r="C226" s="2" t="str" cm="1">
        <f t="array" ref="C226">_xll.DBRA("Finance:Accounts - MA",$E226,"Period YTD")</f>
        <v>YTD</v>
      </c>
      <c r="E226" s="154" t="s">
        <v>121</v>
      </c>
      <c r="F226" s="66"/>
      <c r="G226" s="67">
        <f>_xll.DBRW($E$150,$G$155,G$161,$G$154,$G$153,$G$157,$E226,$G$152,$G$158,$G$156)</f>
        <v>-24086316.367525797</v>
      </c>
      <c r="H226" s="79"/>
      <c r="I226" s="67">
        <f>_xll.DBRW($E$150,$G$155,I$161,$G$154,$G$153,$C226,$E226,$G$152,$G$158,$G$156)</f>
        <v>-24086316.367525797</v>
      </c>
      <c r="J226" s="97"/>
      <c r="K226" s="67">
        <f>_xll.DBRW($E$150,$G$155,K$161,$G$154,$G$153,$C226,$E226,$G$152,$G$158,$G$156)</f>
        <v>-19281843.778217826</v>
      </c>
      <c r="L226" s="67">
        <f>_xll.DBRW($E$150,$G$155,L$161,$G$154,$G$153,$C226,$E226,$G$152,$G$158,$G$156)</f>
        <v>-5475340.3999999976</v>
      </c>
      <c r="M226" s="67">
        <f>_xll.DBRW($E$150,$G$155,M$161,$G$154,$G$153,$C226,$E226,$G$152,$G$158,$G$156)</f>
        <v>-9111759.4625618383</v>
      </c>
      <c r="N226" s="67">
        <f>_xll.DBRW($E$150,$G$155,N$161,$G$154,$G$153,$C226,$E226,$G$152,$G$158,$G$156)</f>
        <v>-3975737.009981174</v>
      </c>
      <c r="O226" s="67">
        <f>_xll.DBRW($E$150,$G$155,O$161,$G$154,$G$153,$C226,$E226,$G$152,$G$158,$G$156)</f>
        <v>-5583273.0500888573</v>
      </c>
      <c r="P226" s="79"/>
      <c r="Q226" s="68">
        <f>_xll.DBRW($E$150,$G$155,Q$161,$G$154,$G$153,$C226,$E226,$G$152,$G$158,$G$156)</f>
        <v>-43427953.700849697</v>
      </c>
      <c r="R226" s="79"/>
      <c r="S226" s="68">
        <f>_xll.DBRW($E$150,$G$155,S$161,$G$154,$G$153,$C226,$E226,$G$152,$G$158,$G$156)</f>
        <v>-3708716.63</v>
      </c>
      <c r="T226" s="68">
        <f>_xll.DBRW($E$150,$G$155,T$161,$G$154,$G$153,$C226,$E226,$G$152,$G$158,$G$156)</f>
        <v>-489135.57667608524</v>
      </c>
      <c r="U226" s="79"/>
      <c r="V226" s="68">
        <f>_xll.DBRW($E$150,$G$155,V$161,$G$154,$G$153,$C226,$E226,$G$152,$G$158,$G$156)</f>
        <v>-4197852.2066760855</v>
      </c>
      <c r="W226" s="79"/>
      <c r="X226" s="68">
        <f>_xll.DBRW($E$150,$G$155,X$161,$G$154,$G$153,$C226,$E226,$G$152,$G$158,$G$156)</f>
        <v>8492050.849999994</v>
      </c>
      <c r="Y226" s="68">
        <f>_xll.DBRW($E$150,$G$155,Y$161,$G$154,$G$153,$C226,$E226,$G$152,$G$158,$G$156)</f>
        <v>-118173837.24000001</v>
      </c>
      <c r="Z226" s="68">
        <f>_xll.DBRW($E$150,$G$155,Z$161,$G$154,$G$153,$C226,$E226,$G$152,$G$158,$G$156)</f>
        <v>133221275.92999999</v>
      </c>
      <c r="AB226" s="68">
        <f>_xll.DBRW($E$150,$G$155,AB$161,$G$154,$G$153,$C226,$E226,$G$152,$G$158,$G$156)</f>
        <v>23539489.539999988</v>
      </c>
    </row>
    <row r="228" spans="1:28" hidden="1" x14ac:dyDescent="0.3"/>
    <row r="229" spans="1:28" hidden="1" x14ac:dyDescent="0.3"/>
    <row r="230" spans="1:28" hidden="1" x14ac:dyDescent="0.3"/>
    <row r="231" spans="1:28" hidden="1" x14ac:dyDescent="0.3">
      <c r="A231" s="1" t="s">
        <v>0</v>
      </c>
      <c r="B231" s="1"/>
    </row>
    <row r="232" spans="1:28" s="2" customFormat="1" ht="15" hidden="1" thickBot="1" x14ac:dyDescent="0.35">
      <c r="A232" s="2">
        <v>0</v>
      </c>
      <c r="E232" s="148" t="s">
        <v>4</v>
      </c>
      <c r="F232" s="110">
        <v>123.456789</v>
      </c>
      <c r="G232" s="110">
        <v>123.456789</v>
      </c>
      <c r="H232" s="110">
        <v>123.456789</v>
      </c>
      <c r="I232" s="110">
        <v>123.456789</v>
      </c>
      <c r="J232" s="110">
        <v>123.456789</v>
      </c>
      <c r="K232" s="110">
        <v>123.456789</v>
      </c>
      <c r="L232" s="110">
        <v>123.456789</v>
      </c>
      <c r="M232" s="110">
        <v>123.456789</v>
      </c>
      <c r="N232" s="110">
        <v>123.456789</v>
      </c>
      <c r="O232" s="110">
        <v>123.456789</v>
      </c>
      <c r="P232" s="110">
        <v>123.456789</v>
      </c>
      <c r="Q232" s="110">
        <v>123.456789</v>
      </c>
      <c r="R232" s="110">
        <v>123.456789</v>
      </c>
      <c r="S232" s="110">
        <v>123.456789</v>
      </c>
      <c r="T232" s="110">
        <v>123.456789</v>
      </c>
      <c r="U232" s="110">
        <v>123.456789</v>
      </c>
    </row>
    <row r="233" spans="1:28" s="3" customFormat="1" ht="15" hidden="1" thickBot="1" x14ac:dyDescent="0.35">
      <c r="A233" s="3">
        <v>1</v>
      </c>
      <c r="E233" s="149" t="s">
        <v>4</v>
      </c>
      <c r="F233" s="111">
        <v>123.456789</v>
      </c>
      <c r="G233" s="111">
        <v>123.456789</v>
      </c>
      <c r="H233" s="111">
        <v>123.456789</v>
      </c>
      <c r="I233" s="111">
        <v>123.456789</v>
      </c>
      <c r="J233" s="111">
        <v>123.456789</v>
      </c>
      <c r="K233" s="111">
        <v>123.456789</v>
      </c>
      <c r="L233" s="111">
        <v>123.456789</v>
      </c>
      <c r="M233" s="111">
        <v>123.456789</v>
      </c>
      <c r="N233" s="111">
        <v>123.456789</v>
      </c>
      <c r="O233" s="111">
        <v>123.456789</v>
      </c>
      <c r="P233" s="111">
        <v>123.456789</v>
      </c>
      <c r="Q233" s="111">
        <v>123.456789</v>
      </c>
      <c r="R233" s="111">
        <v>123.456789</v>
      </c>
      <c r="S233" s="111">
        <v>123.456789</v>
      </c>
      <c r="T233" s="111">
        <v>123.456789</v>
      </c>
      <c r="U233" s="111">
        <v>123.456789</v>
      </c>
    </row>
    <row r="234" spans="1:28" s="4" customFormat="1" ht="15" hidden="1" thickBot="1" x14ac:dyDescent="0.35">
      <c r="A234" s="4">
        <v>2</v>
      </c>
      <c r="E234" s="150" t="s">
        <v>4</v>
      </c>
      <c r="F234" s="112">
        <v>123.456789</v>
      </c>
      <c r="G234" s="112">
        <v>123.456789</v>
      </c>
      <c r="H234" s="112">
        <v>123.456789</v>
      </c>
      <c r="I234" s="112">
        <v>123.456789</v>
      </c>
      <c r="J234" s="112">
        <v>123.456789</v>
      </c>
      <c r="K234" s="112">
        <v>123.456789</v>
      </c>
      <c r="L234" s="112">
        <v>123.456789</v>
      </c>
      <c r="M234" s="112">
        <v>123.456789</v>
      </c>
      <c r="N234" s="112">
        <v>123.456789</v>
      </c>
      <c r="O234" s="112">
        <v>123.456789</v>
      </c>
      <c r="P234" s="112">
        <v>123.456789</v>
      </c>
      <c r="Q234" s="112">
        <v>123.456789</v>
      </c>
      <c r="R234" s="112">
        <v>123.456789</v>
      </c>
      <c r="S234" s="112">
        <v>123.456789</v>
      </c>
      <c r="T234" s="112">
        <v>123.456789</v>
      </c>
      <c r="U234" s="112">
        <v>123.456789</v>
      </c>
    </row>
    <row r="235" spans="1:28" s="5" customFormat="1" ht="15" hidden="1" thickBot="1" x14ac:dyDescent="0.35">
      <c r="A235" s="5">
        <v>3</v>
      </c>
      <c r="E235" s="151" t="s">
        <v>4</v>
      </c>
      <c r="F235" s="113">
        <v>123.456789</v>
      </c>
      <c r="G235" s="113">
        <v>123.456789</v>
      </c>
      <c r="H235" s="113">
        <v>123.456789</v>
      </c>
      <c r="I235" s="113">
        <v>123.456789</v>
      </c>
      <c r="J235" s="113">
        <v>123.456789</v>
      </c>
      <c r="K235" s="113">
        <v>123.456789</v>
      </c>
      <c r="L235" s="113">
        <v>123.456789</v>
      </c>
      <c r="M235" s="113">
        <v>123.456789</v>
      </c>
      <c r="N235" s="113">
        <v>123.456789</v>
      </c>
      <c r="O235" s="113">
        <v>123.456789</v>
      </c>
      <c r="P235" s="113">
        <v>123.456789</v>
      </c>
      <c r="Q235" s="113">
        <v>123.456789</v>
      </c>
      <c r="R235" s="113">
        <v>123.456789</v>
      </c>
      <c r="S235" s="113">
        <v>123.456789</v>
      </c>
      <c r="T235" s="113">
        <v>123.456789</v>
      </c>
      <c r="U235" s="113">
        <v>123.456789</v>
      </c>
    </row>
    <row r="236" spans="1:28" s="6" customFormat="1" ht="15" hidden="1" thickBot="1" x14ac:dyDescent="0.35">
      <c r="A236" s="6">
        <v>4</v>
      </c>
      <c r="E236" s="152" t="s">
        <v>4</v>
      </c>
      <c r="F236" s="114">
        <v>123.456789</v>
      </c>
      <c r="G236" s="114">
        <v>123.456789</v>
      </c>
      <c r="H236" s="114">
        <v>123.456789</v>
      </c>
      <c r="I236" s="114">
        <v>123.456789</v>
      </c>
      <c r="J236" s="114">
        <v>123.456789</v>
      </c>
      <c r="K236" s="114">
        <v>123.456789</v>
      </c>
      <c r="L236" s="114">
        <v>123.456789</v>
      </c>
      <c r="M236" s="114">
        <v>123.456789</v>
      </c>
      <c r="N236" s="114">
        <v>123.456789</v>
      </c>
      <c r="O236" s="114">
        <v>123.456789</v>
      </c>
      <c r="P236" s="114">
        <v>123.456789</v>
      </c>
      <c r="Q236" s="114">
        <v>123.456789</v>
      </c>
      <c r="R236" s="114">
        <v>123.456789</v>
      </c>
      <c r="S236" s="114">
        <v>123.456789</v>
      </c>
      <c r="T236" s="114">
        <v>123.456789</v>
      </c>
      <c r="U236" s="114">
        <v>123.456789</v>
      </c>
    </row>
    <row r="237" spans="1:28" s="7" customFormat="1" ht="15" hidden="1" thickBot="1" x14ac:dyDescent="0.35">
      <c r="A237" s="7">
        <v>5</v>
      </c>
      <c r="E237" s="153" t="s">
        <v>4</v>
      </c>
      <c r="F237" s="115">
        <v>123.456789</v>
      </c>
      <c r="G237" s="115">
        <v>123.456789</v>
      </c>
      <c r="H237" s="115">
        <v>123.456789</v>
      </c>
      <c r="I237" s="115">
        <v>123.456789</v>
      </c>
      <c r="J237" s="115">
        <v>123.456789</v>
      </c>
      <c r="K237" s="115">
        <v>123.456789</v>
      </c>
      <c r="L237" s="115">
        <v>123.456789</v>
      </c>
      <c r="M237" s="115">
        <v>123.456789</v>
      </c>
      <c r="N237" s="115">
        <v>123.456789</v>
      </c>
      <c r="O237" s="115">
        <v>123.456789</v>
      </c>
      <c r="P237" s="115">
        <v>123.456789</v>
      </c>
      <c r="Q237" s="115">
        <v>123.456789</v>
      </c>
      <c r="R237" s="115">
        <v>123.456789</v>
      </c>
      <c r="S237" s="115">
        <v>123.456789</v>
      </c>
      <c r="T237" s="115">
        <v>123.456789</v>
      </c>
      <c r="U237" s="115">
        <v>123.456789</v>
      </c>
    </row>
    <row r="238" spans="1:28" s="9" customFormat="1" ht="25.8" hidden="1" x14ac:dyDescent="0.5">
      <c r="A238" s="8" t="s">
        <v>168</v>
      </c>
      <c r="B238" s="8"/>
      <c r="E238" s="142" t="s">
        <v>4</v>
      </c>
      <c r="F238" s="66"/>
      <c r="G238" s="67">
        <v>123.456789</v>
      </c>
      <c r="H238" s="79"/>
      <c r="I238" s="67">
        <v>123.456789</v>
      </c>
      <c r="J238" s="97"/>
      <c r="K238" s="67">
        <v>123.456789</v>
      </c>
      <c r="L238" s="67">
        <v>123.456789</v>
      </c>
      <c r="M238" s="67">
        <v>123.456789</v>
      </c>
      <c r="N238" s="67">
        <v>123.456789</v>
      </c>
      <c r="O238" s="67">
        <v>123.456789</v>
      </c>
      <c r="P238" s="79"/>
      <c r="Q238" s="68">
        <v>123.456789</v>
      </c>
      <c r="R238" s="79"/>
      <c r="S238" s="68">
        <v>123.456789</v>
      </c>
      <c r="T238" s="68">
        <v>123.456789</v>
      </c>
      <c r="U238" s="79"/>
      <c r="V238" s="68">
        <v>123.456789</v>
      </c>
      <c r="W238" s="79"/>
      <c r="X238" s="68">
        <v>123.456789</v>
      </c>
      <c r="Y238" s="68">
        <v>123.456789</v>
      </c>
      <c r="Z238" s="68">
        <v>123.456789</v>
      </c>
      <c r="AA238" s="2"/>
      <c r="AB238" s="68">
        <v>123.456789</v>
      </c>
    </row>
    <row r="239" spans="1:28" s="11" customFormat="1" hidden="1" x14ac:dyDescent="0.3">
      <c r="A239" s="10" t="s">
        <v>2</v>
      </c>
      <c r="B239" s="10"/>
      <c r="E239" s="132" t="s">
        <v>4</v>
      </c>
      <c r="F239" s="17"/>
      <c r="G239" s="52">
        <v>123.456789</v>
      </c>
      <c r="H239" s="75"/>
      <c r="I239" s="52">
        <v>123.456789</v>
      </c>
      <c r="J239" s="52"/>
      <c r="K239" s="58">
        <v>123.456789</v>
      </c>
      <c r="L239" s="58">
        <v>123.456789</v>
      </c>
      <c r="M239" s="58">
        <v>123.456789</v>
      </c>
      <c r="N239" s="58">
        <v>123.456789</v>
      </c>
      <c r="O239" s="58">
        <v>123.456789</v>
      </c>
      <c r="P239" s="75"/>
      <c r="Q239" s="64">
        <v>123.456789</v>
      </c>
      <c r="R239" s="64"/>
      <c r="S239" s="58">
        <v>123.456789</v>
      </c>
      <c r="T239" s="58">
        <v>123.456789</v>
      </c>
      <c r="U239" s="64"/>
      <c r="V239" s="64">
        <v>123.456789</v>
      </c>
      <c r="W239" s="75"/>
      <c r="X239" s="58">
        <v>123.456789</v>
      </c>
      <c r="Y239" s="58">
        <v>123.456789</v>
      </c>
      <c r="Z239" s="58">
        <v>123.456789</v>
      </c>
      <c r="AB239" s="64">
        <v>123.456789</v>
      </c>
    </row>
    <row r="240" spans="1:28" hidden="1" x14ac:dyDescent="0.3">
      <c r="A240" s="1" t="s">
        <v>3</v>
      </c>
      <c r="B240" s="1"/>
    </row>
    <row r="241" spans="1:28" hidden="1" x14ac:dyDescent="0.3">
      <c r="E241" s="134" t="s">
        <v>163</v>
      </c>
    </row>
    <row r="242" spans="1:28" hidden="1" x14ac:dyDescent="0.3">
      <c r="E242" s="125" t="str">
        <f>_xll.TM1RPTVIEW("Finance:MA Cashflow:35484469",0,_xll.TM1RPTTITLE("Finance:m_MA Cashflow",$F$244),_xll.TM1RPTTITLE("Finance:Version",$F$245),_xll.TM1RPTTITLE("Finance:Financial Year",$F$246),_xll.TM1RPTTITLE("Finance:Period YTD",$F$247),_xll.TM1RPTTITLE("Finance:Financial Period",$F$248),_xll.TM1RPTTITLE("Finance:Consolidation Layer",$F$249),_xll.TM1RPTTITLE("Finance:FX Calculation",$F$250),TM1RPTFMTRNG35484469,TM1RPTFMTIDCOL35484469)</f>
        <v>Finance:MA Cashflow:35484469</v>
      </c>
    </row>
    <row r="243" spans="1:28" hidden="1" x14ac:dyDescent="0.3"/>
    <row r="244" spans="1:28" hidden="1" x14ac:dyDescent="0.3">
      <c r="E244" s="145" t="s">
        <v>164</v>
      </c>
      <c r="F244" s="116" t="str">
        <f>_xll.SUBNM("Finance:m_MA Cashflow",,"Value")</f>
        <v>Value</v>
      </c>
    </row>
    <row r="245" spans="1:28" hidden="1" x14ac:dyDescent="0.3">
      <c r="E245" s="145" t="s">
        <v>9</v>
      </c>
      <c r="F245" s="116" t="str">
        <f>F25</f>
        <v>Actual</v>
      </c>
    </row>
    <row r="246" spans="1:28" hidden="1" x14ac:dyDescent="0.3">
      <c r="E246" s="145" t="s">
        <v>8</v>
      </c>
      <c r="F246" s="116" t="str">
        <f>I23</f>
        <v>FY24</v>
      </c>
    </row>
    <row r="247" spans="1:28" hidden="1" x14ac:dyDescent="0.3">
      <c r="E247" s="145" t="s">
        <v>11</v>
      </c>
      <c r="F247" s="117" t="str">
        <f>_xll.SUBNM("Finance:Period YTD",,"YTD")</f>
        <v>YTD</v>
      </c>
    </row>
    <row r="248" spans="1:28" hidden="1" x14ac:dyDescent="0.3">
      <c r="E248" s="145" t="s">
        <v>7</v>
      </c>
      <c r="F248" s="116" t="str">
        <f>I24</f>
        <v>P12</v>
      </c>
    </row>
    <row r="249" spans="1:28" hidden="1" x14ac:dyDescent="0.3">
      <c r="E249" s="145" t="s">
        <v>12</v>
      </c>
      <c r="F249" s="116" t="str">
        <f>_xll.SUBNM("Finance:Consolidation Layer","Default","Management Accounts")</f>
        <v>Management Accounts</v>
      </c>
    </row>
    <row r="250" spans="1:28" hidden="1" x14ac:dyDescent="0.3">
      <c r="E250" s="145" t="s">
        <v>6</v>
      </c>
      <c r="F250" s="116" t="str">
        <f>_xll.SUBNM("Finance:FX Calculation",,"GBP MA")</f>
        <v>GBP MA</v>
      </c>
    </row>
    <row r="251" spans="1:28" hidden="1" x14ac:dyDescent="0.3"/>
    <row r="252" spans="1:28" ht="15" hidden="1" thickBot="1" x14ac:dyDescent="0.35">
      <c r="G252" s="33" t="s">
        <v>13</v>
      </c>
      <c r="H252" s="93"/>
      <c r="I252" s="33" t="s">
        <v>13</v>
      </c>
      <c r="K252" s="81" t="s">
        <v>14</v>
      </c>
      <c r="L252" s="12" t="s">
        <v>15</v>
      </c>
      <c r="M252" s="12" t="s">
        <v>16</v>
      </c>
      <c r="N252" s="12" t="s">
        <v>17</v>
      </c>
      <c r="O252" s="12" t="s">
        <v>18</v>
      </c>
      <c r="Q252" s="81" t="s">
        <v>19</v>
      </c>
      <c r="S252" s="81" t="s">
        <v>20</v>
      </c>
      <c r="T252" s="12" t="s">
        <v>21</v>
      </c>
      <c r="V252" s="81" t="s">
        <v>22</v>
      </c>
      <c r="X252" s="81" t="s">
        <v>23</v>
      </c>
      <c r="Y252" s="81" t="s">
        <v>143</v>
      </c>
      <c r="Z252" s="81" t="s">
        <v>144</v>
      </c>
      <c r="AB252" s="81" t="s">
        <v>146</v>
      </c>
    </row>
    <row r="253" spans="1:28" hidden="1" x14ac:dyDescent="0.3">
      <c r="G253" t="str">
        <f>G252</f>
        <v>GROUP TOTAL</v>
      </c>
      <c r="I253" t="str">
        <f t="shared" ref="I253:AB253" si="1">I252</f>
        <v>GROUP TOTAL</v>
      </c>
      <c r="J253"/>
      <c r="K253" t="str">
        <f t="shared" si="1"/>
        <v>CTP-US</v>
      </c>
      <c r="L253" t="str">
        <f t="shared" si="1"/>
        <v>CTP-UK</v>
      </c>
      <c r="M253" t="str">
        <f t="shared" si="1"/>
        <v>CTP-Czech</v>
      </c>
      <c r="N253" t="str">
        <f t="shared" si="1"/>
        <v>CTP-India</v>
      </c>
      <c r="O253" t="str">
        <f t="shared" si="1"/>
        <v>CTP-China</v>
      </c>
      <c r="Q253" t="str">
        <f t="shared" si="1"/>
        <v>CTP TOTAL</v>
      </c>
      <c r="S253" t="str">
        <f t="shared" si="1"/>
        <v>Aero-Bruntons</v>
      </c>
      <c r="T253" t="str">
        <f t="shared" si="1"/>
        <v>Aero-Jacottet</v>
      </c>
      <c r="V253" t="str">
        <f t="shared" si="1"/>
        <v>Aerospace TOTAL</v>
      </c>
      <c r="X253" t="str">
        <f t="shared" si="1"/>
        <v>H01</v>
      </c>
      <c r="Y253" t="str">
        <f t="shared" si="1"/>
        <v>H02</v>
      </c>
      <c r="Z253" t="str">
        <f t="shared" si="1"/>
        <v>H03</v>
      </c>
      <c r="AB253" t="str">
        <f t="shared" si="1"/>
        <v>Central Costs Total</v>
      </c>
    </row>
    <row r="254" spans="1:28" s="9" customFormat="1" ht="25.8" x14ac:dyDescent="0.5">
      <c r="A254" s="8" t="str">
        <f t="shared" ref="A254:A264" si="2">IF(C254="1","Total","Leaf")</f>
        <v>Total</v>
      </c>
      <c r="B254" s="8"/>
      <c r="C254" s="9" t="str" cm="1">
        <f t="array" ref="C254">_xll.DBR("Finance:}ElementAttributes_Accounts - Cashflow",E254,"Current Month - Total")</f>
        <v>1</v>
      </c>
      <c r="E254" s="154" t="str">
        <f>_xll.TM1RPTROW($E$242,"Finance:Accounts - Cashflow","Cashflow Reporting Subset",,"Display Name",FALSE,,,FALSE)</f>
        <v>Opening Cash</v>
      </c>
      <c r="F254" s="66"/>
      <c r="G254" s="67">
        <f>_xll.DBRW($E$242,$F$245,G$252,$F$246,$F$248,$F$247,$E254,$F$250,$F$249,$F$244)</f>
        <v>10363700.370000001</v>
      </c>
      <c r="H254" s="79"/>
      <c r="I254" s="67">
        <f>_xll.DBRW($E$242,$F$245,I$252,$F$246,$F$248,$F$247,$E254,$F$250,$F$249,$F$244)</f>
        <v>10363700.370000001</v>
      </c>
      <c r="J254" s="97"/>
      <c r="K254" s="67">
        <f>_xll.DBRW($E$242,$F$245,K$252,$F$246,$F$248,$F$247,$E254,$F$250,$F$249,$F$244)</f>
        <v>2889441.07</v>
      </c>
      <c r="L254" s="67">
        <f>_xll.DBRW($E$242,$F$245,L$252,$F$246,$F$248,$F$247,$E254,$F$250,$F$249,$F$244)</f>
        <v>5008770.28</v>
      </c>
      <c r="M254" s="67">
        <f>_xll.DBRW($E$242,$F$245,M$252,$F$246,$F$248,$F$247,$E254,$F$250,$F$249,$F$244)</f>
        <v>1516742.65</v>
      </c>
      <c r="N254" s="67">
        <f>_xll.DBRW($E$242,$F$245,N$252,$F$246,$F$248,$F$247,$E254,$F$250,$F$249,$F$244)</f>
        <v>821754.05</v>
      </c>
      <c r="O254" s="67">
        <f>_xll.DBRW($E$242,$F$245,O$252,$F$246,$F$248,$F$247,$E254,$F$250,$F$249,$F$244)</f>
        <v>541752.52</v>
      </c>
      <c r="P254" s="79"/>
      <c r="Q254" s="68">
        <f>_xll.DBRW($E$242,$F$245,Q$252,$F$246,$F$248,$F$247,$E254,$F$250,$F$249,$F$244)</f>
        <v>10778460.57</v>
      </c>
      <c r="R254" s="79"/>
      <c r="S254" s="68">
        <f>_xll.DBRW($E$242,$F$245,S$252,$F$246,$F$248,$F$247,$E254,$F$250,$F$249,$F$244)</f>
        <v>2923390.42</v>
      </c>
      <c r="T254" s="68">
        <f>_xll.DBRW($E$242,$F$245,T$252,$F$246,$F$248,$F$247,$E254,$F$250,$F$249,$F$244)</f>
        <v>525973.18000000005</v>
      </c>
      <c r="U254" s="79"/>
      <c r="V254" s="68">
        <f>_xll.DBRW($E$242,$F$245,V$252,$F$246,$F$248,$F$247,$E254,$F$250,$F$249,$F$244)</f>
        <v>3449363.6</v>
      </c>
      <c r="W254" s="79"/>
      <c r="X254" s="68">
        <f>_xll.DBRW($E$242,$F$245,X$252,$F$246,$F$248,$F$247,$E254,$F$250,$F$249,$F$244)</f>
        <v>-5986701.7599999998</v>
      </c>
      <c r="Y254" s="68">
        <f>_xll.DBRW($E$242,$F$245,Y$252,$F$246,$F$248,$F$247,$E254,$F$250,$F$249,$F$244)</f>
        <v>2122577.96</v>
      </c>
      <c r="Z254" s="68">
        <f>_xll.DBRW($E$242,$F$245,Z$252,$F$246,$F$248,$F$247,$E254,$F$250,$F$249,$F$244)</f>
        <v>0</v>
      </c>
      <c r="AA254" s="2"/>
      <c r="AB254" s="68">
        <f>_xll.DBRW($E$242,$F$245,AB$252,$F$246,$F$248,$F$247,$E254,$F$250,$F$249,$F$244)</f>
        <v>-3864123.8</v>
      </c>
    </row>
    <row r="255" spans="1:28" s="11" customFormat="1" x14ac:dyDescent="0.3">
      <c r="A255" s="10" t="str">
        <f t="shared" si="2"/>
        <v>Leaf</v>
      </c>
      <c r="B255" s="10"/>
      <c r="C255" s="11" t="str" cm="1">
        <f t="array" ref="C255">_xll.DBR("Finance:}ElementAttributes_Accounts - Cashflow",E255,"Current Month - Total")</f>
        <v/>
      </c>
      <c r="E255" s="146" t="s">
        <v>186</v>
      </c>
      <c r="F255" s="17"/>
      <c r="G255" s="52">
        <f>_xll.DBRW($E$242,$F$245,G$252,$F$246,$F$248,$F$247,$E255,$F$250,$F$249,$F$244)</f>
        <v>-283745.69075880526</v>
      </c>
      <c r="H255" s="75"/>
      <c r="I255" s="52">
        <f>_xll.DBRW($E$242,$F$245,I$252,$F$246,$F$248,$F$247,$E255,$F$250,$F$249,$F$244)</f>
        <v>-283745.69075880526</v>
      </c>
      <c r="J255" s="52"/>
      <c r="K255" s="58">
        <f>_xll.DBRW($E$242,$F$245,K$252,$F$246,$F$248,$F$247,$E255,$F$250,$F$249,$F$244)</f>
        <v>-58818.725445544347</v>
      </c>
      <c r="L255" s="58">
        <f>_xll.DBRW($E$242,$F$245,L$252,$F$246,$F$248,$F$247,$E255,$F$250,$F$249,$F$244)</f>
        <v>0</v>
      </c>
      <c r="M255" s="58">
        <f>_xll.DBRW($E$242,$F$245,M$252,$F$246,$F$248,$F$247,$E255,$F$250,$F$249,$F$244)</f>
        <v>-145769.62721508672</v>
      </c>
      <c r="N255" s="58">
        <f>_xll.DBRW($E$242,$F$245,N$252,$F$246,$F$248,$F$247,$E255,$F$250,$F$249,$F$244)</f>
        <v>-28652.968634851277</v>
      </c>
      <c r="O255" s="58">
        <f>_xll.DBRW($E$242,$F$245,O$252,$F$246,$F$248,$F$247,$E255,$F$250,$F$249,$F$244)</f>
        <v>-36858.520570438181</v>
      </c>
      <c r="P255" s="75"/>
      <c r="Q255" s="64">
        <f>_xll.DBRW($E$242,$F$245,Q$252,$F$246,$F$248,$F$247,$E255,$F$250,$F$249,$F$244)</f>
        <v>-270099.84186592052</v>
      </c>
      <c r="R255" s="64"/>
      <c r="S255" s="58">
        <f>_xll.DBRW($E$242,$F$245,S$252,$F$246,$F$248,$F$247,$E255,$F$250,$F$249,$F$244)</f>
        <v>0</v>
      </c>
      <c r="T255" s="58">
        <f>_xll.DBRW($E$242,$F$245,T$252,$F$246,$F$248,$F$247,$E255,$F$250,$F$249,$F$244)</f>
        <v>-13645.848892884736</v>
      </c>
      <c r="U255" s="64"/>
      <c r="V255" s="64">
        <f>_xll.DBRW($E$242,$F$245,V$252,$F$246,$F$248,$F$247,$E255,$F$250,$F$249,$F$244)</f>
        <v>-13645.848892884736</v>
      </c>
      <c r="W255" s="75"/>
      <c r="X255" s="58">
        <f>_xll.DBRW($E$242,$F$245,X$252,$F$246,$F$248,$F$247,$E255,$F$250,$F$249,$F$244)</f>
        <v>0</v>
      </c>
      <c r="Y255" s="58">
        <f>_xll.DBRW($E$242,$F$245,Y$252,$F$246,$F$248,$F$247,$E255,$F$250,$F$249,$F$244)</f>
        <v>0</v>
      </c>
      <c r="Z255" s="58">
        <f>_xll.DBRW($E$242,$F$245,Z$252,$F$246,$F$248,$F$247,$E255,$F$250,$F$249,$F$244)</f>
        <v>0</v>
      </c>
      <c r="AB255" s="64">
        <f>_xll.DBRW($E$242,$F$245,AB$252,$F$246,$F$248,$F$247,$E255,$F$250,$F$249,$F$244)</f>
        <v>0</v>
      </c>
    </row>
    <row r="256" spans="1:28" s="11" customFormat="1" x14ac:dyDescent="0.3">
      <c r="A256" s="10" t="str">
        <f t="shared" si="2"/>
        <v>Leaf</v>
      </c>
      <c r="B256" s="10"/>
      <c r="C256" s="11" t="str" cm="1">
        <f t="array" ref="C256">_xll.DBR("Finance:}ElementAttributes_Accounts - Cashflow",E256,"Current Month - Total")</f>
        <v/>
      </c>
      <c r="E256" s="146" t="s">
        <v>187</v>
      </c>
      <c r="F256" s="17"/>
      <c r="G256" s="52">
        <f>_xll.DBRW($E$242,$F$245,G$252,$F$246,$F$248,$F$247,$E256,$F$250,$F$249,$F$244)</f>
        <v>10079954.679241195</v>
      </c>
      <c r="H256" s="75"/>
      <c r="I256" s="52">
        <f>_xll.DBRW($E$242,$F$245,I$252,$F$246,$F$248,$F$247,$E256,$F$250,$F$249,$F$244)</f>
        <v>10079954.679241195</v>
      </c>
      <c r="J256" s="52"/>
      <c r="K256" s="58">
        <f>_xll.DBRW($E$242,$F$245,K$252,$F$246,$F$248,$F$247,$E256,$F$250,$F$249,$F$244)</f>
        <v>2830622.3445544555</v>
      </c>
      <c r="L256" s="58">
        <f>_xll.DBRW($E$242,$F$245,L$252,$F$246,$F$248,$F$247,$E256,$F$250,$F$249,$F$244)</f>
        <v>5008770.28</v>
      </c>
      <c r="M256" s="58">
        <f>_xll.DBRW($E$242,$F$245,M$252,$F$246,$F$248,$F$247,$E256,$F$250,$F$249,$F$244)</f>
        <v>1370973.0227849132</v>
      </c>
      <c r="N256" s="58">
        <f>_xll.DBRW($E$242,$F$245,N$252,$F$246,$F$248,$F$247,$E256,$F$250,$F$249,$F$244)</f>
        <v>793101.08136514877</v>
      </c>
      <c r="O256" s="58">
        <f>_xll.DBRW($E$242,$F$245,O$252,$F$246,$F$248,$F$247,$E256,$F$250,$F$249,$F$244)</f>
        <v>504893.99942956184</v>
      </c>
      <c r="P256" s="75"/>
      <c r="Q256" s="64">
        <f>_xll.DBRW($E$242,$F$245,Q$252,$F$246,$F$248,$F$247,$E256,$F$250,$F$249,$F$244)</f>
        <v>10508360.728134081</v>
      </c>
      <c r="R256" s="64"/>
      <c r="S256" s="58">
        <f>_xll.DBRW($E$242,$F$245,S$252,$F$246,$F$248,$F$247,$E256,$F$250,$F$249,$F$244)</f>
        <v>2923390.42</v>
      </c>
      <c r="T256" s="58">
        <f>_xll.DBRW($E$242,$F$245,T$252,$F$246,$F$248,$F$247,$E256,$F$250,$F$249,$F$244)</f>
        <v>512327.33110711531</v>
      </c>
      <c r="U256" s="64"/>
      <c r="V256" s="64">
        <f>_xll.DBRW($E$242,$F$245,V$252,$F$246,$F$248,$F$247,$E256,$F$250,$F$249,$F$244)</f>
        <v>3435717.7511071153</v>
      </c>
      <c r="W256" s="75"/>
      <c r="X256" s="58">
        <f>_xll.DBRW($E$242,$F$245,X$252,$F$246,$F$248,$F$247,$E256,$F$250,$F$249,$F$244)</f>
        <v>-5986701.7599999998</v>
      </c>
      <c r="Y256" s="58">
        <f>_xll.DBRW($E$242,$F$245,Y$252,$F$246,$F$248,$F$247,$E256,$F$250,$F$249,$F$244)</f>
        <v>2122577.96</v>
      </c>
      <c r="Z256" s="58">
        <f>_xll.DBRW($E$242,$F$245,Z$252,$F$246,$F$248,$F$247,$E256,$F$250,$F$249,$F$244)</f>
        <v>0</v>
      </c>
      <c r="AB256" s="64">
        <f>_xll.DBRW($E$242,$F$245,AB$252,$F$246,$F$248,$F$247,$E256,$F$250,$F$249,$F$244)</f>
        <v>-3864123.8</v>
      </c>
    </row>
    <row r="257" spans="1:28" s="11" customFormat="1" x14ac:dyDescent="0.3">
      <c r="A257" s="10" t="str">
        <f t="shared" si="2"/>
        <v>Leaf</v>
      </c>
      <c r="B257" s="10"/>
      <c r="C257" s="11" t="str" cm="1">
        <f t="array" ref="C257">_xll.DBR("Finance:}ElementAttributes_Accounts - Cashflow",E257,"Current Month - Total")</f>
        <v/>
      </c>
      <c r="E257" s="146" t="s">
        <v>181</v>
      </c>
      <c r="F257" s="17"/>
      <c r="G257" s="52">
        <f>_xll.DBRW($E$242,$F$245,G$252,$F$246,$F$248,$F$247,$E257,$F$250,$F$249,$F$244)</f>
        <v>5916145.6492854645</v>
      </c>
      <c r="H257" s="75"/>
      <c r="I257" s="52">
        <f>_xll.DBRW($E$242,$F$245,I$252,$F$246,$F$248,$F$247,$E257,$F$250,$F$249,$F$244)</f>
        <v>5916145.6492854645</v>
      </c>
      <c r="J257" s="52"/>
      <c r="K257" s="58">
        <f>_xll.DBRW($E$242,$F$245,K$252,$F$246,$F$248,$F$247,$E257,$F$250,$F$249,$F$244)</f>
        <v>425483.3082382303</v>
      </c>
      <c r="L257" s="58">
        <f>_xll.DBRW($E$242,$F$245,L$252,$F$246,$F$248,$F$247,$E257,$F$250,$F$249,$F$244)</f>
        <v>4898541.8500000024</v>
      </c>
      <c r="M257" s="58">
        <f>_xll.DBRW($E$242,$F$245,M$252,$F$246,$F$248,$F$247,$E257,$F$250,$F$249,$F$244)</f>
        <v>-9316.859375246233</v>
      </c>
      <c r="N257" s="58">
        <f>_xll.DBRW($E$242,$F$245,N$252,$F$246,$F$248,$F$247,$E257,$F$250,$F$249,$F$244)</f>
        <v>1251403.2676036723</v>
      </c>
      <c r="O257" s="58">
        <f>_xll.DBRW($E$242,$F$245,O$252,$F$246,$F$248,$F$247,$E257,$F$250,$F$249,$F$244)</f>
        <v>1937032.9607400224</v>
      </c>
      <c r="P257" s="75"/>
      <c r="Q257" s="64">
        <f>_xll.DBRW($E$242,$F$245,Q$252,$F$246,$F$248,$F$247,$E257,$F$250,$F$249,$F$244)</f>
        <v>8503144.5272066817</v>
      </c>
      <c r="R257" s="64"/>
      <c r="S257" s="58">
        <f>_xll.DBRW($E$242,$F$245,S$252,$F$246,$F$248,$F$247,$E257,$F$250,$F$249,$F$244)</f>
        <v>938868.94000000018</v>
      </c>
      <c r="T257" s="58">
        <f>_xll.DBRW($E$242,$F$245,T$252,$F$246,$F$248,$F$247,$E257,$F$250,$F$249,$F$244)</f>
        <v>718746.47207878216</v>
      </c>
      <c r="U257" s="64"/>
      <c r="V257" s="64">
        <f>_xll.DBRW($E$242,$F$245,V$252,$F$246,$F$248,$F$247,$E257,$F$250,$F$249,$F$244)</f>
        <v>1657615.4120787825</v>
      </c>
      <c r="W257" s="75"/>
      <c r="X257" s="58">
        <f>_xll.DBRW($E$242,$F$245,X$252,$F$246,$F$248,$F$247,$E257,$F$250,$F$249,$F$244)</f>
        <v>-4214135.7</v>
      </c>
      <c r="Y257" s="58">
        <f>_xll.DBRW($E$242,$F$245,Y$252,$F$246,$F$248,$F$247,$E257,$F$250,$F$249,$F$244)</f>
        <v>-30478.589999999997</v>
      </c>
      <c r="Z257" s="58">
        <f>_xll.DBRW($E$242,$F$245,Z$252,$F$246,$F$248,$F$247,$E257,$F$250,$F$249,$F$244)</f>
        <v>0</v>
      </c>
      <c r="AB257" s="64">
        <f>_xll.DBRW($E$242,$F$245,AB$252,$F$246,$F$248,$F$247,$E257,$F$250,$F$249,$F$244)</f>
        <v>-4244614.29</v>
      </c>
    </row>
    <row r="258" spans="1:28" s="11" customFormat="1" x14ac:dyDescent="0.3">
      <c r="A258" s="10" t="str">
        <f t="shared" si="2"/>
        <v>Leaf</v>
      </c>
      <c r="B258" s="10"/>
      <c r="C258" s="11" t="str" cm="1">
        <f t="array" ref="C258">_xll.DBR("Finance:}ElementAttributes_Accounts - Cashflow",E258,"Current Month - Total")</f>
        <v/>
      </c>
      <c r="E258" s="146" t="s">
        <v>182</v>
      </c>
      <c r="F258" s="17"/>
      <c r="G258" s="52">
        <f>_xll.DBRW($E$242,$F$245,G$252,$F$246,$F$248,$F$247,$E258,$F$250,$F$249,$F$244)</f>
        <v>4873570.7227644362</v>
      </c>
      <c r="H258" s="75"/>
      <c r="I258" s="52">
        <f>_xll.DBRW($E$242,$F$245,I$252,$F$246,$F$248,$F$247,$E258,$F$250,$F$249,$F$244)</f>
        <v>4873570.7227644362</v>
      </c>
      <c r="J258" s="52"/>
      <c r="K258" s="58">
        <f>_xll.DBRW($E$242,$F$245,K$252,$F$246,$F$248,$F$247,$E258,$F$250,$F$249,$F$244)</f>
        <v>1384443.8140594163</v>
      </c>
      <c r="L258" s="58">
        <f>_xll.DBRW($E$242,$F$245,L$252,$F$246,$F$248,$F$247,$E258,$F$250,$F$249,$F$244)</f>
        <v>2618469.86</v>
      </c>
      <c r="M258" s="58">
        <f>_xll.DBRW($E$242,$F$245,M$252,$F$246,$F$248,$F$247,$E258,$F$250,$F$249,$F$244)</f>
        <v>226643.79710569719</v>
      </c>
      <c r="N258" s="58">
        <f>_xll.DBRW($E$242,$F$245,N$252,$F$246,$F$248,$F$247,$E258,$F$250,$F$249,$F$244)</f>
        <v>119676.88354112054</v>
      </c>
      <c r="O258" s="58">
        <f>_xll.DBRW($E$242,$F$245,O$252,$F$246,$F$248,$F$247,$E258,$F$250,$F$249,$F$244)</f>
        <v>297469.48551817995</v>
      </c>
      <c r="P258" s="75"/>
      <c r="Q258" s="64">
        <f>_xll.DBRW($E$242,$F$245,Q$252,$F$246,$F$248,$F$247,$E258,$F$250,$F$249,$F$244)</f>
        <v>4646703.8402244141</v>
      </c>
      <c r="R258" s="64"/>
      <c r="S258" s="58">
        <f>_xll.DBRW($E$242,$F$245,S$252,$F$246,$F$248,$F$247,$E258,$F$250,$F$249,$F$244)</f>
        <v>119578.65999999999</v>
      </c>
      <c r="T258" s="58">
        <f>_xll.DBRW($E$242,$F$245,T$252,$F$246,$F$248,$F$247,$E258,$F$250,$F$249,$F$244)</f>
        <v>12882.40254002238</v>
      </c>
      <c r="U258" s="64"/>
      <c r="V258" s="64">
        <f>_xll.DBRW($E$242,$F$245,V$252,$F$246,$F$248,$F$247,$E258,$F$250,$F$249,$F$244)</f>
        <v>132461.06254002237</v>
      </c>
      <c r="W258" s="75"/>
      <c r="X258" s="58">
        <f>_xll.DBRW($E$242,$F$245,X$252,$F$246,$F$248,$F$247,$E258,$F$250,$F$249,$F$244)</f>
        <v>94405.819999999992</v>
      </c>
      <c r="Y258" s="58">
        <f>_xll.DBRW($E$242,$F$245,Y$252,$F$246,$F$248,$F$247,$E258,$F$250,$F$249,$F$244)</f>
        <v>0</v>
      </c>
      <c r="Z258" s="58">
        <f>_xll.DBRW($E$242,$F$245,Z$252,$F$246,$F$248,$F$247,$E258,$F$250,$F$249,$F$244)</f>
        <v>0</v>
      </c>
      <c r="AB258" s="64">
        <f>_xll.DBRW($E$242,$F$245,AB$252,$F$246,$F$248,$F$247,$E258,$F$250,$F$249,$F$244)</f>
        <v>94405.819999999992</v>
      </c>
    </row>
    <row r="259" spans="1:28" s="11" customFormat="1" x14ac:dyDescent="0.3">
      <c r="A259" s="10" t="str">
        <f t="shared" si="2"/>
        <v>Leaf</v>
      </c>
      <c r="B259" s="10"/>
      <c r="C259" s="11" t="str" cm="1">
        <f t="array" ref="C259">_xll.DBR("Finance:}ElementAttributes_Accounts - Cashflow",E259,"Current Month - Total")</f>
        <v/>
      </c>
      <c r="E259" s="146" t="s">
        <v>183</v>
      </c>
      <c r="F259" s="17"/>
      <c r="G259" s="52">
        <f>_xll.DBRW($E$242,$F$245,G$252,$F$246,$F$248,$F$247,$E259,$F$250,$F$249,$F$244)</f>
        <v>2688163.8848768016</v>
      </c>
      <c r="H259" s="75"/>
      <c r="I259" s="52">
        <f>_xll.DBRW($E$242,$F$245,I$252,$F$246,$F$248,$F$247,$E259,$F$250,$F$249,$F$244)</f>
        <v>2688163.8848768016</v>
      </c>
      <c r="J259" s="52"/>
      <c r="K259" s="58">
        <f>_xll.DBRW($E$242,$F$245,K$252,$F$246,$F$248,$F$247,$E259,$F$250,$F$249,$F$244)</f>
        <v>1372189.2345807613</v>
      </c>
      <c r="L259" s="58">
        <f>_xll.DBRW($E$242,$F$245,L$252,$F$246,$F$248,$F$247,$E259,$F$250,$F$249,$F$244)</f>
        <v>454256.77999999985</v>
      </c>
      <c r="M259" s="58">
        <f>_xll.DBRW($E$242,$F$245,M$252,$F$246,$F$248,$F$247,$E259,$F$250,$F$249,$F$244)</f>
        <v>289772.74894599122</v>
      </c>
      <c r="N259" s="58">
        <f>_xll.DBRW($E$242,$F$245,N$252,$F$246,$F$248,$F$247,$E259,$F$250,$F$249,$F$244)</f>
        <v>83092.093201129421</v>
      </c>
      <c r="O259" s="58">
        <f>_xll.DBRW($E$242,$F$245,O$252,$F$246,$F$248,$F$247,$E259,$F$250,$F$249,$F$244)</f>
        <v>402498.34813013067</v>
      </c>
      <c r="P259" s="75"/>
      <c r="Q259" s="64">
        <f>_xll.DBRW($E$242,$F$245,Q$252,$F$246,$F$248,$F$247,$E259,$F$250,$F$249,$F$244)</f>
        <v>2601809.204858013</v>
      </c>
      <c r="R259" s="64"/>
      <c r="S259" s="58">
        <f>_xll.DBRW($E$242,$F$245,S$252,$F$246,$F$248,$F$247,$E259,$F$250,$F$249,$F$244)</f>
        <v>15297</v>
      </c>
      <c r="T259" s="58">
        <f>_xll.DBRW($E$242,$F$245,T$252,$F$246,$F$248,$F$247,$E259,$F$250,$F$249,$F$244)</f>
        <v>71057.68001878896</v>
      </c>
      <c r="U259" s="64"/>
      <c r="V259" s="64">
        <f>_xll.DBRW($E$242,$F$245,V$252,$F$246,$F$248,$F$247,$E259,$F$250,$F$249,$F$244)</f>
        <v>86354.68001878896</v>
      </c>
      <c r="W259" s="75"/>
      <c r="X259" s="58">
        <f>_xll.DBRW($E$242,$F$245,X$252,$F$246,$F$248,$F$247,$E259,$F$250,$F$249,$F$244)</f>
        <v>0</v>
      </c>
      <c r="Y259" s="58">
        <f>_xll.DBRW($E$242,$F$245,Y$252,$F$246,$F$248,$F$247,$E259,$F$250,$F$249,$F$244)</f>
        <v>0</v>
      </c>
      <c r="Z259" s="58">
        <f>_xll.DBRW($E$242,$F$245,Z$252,$F$246,$F$248,$F$247,$E259,$F$250,$F$249,$F$244)</f>
        <v>0</v>
      </c>
      <c r="AB259" s="64">
        <f>_xll.DBRW($E$242,$F$245,AB$252,$F$246,$F$248,$F$247,$E259,$F$250,$F$249,$F$244)</f>
        <v>0</v>
      </c>
    </row>
    <row r="260" spans="1:28" s="11" customFormat="1" x14ac:dyDescent="0.3">
      <c r="A260" s="10" t="str">
        <f t="shared" si="2"/>
        <v>Leaf</v>
      </c>
      <c r="B260" s="10"/>
      <c r="C260" s="11" t="str" cm="1">
        <f t="array" ref="C260">_xll.DBR("Finance:}ElementAttributes_Accounts - Cashflow",E260,"Current Month - Total")</f>
        <v/>
      </c>
      <c r="E260" s="146" t="s">
        <v>60</v>
      </c>
      <c r="F260" s="17"/>
      <c r="G260" s="52">
        <f>_xll.DBRW($E$242,$F$245,G$252,$F$246,$F$248,$F$247,$E260,$F$250,$F$249,$F$244)</f>
        <v>155570.45252367583</v>
      </c>
      <c r="H260" s="75"/>
      <c r="I260" s="52">
        <f>_xll.DBRW($E$242,$F$245,I$252,$F$246,$F$248,$F$247,$E260,$F$250,$F$249,$F$244)</f>
        <v>155570.45252367583</v>
      </c>
      <c r="J260" s="52"/>
      <c r="K260" s="58">
        <f>_xll.DBRW($E$242,$F$245,K$252,$F$246,$F$248,$F$247,$E260,$F$250,$F$249,$F$244)</f>
        <v>0</v>
      </c>
      <c r="L260" s="58">
        <f>_xll.DBRW($E$242,$F$245,L$252,$F$246,$F$248,$F$247,$E260,$F$250,$F$249,$F$244)</f>
        <v>85306.61</v>
      </c>
      <c r="M260" s="58">
        <f>_xll.DBRW($E$242,$F$245,M$252,$F$246,$F$248,$F$247,$E260,$F$250,$F$249,$F$244)</f>
        <v>0</v>
      </c>
      <c r="N260" s="58">
        <f>_xll.DBRW($E$242,$F$245,N$252,$F$246,$F$248,$F$247,$E260,$F$250,$F$249,$F$244)</f>
        <v>0</v>
      </c>
      <c r="O260" s="58">
        <f>_xll.DBRW($E$242,$F$245,O$252,$F$246,$F$248,$F$247,$E260,$F$250,$F$249,$F$244)</f>
        <v>0</v>
      </c>
      <c r="P260" s="75"/>
      <c r="Q260" s="64">
        <f>_xll.DBRW($E$242,$F$245,Q$252,$F$246,$F$248,$F$247,$E260,$F$250,$F$249,$F$244)</f>
        <v>85306.61</v>
      </c>
      <c r="R260" s="64"/>
      <c r="S260" s="58">
        <f>_xll.DBRW($E$242,$F$245,S$252,$F$246,$F$248,$F$247,$E260,$F$250,$F$249,$F$244)</f>
        <v>0</v>
      </c>
      <c r="T260" s="58">
        <f>_xll.DBRW($E$242,$F$245,T$252,$F$246,$F$248,$F$247,$E260,$F$250,$F$249,$F$244)</f>
        <v>541.40252367581775</v>
      </c>
      <c r="U260" s="64"/>
      <c r="V260" s="64">
        <f>_xll.DBRW($E$242,$F$245,V$252,$F$246,$F$248,$F$247,$E260,$F$250,$F$249,$F$244)</f>
        <v>541.40252367581775</v>
      </c>
      <c r="W260" s="75"/>
      <c r="X260" s="58">
        <f>_xll.DBRW($E$242,$F$245,X$252,$F$246,$F$248,$F$247,$E260,$F$250,$F$249,$F$244)</f>
        <v>69722.440000000017</v>
      </c>
      <c r="Y260" s="58">
        <f>_xll.DBRW($E$242,$F$245,Y$252,$F$246,$F$248,$F$247,$E260,$F$250,$F$249,$F$244)</f>
        <v>0</v>
      </c>
      <c r="Z260" s="58">
        <f>_xll.DBRW($E$242,$F$245,Z$252,$F$246,$F$248,$F$247,$E260,$F$250,$F$249,$F$244)</f>
        <v>0</v>
      </c>
      <c r="AB260" s="64">
        <f>_xll.DBRW($E$242,$F$245,AB$252,$F$246,$F$248,$F$247,$E260,$F$250,$F$249,$F$244)</f>
        <v>69722.440000000017</v>
      </c>
    </row>
    <row r="261" spans="1:28" s="9" customFormat="1" ht="25.8" x14ac:dyDescent="0.5">
      <c r="A261" s="8" t="str">
        <f t="shared" si="2"/>
        <v>Total</v>
      </c>
      <c r="B261" s="8"/>
      <c r="C261" s="9" t="str" cm="1">
        <f t="array" ref="C261">_xll.DBR("Finance:}ElementAttributes_Accounts - Cashflow",E261,"Current Month - Total")</f>
        <v>1</v>
      </c>
      <c r="E261" s="154" t="s">
        <v>165</v>
      </c>
      <c r="F261" s="66"/>
      <c r="G261" s="67">
        <f>_xll.DBRW($E$242,$F$245,G$252,$F$246,$F$248,$F$247,$E261,$F$250,$F$249,$F$244)</f>
        <v>13633450.709450375</v>
      </c>
      <c r="H261" s="79"/>
      <c r="I261" s="67">
        <f>_xll.DBRW($E$242,$F$245,I$252,$F$246,$F$248,$F$247,$E261,$F$250,$F$249,$F$244)</f>
        <v>13633450.709450375</v>
      </c>
      <c r="J261" s="97"/>
      <c r="K261" s="67">
        <f>_xll.DBRW($E$242,$F$245,K$252,$F$246,$F$248,$F$247,$E261,$F$250,$F$249,$F$244)</f>
        <v>3182116.3568784078</v>
      </c>
      <c r="L261" s="67">
        <f>_xll.DBRW($E$242,$F$245,L$252,$F$246,$F$248,$F$247,$E261,$F$250,$F$249,$F$244)</f>
        <v>8056575.1000000024</v>
      </c>
      <c r="M261" s="67">
        <f>_xll.DBRW($E$242,$F$245,M$252,$F$246,$F$248,$F$247,$E261,$F$250,$F$249,$F$244)</f>
        <v>507099.68667644216</v>
      </c>
      <c r="N261" s="67">
        <f>_xll.DBRW($E$242,$F$245,N$252,$F$246,$F$248,$F$247,$E261,$F$250,$F$249,$F$244)</f>
        <v>1454172.2443459223</v>
      </c>
      <c r="O261" s="67">
        <f>_xll.DBRW($E$242,$F$245,O$252,$F$246,$F$248,$F$247,$E261,$F$250,$F$249,$F$244)</f>
        <v>2637000.7943883329</v>
      </c>
      <c r="P261" s="79"/>
      <c r="Q261" s="68">
        <f>_xll.DBRW($E$242,$F$245,Q$252,$F$246,$F$248,$F$247,$E261,$F$250,$F$249,$F$244)</f>
        <v>15836964.182289105</v>
      </c>
      <c r="R261" s="79"/>
      <c r="S261" s="68">
        <f>_xll.DBRW($E$242,$F$245,S$252,$F$246,$F$248,$F$247,$E261,$F$250,$F$249,$F$244)</f>
        <v>1073744.6000000001</v>
      </c>
      <c r="T261" s="68">
        <f>_xll.DBRW($E$242,$F$245,T$252,$F$246,$F$248,$F$247,$E261,$F$250,$F$249,$F$244)</f>
        <v>803227.95716126938</v>
      </c>
      <c r="U261" s="79"/>
      <c r="V261" s="68">
        <f>_xll.DBRW($E$242,$F$245,V$252,$F$246,$F$248,$F$247,$E261,$F$250,$F$249,$F$244)</f>
        <v>1876972.5571612695</v>
      </c>
      <c r="W261" s="79"/>
      <c r="X261" s="68">
        <f>_xll.DBRW($E$242,$F$245,X$252,$F$246,$F$248,$F$247,$E261,$F$250,$F$249,$F$244)</f>
        <v>-4050007.4400000004</v>
      </c>
      <c r="Y261" s="68">
        <f>_xll.DBRW($E$242,$F$245,Y$252,$F$246,$F$248,$F$247,$E261,$F$250,$F$249,$F$244)</f>
        <v>-30478.589999999997</v>
      </c>
      <c r="Z261" s="68">
        <f>_xll.DBRW($E$242,$F$245,Z$252,$F$246,$F$248,$F$247,$E261,$F$250,$F$249,$F$244)</f>
        <v>0</v>
      </c>
      <c r="AA261" s="2"/>
      <c r="AB261" s="68">
        <f>_xll.DBRW($E$242,$F$245,AB$252,$F$246,$F$248,$F$247,$E261,$F$250,$F$249,$F$244)</f>
        <v>-4080486.0300000003</v>
      </c>
    </row>
    <row r="262" spans="1:28" s="11" customFormat="1" x14ac:dyDescent="0.3">
      <c r="A262" s="10" t="str">
        <f t="shared" si="2"/>
        <v>Leaf</v>
      </c>
      <c r="B262" s="10"/>
      <c r="C262" s="11" t="str" cm="1">
        <f t="array" ref="C262">_xll.DBR("Finance:}ElementAttributes_Accounts - Cashflow",E262,"Current Month - Total")</f>
        <v/>
      </c>
      <c r="E262" s="146" t="s">
        <v>122</v>
      </c>
      <c r="F262" s="17"/>
      <c r="G262" s="52">
        <f>_xll.DBRW($E$242,$F$245,G$252,$F$246,$F$248,$F$247,$E262,$F$250,$F$249,$F$244)</f>
        <v>4457716.0865785358</v>
      </c>
      <c r="H262" s="75"/>
      <c r="I262" s="52">
        <f>_xll.DBRW($E$242,$F$245,I$252,$F$246,$F$248,$F$247,$E262,$F$250,$F$249,$F$244)</f>
        <v>4457716.0865785358</v>
      </c>
      <c r="J262" s="52"/>
      <c r="K262" s="58">
        <f>_xll.DBRW($E$242,$F$245,K$252,$F$246,$F$248,$F$247,$E262,$F$250,$F$249,$F$244)</f>
        <v>3339411.1095049502</v>
      </c>
      <c r="L262" s="58">
        <f>_xll.DBRW($E$242,$F$245,L$252,$F$246,$F$248,$F$247,$E262,$F$250,$F$249,$F$244)</f>
        <v>1048240.4600000002</v>
      </c>
      <c r="M262" s="58">
        <f>_xll.DBRW($E$242,$F$245,M$252,$F$246,$F$248,$F$247,$E262,$F$250,$F$249,$F$244)</f>
        <v>130444.62050303568</v>
      </c>
      <c r="N262" s="58">
        <f>_xll.DBRW($E$242,$F$245,N$252,$F$246,$F$248,$F$247,$E262,$F$250,$F$249,$F$244)</f>
        <v>243457.89876311546</v>
      </c>
      <c r="O262" s="58">
        <f>_xll.DBRW($E$242,$F$245,O$252,$F$246,$F$248,$F$247,$E262,$F$250,$F$249,$F$244)</f>
        <v>139856.16683560412</v>
      </c>
      <c r="P262" s="75"/>
      <c r="Q262" s="64">
        <f>_xll.DBRW($E$242,$F$245,Q$252,$F$246,$F$248,$F$247,$E262,$F$250,$F$249,$F$244)</f>
        <v>4901410.2556067063</v>
      </c>
      <c r="R262" s="64"/>
      <c r="S262" s="58">
        <f>_xll.DBRW($E$242,$F$245,S$252,$F$246,$F$248,$F$247,$E262,$F$250,$F$249,$F$244)</f>
        <v>-349172.45000000007</v>
      </c>
      <c r="T262" s="58">
        <f>_xll.DBRW($E$242,$F$245,T$252,$F$246,$F$248,$F$247,$E262,$F$250,$F$249,$F$244)</f>
        <v>-94521.719028170308</v>
      </c>
      <c r="U262" s="64"/>
      <c r="V262" s="64">
        <f>_xll.DBRW($E$242,$F$245,V$252,$F$246,$F$248,$F$247,$E262,$F$250,$F$249,$F$244)</f>
        <v>-443694.16902817041</v>
      </c>
      <c r="W262" s="75"/>
      <c r="X262" s="58">
        <f>_xll.DBRW($E$242,$F$245,X$252,$F$246,$F$248,$F$247,$E262,$F$250,$F$249,$F$244)</f>
        <v>0</v>
      </c>
      <c r="Y262" s="58">
        <f>_xll.DBRW($E$242,$F$245,Y$252,$F$246,$F$248,$F$247,$E262,$F$250,$F$249,$F$244)</f>
        <v>0</v>
      </c>
      <c r="Z262" s="58">
        <f>_xll.DBRW($E$242,$F$245,Z$252,$F$246,$F$248,$F$247,$E262,$F$250,$F$249,$F$244)</f>
        <v>0</v>
      </c>
      <c r="AB262" s="64">
        <f>_xll.DBRW($E$242,$F$245,AB$252,$F$246,$F$248,$F$247,$E262,$F$250,$F$249,$F$244)</f>
        <v>0</v>
      </c>
    </row>
    <row r="263" spans="1:28" s="11" customFormat="1" x14ac:dyDescent="0.3">
      <c r="A263" s="10" t="str">
        <f t="shared" si="2"/>
        <v>Leaf</v>
      </c>
      <c r="B263" s="10"/>
      <c r="C263" s="11" t="str" cm="1">
        <f t="array" ref="C263">_xll.DBR("Finance:}ElementAttributes_Accounts - Cashflow",E263,"Current Month - Total")</f>
        <v/>
      </c>
      <c r="E263" s="146" t="s">
        <v>123</v>
      </c>
      <c r="F263" s="17"/>
      <c r="G263" s="52">
        <f>_xll.DBRW($E$242,$F$245,G$252,$F$246,$F$248,$F$247,$E263,$F$250,$F$249,$F$244)</f>
        <v>2328785.0787614821</v>
      </c>
      <c r="H263" s="75"/>
      <c r="I263" s="52">
        <f>_xll.DBRW($E$242,$F$245,I$252,$F$246,$F$248,$F$247,$E263,$F$250,$F$249,$F$244)</f>
        <v>2328785.0787614821</v>
      </c>
      <c r="J263" s="52"/>
      <c r="K263" s="58">
        <f>_xll.DBRW($E$242,$F$245,K$252,$F$246,$F$248,$F$247,$E263,$F$250,$F$249,$F$244)</f>
        <v>1818414.0797029701</v>
      </c>
      <c r="L263" s="58">
        <f>_xll.DBRW($E$242,$F$245,L$252,$F$246,$F$248,$F$247,$E263,$F$250,$F$249,$F$244)</f>
        <v>339150.93999999965</v>
      </c>
      <c r="M263" s="58">
        <f>_xll.DBRW($E$242,$F$245,M$252,$F$246,$F$248,$F$247,$E263,$F$250,$F$249,$F$244)</f>
        <v>242503.5473230012</v>
      </c>
      <c r="N263" s="58">
        <f>_xll.DBRW($E$242,$F$245,N$252,$F$246,$F$248,$F$247,$E263,$F$250,$F$249,$F$244)</f>
        <v>131157.4722551296</v>
      </c>
      <c r="O263" s="58">
        <f>_xll.DBRW($E$242,$F$245,O$252,$F$246,$F$248,$F$247,$E263,$F$250,$F$249,$F$244)</f>
        <v>-49585.895157857798</v>
      </c>
      <c r="P263" s="75"/>
      <c r="Q263" s="64">
        <f>_xll.DBRW($E$242,$F$245,Q$252,$F$246,$F$248,$F$247,$E263,$F$250,$F$249,$F$244)</f>
        <v>2481640.1441232427</v>
      </c>
      <c r="R263" s="64"/>
      <c r="S263" s="58">
        <f>_xll.DBRW($E$242,$F$245,S$252,$F$246,$F$248,$F$247,$E263,$F$250,$F$249,$F$244)</f>
        <v>-152322.37</v>
      </c>
      <c r="T263" s="58">
        <f>_xll.DBRW($E$242,$F$245,T$252,$F$246,$F$248,$F$247,$E263,$F$250,$F$249,$F$244)</f>
        <v>-532.69536176044494</v>
      </c>
      <c r="U263" s="64"/>
      <c r="V263" s="64">
        <f>_xll.DBRW($E$242,$F$245,V$252,$F$246,$F$248,$F$247,$E263,$F$250,$F$249,$F$244)</f>
        <v>-152855.06536176044</v>
      </c>
      <c r="W263" s="75"/>
      <c r="X263" s="58">
        <f>_xll.DBRW($E$242,$F$245,X$252,$F$246,$F$248,$F$247,$E263,$F$250,$F$249,$F$244)</f>
        <v>0</v>
      </c>
      <c r="Y263" s="58">
        <f>_xll.DBRW($E$242,$F$245,Y$252,$F$246,$F$248,$F$247,$E263,$F$250,$F$249,$F$244)</f>
        <v>0</v>
      </c>
      <c r="Z263" s="58">
        <f>_xll.DBRW($E$242,$F$245,Z$252,$F$246,$F$248,$F$247,$E263,$F$250,$F$249,$F$244)</f>
        <v>0</v>
      </c>
      <c r="AB263" s="64">
        <f>_xll.DBRW($E$242,$F$245,AB$252,$F$246,$F$248,$F$247,$E263,$F$250,$F$249,$F$244)</f>
        <v>0</v>
      </c>
    </row>
    <row r="264" spans="1:28" s="11" customFormat="1" x14ac:dyDescent="0.3">
      <c r="A264" s="10" t="str">
        <f t="shared" si="2"/>
        <v>Leaf</v>
      </c>
      <c r="B264" s="10"/>
      <c r="C264" s="11" t="str" cm="1">
        <f t="array" ref="C264">_xll.DBR("Finance:}ElementAttributes_Accounts - Cashflow",E264,"Current Month - Total")</f>
        <v/>
      </c>
      <c r="E264" s="146" t="s">
        <v>124</v>
      </c>
      <c r="F264" s="17"/>
      <c r="G264" s="52">
        <f>_xll.DBRW($E$242,$F$245,G$252,$F$246,$F$248,$F$247,$E264,$F$250,$F$249,$F$244)</f>
        <v>-2818444.9508873713</v>
      </c>
      <c r="H264" s="75"/>
      <c r="I264" s="52">
        <f>_xll.DBRW($E$242,$F$245,I$252,$F$246,$F$248,$F$247,$E264,$F$250,$F$249,$F$244)</f>
        <v>-2818444.9508873713</v>
      </c>
      <c r="J264" s="52"/>
      <c r="K264" s="58">
        <f>_xll.DBRW($E$242,$F$245,K$252,$F$246,$F$248,$F$247,$E264,$F$250,$F$249,$F$244)</f>
        <v>-1558685.2196039604</v>
      </c>
      <c r="L264" s="58">
        <f>_xll.DBRW($E$242,$F$245,L$252,$F$246,$F$248,$F$247,$E264,$F$250,$F$249,$F$244)</f>
        <v>-1257997.5900000001</v>
      </c>
      <c r="M264" s="58">
        <f>_xll.DBRW($E$242,$F$245,M$252,$F$246,$F$248,$F$247,$E264,$F$250,$F$249,$F$244)</f>
        <v>-18831.332934950071</v>
      </c>
      <c r="N264" s="58">
        <f>_xll.DBRW($E$242,$F$245,N$252,$F$246,$F$248,$F$247,$E264,$F$250,$F$249,$F$244)</f>
        <v>-18314.81090538553</v>
      </c>
      <c r="O264" s="58">
        <f>_xll.DBRW($E$242,$F$245,O$252,$F$246,$F$248,$F$247,$E264,$F$250,$F$249,$F$244)</f>
        <v>-131198.11527764983</v>
      </c>
      <c r="P264" s="75"/>
      <c r="Q264" s="64">
        <f>_xll.DBRW($E$242,$F$245,Q$252,$F$246,$F$248,$F$247,$E264,$F$250,$F$249,$F$244)</f>
        <v>-2985027.0687219463</v>
      </c>
      <c r="R264" s="64"/>
      <c r="S264" s="58">
        <f>_xll.DBRW($E$242,$F$245,S$252,$F$246,$F$248,$F$247,$E264,$F$250,$F$249,$F$244)</f>
        <v>28107.160000000003</v>
      </c>
      <c r="T264" s="58">
        <f>_xll.DBRW($E$242,$F$245,T$252,$F$246,$F$248,$F$247,$E264,$F$250,$F$249,$F$244)</f>
        <v>-40379.772165425122</v>
      </c>
      <c r="U264" s="64"/>
      <c r="V264" s="64">
        <f>_xll.DBRW($E$242,$F$245,V$252,$F$246,$F$248,$F$247,$E264,$F$250,$F$249,$F$244)</f>
        <v>-12272.612165425118</v>
      </c>
      <c r="W264" s="75"/>
      <c r="X264" s="58">
        <f>_xll.DBRW($E$242,$F$245,X$252,$F$246,$F$248,$F$247,$E264,$F$250,$F$249,$F$244)</f>
        <v>178854.73000000004</v>
      </c>
      <c r="Y264" s="58">
        <f>_xll.DBRW($E$242,$F$245,Y$252,$F$246,$F$248,$F$247,$E264,$F$250,$F$249,$F$244)</f>
        <v>0</v>
      </c>
      <c r="Z264" s="58">
        <f>_xll.DBRW($E$242,$F$245,Z$252,$F$246,$F$248,$F$247,$E264,$F$250,$F$249,$F$244)</f>
        <v>0</v>
      </c>
      <c r="AB264" s="64">
        <f>_xll.DBRW($E$242,$F$245,AB$252,$F$246,$F$248,$F$247,$E264,$F$250,$F$249,$F$244)</f>
        <v>178854.73000000004</v>
      </c>
    </row>
    <row r="265" spans="1:28" s="11" customFormat="1" x14ac:dyDescent="0.3">
      <c r="A265" s="10" t="str">
        <f t="shared" ref="A265:A285" si="3">IF(C265="1","Total","Leaf")</f>
        <v>Leaf</v>
      </c>
      <c r="B265" s="10"/>
      <c r="C265" s="11" t="str" cm="1">
        <f t="array" ref="C265">_xll.DBR("Finance:}ElementAttributes_Accounts - Cashflow",E265,"Current Month - Total")</f>
        <v/>
      </c>
      <c r="E265" s="146" t="s">
        <v>125</v>
      </c>
      <c r="F265" s="17"/>
      <c r="G265" s="52">
        <f>_xll.DBRW($E$242,$F$245,G$252,$F$246,$F$248,$F$247,$E265,$F$250,$F$249,$F$244)</f>
        <v>-10465963.589120908</v>
      </c>
      <c r="H265" s="75"/>
      <c r="I265" s="52">
        <f>_xll.DBRW($E$242,$F$245,I$252,$F$246,$F$248,$F$247,$E265,$F$250,$F$249,$F$244)</f>
        <v>-10465963.589120908</v>
      </c>
      <c r="J265" s="52"/>
      <c r="K265" s="58">
        <f>_xll.DBRW($E$242,$F$245,K$252,$F$246,$F$248,$F$247,$E265,$F$250,$F$249,$F$244)</f>
        <v>-127921.06089272659</v>
      </c>
      <c r="L265" s="58">
        <f>_xll.DBRW($E$242,$F$245,L$252,$F$246,$F$248,$F$247,$E265,$F$250,$F$249,$F$244)</f>
        <v>-7269609.5400000028</v>
      </c>
      <c r="M265" s="58">
        <f>_xll.DBRW($E$242,$F$245,M$252,$F$246,$F$248,$F$247,$E265,$F$250,$F$249,$F$244)</f>
        <v>-364657.87191404705</v>
      </c>
      <c r="N265" s="58">
        <f>_xll.DBRW($E$242,$F$245,N$252,$F$246,$F$248,$F$247,$E265,$F$250,$F$249,$F$244)</f>
        <v>-686741.28728186234</v>
      </c>
      <c r="O265" s="58">
        <f>_xll.DBRW($E$242,$F$245,O$252,$F$246,$F$248,$F$247,$E265,$F$250,$F$249,$F$244)</f>
        <v>149431.56228170771</v>
      </c>
      <c r="P265" s="75"/>
      <c r="Q265" s="64">
        <f>_xll.DBRW($E$242,$F$245,Q$252,$F$246,$F$248,$F$247,$E265,$F$250,$F$249,$F$244)</f>
        <v>-8299498.1978069311</v>
      </c>
      <c r="R265" s="64"/>
      <c r="S265" s="58">
        <f>_xll.DBRW($E$242,$F$245,S$252,$F$246,$F$248,$F$247,$E265,$F$250,$F$249,$F$244)</f>
        <v>-1517174.0600000003</v>
      </c>
      <c r="T265" s="58">
        <f>_xll.DBRW($E$242,$F$245,T$252,$F$246,$F$248,$F$247,$E265,$F$250,$F$249,$F$244)</f>
        <v>598793.37623939116</v>
      </c>
      <c r="U265" s="64"/>
      <c r="V265" s="64">
        <f>_xll.DBRW($E$242,$F$245,V$252,$F$246,$F$248,$F$247,$E265,$F$250,$F$249,$F$244)</f>
        <v>-918380.68376060924</v>
      </c>
      <c r="W265" s="75"/>
      <c r="X265" s="58">
        <f>_xll.DBRW($E$242,$F$245,X$252,$F$246,$F$248,$F$247,$E265,$F$250,$F$249,$F$244)</f>
        <v>-3104675.9499999993</v>
      </c>
      <c r="Y265" s="58">
        <f>_xll.DBRW($E$242,$F$245,Y$252,$F$246,$F$248,$F$247,$E265,$F$250,$F$249,$F$244)</f>
        <v>-3771158.4000000004</v>
      </c>
      <c r="Z265" s="58">
        <f>_xll.DBRW($E$242,$F$245,Z$252,$F$246,$F$248,$F$247,$E265,$F$250,$F$249,$F$244)</f>
        <v>5627749.6424466316</v>
      </c>
      <c r="AB265" s="64">
        <f>_xll.DBRW($E$242,$F$245,AB$252,$F$246,$F$248,$F$247,$E265,$F$250,$F$249,$F$244)</f>
        <v>-1248084.7075533681</v>
      </c>
    </row>
    <row r="266" spans="1:28" s="9" customFormat="1" ht="25.8" x14ac:dyDescent="0.5">
      <c r="A266" s="8" t="str">
        <f t="shared" si="3"/>
        <v>Total</v>
      </c>
      <c r="B266" s="8"/>
      <c r="C266" s="9" t="str" cm="1">
        <f t="array" ref="C266">_xll.DBR("Finance:}ElementAttributes_Accounts - Cashflow",E266,"Current Month - Total")</f>
        <v>1</v>
      </c>
      <c r="E266" s="154" t="s">
        <v>126</v>
      </c>
      <c r="F266" s="66"/>
      <c r="G266" s="67">
        <f>_xll.DBRW($E$242,$F$245,G$252,$F$246,$F$248,$F$247,$E266,$F$250,$F$249,$F$244)</f>
        <v>-6252126.1446682643</v>
      </c>
      <c r="H266" s="79"/>
      <c r="I266" s="67">
        <f>_xll.DBRW($E$242,$F$245,I$252,$F$246,$F$248,$F$247,$E266,$F$250,$F$249,$F$244)</f>
        <v>-6252126.1446682643</v>
      </c>
      <c r="J266" s="97"/>
      <c r="K266" s="67">
        <f>_xll.DBRW($E$242,$F$245,K$252,$F$246,$F$248,$F$247,$E266,$F$250,$F$249,$F$244)</f>
        <v>4499181.0473250933</v>
      </c>
      <c r="L266" s="67">
        <f>_xll.DBRW($E$242,$F$245,L$252,$F$246,$F$248,$F$247,$E266,$F$250,$F$249,$F$244)</f>
        <v>-7729451.9400000041</v>
      </c>
      <c r="M266" s="67">
        <f>_xll.DBRW($E$242,$F$245,M$252,$F$246,$F$248,$F$247,$E266,$F$250,$F$249,$F$244)</f>
        <v>-51546.951822487463</v>
      </c>
      <c r="N266" s="67">
        <f>_xll.DBRW($E$242,$F$245,N$252,$F$246,$F$248,$F$247,$E266,$F$250,$F$249,$F$244)</f>
        <v>-25179.465395769163</v>
      </c>
      <c r="O266" s="67">
        <f>_xll.DBRW($E$242,$F$245,O$252,$F$246,$F$248,$F$247,$E266,$F$250,$F$249,$F$244)</f>
        <v>19359.680857367508</v>
      </c>
      <c r="P266" s="79"/>
      <c r="Q266" s="68">
        <f>_xll.DBRW($E$242,$F$245,Q$252,$F$246,$F$248,$F$247,$E266,$F$250,$F$249,$F$244)</f>
        <v>-3287637.6290357988</v>
      </c>
      <c r="R266" s="79"/>
      <c r="S266" s="68">
        <f>_xll.DBRW($E$242,$F$245,S$252,$F$246,$F$248,$F$247,$E266,$F$250,$F$249,$F$244)</f>
        <v>-2001039.0400000005</v>
      </c>
      <c r="T266" s="68">
        <f>_xll.DBRW($E$242,$F$245,T$252,$F$246,$F$248,$F$247,$E266,$F$250,$F$249,$F$244)</f>
        <v>485421.68647314393</v>
      </c>
      <c r="U266" s="79"/>
      <c r="V266" s="68">
        <f>_xll.DBRW($E$242,$F$245,V$252,$F$246,$F$248,$F$247,$E266,$F$250,$F$249,$F$244)</f>
        <v>-1515617.3535268563</v>
      </c>
      <c r="W266" s="79"/>
      <c r="X266" s="68">
        <f>_xll.DBRW($E$242,$F$245,X$252,$F$246,$F$248,$F$247,$E266,$F$250,$F$249,$F$244)</f>
        <v>-4907316.0399999982</v>
      </c>
      <c r="Y266" s="68">
        <f>_xll.DBRW($E$242,$F$245,Y$252,$F$246,$F$248,$F$247,$E266,$F$250,$F$249,$F$244)</f>
        <v>-3771158.4000000004</v>
      </c>
      <c r="Z266" s="68">
        <f>_xll.DBRW($E$242,$F$245,Z$252,$F$246,$F$248,$F$247,$E266,$F$250,$F$249,$F$244)</f>
        <v>7229603.2778943917</v>
      </c>
      <c r="AA266" s="2"/>
      <c r="AB266" s="68">
        <f>_xll.DBRW($E$242,$F$245,AB$252,$F$246,$F$248,$F$247,$E266,$F$250,$F$249,$F$244)</f>
        <v>-1448871.1621056085</v>
      </c>
    </row>
    <row r="267" spans="1:28" s="9" customFormat="1" ht="25.8" x14ac:dyDescent="0.5">
      <c r="A267" s="8" t="str">
        <f t="shared" si="3"/>
        <v>Total</v>
      </c>
      <c r="B267" s="8"/>
      <c r="C267" s="9" t="str" cm="1">
        <f t="array" ref="C267">_xll.DBR("Finance:}ElementAttributes_Accounts - Cashflow",E267,"Current Month - Total")</f>
        <v>1</v>
      </c>
      <c r="E267" s="154" t="s">
        <v>127</v>
      </c>
      <c r="F267" s="66"/>
      <c r="G267" s="67">
        <f>_xll.DBRW($E$242,$F$245,G$252,$F$246,$F$248,$F$247,$E267,$F$250,$F$249,$F$244)</f>
        <v>7381324.5647821194</v>
      </c>
      <c r="H267" s="79"/>
      <c r="I267" s="67">
        <f>_xll.DBRW($E$242,$F$245,I$252,$F$246,$F$248,$F$247,$E267,$F$250,$F$249,$F$244)</f>
        <v>7381324.5647821194</v>
      </c>
      <c r="J267" s="97"/>
      <c r="K267" s="67">
        <f>_xll.DBRW($E$242,$F$245,K$252,$F$246,$F$248,$F$247,$E267,$F$250,$F$249,$F$244)</f>
        <v>7681297.4042035006</v>
      </c>
      <c r="L267" s="67">
        <f>_xll.DBRW($E$242,$F$245,L$252,$F$246,$F$248,$F$247,$E267,$F$250,$F$249,$F$244)</f>
        <v>327123.16000000015</v>
      </c>
      <c r="M267" s="67">
        <f>_xll.DBRW($E$242,$F$245,M$252,$F$246,$F$248,$F$247,$E267,$F$250,$F$249,$F$244)</f>
        <v>455552.73485395475</v>
      </c>
      <c r="N267" s="67">
        <f>_xll.DBRW($E$242,$F$245,N$252,$F$246,$F$248,$F$247,$E267,$F$250,$F$249,$F$244)</f>
        <v>1428992.7789501534</v>
      </c>
      <c r="O267" s="67">
        <f>_xll.DBRW($E$242,$F$245,O$252,$F$246,$F$248,$F$247,$E267,$F$250,$F$249,$F$244)</f>
        <v>2656360.4752457002</v>
      </c>
      <c r="P267" s="79"/>
      <c r="Q267" s="68">
        <f>_xll.DBRW($E$242,$F$245,Q$252,$F$246,$F$248,$F$247,$E267,$F$250,$F$249,$F$244)</f>
        <v>12549326.553253314</v>
      </c>
      <c r="R267" s="79"/>
      <c r="S267" s="68">
        <f>_xll.DBRW($E$242,$F$245,S$252,$F$246,$F$248,$F$247,$E267,$F$250,$F$249,$F$244)</f>
        <v>-927294.44</v>
      </c>
      <c r="T267" s="68">
        <f>_xll.DBRW($E$242,$F$245,T$252,$F$246,$F$248,$F$247,$E267,$F$250,$F$249,$F$244)</f>
        <v>1288649.6436344131</v>
      </c>
      <c r="U267" s="79"/>
      <c r="V267" s="68">
        <f>_xll.DBRW($E$242,$F$245,V$252,$F$246,$F$248,$F$247,$E267,$F$250,$F$249,$F$244)</f>
        <v>361355.20363441424</v>
      </c>
      <c r="W267" s="79"/>
      <c r="X267" s="68">
        <f>_xll.DBRW($E$242,$F$245,X$252,$F$246,$F$248,$F$247,$E267,$F$250,$F$249,$F$244)</f>
        <v>-8957323.4799999986</v>
      </c>
      <c r="Y267" s="68">
        <f>_xll.DBRW($E$242,$F$245,Y$252,$F$246,$F$248,$F$247,$E267,$F$250,$F$249,$F$244)</f>
        <v>-3801636.99</v>
      </c>
      <c r="Z267" s="68">
        <f>_xll.DBRW($E$242,$F$245,Z$252,$F$246,$F$248,$F$247,$E267,$F$250,$F$249,$F$244)</f>
        <v>7229603.2778943917</v>
      </c>
      <c r="AA267" s="2"/>
      <c r="AB267" s="68">
        <f>_xll.DBRW($E$242,$F$245,AB$252,$F$246,$F$248,$F$247,$E267,$F$250,$F$249,$F$244)</f>
        <v>-5529357.1921056071</v>
      </c>
    </row>
    <row r="268" spans="1:28" s="11" customFormat="1" x14ac:dyDescent="0.3">
      <c r="A268" s="10" t="str">
        <f t="shared" si="3"/>
        <v>Leaf</v>
      </c>
      <c r="B268" s="10"/>
      <c r="C268" s="11" t="str" cm="1">
        <f t="array" ref="C268">_xll.DBR("Finance:}ElementAttributes_Accounts - Cashflow",E268,"Current Month - Total")</f>
        <v/>
      </c>
      <c r="E268" s="146" t="s">
        <v>128</v>
      </c>
      <c r="F268" s="17"/>
      <c r="G268" s="52">
        <f>_xll.DBRW($E$242,$F$245,G$252,$F$246,$F$248,$F$247,$E268,$F$250,$F$249,$F$244)</f>
        <v>3384621.3228685167</v>
      </c>
      <c r="H268" s="75"/>
      <c r="I268" s="52">
        <f>_xll.DBRW($E$242,$F$245,I$252,$F$246,$F$248,$F$247,$E268,$F$250,$F$249,$F$244)</f>
        <v>3384621.3228685167</v>
      </c>
      <c r="J268" s="52"/>
      <c r="K268" s="58">
        <f>_xll.DBRW($E$242,$F$245,K$252,$F$246,$F$248,$F$247,$E268,$F$250,$F$249,$F$244)</f>
        <v>119081.92069306935</v>
      </c>
      <c r="L268" s="58">
        <f>_xll.DBRW($E$242,$F$245,L$252,$F$246,$F$248,$F$247,$E268,$F$250,$F$249,$F$244)</f>
        <v>1276891.7900000003</v>
      </c>
      <c r="M268" s="58">
        <f>_xll.DBRW($E$242,$F$245,M$252,$F$246,$F$248,$F$247,$E268,$F$250,$F$249,$F$244)</f>
        <v>1050787.7001694394</v>
      </c>
      <c r="N268" s="58">
        <f>_xll.DBRW($E$242,$F$245,N$252,$F$246,$F$248,$F$247,$E268,$F$250,$F$249,$F$244)</f>
        <v>214244.9338872316</v>
      </c>
      <c r="O268" s="58">
        <f>_xll.DBRW($E$242,$F$245,O$252,$F$246,$F$248,$F$247,$E268,$F$250,$F$249,$F$244)</f>
        <v>605805.80486079142</v>
      </c>
      <c r="P268" s="75"/>
      <c r="Q268" s="64">
        <f>_xll.DBRW($E$242,$F$245,Q$252,$F$246,$F$248,$F$247,$E268,$F$250,$F$249,$F$244)</f>
        <v>3266812.1496105315</v>
      </c>
      <c r="R268" s="64"/>
      <c r="S268" s="58">
        <f>_xll.DBRW($E$242,$F$245,S$252,$F$246,$F$248,$F$247,$E268,$F$250,$F$249,$F$244)</f>
        <v>103794.19999999998</v>
      </c>
      <c r="T268" s="58">
        <f>_xll.DBRW($E$242,$F$245,T$252,$F$246,$F$248,$F$247,$E268,$F$250,$F$249,$F$244)</f>
        <v>7515.6632579844118</v>
      </c>
      <c r="U268" s="64"/>
      <c r="V268" s="64">
        <f>_xll.DBRW($E$242,$F$245,V$252,$F$246,$F$248,$F$247,$E268,$F$250,$F$249,$F$244)</f>
        <v>111309.8632579844</v>
      </c>
      <c r="W268" s="75"/>
      <c r="X268" s="58">
        <f>_xll.DBRW($E$242,$F$245,X$252,$F$246,$F$248,$F$247,$E268,$F$250,$F$249,$F$244)</f>
        <v>6499.3099999999977</v>
      </c>
      <c r="Y268" s="58">
        <f>_xll.DBRW($E$242,$F$245,Y$252,$F$246,$F$248,$F$247,$E268,$F$250,$F$249,$F$244)</f>
        <v>0</v>
      </c>
      <c r="Z268" s="58">
        <f>_xll.DBRW($E$242,$F$245,Z$252,$F$246,$F$248,$F$247,$E268,$F$250,$F$249,$F$244)</f>
        <v>0</v>
      </c>
      <c r="AB268" s="64">
        <f>_xll.DBRW($E$242,$F$245,AB$252,$F$246,$F$248,$F$247,$E268,$F$250,$F$249,$F$244)</f>
        <v>6499.3099999999977</v>
      </c>
    </row>
    <row r="269" spans="1:28" s="11" customFormat="1" x14ac:dyDescent="0.3">
      <c r="A269" s="10" t="str">
        <f t="shared" si="3"/>
        <v>Leaf</v>
      </c>
      <c r="B269" s="10"/>
      <c r="C269" s="11" t="str" cm="1">
        <f t="array" ref="C269">_xll.DBR("Finance:}ElementAttributes_Accounts - Cashflow",E269,"Current Month - Total")</f>
        <v/>
      </c>
      <c r="E269" s="146" t="s">
        <v>129</v>
      </c>
      <c r="F269" s="17"/>
      <c r="G269" s="52">
        <f>_xll.DBRW($E$242,$F$245,G$252,$F$246,$F$248,$F$247,$E269,$F$250,$F$249,$F$244)</f>
        <v>168870.21968683749</v>
      </c>
      <c r="H269" s="75"/>
      <c r="I269" s="52">
        <f>_xll.DBRW($E$242,$F$245,I$252,$F$246,$F$248,$F$247,$E269,$F$250,$F$249,$F$244)</f>
        <v>168870.21968683749</v>
      </c>
      <c r="J269" s="52"/>
      <c r="K269" s="58">
        <f>_xll.DBRW($E$242,$F$245,K$252,$F$246,$F$248,$F$247,$E269,$F$250,$F$249,$F$244)</f>
        <v>59416.317227723077</v>
      </c>
      <c r="L269" s="58">
        <f>_xll.DBRW($E$242,$F$245,L$252,$F$246,$F$248,$F$247,$E269,$F$250,$F$249,$F$244)</f>
        <v>26786.279999999759</v>
      </c>
      <c r="M269" s="58">
        <f>_xll.DBRW($E$242,$F$245,M$252,$F$246,$F$248,$F$247,$E269,$F$250,$F$249,$F$244)</f>
        <v>0</v>
      </c>
      <c r="N269" s="58">
        <f>_xll.DBRW($E$242,$F$245,N$252,$F$246,$F$248,$F$247,$E269,$F$250,$F$249,$F$244)</f>
        <v>15.97</v>
      </c>
      <c r="O269" s="58">
        <f>_xll.DBRW($E$242,$F$245,O$252,$F$246,$F$248,$F$247,$E269,$F$250,$F$249,$F$244)</f>
        <v>0</v>
      </c>
      <c r="P269" s="75"/>
      <c r="Q269" s="64">
        <f>_xll.DBRW($E$242,$F$245,Q$252,$F$246,$F$248,$F$247,$E269,$F$250,$F$249,$F$244)</f>
        <v>86218.567227722844</v>
      </c>
      <c r="R269" s="64"/>
      <c r="S269" s="58">
        <f>_xll.DBRW($E$242,$F$245,S$252,$F$246,$F$248,$F$247,$E269,$F$250,$F$249,$F$244)</f>
        <v>0</v>
      </c>
      <c r="T269" s="58">
        <f>_xll.DBRW($E$242,$F$245,T$252,$F$246,$F$248,$F$247,$E269,$F$250,$F$249,$F$244)</f>
        <v>4766.4324591146142</v>
      </c>
      <c r="U269" s="64"/>
      <c r="V269" s="64">
        <f>_xll.DBRW($E$242,$F$245,V$252,$F$246,$F$248,$F$247,$E269,$F$250,$F$249,$F$244)</f>
        <v>4766.4324591146142</v>
      </c>
      <c r="W269" s="75"/>
      <c r="X269" s="58">
        <f>_xll.DBRW($E$242,$F$245,X$252,$F$246,$F$248,$F$247,$E269,$F$250,$F$249,$F$244)</f>
        <v>15267.220000000016</v>
      </c>
      <c r="Y269" s="58">
        <f>_xll.DBRW($E$242,$F$245,Y$252,$F$246,$F$248,$F$247,$E269,$F$250,$F$249,$F$244)</f>
        <v>0</v>
      </c>
      <c r="Z269" s="58">
        <f>_xll.DBRW($E$242,$F$245,Z$252,$F$246,$F$248,$F$247,$E269,$F$250,$F$249,$F$244)</f>
        <v>62618</v>
      </c>
      <c r="AB269" s="64">
        <f>_xll.DBRW($E$242,$F$245,AB$252,$F$246,$F$248,$F$247,$E269,$F$250,$F$249,$F$244)</f>
        <v>77885.220000000016</v>
      </c>
    </row>
    <row r="270" spans="1:28" s="11" customFormat="1" x14ac:dyDescent="0.3">
      <c r="A270" s="10" t="str">
        <f t="shared" si="3"/>
        <v>Leaf</v>
      </c>
      <c r="B270" s="10"/>
      <c r="C270" s="11" t="str" cm="1">
        <f t="array" ref="C270">_xll.DBR("Finance:}ElementAttributes_Accounts - Cashflow",E270,"Current Month - Total")</f>
        <v/>
      </c>
      <c r="E270" s="146" t="s">
        <v>188</v>
      </c>
      <c r="F270" s="17"/>
      <c r="G270" s="52">
        <f>_xll.DBRW($E$242,$F$245,G$252,$F$246,$F$248,$F$247,$E270,$F$250,$F$249,$F$244)</f>
        <v>0</v>
      </c>
      <c r="H270" s="75"/>
      <c r="I270" s="52">
        <f>_xll.DBRW($E$242,$F$245,I$252,$F$246,$F$248,$F$247,$E270,$F$250,$F$249,$F$244)</f>
        <v>0</v>
      </c>
      <c r="J270" s="52"/>
      <c r="K270" s="58">
        <f>_xll.DBRW($E$242,$F$245,K$252,$F$246,$F$248,$F$247,$E270,$F$250,$F$249,$F$244)</f>
        <v>0</v>
      </c>
      <c r="L270" s="58">
        <f>_xll.DBRW($E$242,$F$245,L$252,$F$246,$F$248,$F$247,$E270,$F$250,$F$249,$F$244)</f>
        <v>0</v>
      </c>
      <c r="M270" s="58">
        <f>_xll.DBRW($E$242,$F$245,M$252,$F$246,$F$248,$F$247,$E270,$F$250,$F$249,$F$244)</f>
        <v>0</v>
      </c>
      <c r="N270" s="58">
        <f>_xll.DBRW($E$242,$F$245,N$252,$F$246,$F$248,$F$247,$E270,$F$250,$F$249,$F$244)</f>
        <v>0</v>
      </c>
      <c r="O270" s="58">
        <f>_xll.DBRW($E$242,$F$245,O$252,$F$246,$F$248,$F$247,$E270,$F$250,$F$249,$F$244)</f>
        <v>0</v>
      </c>
      <c r="P270" s="75"/>
      <c r="Q270" s="64">
        <f>_xll.DBRW($E$242,$F$245,Q$252,$F$246,$F$248,$F$247,$E270,$F$250,$F$249,$F$244)</f>
        <v>0</v>
      </c>
      <c r="R270" s="64"/>
      <c r="S270" s="58">
        <f>_xll.DBRW($E$242,$F$245,S$252,$F$246,$F$248,$F$247,$E270,$F$250,$F$249,$F$244)</f>
        <v>0</v>
      </c>
      <c r="T270" s="58">
        <f>_xll.DBRW($E$242,$F$245,T$252,$F$246,$F$248,$F$247,$E270,$F$250,$F$249,$F$244)</f>
        <v>0</v>
      </c>
      <c r="U270" s="64"/>
      <c r="V270" s="64">
        <f>_xll.DBRW($E$242,$F$245,V$252,$F$246,$F$248,$F$247,$E270,$F$250,$F$249,$F$244)</f>
        <v>0</v>
      </c>
      <c r="W270" s="75"/>
      <c r="X270" s="58">
        <f>_xll.DBRW($E$242,$F$245,X$252,$F$246,$F$248,$F$247,$E270,$F$250,$F$249,$F$244)</f>
        <v>0</v>
      </c>
      <c r="Y270" s="58">
        <f>_xll.DBRW($E$242,$F$245,Y$252,$F$246,$F$248,$F$247,$E270,$F$250,$F$249,$F$244)</f>
        <v>0</v>
      </c>
      <c r="Z270" s="58">
        <f>_xll.DBRW($E$242,$F$245,Z$252,$F$246,$F$248,$F$247,$E270,$F$250,$F$249,$F$244)</f>
        <v>0</v>
      </c>
      <c r="AB270" s="64">
        <f>_xll.DBRW($E$242,$F$245,AB$252,$F$246,$F$248,$F$247,$E270,$F$250,$F$249,$F$244)</f>
        <v>0</v>
      </c>
    </row>
    <row r="271" spans="1:28" s="11" customFormat="1" x14ac:dyDescent="0.3">
      <c r="A271" s="10" t="str">
        <f t="shared" si="3"/>
        <v>Leaf</v>
      </c>
      <c r="B271" s="10"/>
      <c r="C271" s="11" t="str" cm="1">
        <f t="array" ref="C271">_xll.DBR("Finance:}ElementAttributes_Accounts - Cashflow",E271,"Current Month - Total")</f>
        <v/>
      </c>
      <c r="E271" s="146" t="s">
        <v>134</v>
      </c>
      <c r="F271" s="17"/>
      <c r="G271" s="52">
        <f>_xll.DBRW($E$242,$F$245,G$252,$F$246,$F$248,$F$247,$E271,$F$250,$F$249,$F$244)</f>
        <v>13403.393388953516</v>
      </c>
      <c r="H271" s="75"/>
      <c r="I271" s="52">
        <f>_xll.DBRW($E$242,$F$245,I$252,$F$246,$F$248,$F$247,$E271,$F$250,$F$249,$F$244)</f>
        <v>13403.393388953516</v>
      </c>
      <c r="J271" s="52"/>
      <c r="K271" s="58">
        <f>_xll.DBRW($E$242,$F$245,K$252,$F$246,$F$248,$F$247,$E271,$F$250,$F$249,$F$244)</f>
        <v>556171.40821782197</v>
      </c>
      <c r="L271" s="58">
        <f>_xll.DBRW($E$242,$F$245,L$252,$F$246,$F$248,$F$247,$E271,$F$250,$F$249,$F$244)</f>
        <v>-387421.58000000031</v>
      </c>
      <c r="M271" s="58">
        <f>_xll.DBRW($E$242,$F$245,M$252,$F$246,$F$248,$F$247,$E271,$F$250,$F$249,$F$244)</f>
        <v>-170925.54890517972</v>
      </c>
      <c r="N271" s="58">
        <f>_xll.DBRW($E$242,$F$245,N$252,$F$246,$F$248,$F$247,$E271,$F$250,$F$249,$F$244)</f>
        <v>-2543.4802624489021</v>
      </c>
      <c r="O271" s="58">
        <f>_xll.DBRW($E$242,$F$245,O$252,$F$246,$F$248,$F$247,$E271,$F$250,$F$249,$F$244)</f>
        <v>47384.477466596465</v>
      </c>
      <c r="P271" s="75"/>
      <c r="Q271" s="64">
        <f>_xll.DBRW($E$242,$F$245,Q$252,$F$246,$F$248,$F$247,$E271,$F$250,$F$249,$F$244)</f>
        <v>42665.276516789665</v>
      </c>
      <c r="R271" s="64"/>
      <c r="S271" s="58">
        <f>_xll.DBRW($E$242,$F$245,S$252,$F$246,$F$248,$F$247,$E271,$F$250,$F$249,$F$244)</f>
        <v>-23112.120000000024</v>
      </c>
      <c r="T271" s="58">
        <f>_xll.DBRW($E$242,$F$245,T$252,$F$246,$F$248,$F$247,$E271,$F$250,$F$249,$F$244)</f>
        <v>15253.146872163736</v>
      </c>
      <c r="U271" s="64"/>
      <c r="V271" s="64">
        <f>_xll.DBRW($E$242,$F$245,V$252,$F$246,$F$248,$F$247,$E271,$F$250,$F$249,$F$244)</f>
        <v>-7858.9731278363033</v>
      </c>
      <c r="W271" s="75"/>
      <c r="X271" s="58">
        <f>_xll.DBRW($E$242,$F$245,X$252,$F$246,$F$248,$F$247,$E271,$F$250,$F$249,$F$244)</f>
        <v>-21402.909999999989</v>
      </c>
      <c r="Y271" s="58">
        <f>_xll.DBRW($E$242,$F$245,Y$252,$F$246,$F$248,$F$247,$E271,$F$250,$F$249,$F$244)</f>
        <v>0</v>
      </c>
      <c r="Z271" s="58">
        <f>_xll.DBRW($E$242,$F$245,Z$252,$F$246,$F$248,$F$247,$E271,$F$250,$F$249,$F$244)</f>
        <v>0</v>
      </c>
      <c r="AB271" s="64">
        <f>_xll.DBRW($E$242,$F$245,AB$252,$F$246,$F$248,$F$247,$E271,$F$250,$F$249,$F$244)</f>
        <v>-21402.909999999989</v>
      </c>
    </row>
    <row r="272" spans="1:28" s="11" customFormat="1" x14ac:dyDescent="0.3">
      <c r="A272" s="10" t="str">
        <f t="shared" si="3"/>
        <v>Leaf</v>
      </c>
      <c r="B272" s="10"/>
      <c r="C272" s="11" t="str" cm="1">
        <f t="array" ref="C272">_xll.DBR("Finance:}ElementAttributes_Accounts - Cashflow",E272,"Current Month - Total")</f>
        <v/>
      </c>
      <c r="E272" s="146" t="s">
        <v>130</v>
      </c>
      <c r="F272" s="17"/>
      <c r="G272" s="52">
        <f>_xll.DBRW($E$242,$F$245,G$252,$F$246,$F$248,$F$247,$E272,$F$250,$F$249,$F$244)</f>
        <v>-5255663.0273813698</v>
      </c>
      <c r="H272" s="75"/>
      <c r="I272" s="52">
        <f>_xll.DBRW($E$242,$F$245,I$252,$F$246,$F$248,$F$247,$E272,$F$250,$F$249,$F$244)</f>
        <v>-5255663.0273813698</v>
      </c>
      <c r="J272" s="52"/>
      <c r="K272" s="58">
        <f>_xll.DBRW($E$242,$F$245,K$252,$F$246,$F$248,$F$247,$E272,$F$250,$F$249,$F$244)</f>
        <v>-650073.99939352577</v>
      </c>
      <c r="L272" s="58">
        <f>_xll.DBRW($E$242,$F$245,L$252,$F$246,$F$248,$F$247,$E272,$F$250,$F$249,$F$244)</f>
        <v>55293.240000000034</v>
      </c>
      <c r="M272" s="58">
        <f>_xll.DBRW($E$242,$F$245,M$252,$F$246,$F$248,$F$247,$E272,$F$250,$F$249,$F$244)</f>
        <v>-22481.102641850797</v>
      </c>
      <c r="N272" s="58">
        <f>_xll.DBRW($E$242,$F$245,N$252,$F$246,$F$248,$F$247,$E272,$F$250,$F$249,$F$244)</f>
        <v>13503.401006566653</v>
      </c>
      <c r="O272" s="58">
        <f>_xll.DBRW($E$242,$F$245,O$252,$F$246,$F$248,$F$247,$E272,$F$250,$F$249,$F$244)</f>
        <v>-11845.922366923645</v>
      </c>
      <c r="P272" s="75"/>
      <c r="Q272" s="64">
        <f>_xll.DBRW($E$242,$F$245,Q$252,$F$246,$F$248,$F$247,$E272,$F$250,$F$249,$F$244)</f>
        <v>-615604.38339573366</v>
      </c>
      <c r="R272" s="64"/>
      <c r="S272" s="58">
        <f>_xll.DBRW($E$242,$F$245,S$252,$F$246,$F$248,$F$247,$E272,$F$250,$F$249,$F$244)</f>
        <v>88951</v>
      </c>
      <c r="T272" s="58">
        <f>_xll.DBRW($E$242,$F$245,T$252,$F$246,$F$248,$F$247,$E272,$F$250,$F$249,$F$244)</f>
        <v>-6874.1439856372599</v>
      </c>
      <c r="U272" s="64"/>
      <c r="V272" s="64">
        <f>_xll.DBRW($E$242,$F$245,V$252,$F$246,$F$248,$F$247,$E272,$F$250,$F$249,$F$244)</f>
        <v>82076.85601436274</v>
      </c>
      <c r="W272" s="75"/>
      <c r="X272" s="58">
        <f>_xll.DBRW($E$242,$F$245,X$252,$F$246,$F$248,$F$247,$E272,$F$250,$F$249,$F$244)</f>
        <v>-4722135.5</v>
      </c>
      <c r="Y272" s="58">
        <f>_xll.DBRW($E$242,$F$245,Y$252,$F$246,$F$248,$F$247,$E272,$F$250,$F$249,$F$244)</f>
        <v>0</v>
      </c>
      <c r="Z272" s="58">
        <f>_xll.DBRW($E$242,$F$245,Z$252,$F$246,$F$248,$F$247,$E272,$F$250,$F$249,$F$244)</f>
        <v>0</v>
      </c>
      <c r="AB272" s="64">
        <f>_xll.DBRW($E$242,$F$245,AB$252,$F$246,$F$248,$F$247,$E272,$F$250,$F$249,$F$244)</f>
        <v>-4722135.5</v>
      </c>
    </row>
    <row r="273" spans="1:28" s="11" customFormat="1" x14ac:dyDescent="0.3">
      <c r="A273" s="10" t="str">
        <f t="shared" si="3"/>
        <v>Leaf</v>
      </c>
      <c r="B273" s="10"/>
      <c r="C273" s="11" t="str" cm="1">
        <f t="array" ref="C273">_xll.DBR("Finance:}ElementAttributes_Accounts - Cashflow",E273,"Current Month - Total")</f>
        <v/>
      </c>
      <c r="E273" s="146" t="s">
        <v>131</v>
      </c>
      <c r="F273" s="17"/>
      <c r="G273" s="52">
        <f>_xll.DBRW($E$242,$F$245,G$252,$F$246,$F$248,$F$247,$E273,$F$250,$F$249,$F$244)</f>
        <v>-797381.88567055226</v>
      </c>
      <c r="H273" s="75"/>
      <c r="I273" s="52">
        <f>_xll.DBRW($E$242,$F$245,I$252,$F$246,$F$248,$F$247,$E273,$F$250,$F$249,$F$244)</f>
        <v>-797381.88567055226</v>
      </c>
      <c r="J273" s="52"/>
      <c r="K273" s="58">
        <f>_xll.DBRW($E$242,$F$245,K$252,$F$246,$F$248,$F$247,$E273,$F$250,$F$249,$F$244)</f>
        <v>-583360.71505623881</v>
      </c>
      <c r="L273" s="58">
        <f>_xll.DBRW($E$242,$F$245,L$252,$F$246,$F$248,$F$247,$E273,$F$250,$F$249,$F$244)</f>
        <v>-210215.72999999998</v>
      </c>
      <c r="M273" s="58">
        <f>_xll.DBRW($E$242,$F$245,M$252,$F$246,$F$248,$F$247,$E273,$F$250,$F$249,$F$244)</f>
        <v>-131009.4757683855</v>
      </c>
      <c r="N273" s="58">
        <f>_xll.DBRW($E$242,$F$245,N$252,$F$246,$F$248,$F$247,$E273,$F$250,$F$249,$F$244)</f>
        <v>208208.29539674913</v>
      </c>
      <c r="O273" s="58">
        <f>_xll.DBRW($E$242,$F$245,O$252,$F$246,$F$248,$F$247,$E273,$F$250,$F$249,$F$244)</f>
        <v>-194829.53248648247</v>
      </c>
      <c r="P273" s="75"/>
      <c r="Q273" s="64">
        <f>_xll.DBRW($E$242,$F$245,Q$252,$F$246,$F$248,$F$247,$E273,$F$250,$F$249,$F$244)</f>
        <v>-911207.15791435773</v>
      </c>
      <c r="R273" s="64"/>
      <c r="S273" s="58">
        <f>_xll.DBRW($E$242,$F$245,S$252,$F$246,$F$248,$F$247,$E273,$F$250,$F$249,$F$244)</f>
        <v>0</v>
      </c>
      <c r="T273" s="58">
        <f>_xll.DBRW($E$242,$F$245,T$252,$F$246,$F$248,$F$247,$E273,$F$250,$F$249,$F$244)</f>
        <v>-178923.93775619453</v>
      </c>
      <c r="U273" s="64"/>
      <c r="V273" s="64">
        <f>_xll.DBRW($E$242,$F$245,V$252,$F$246,$F$248,$F$247,$E273,$F$250,$F$249,$F$244)</f>
        <v>-178923.93775619453</v>
      </c>
      <c r="W273" s="75"/>
      <c r="X273" s="58">
        <f>_xll.DBRW($E$242,$F$245,X$252,$F$246,$F$248,$F$247,$E273,$F$250,$F$249,$F$244)</f>
        <v>575837.13</v>
      </c>
      <c r="Y273" s="58">
        <f>_xll.DBRW($E$242,$F$245,Y$252,$F$246,$F$248,$F$247,$E273,$F$250,$F$249,$F$244)</f>
        <v>-43879.86</v>
      </c>
      <c r="Z273" s="58">
        <f>_xll.DBRW($E$242,$F$245,Z$252,$F$246,$F$248,$F$247,$E273,$F$250,$F$249,$F$244)</f>
        <v>-239208.05999999982</v>
      </c>
      <c r="AB273" s="64">
        <f>_xll.DBRW($E$242,$F$245,AB$252,$F$246,$F$248,$F$247,$E273,$F$250,$F$249,$F$244)</f>
        <v>292749.2100000002</v>
      </c>
    </row>
    <row r="274" spans="1:28" s="11" customFormat="1" x14ac:dyDescent="0.3">
      <c r="A274" s="10" t="str">
        <f t="shared" si="3"/>
        <v>Leaf</v>
      </c>
      <c r="B274" s="10"/>
      <c r="C274" s="11" t="str" cm="1">
        <f t="array" ref="C274">_xll.DBR("Finance:}ElementAttributes_Accounts - Cashflow",E274,"Current Month - Total")</f>
        <v/>
      </c>
      <c r="E274" s="146" t="s">
        <v>132</v>
      </c>
      <c r="F274" s="17"/>
      <c r="G274" s="52">
        <f>_xll.DBRW($E$242,$F$245,G$252,$F$246,$F$248,$F$247,$E274,$F$250,$F$249,$F$244)</f>
        <v>0</v>
      </c>
      <c r="H274" s="75"/>
      <c r="I274" s="52">
        <f>_xll.DBRW($E$242,$F$245,I$252,$F$246,$F$248,$F$247,$E274,$F$250,$F$249,$F$244)</f>
        <v>0</v>
      </c>
      <c r="J274" s="52"/>
      <c r="K274" s="58">
        <f>_xll.DBRW($E$242,$F$245,K$252,$F$246,$F$248,$F$247,$E274,$F$250,$F$249,$F$244)</f>
        <v>0</v>
      </c>
      <c r="L274" s="58">
        <f>_xll.DBRW($E$242,$F$245,L$252,$F$246,$F$248,$F$247,$E274,$F$250,$F$249,$F$244)</f>
        <v>0</v>
      </c>
      <c r="M274" s="58">
        <f>_xll.DBRW($E$242,$F$245,M$252,$F$246,$F$248,$F$247,$E274,$F$250,$F$249,$F$244)</f>
        <v>0</v>
      </c>
      <c r="N274" s="58">
        <f>_xll.DBRW($E$242,$F$245,N$252,$F$246,$F$248,$F$247,$E274,$F$250,$F$249,$F$244)</f>
        <v>0</v>
      </c>
      <c r="O274" s="58">
        <f>_xll.DBRW($E$242,$F$245,O$252,$F$246,$F$248,$F$247,$E274,$F$250,$F$249,$F$244)</f>
        <v>0</v>
      </c>
      <c r="P274" s="75"/>
      <c r="Q274" s="64">
        <f>_xll.DBRW($E$242,$F$245,Q$252,$F$246,$F$248,$F$247,$E274,$F$250,$F$249,$F$244)</f>
        <v>0</v>
      </c>
      <c r="R274" s="64"/>
      <c r="S274" s="58">
        <f>_xll.DBRW($E$242,$F$245,S$252,$F$246,$F$248,$F$247,$E274,$F$250,$F$249,$F$244)</f>
        <v>0</v>
      </c>
      <c r="T274" s="58">
        <f>_xll.DBRW($E$242,$F$245,T$252,$F$246,$F$248,$F$247,$E274,$F$250,$F$249,$F$244)</f>
        <v>0</v>
      </c>
      <c r="U274" s="64"/>
      <c r="V274" s="64">
        <f>_xll.DBRW($E$242,$F$245,V$252,$F$246,$F$248,$F$247,$E274,$F$250,$F$249,$F$244)</f>
        <v>0</v>
      </c>
      <c r="W274" s="75"/>
      <c r="X274" s="58">
        <f>_xll.DBRW($E$242,$F$245,X$252,$F$246,$F$248,$F$247,$E274,$F$250,$F$249,$F$244)</f>
        <v>0</v>
      </c>
      <c r="Y274" s="58">
        <f>_xll.DBRW($E$242,$F$245,Y$252,$F$246,$F$248,$F$247,$E274,$F$250,$F$249,$F$244)</f>
        <v>0</v>
      </c>
      <c r="Z274" s="58">
        <f>_xll.DBRW($E$242,$F$245,Z$252,$F$246,$F$248,$F$247,$E274,$F$250,$F$249,$F$244)</f>
        <v>0</v>
      </c>
      <c r="AB274" s="64">
        <f>_xll.DBRW($E$242,$F$245,AB$252,$F$246,$F$248,$F$247,$E274,$F$250,$F$249,$F$244)</f>
        <v>0</v>
      </c>
    </row>
    <row r="275" spans="1:28" s="11" customFormat="1" x14ac:dyDescent="0.3">
      <c r="A275" s="10" t="str">
        <f t="shared" si="3"/>
        <v>Leaf</v>
      </c>
      <c r="B275" s="10"/>
      <c r="C275" s="11" t="str" cm="1">
        <f t="array" ref="C275">_xll.DBR("Finance:}ElementAttributes_Accounts - Cashflow",E275,"Current Month - Total")</f>
        <v/>
      </c>
      <c r="E275" s="146" t="s">
        <v>133</v>
      </c>
      <c r="F275" s="17"/>
      <c r="G275" s="52">
        <f>_xll.DBRW($E$242,$F$245,G$252,$F$246,$F$248,$F$247,$E275,$F$250,$F$249,$F$244)</f>
        <v>2666612.2104093861</v>
      </c>
      <c r="H275" s="75"/>
      <c r="I275" s="52">
        <f>_xll.DBRW($E$242,$F$245,I$252,$F$246,$F$248,$F$247,$E275,$F$250,$F$249,$F$244)</f>
        <v>2666612.2104093861</v>
      </c>
      <c r="J275" s="52"/>
      <c r="K275" s="58">
        <f>_xll.DBRW($E$242,$F$245,K$252,$F$246,$F$248,$F$247,$E275,$F$250,$F$249,$F$244)</f>
        <v>-4459030.3871564958</v>
      </c>
      <c r="L275" s="58">
        <f>_xll.DBRW($E$242,$F$245,L$252,$F$246,$F$248,$F$247,$E275,$F$250,$F$249,$F$244)</f>
        <v>561393.19000000157</v>
      </c>
      <c r="M275" s="58">
        <f>_xll.DBRW($E$242,$F$245,M$252,$F$246,$F$248,$F$247,$E275,$F$250,$F$249,$F$244)</f>
        <v>-886207.65557270008</v>
      </c>
      <c r="N275" s="58">
        <f>_xll.DBRW($E$242,$F$245,N$252,$F$246,$F$248,$F$247,$E275,$F$250,$F$249,$F$244)</f>
        <v>-1044244.5463014939</v>
      </c>
      <c r="O275" s="58">
        <f>_xll.DBRW($E$242,$F$245,O$252,$F$246,$F$248,$F$247,$E275,$F$250,$F$249,$F$244)</f>
        <v>-3429725.8063781066</v>
      </c>
      <c r="P275" s="75"/>
      <c r="Q275" s="64">
        <f>_xll.DBRW($E$242,$F$245,Q$252,$F$246,$F$248,$F$247,$E275,$F$250,$F$249,$F$244)</f>
        <v>-9257815.2054087948</v>
      </c>
      <c r="R275" s="64"/>
      <c r="S275" s="58">
        <f>_xll.DBRW($E$242,$F$245,S$252,$F$246,$F$248,$F$247,$E275,$F$250,$F$249,$F$244)</f>
        <v>146939.0700000003</v>
      </c>
      <c r="T275" s="58">
        <f>_xll.DBRW($E$242,$F$245,T$252,$F$246,$F$248,$F$247,$E275,$F$250,$F$249,$F$244)</f>
        <v>-898621.29628745641</v>
      </c>
      <c r="U275" s="64"/>
      <c r="V275" s="64">
        <f>_xll.DBRW($E$242,$F$245,V$252,$F$246,$F$248,$F$247,$E275,$F$250,$F$249,$F$244)</f>
        <v>-751682.22628745576</v>
      </c>
      <c r="W275" s="75"/>
      <c r="X275" s="58">
        <f>_xll.DBRW($E$242,$F$245,X$252,$F$246,$F$248,$F$247,$E275,$F$250,$F$249,$F$244)</f>
        <v>15283098.540000003</v>
      </c>
      <c r="Y275" s="58">
        <f>_xll.DBRW($E$242,$F$245,Y$252,$F$246,$F$248,$F$247,$E275,$F$250,$F$249,$F$244)</f>
        <v>5376857.2200000007</v>
      </c>
      <c r="Z275" s="58">
        <f>_xll.DBRW($E$242,$F$245,Z$252,$F$246,$F$248,$F$247,$E275,$F$250,$F$249,$F$244)</f>
        <v>-7983846.1178943645</v>
      </c>
      <c r="AB275" s="64">
        <f>_xll.DBRW($E$242,$F$245,AB$252,$F$246,$F$248,$F$247,$E275,$F$250,$F$249,$F$244)</f>
        <v>12676109.642105639</v>
      </c>
    </row>
    <row r="276" spans="1:28" s="11" customFormat="1" x14ac:dyDescent="0.3">
      <c r="A276" s="10" t="str">
        <f t="shared" si="3"/>
        <v>Leaf</v>
      </c>
      <c r="B276" s="10"/>
      <c r="C276" s="11" t="str" cm="1">
        <f t="array" ref="C276">_xll.DBR("Finance:}ElementAttributes_Accounts - Cashflow",E276,"Current Month - Total")</f>
        <v/>
      </c>
      <c r="E276" s="146" t="s">
        <v>189</v>
      </c>
      <c r="F276" s="17"/>
      <c r="G276" s="52">
        <f>_xll.DBRW($E$242,$F$245,G$252,$F$246,$F$248,$F$247,$E276,$F$250,$F$249,$F$244)</f>
        <v>-8588766.0461956728</v>
      </c>
      <c r="H276" s="75"/>
      <c r="I276" s="52">
        <f>_xll.DBRW($E$242,$F$245,I$252,$F$246,$F$248,$F$247,$E276,$F$250,$F$249,$F$244)</f>
        <v>-8588766.0461956728</v>
      </c>
      <c r="J276" s="52"/>
      <c r="K276" s="58">
        <f>_xll.DBRW($E$242,$F$245,K$252,$F$246,$F$248,$F$247,$E276,$F$250,$F$249,$F$244)</f>
        <v>0</v>
      </c>
      <c r="L276" s="58">
        <f>_xll.DBRW($E$242,$F$245,L$252,$F$246,$F$248,$F$247,$E276,$F$250,$F$249,$F$244)</f>
        <v>0</v>
      </c>
      <c r="M276" s="58">
        <f>_xll.DBRW($E$242,$F$245,M$252,$F$246,$F$248,$F$247,$E276,$F$250,$F$249,$F$244)</f>
        <v>-120917.7361956746</v>
      </c>
      <c r="N276" s="58">
        <f>_xll.DBRW($E$242,$F$245,N$252,$F$246,$F$248,$F$247,$E276,$F$250,$F$249,$F$244)</f>
        <v>0</v>
      </c>
      <c r="O276" s="58">
        <f>_xll.DBRW($E$242,$F$245,O$252,$F$246,$F$248,$F$247,$E276,$F$250,$F$249,$F$244)</f>
        <v>0</v>
      </c>
      <c r="P276" s="75"/>
      <c r="Q276" s="64">
        <f>_xll.DBRW($E$242,$F$245,Q$252,$F$246,$F$248,$F$247,$E276,$F$250,$F$249,$F$244)</f>
        <v>-120917.7361956746</v>
      </c>
      <c r="R276" s="64"/>
      <c r="S276" s="58">
        <f>_xll.DBRW($E$242,$F$245,S$252,$F$246,$F$248,$F$247,$E276,$F$250,$F$249,$F$244)</f>
        <v>0</v>
      </c>
      <c r="T276" s="58">
        <f>_xll.DBRW($E$242,$F$245,T$252,$F$246,$F$248,$F$247,$E276,$F$250,$F$249,$F$244)</f>
        <v>0</v>
      </c>
      <c r="U276" s="64"/>
      <c r="V276" s="64">
        <f>_xll.DBRW($E$242,$F$245,V$252,$F$246,$F$248,$F$247,$E276,$F$250,$F$249,$F$244)</f>
        <v>0</v>
      </c>
      <c r="W276" s="75"/>
      <c r="X276" s="58">
        <f>_xll.DBRW($E$242,$F$245,X$252,$F$246,$F$248,$F$247,$E276,$F$250,$F$249,$F$244)</f>
        <v>-8467848.3099999987</v>
      </c>
      <c r="Y276" s="58">
        <f>_xll.DBRW($E$242,$F$245,Y$252,$F$246,$F$248,$F$247,$E276,$F$250,$F$249,$F$244)</f>
        <v>0</v>
      </c>
      <c r="Z276" s="58">
        <f>_xll.DBRW($E$242,$F$245,Z$252,$F$246,$F$248,$F$247,$E276,$F$250,$F$249,$F$244)</f>
        <v>0</v>
      </c>
      <c r="AB276" s="64">
        <f>_xll.DBRW($E$242,$F$245,AB$252,$F$246,$F$248,$F$247,$E276,$F$250,$F$249,$F$244)</f>
        <v>-8467848.3099999987</v>
      </c>
    </row>
    <row r="277" spans="1:28" s="11" customFormat="1" x14ac:dyDescent="0.3">
      <c r="A277" s="10" t="str">
        <f t="shared" si="3"/>
        <v>Leaf</v>
      </c>
      <c r="B277" s="10"/>
      <c r="C277" s="11" t="str" cm="1">
        <f t="array" ref="C277">_xll.DBR("Finance:}ElementAttributes_Accounts - Cashflow",E277,"Current Month - Total")</f>
        <v/>
      </c>
      <c r="E277" s="146" t="s">
        <v>166</v>
      </c>
      <c r="F277" s="17"/>
      <c r="G277" s="52">
        <f>_xll.DBRW($E$242,$F$245,G$252,$F$246,$F$248,$F$247,$E277,$F$250,$F$249,$F$244)</f>
        <v>11243519.290000001</v>
      </c>
      <c r="H277" s="75"/>
      <c r="I277" s="52">
        <f>_xll.DBRW($E$242,$F$245,I$252,$F$246,$F$248,$F$247,$E277,$F$250,$F$249,$F$244)</f>
        <v>11243519.290000001</v>
      </c>
      <c r="J277" s="52"/>
      <c r="K277" s="58">
        <f>_xll.DBRW($E$242,$F$245,K$252,$F$246,$F$248,$F$247,$E277,$F$250,$F$249,$F$244)</f>
        <v>0</v>
      </c>
      <c r="L277" s="58">
        <f>_xll.DBRW($E$242,$F$245,L$252,$F$246,$F$248,$F$247,$E277,$F$250,$F$249,$F$244)</f>
        <v>0</v>
      </c>
      <c r="M277" s="58">
        <f>_xll.DBRW($E$242,$F$245,M$252,$F$246,$F$248,$F$247,$E277,$F$250,$F$249,$F$244)</f>
        <v>0</v>
      </c>
      <c r="N277" s="58">
        <f>_xll.DBRW($E$242,$F$245,N$252,$F$246,$F$248,$F$247,$E277,$F$250,$F$249,$F$244)</f>
        <v>0</v>
      </c>
      <c r="O277" s="58">
        <f>_xll.DBRW($E$242,$F$245,O$252,$F$246,$F$248,$F$247,$E277,$F$250,$F$249,$F$244)</f>
        <v>0</v>
      </c>
      <c r="P277" s="75"/>
      <c r="Q277" s="64">
        <f>_xll.DBRW($E$242,$F$245,Q$252,$F$246,$F$248,$F$247,$E277,$F$250,$F$249,$F$244)</f>
        <v>0</v>
      </c>
      <c r="R277" s="64"/>
      <c r="S277" s="58">
        <f>_xll.DBRW($E$242,$F$245,S$252,$F$246,$F$248,$F$247,$E277,$F$250,$F$249,$F$244)</f>
        <v>0</v>
      </c>
      <c r="T277" s="58">
        <f>_xll.DBRW($E$242,$F$245,T$252,$F$246,$F$248,$F$247,$E277,$F$250,$F$249,$F$244)</f>
        <v>0</v>
      </c>
      <c r="U277" s="64"/>
      <c r="V277" s="64">
        <f>_xll.DBRW($E$242,$F$245,V$252,$F$246,$F$248,$F$247,$E277,$F$250,$F$249,$F$244)</f>
        <v>0</v>
      </c>
      <c r="W277" s="75"/>
      <c r="X277" s="58">
        <f>_xll.DBRW($E$242,$F$245,X$252,$F$246,$F$248,$F$247,$E277,$F$250,$F$249,$F$244)</f>
        <v>10198756.440000001</v>
      </c>
      <c r="Y277" s="58">
        <f>_xll.DBRW($E$242,$F$245,Y$252,$F$246,$F$248,$F$247,$E277,$F$250,$F$249,$F$244)</f>
        <v>0</v>
      </c>
      <c r="Z277" s="58">
        <f>_xll.DBRW($E$242,$F$245,Z$252,$F$246,$F$248,$F$247,$E277,$F$250,$F$249,$F$244)</f>
        <v>1044762.85</v>
      </c>
      <c r="AB277" s="64">
        <f>_xll.DBRW($E$242,$F$245,AB$252,$F$246,$F$248,$F$247,$E277,$F$250,$F$249,$F$244)</f>
        <v>11243519.290000001</v>
      </c>
    </row>
    <row r="278" spans="1:28" s="11" customFormat="1" x14ac:dyDescent="0.3">
      <c r="A278" s="10" t="str">
        <f t="shared" si="3"/>
        <v>Leaf</v>
      </c>
      <c r="B278" s="10"/>
      <c r="C278" s="11" t="str" cm="1">
        <f t="array" ref="C278">_xll.DBR("Finance:}ElementAttributes_Accounts - Cashflow",E278,"Current Month - Total")</f>
        <v/>
      </c>
      <c r="E278" s="146" t="s">
        <v>190</v>
      </c>
      <c r="F278" s="17"/>
      <c r="G278" s="52">
        <f>_xll.DBRW($E$242,$F$245,G$252,$F$246,$F$248,$F$247,$E278,$F$250,$F$249,$F$244)</f>
        <v>0</v>
      </c>
      <c r="H278" s="75"/>
      <c r="I278" s="52">
        <f>_xll.DBRW($E$242,$F$245,I$252,$F$246,$F$248,$F$247,$E278,$F$250,$F$249,$F$244)</f>
        <v>0</v>
      </c>
      <c r="J278" s="52"/>
      <c r="K278" s="58">
        <f>_xll.DBRW($E$242,$F$245,K$252,$F$246,$F$248,$F$247,$E278,$F$250,$F$249,$F$244)</f>
        <v>0</v>
      </c>
      <c r="L278" s="58">
        <f>_xll.DBRW($E$242,$F$245,L$252,$F$246,$F$248,$F$247,$E278,$F$250,$F$249,$F$244)</f>
        <v>0</v>
      </c>
      <c r="M278" s="58">
        <f>_xll.DBRW($E$242,$F$245,M$252,$F$246,$F$248,$F$247,$E278,$F$250,$F$249,$F$244)</f>
        <v>0</v>
      </c>
      <c r="N278" s="58">
        <f>_xll.DBRW($E$242,$F$245,N$252,$F$246,$F$248,$F$247,$E278,$F$250,$F$249,$F$244)</f>
        <v>0</v>
      </c>
      <c r="O278" s="58">
        <f>_xll.DBRW($E$242,$F$245,O$252,$F$246,$F$248,$F$247,$E278,$F$250,$F$249,$F$244)</f>
        <v>0</v>
      </c>
      <c r="P278" s="75"/>
      <c r="Q278" s="64">
        <f>_xll.DBRW($E$242,$F$245,Q$252,$F$246,$F$248,$F$247,$E278,$F$250,$F$249,$F$244)</f>
        <v>0</v>
      </c>
      <c r="R278" s="64"/>
      <c r="S278" s="58">
        <f>_xll.DBRW($E$242,$F$245,S$252,$F$246,$F$248,$F$247,$E278,$F$250,$F$249,$F$244)</f>
        <v>0</v>
      </c>
      <c r="T278" s="58">
        <f>_xll.DBRW($E$242,$F$245,T$252,$F$246,$F$248,$F$247,$E278,$F$250,$F$249,$F$244)</f>
        <v>0</v>
      </c>
      <c r="U278" s="64"/>
      <c r="V278" s="64">
        <f>_xll.DBRW($E$242,$F$245,V$252,$F$246,$F$248,$F$247,$E278,$F$250,$F$249,$F$244)</f>
        <v>0</v>
      </c>
      <c r="W278" s="75"/>
      <c r="X278" s="58">
        <f>_xll.DBRW($E$242,$F$245,X$252,$F$246,$F$248,$F$247,$E278,$F$250,$F$249,$F$244)</f>
        <v>0</v>
      </c>
      <c r="Y278" s="58">
        <f>_xll.DBRW($E$242,$F$245,Y$252,$F$246,$F$248,$F$247,$E278,$F$250,$F$249,$F$244)</f>
        <v>0</v>
      </c>
      <c r="Z278" s="58">
        <f>_xll.DBRW($E$242,$F$245,Z$252,$F$246,$F$248,$F$247,$E278,$F$250,$F$249,$F$244)</f>
        <v>0</v>
      </c>
      <c r="AB278" s="64">
        <f>_xll.DBRW($E$242,$F$245,AB$252,$F$246,$F$248,$F$247,$E278,$F$250,$F$249,$F$244)</f>
        <v>0</v>
      </c>
    </row>
    <row r="279" spans="1:28" s="9" customFormat="1" ht="25.8" x14ac:dyDescent="0.5">
      <c r="A279" s="8" t="str">
        <f t="shared" si="3"/>
        <v>Total</v>
      </c>
      <c r="B279" s="8"/>
      <c r="C279" s="9" t="str" cm="1">
        <f t="array" ref="C279">_xll.DBR("Finance:}ElementAttributes_Accounts - Cashflow",E279,"Current Month - Total")</f>
        <v>1</v>
      </c>
      <c r="E279" s="154" t="s">
        <v>135</v>
      </c>
      <c r="F279" s="66"/>
      <c r="G279" s="67">
        <f>_xll.DBRW($E$242,$F$245,G$252,$F$246,$F$248,$F$247,$E279,$F$250,$F$249,$F$244)</f>
        <v>10216540.041888217</v>
      </c>
      <c r="H279" s="79"/>
      <c r="I279" s="67">
        <f>_xll.DBRW($E$242,$F$245,I$252,$F$246,$F$248,$F$247,$E279,$F$250,$F$249,$F$244)</f>
        <v>10216540.041888217</v>
      </c>
      <c r="J279" s="97"/>
      <c r="K279" s="67">
        <f>_xll.DBRW($E$242,$F$245,K$252,$F$246,$F$248,$F$247,$E279,$F$250,$F$249,$F$244)</f>
        <v>2723501.9487358565</v>
      </c>
      <c r="L279" s="67">
        <f>_xll.DBRW($E$242,$F$245,L$252,$F$246,$F$248,$F$247,$E279,$F$250,$F$249,$F$244)</f>
        <v>1649850.35</v>
      </c>
      <c r="M279" s="67">
        <f>_xll.DBRW($E$242,$F$245,M$252,$F$246,$F$248,$F$247,$E279,$F$250,$F$249,$F$244)</f>
        <v>174798.91593960335</v>
      </c>
      <c r="N279" s="67">
        <f>_xll.DBRW($E$242,$F$245,N$252,$F$246,$F$248,$F$247,$E279,$F$250,$F$249,$F$244)</f>
        <v>818177.35267675784</v>
      </c>
      <c r="O279" s="67">
        <f>_xll.DBRW($E$242,$F$245,O$252,$F$246,$F$248,$F$247,$E279,$F$250,$F$249,$F$244)</f>
        <v>-326850.50365842495</v>
      </c>
      <c r="P279" s="79"/>
      <c r="Q279" s="68">
        <f>_xll.DBRW($E$242,$F$245,Q$252,$F$246,$F$248,$F$247,$E279,$F$250,$F$249,$F$244)</f>
        <v>5039478.0636937926</v>
      </c>
      <c r="R279" s="79"/>
      <c r="S279" s="68">
        <f>_xll.DBRW($E$242,$F$245,S$252,$F$246,$F$248,$F$247,$E279,$F$250,$F$249,$F$244)</f>
        <v>-610722.28999999934</v>
      </c>
      <c r="T279" s="68">
        <f>_xll.DBRW($E$242,$F$245,T$252,$F$246,$F$248,$F$247,$E279,$F$250,$F$249,$F$244)</f>
        <v>231765.50819438807</v>
      </c>
      <c r="U279" s="79"/>
      <c r="V279" s="68">
        <f>_xll.DBRW($E$242,$F$245,V$252,$F$246,$F$248,$F$247,$E279,$F$250,$F$249,$F$244)</f>
        <v>-378956.78180561145</v>
      </c>
      <c r="W279" s="79"/>
      <c r="X279" s="68">
        <f>_xll.DBRW($E$242,$F$245,X$252,$F$246,$F$248,$F$247,$E279,$F$250,$F$249,$F$244)</f>
        <v>3910748.4400000032</v>
      </c>
      <c r="Y279" s="68">
        <f>_xll.DBRW($E$242,$F$245,Y$252,$F$246,$F$248,$F$247,$E279,$F$250,$F$249,$F$244)</f>
        <v>1531340.370000001</v>
      </c>
      <c r="Z279" s="68">
        <f>_xll.DBRW($E$242,$F$245,Z$252,$F$246,$F$248,$F$247,$E279,$F$250,$F$249,$F$244)</f>
        <v>113929.95000002743</v>
      </c>
      <c r="AA279" s="2"/>
      <c r="AB279" s="68">
        <f>_xll.DBRW($E$242,$F$245,AB$252,$F$246,$F$248,$F$247,$E279,$F$250,$F$249,$F$244)</f>
        <v>5556018.7600000342</v>
      </c>
    </row>
    <row r="280" spans="1:28" s="9" customFormat="1" ht="25.8" x14ac:dyDescent="0.5">
      <c r="A280" s="8" t="str">
        <f t="shared" si="3"/>
        <v>Total</v>
      </c>
      <c r="B280" s="8"/>
      <c r="C280" s="9" t="str" cm="1">
        <f t="array" ref="C280">_xll.DBR("Finance:}ElementAttributes_Accounts - Cashflow",E280,"Current Month - Total")</f>
        <v>1</v>
      </c>
      <c r="E280" s="154" t="s">
        <v>136</v>
      </c>
      <c r="F280" s="66"/>
      <c r="G280" s="67">
        <f>_xll.DBRW($E$242,$F$245,G$252,$F$246,$F$248,$F$247,$E280,$F$250,$F$249,$F$244)</f>
        <v>10216540.041888217</v>
      </c>
      <c r="H280" s="79"/>
      <c r="I280" s="67">
        <f>_xll.DBRW($E$242,$F$245,I$252,$F$246,$F$248,$F$247,$E280,$F$250,$F$249,$F$244)</f>
        <v>10216540.041888217</v>
      </c>
      <c r="J280" s="97"/>
      <c r="K280" s="67">
        <f>_xll.DBRW($E$242,$F$245,K$252,$F$246,$F$248,$F$247,$E280,$F$250,$F$249,$F$244)</f>
        <v>2723501.9487358565</v>
      </c>
      <c r="L280" s="67">
        <f>_xll.DBRW($E$242,$F$245,L$252,$F$246,$F$248,$F$247,$E280,$F$250,$F$249,$F$244)</f>
        <v>1649850.35</v>
      </c>
      <c r="M280" s="67">
        <f>_xll.DBRW($E$242,$F$245,M$252,$F$246,$F$248,$F$247,$E280,$F$250,$F$249,$F$244)</f>
        <v>174798.91593960335</v>
      </c>
      <c r="N280" s="67">
        <f>_xll.DBRW($E$242,$F$245,N$252,$F$246,$F$248,$F$247,$E280,$F$250,$F$249,$F$244)</f>
        <v>818177.35267675784</v>
      </c>
      <c r="O280" s="67">
        <f>_xll.DBRW($E$242,$F$245,O$252,$F$246,$F$248,$F$247,$E280,$F$250,$F$249,$F$244)</f>
        <v>-326850.50365842495</v>
      </c>
      <c r="P280" s="79"/>
      <c r="Q280" s="68">
        <f>_xll.DBRW($E$242,$F$245,Q$252,$F$246,$F$248,$F$247,$E280,$F$250,$F$249,$F$244)</f>
        <v>5039478.0636937926</v>
      </c>
      <c r="R280" s="79"/>
      <c r="S280" s="68">
        <f>_xll.DBRW($E$242,$F$245,S$252,$F$246,$F$248,$F$247,$E280,$F$250,$F$249,$F$244)</f>
        <v>-610722.28999999934</v>
      </c>
      <c r="T280" s="68">
        <f>_xll.DBRW($E$242,$F$245,T$252,$F$246,$F$248,$F$247,$E280,$F$250,$F$249,$F$244)</f>
        <v>231765.50819438807</v>
      </c>
      <c r="U280" s="79"/>
      <c r="V280" s="68">
        <f>_xll.DBRW($E$242,$F$245,V$252,$F$246,$F$248,$F$247,$E280,$F$250,$F$249,$F$244)</f>
        <v>-378956.78180561145</v>
      </c>
      <c r="W280" s="79"/>
      <c r="X280" s="68">
        <f>_xll.DBRW($E$242,$F$245,X$252,$F$246,$F$248,$F$247,$E280,$F$250,$F$249,$F$244)</f>
        <v>3910748.4400000032</v>
      </c>
      <c r="Y280" s="68">
        <f>_xll.DBRW($E$242,$F$245,Y$252,$F$246,$F$248,$F$247,$E280,$F$250,$F$249,$F$244)</f>
        <v>1531340.370000001</v>
      </c>
      <c r="Z280" s="68">
        <f>_xll.DBRW($E$242,$F$245,Z$252,$F$246,$F$248,$F$247,$E280,$F$250,$F$249,$F$244)</f>
        <v>113929.95000002743</v>
      </c>
      <c r="AA280" s="2"/>
      <c r="AB280" s="68">
        <f>_xll.DBRW($E$242,$F$245,AB$252,$F$246,$F$248,$F$247,$E280,$F$250,$F$249,$F$244)</f>
        <v>5556018.7600000342</v>
      </c>
    </row>
    <row r="281" spans="1:28" s="11" customFormat="1" x14ac:dyDescent="0.3">
      <c r="A281" s="10" t="str">
        <f t="shared" si="3"/>
        <v>Leaf</v>
      </c>
      <c r="B281" s="10"/>
      <c r="C281" s="11" t="str" cm="1">
        <f t="array" ref="C281">_xll.DBR("Finance:}ElementAttributes_Accounts - Cashflow",E281,"Current Month - Total")</f>
        <v/>
      </c>
      <c r="E281" s="146" t="s">
        <v>184</v>
      </c>
      <c r="F281" s="17"/>
      <c r="G281" s="52">
        <f>_xll.DBRW($E$242,$F$245,G$252,$F$246,$F$248,$F$247,$E281,$F$250,$F$249,$F$244)</f>
        <v>20296494.721129395</v>
      </c>
      <c r="H281" s="75"/>
      <c r="I281" s="52">
        <f>_xll.DBRW($E$242,$F$245,I$252,$F$246,$F$248,$F$247,$E281,$F$250,$F$249,$F$244)</f>
        <v>20296494.721129395</v>
      </c>
      <c r="J281" s="52"/>
      <c r="K281" s="58">
        <f>_xll.DBRW($E$242,$F$245,K$252,$F$246,$F$248,$F$247,$E281,$F$250,$F$249,$F$244)</f>
        <v>5554124.2932903105</v>
      </c>
      <c r="L281" s="58">
        <f>_xll.DBRW($E$242,$F$245,L$252,$F$246,$F$248,$F$247,$E281,$F$250,$F$249,$F$244)</f>
        <v>6658620.6299999962</v>
      </c>
      <c r="M281" s="58">
        <f>_xll.DBRW($E$242,$F$245,M$252,$F$246,$F$248,$F$247,$E281,$F$250,$F$249,$F$244)</f>
        <v>1545771.9387245164</v>
      </c>
      <c r="N281" s="58">
        <f>_xll.DBRW($E$242,$F$245,N$252,$F$246,$F$248,$F$247,$E281,$F$250,$F$249,$F$244)</f>
        <v>1611278.4340419068</v>
      </c>
      <c r="O281" s="58">
        <f>_xll.DBRW($E$242,$F$245,O$252,$F$246,$F$248,$F$247,$E281,$F$250,$F$249,$F$244)</f>
        <v>178043.49577113707</v>
      </c>
      <c r="P281" s="75"/>
      <c r="Q281" s="64">
        <f>_xll.DBRW($E$242,$F$245,Q$252,$F$246,$F$248,$F$247,$E281,$F$250,$F$249,$F$244)</f>
        <v>15547838.791827863</v>
      </c>
      <c r="R281" s="64"/>
      <c r="S281" s="58">
        <f>_xll.DBRW($E$242,$F$245,S$252,$F$246,$F$248,$F$247,$E281,$F$250,$F$249,$F$244)</f>
        <v>2312668.1300000008</v>
      </c>
      <c r="T281" s="58">
        <f>_xll.DBRW($E$242,$F$245,T$252,$F$246,$F$248,$F$247,$E281,$F$250,$F$249,$F$244)</f>
        <v>744092.83930150326</v>
      </c>
      <c r="U281" s="64"/>
      <c r="V281" s="64">
        <f>_xll.DBRW($E$242,$F$245,V$252,$F$246,$F$248,$F$247,$E281,$F$250,$F$249,$F$244)</f>
        <v>3056760.9693015032</v>
      </c>
      <c r="W281" s="75"/>
      <c r="X281" s="58">
        <f>_xll.DBRW($E$242,$F$245,X$252,$F$246,$F$248,$F$247,$E281,$F$250,$F$249,$F$244)</f>
        <v>-2075953.3199999966</v>
      </c>
      <c r="Y281" s="58">
        <f>_xll.DBRW($E$242,$F$245,Y$252,$F$246,$F$248,$F$247,$E281,$F$250,$F$249,$F$244)</f>
        <v>3653918.330000001</v>
      </c>
      <c r="Z281" s="58">
        <f>_xll.DBRW($E$242,$F$245,Z$252,$F$246,$F$248,$F$247,$E281,$F$250,$F$249,$F$244)</f>
        <v>113929.95000002743</v>
      </c>
      <c r="AB281" s="64">
        <f>_xll.DBRW($E$242,$F$245,AB$252,$F$246,$F$248,$F$247,$E281,$F$250,$F$249,$F$244)</f>
        <v>1691894.9600000347</v>
      </c>
    </row>
    <row r="282" spans="1:28" s="11" customFormat="1" x14ac:dyDescent="0.3">
      <c r="A282" s="10" t="str">
        <f t="shared" si="3"/>
        <v>Leaf</v>
      </c>
      <c r="B282" s="10"/>
      <c r="C282" s="11" t="str" cm="1">
        <f t="array" ref="C282">_xll.DBR("Finance:}ElementAttributes_Accounts - Cashflow",E282,"Current Month - Total")</f>
        <v/>
      </c>
      <c r="E282" s="146" t="s">
        <v>191</v>
      </c>
      <c r="F282" s="17"/>
      <c r="G282" s="52">
        <f>_xll.DBRW($E$242,$F$245,G$252,$F$246,$F$248,$F$247,$E282,$F$250,$F$249,$F$244)</f>
        <v>10363700.370000001</v>
      </c>
      <c r="H282" s="75"/>
      <c r="I282" s="52">
        <f>_xll.DBRW($E$242,$F$245,I$252,$F$246,$F$248,$F$247,$E282,$F$250,$F$249,$F$244)</f>
        <v>10363700.370000001</v>
      </c>
      <c r="J282" s="52"/>
      <c r="K282" s="58">
        <f>_xll.DBRW($E$242,$F$245,K$252,$F$246,$F$248,$F$247,$E282,$F$250,$F$249,$F$244)</f>
        <v>2889441.07</v>
      </c>
      <c r="L282" s="58">
        <f>_xll.DBRW($E$242,$F$245,L$252,$F$246,$F$248,$F$247,$E282,$F$250,$F$249,$F$244)</f>
        <v>5008770.28</v>
      </c>
      <c r="M282" s="58">
        <f>_xll.DBRW($E$242,$F$245,M$252,$F$246,$F$248,$F$247,$E282,$F$250,$F$249,$F$244)</f>
        <v>1516742.65</v>
      </c>
      <c r="N282" s="58">
        <f>_xll.DBRW($E$242,$F$245,N$252,$F$246,$F$248,$F$247,$E282,$F$250,$F$249,$F$244)</f>
        <v>821754.05</v>
      </c>
      <c r="O282" s="58">
        <f>_xll.DBRW($E$242,$F$245,O$252,$F$246,$F$248,$F$247,$E282,$F$250,$F$249,$F$244)</f>
        <v>541752.52</v>
      </c>
      <c r="P282" s="75"/>
      <c r="Q282" s="64">
        <f>_xll.DBRW($E$242,$F$245,Q$252,$F$246,$F$248,$F$247,$E282,$F$250,$F$249,$F$244)</f>
        <v>10778460.57</v>
      </c>
      <c r="R282" s="64"/>
      <c r="S282" s="58">
        <f>_xll.DBRW($E$242,$F$245,S$252,$F$246,$F$248,$F$247,$E282,$F$250,$F$249,$F$244)</f>
        <v>2923390.42</v>
      </c>
      <c r="T282" s="58">
        <f>_xll.DBRW($E$242,$F$245,T$252,$F$246,$F$248,$F$247,$E282,$F$250,$F$249,$F$244)</f>
        <v>525973.18000000005</v>
      </c>
      <c r="U282" s="64"/>
      <c r="V282" s="64">
        <f>_xll.DBRW($E$242,$F$245,V$252,$F$246,$F$248,$F$247,$E282,$F$250,$F$249,$F$244)</f>
        <v>3449363.6</v>
      </c>
      <c r="W282" s="75"/>
      <c r="X282" s="58">
        <f>_xll.DBRW($E$242,$F$245,X$252,$F$246,$F$248,$F$247,$E282,$F$250,$F$249,$F$244)</f>
        <v>-5986701.7599999998</v>
      </c>
      <c r="Y282" s="58">
        <f>_xll.DBRW($E$242,$F$245,Y$252,$F$246,$F$248,$F$247,$E282,$F$250,$F$249,$F$244)</f>
        <v>2122577.96</v>
      </c>
      <c r="Z282" s="58">
        <f>_xll.DBRW($E$242,$F$245,Z$252,$F$246,$F$248,$F$247,$E282,$F$250,$F$249,$F$244)</f>
        <v>0</v>
      </c>
      <c r="AB282" s="64">
        <f>_xll.DBRW($E$242,$F$245,AB$252,$F$246,$F$248,$F$247,$E282,$F$250,$F$249,$F$244)</f>
        <v>-3864123.8</v>
      </c>
    </row>
    <row r="283" spans="1:28" s="11" customFormat="1" x14ac:dyDescent="0.3">
      <c r="A283" s="10" t="str">
        <f t="shared" si="3"/>
        <v>Leaf</v>
      </c>
      <c r="B283" s="10"/>
      <c r="C283" s="11" t="str" cm="1">
        <f t="array" ref="C283">_xll.DBR("Finance:}ElementAttributes_Accounts - Cashflow",E283,"Current Month - Total")</f>
        <v/>
      </c>
      <c r="E283" s="146" t="s">
        <v>193</v>
      </c>
      <c r="F283" s="17"/>
      <c r="G283" s="52">
        <f>_xll.DBRW($E$242,$F$245,G$252,$F$246,$F$248,$F$247,$E283,$F$250,$F$249,$F$244)</f>
        <v>303281.98300297558</v>
      </c>
      <c r="H283" s="75"/>
      <c r="I283" s="52">
        <f>_xll.DBRW($E$242,$F$245,I$252,$F$246,$F$248,$F$247,$E283,$F$250,$F$249,$F$244)</f>
        <v>303281.98300297558</v>
      </c>
      <c r="J283" s="52"/>
      <c r="K283" s="58">
        <f>_xll.DBRW($E$242,$F$245,K$252,$F$246,$F$248,$F$247,$E283,$F$250,$F$249,$F$244)</f>
        <v>382752.32158415951</v>
      </c>
      <c r="L283" s="58">
        <f>_xll.DBRW($E$242,$F$245,L$252,$F$246,$F$248,$F$247,$E283,$F$250,$F$249,$F$244)</f>
        <v>-149156.96999999986</v>
      </c>
      <c r="M283" s="58">
        <f>_xll.DBRW($E$242,$F$245,M$252,$F$246,$F$248,$F$247,$E283,$F$250,$F$249,$F$244)</f>
        <v>-134942.82419216656</v>
      </c>
      <c r="N283" s="58">
        <f>_xll.DBRW($E$242,$F$245,N$252,$F$246,$F$248,$F$247,$E283,$F$250,$F$249,$F$244)</f>
        <v>-28830.119759778994</v>
      </c>
      <c r="O283" s="58">
        <f>_xll.DBRW($E$242,$F$245,O$252,$F$246,$F$248,$F$247,$E283,$F$250,$F$249,$F$244)</f>
        <v>-236233.6499995612</v>
      </c>
      <c r="P283" s="75"/>
      <c r="Q283" s="64">
        <f>_xll.DBRW($E$242,$F$245,Q$252,$F$246,$F$248,$F$247,$E283,$F$250,$F$249,$F$244)</f>
        <v>-166411.24236734712</v>
      </c>
      <c r="R283" s="64"/>
      <c r="S283" s="58">
        <f>_xll.DBRW($E$242,$F$245,S$252,$F$246,$F$248,$F$247,$E283,$F$250,$F$249,$F$244)</f>
        <v>-33964.440000000017</v>
      </c>
      <c r="T283" s="58">
        <f>_xll.DBRW($E$242,$F$245,T$252,$F$246,$F$248,$F$247,$E283,$F$250,$F$249,$F$244)</f>
        <v>419246.87537032284</v>
      </c>
      <c r="U283" s="64"/>
      <c r="V283" s="64">
        <f>_xll.DBRW($E$242,$F$245,V$252,$F$246,$F$248,$F$247,$E283,$F$250,$F$249,$F$244)</f>
        <v>385282.43537032278</v>
      </c>
      <c r="W283" s="75"/>
      <c r="X283" s="58">
        <f>_xll.DBRW($E$242,$F$245,X$252,$F$246,$F$248,$F$247,$E283,$F$250,$F$249,$F$244)</f>
        <v>84410.790000000008</v>
      </c>
      <c r="Y283" s="58">
        <f>_xll.DBRW($E$242,$F$245,Y$252,$F$246,$F$248,$F$247,$E283,$F$250,$F$249,$F$244)</f>
        <v>0</v>
      </c>
      <c r="Z283" s="58">
        <f>_xll.DBRW($E$242,$F$245,Z$252,$F$246,$F$248,$F$247,$E283,$F$250,$F$249,$F$244)</f>
        <v>0</v>
      </c>
      <c r="AB283" s="64">
        <f>_xll.DBRW($E$242,$F$245,AB$252,$F$246,$F$248,$F$247,$E283,$F$250,$F$249,$F$244)</f>
        <v>84410.790000000008</v>
      </c>
    </row>
    <row r="284" spans="1:28" s="11" customFormat="1" x14ac:dyDescent="0.3">
      <c r="A284" s="10" t="str">
        <f t="shared" si="3"/>
        <v>Leaf</v>
      </c>
      <c r="B284" s="10"/>
      <c r="C284" s="11" t="str" cm="1">
        <f t="array" ref="C284">_xll.DBR("Finance:}ElementAttributes_Accounts - Cashflow",E284,"Current Month - Total")</f>
        <v/>
      </c>
      <c r="E284" s="146" t="s">
        <v>192</v>
      </c>
      <c r="F284" s="17"/>
      <c r="G284" s="52">
        <f>_xll.DBRW($E$242,$F$245,G$252,$F$246,$F$248,$F$247,$E284,$F$250,$F$249,$F$244)</f>
        <v>-8588766.0461956728</v>
      </c>
      <c r="H284" s="75"/>
      <c r="I284" s="52">
        <f>_xll.DBRW($E$242,$F$245,I$252,$F$246,$F$248,$F$247,$E284,$F$250,$F$249,$F$244)</f>
        <v>-8588766.0461956728</v>
      </c>
      <c r="J284" s="52"/>
      <c r="K284" s="58">
        <f>_xll.DBRW($E$242,$F$245,K$252,$F$246,$F$248,$F$247,$E284,$F$250,$F$249,$F$244)</f>
        <v>0</v>
      </c>
      <c r="L284" s="58">
        <f>_xll.DBRW($E$242,$F$245,L$252,$F$246,$F$248,$F$247,$E284,$F$250,$F$249,$F$244)</f>
        <v>0</v>
      </c>
      <c r="M284" s="58">
        <f>_xll.DBRW($E$242,$F$245,M$252,$F$246,$F$248,$F$247,$E284,$F$250,$F$249,$F$244)</f>
        <v>-120917.7361956746</v>
      </c>
      <c r="N284" s="58">
        <f>_xll.DBRW($E$242,$F$245,N$252,$F$246,$F$248,$F$247,$E284,$F$250,$F$249,$F$244)</f>
        <v>0</v>
      </c>
      <c r="O284" s="58">
        <f>_xll.DBRW($E$242,$F$245,O$252,$F$246,$F$248,$F$247,$E284,$F$250,$F$249,$F$244)</f>
        <v>0</v>
      </c>
      <c r="P284" s="75"/>
      <c r="Q284" s="64">
        <f>_xll.DBRW($E$242,$F$245,Q$252,$F$246,$F$248,$F$247,$E284,$F$250,$F$249,$F$244)</f>
        <v>-120917.7361956746</v>
      </c>
      <c r="R284" s="64"/>
      <c r="S284" s="58">
        <f>_xll.DBRW($E$242,$F$245,S$252,$F$246,$F$248,$F$247,$E284,$F$250,$F$249,$F$244)</f>
        <v>0</v>
      </c>
      <c r="T284" s="58">
        <f>_xll.DBRW($E$242,$F$245,T$252,$F$246,$F$248,$F$247,$E284,$F$250,$F$249,$F$244)</f>
        <v>0</v>
      </c>
      <c r="U284" s="64"/>
      <c r="V284" s="64">
        <f>_xll.DBRW($E$242,$F$245,V$252,$F$246,$F$248,$F$247,$E284,$F$250,$F$249,$F$244)</f>
        <v>0</v>
      </c>
      <c r="W284" s="75"/>
      <c r="X284" s="58">
        <f>_xll.DBRW($E$242,$F$245,X$252,$F$246,$F$248,$F$247,$E284,$F$250,$F$249,$F$244)</f>
        <v>-8467848.3099999987</v>
      </c>
      <c r="Y284" s="58">
        <f>_xll.DBRW($E$242,$F$245,Y$252,$F$246,$F$248,$F$247,$E284,$F$250,$F$249,$F$244)</f>
        <v>0</v>
      </c>
      <c r="Z284" s="58">
        <f>_xll.DBRW($E$242,$F$245,Z$252,$F$246,$F$248,$F$247,$E284,$F$250,$F$249,$F$244)</f>
        <v>0</v>
      </c>
      <c r="AB284" s="64">
        <f>_xll.DBRW($E$242,$F$245,AB$252,$F$246,$F$248,$F$247,$E284,$F$250,$F$249,$F$244)</f>
        <v>-8467848.3099999987</v>
      </c>
    </row>
    <row r="285" spans="1:28" s="9" customFormat="1" ht="25.8" x14ac:dyDescent="0.5">
      <c r="A285" s="8" t="str">
        <f t="shared" si="3"/>
        <v>Total</v>
      </c>
      <c r="B285" s="8"/>
      <c r="C285" s="9" t="str" cm="1">
        <f t="array" ref="C285">_xll.DBR("Finance:}ElementAttributes_Accounts - Cashflow",E285,"Current Month - Total")</f>
        <v>1</v>
      </c>
      <c r="E285" s="154" t="s">
        <v>194</v>
      </c>
      <c r="F285" s="66"/>
      <c r="G285" s="67">
        <f>_xll.DBRW($E$242,$F$245,G$252,$F$246,$F$248,$F$247,$E285,$F$250,$F$249,$F$244)</f>
        <v>2078216.3068073024</v>
      </c>
      <c r="H285" s="79"/>
      <c r="I285" s="67">
        <f>_xll.DBRW($E$242,$F$245,I$252,$F$246,$F$248,$F$247,$E285,$F$250,$F$249,$F$244)</f>
        <v>2078216.3068073024</v>
      </c>
      <c r="J285" s="97"/>
      <c r="K285" s="67">
        <f>_xll.DBRW($E$242,$F$245,K$252,$F$246,$F$248,$F$247,$E285,$F$250,$F$249,$F$244)</f>
        <v>3272193.3915841593</v>
      </c>
      <c r="L285" s="67">
        <f>_xll.DBRW($E$242,$F$245,L$252,$F$246,$F$248,$F$247,$E285,$F$250,$F$249,$F$244)</f>
        <v>4859613.3100000005</v>
      </c>
      <c r="M285" s="67">
        <f>_xll.DBRW($E$242,$F$245,M$252,$F$246,$F$248,$F$247,$E285,$F$250,$F$249,$F$244)</f>
        <v>1260882.0896121587</v>
      </c>
      <c r="N285" s="67">
        <f>_xll.DBRW($E$242,$F$245,N$252,$F$246,$F$248,$F$247,$E285,$F$250,$F$249,$F$244)</f>
        <v>792923.93024022109</v>
      </c>
      <c r="O285" s="67">
        <f>_xll.DBRW($E$242,$F$245,O$252,$F$246,$F$248,$F$247,$E285,$F$250,$F$249,$F$244)</f>
        <v>305518.87000043882</v>
      </c>
      <c r="P285" s="79"/>
      <c r="Q285" s="68">
        <f>_xll.DBRW($E$242,$F$245,Q$252,$F$246,$F$248,$F$247,$E285,$F$250,$F$249,$F$244)</f>
        <v>10491131.591436977</v>
      </c>
      <c r="R285" s="79"/>
      <c r="S285" s="68">
        <f>_xll.DBRW($E$242,$F$245,S$252,$F$246,$F$248,$F$247,$E285,$F$250,$F$249,$F$244)</f>
        <v>2889425.98</v>
      </c>
      <c r="T285" s="68">
        <f>_xll.DBRW($E$242,$F$245,T$252,$F$246,$F$248,$F$247,$E285,$F$250,$F$249,$F$244)</f>
        <v>945220.05537032289</v>
      </c>
      <c r="U285" s="79"/>
      <c r="V285" s="68">
        <f>_xll.DBRW($E$242,$F$245,V$252,$F$246,$F$248,$F$247,$E285,$F$250,$F$249,$F$244)</f>
        <v>3834646.0353703229</v>
      </c>
      <c r="W285" s="79"/>
      <c r="X285" s="68">
        <f>_xll.DBRW($E$242,$F$245,X$252,$F$246,$F$248,$F$247,$E285,$F$250,$F$249,$F$244)</f>
        <v>-14370139.279999997</v>
      </c>
      <c r="Y285" s="68">
        <f>_xll.DBRW($E$242,$F$245,Y$252,$F$246,$F$248,$F$247,$E285,$F$250,$F$249,$F$244)</f>
        <v>2122577.96</v>
      </c>
      <c r="Z285" s="68">
        <f>_xll.DBRW($E$242,$F$245,Z$252,$F$246,$F$248,$F$247,$E285,$F$250,$F$249,$F$244)</f>
        <v>0</v>
      </c>
      <c r="AA285" s="2"/>
      <c r="AB285" s="68">
        <f>_xll.DBRW($E$242,$F$245,AB$252,$F$246,$F$248,$F$247,$E285,$F$250,$F$249,$F$244)</f>
        <v>-12247561.319999998</v>
      </c>
    </row>
  </sheetData>
  <mergeCells count="3">
    <mergeCell ref="I22:K22"/>
    <mergeCell ref="I23:K23"/>
    <mergeCell ref="I2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Year to Date</vt:lpstr>
      <vt:lpstr>'Year to Date'!TM1RPTDATARNG21359023</vt:lpstr>
      <vt:lpstr>'Year to Date'!TM1RPTDATARNG21494914</vt:lpstr>
      <vt:lpstr>'Year to Date'!TM1RPTDATARNG35484469</vt:lpstr>
      <vt:lpstr>'Year to Date'!TM1RPTDATARNG42242572</vt:lpstr>
      <vt:lpstr>'Year to Date'!TM1RPTFMTIDCOL21359023</vt:lpstr>
      <vt:lpstr>'Year to Date'!TM1RPTFMTIDCOL21494914</vt:lpstr>
      <vt:lpstr>'Year to Date'!TM1RPTFMTIDCOL35484469</vt:lpstr>
      <vt:lpstr>'Year to Date'!TM1RPTFMTIDCOL42242572</vt:lpstr>
      <vt:lpstr>'Year to Date'!TM1RPTFMTRNG21359023</vt:lpstr>
      <vt:lpstr>'Year to Date'!TM1RPTFMTRNG21494914</vt:lpstr>
      <vt:lpstr>'Year to Date'!TM1RPTFMTRNG35484469</vt:lpstr>
      <vt:lpstr>'Year to Date'!TM1RPTFMTRNG42242572</vt:lpstr>
      <vt:lpstr>'Year to Date'!TM1RPTQRYRNG21359023</vt:lpstr>
      <vt:lpstr>'Year to Date'!TM1RPTQRYRNG21494914</vt:lpstr>
      <vt:lpstr>'Year to Date'!TM1RPTQRYRNG35484469</vt:lpstr>
      <vt:lpstr>'Year to Date'!TM1RPTQRYRNG42242572</vt:lpstr>
      <vt:lpstr>'Year to Date'!TM1RPTVIEWRNG21359023</vt:lpstr>
      <vt:lpstr>'Year to Date'!TM1RPTVIEWRNG21494914</vt:lpstr>
      <vt:lpstr>'Year to Date'!TM1RPTVIEWRNG35484469</vt:lpstr>
      <vt:lpstr>'Year to Date'!TM1RPTVIEWRNG42242572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Steven Hutchison</cp:lastModifiedBy>
  <dcterms:created xsi:type="dcterms:W3CDTF">2024-02-12T14:47:55Z</dcterms:created>
  <dcterms:modified xsi:type="dcterms:W3CDTF">2024-05-01T08:35:25Z</dcterms:modified>
</cp:coreProperties>
</file>