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\AppData\Local\Temp\"/>
    </mc:Choice>
  </mc:AlternateContent>
  <xr:revisionPtr revIDLastSave="0" documentId="8_{4F538235-16D5-4811-8804-13E41594AAB4}" xr6:coauthVersionLast="47" xr6:coauthVersionMax="47" xr10:uidLastSave="{00000000-0000-0000-0000-000000000000}"/>
  <bookViews>
    <workbookView xWindow="-120" yWindow="-120" windowWidth="29040" windowHeight="15720" firstSheet="1" activeTab="1" xr2:uid="{3EA29A4F-EA17-4186-8C4F-F905336479F6}"/>
  </bookViews>
  <sheets>
    <sheet name="Cognos_Office_Connection_Cache" sheetId="2" state="veryHidden" r:id="rId1"/>
    <sheet name="Group Financial Summary" sheetId="1" r:id="rId2"/>
  </sheets>
  <externalReferences>
    <externalReference r:id="rId3"/>
  </externalReferences>
  <definedNames>
    <definedName name="cafe_validation_temp" hidden="1">Cognos_Office_Connection_Cache!$B$2:$B$14</definedName>
    <definedName name="ID" localSheetId="0" hidden="1">"3d7424cc-2bc3-4688-bb1f-deaa5d1e0cde"</definedName>
    <definedName name="ID" localSheetId="1" hidden="1">"20774f26-a823-4a08-959a-d529f98197cc"</definedName>
    <definedName name="_xlnm.Print_Area" localSheetId="1">'Group Financial Summary'!$B$30:$T$58</definedName>
    <definedName name="ServerName">[1]Parameters!$B$1</definedName>
    <definedName name="Year">[1]Parameters!$A$5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A37" i="1" a="1"/>
  <c r="A57" i="1" a="1"/>
  <c r="A46" i="1" a="1"/>
  <c r="A38" i="1" a="1"/>
  <c r="A47" i="1" a="1"/>
  <c r="A50" i="1" a="1"/>
  <c r="A35" i="1" a="1"/>
  <c r="E16" i="1"/>
  <c r="A52" i="1" a="1"/>
  <c r="E15" i="1"/>
  <c r="A53" i="1" a="1"/>
  <c r="A44" i="1" a="1"/>
  <c r="A42" i="1" a="1"/>
  <c r="A36" i="1" a="1"/>
  <c r="A51" i="1" a="1"/>
  <c r="A43" i="1" a="1"/>
  <c r="A40" i="1" a="1"/>
  <c r="A39" i="1" a="1"/>
  <c r="D23" i="1" a="1"/>
  <c r="D20" i="1"/>
  <c r="D19" i="1"/>
  <c r="E26" i="1" a="1"/>
  <c r="A54" i="1" a="1"/>
  <c r="A48" i="1" a="1"/>
  <c r="A55" i="1" a="1"/>
  <c r="A45" i="1" a="1"/>
  <c r="D24" i="1"/>
  <c r="E22" i="1"/>
  <c r="D8" i="1" a="1"/>
  <c r="A45" i="1" l="1"/>
  <c r="A55" i="1"/>
  <c r="A48" i="1"/>
  <c r="A54" i="1"/>
  <c r="E26" i="1"/>
  <c r="D23" i="1"/>
  <c r="A39" i="1"/>
  <c r="A40" i="1"/>
  <c r="A43" i="1"/>
  <c r="D8" i="1"/>
  <c r="A51" i="1"/>
  <c r="A36" i="1"/>
  <c r="D4" i="1"/>
  <c r="D5" i="1" s="1"/>
  <c r="A42" i="1"/>
  <c r="A44" i="1"/>
  <c r="A53" i="1"/>
  <c r="C13" i="1"/>
  <c r="C12" i="1"/>
  <c r="A52" i="1"/>
  <c r="P32" i="1"/>
  <c r="D6" i="1"/>
  <c r="D7" i="1" s="1"/>
  <c r="A35" i="1"/>
  <c r="A50" i="1"/>
  <c r="A47" i="1"/>
  <c r="A38" i="1"/>
  <c r="A46" i="1"/>
  <c r="A57" i="1"/>
  <c r="A37" i="1"/>
  <c r="K56" i="1"/>
  <c r="L56" i="1"/>
  <c r="M56" i="1"/>
  <c r="N56" i="1"/>
  <c r="K55" i="1"/>
  <c r="K52" i="1"/>
  <c r="Q48" i="1"/>
  <c r="N51" i="1"/>
  <c r="N57" i="1"/>
  <c r="E37" i="1"/>
  <c r="F49" i="1"/>
  <c r="F39" i="1"/>
  <c r="R47" i="1"/>
  <c r="E45" i="1"/>
  <c r="E49" i="1"/>
  <c r="R37" i="1"/>
  <c r="K54" i="1"/>
  <c r="N54" i="1"/>
  <c r="K38" i="1"/>
  <c r="M49" i="1"/>
  <c r="M36" i="1"/>
  <c r="E47" i="1"/>
  <c r="F37" i="1"/>
  <c r="K51" i="1"/>
  <c r="N50" i="1"/>
  <c r="R39" i="1"/>
  <c r="F51" i="1"/>
  <c r="M47" i="1"/>
  <c r="E36" i="1"/>
  <c r="K49" i="1"/>
  <c r="M39" i="1"/>
  <c r="M40" i="1"/>
  <c r="R48" i="1"/>
  <c r="C42" i="1"/>
  <c r="K45" i="1"/>
  <c r="C51" i="1"/>
  <c r="F46" i="1"/>
  <c r="C38" i="1"/>
  <c r="C39" i="1"/>
  <c r="N47" i="1"/>
  <c r="Q54" i="1"/>
  <c r="N48" i="1"/>
  <c r="C44" i="1"/>
  <c r="F55" i="1"/>
  <c r="E40" i="1"/>
  <c r="M42" i="1"/>
  <c r="E53" i="1"/>
  <c r="N44" i="1"/>
  <c r="F53" i="1"/>
  <c r="R38" i="1"/>
  <c r="Q53" i="1"/>
  <c r="M50" i="1"/>
  <c r="Q57" i="1"/>
  <c r="Q36" i="1"/>
  <c r="K46" i="1"/>
  <c r="Q40" i="1"/>
  <c r="Q38" i="1"/>
  <c r="R57" i="1"/>
  <c r="F43" i="1"/>
  <c r="Q46" i="1"/>
  <c r="K48" i="1"/>
  <c r="C50" i="1"/>
  <c r="C37" i="1"/>
  <c r="Q52" i="1"/>
  <c r="C55" i="1"/>
  <c r="M53" i="1"/>
  <c r="F48" i="1"/>
  <c r="Q43" i="1"/>
  <c r="Q51" i="1"/>
  <c r="Q45" i="1"/>
  <c r="C52" i="1"/>
  <c r="R36" i="1"/>
  <c r="M45" i="1"/>
  <c r="F38" i="1"/>
  <c r="E52" i="1"/>
  <c r="F42" i="1"/>
  <c r="F52" i="1"/>
  <c r="R42" i="1"/>
  <c r="Q44" i="1"/>
  <c r="Q55" i="1"/>
  <c r="M55" i="1"/>
  <c r="R45" i="1"/>
  <c r="R44" i="1"/>
  <c r="R51" i="1"/>
  <c r="N53" i="1"/>
  <c r="M54" i="1"/>
  <c r="F44" i="1"/>
  <c r="C54" i="1"/>
  <c r="K50" i="1"/>
  <c r="Q37" i="1"/>
  <c r="N42" i="1"/>
  <c r="E38" i="1"/>
  <c r="F57" i="1"/>
  <c r="R55" i="1"/>
  <c r="C40" i="1"/>
  <c r="C45" i="1"/>
  <c r="F36" i="1"/>
  <c r="Q35" i="1"/>
  <c r="M44" i="1"/>
  <c r="K36" i="1"/>
  <c r="Q50" i="1"/>
  <c r="R46" i="1"/>
  <c r="N36" i="1"/>
  <c r="F54" i="1"/>
  <c r="F50" i="1"/>
  <c r="E48" i="1"/>
  <c r="K44" i="1"/>
  <c r="K42" i="1"/>
  <c r="Q39" i="1"/>
  <c r="N37" i="1"/>
  <c r="N46" i="1"/>
  <c r="C46" i="1"/>
  <c r="R35" i="1"/>
  <c r="K39" i="1"/>
  <c r="F40" i="1"/>
  <c r="C49" i="1"/>
  <c r="E54" i="1"/>
  <c r="E57" i="1"/>
  <c r="F45" i="1"/>
  <c r="C43" i="1"/>
  <c r="N35" i="1"/>
  <c r="R53" i="1"/>
  <c r="E46" i="1"/>
  <c r="E43" i="1"/>
  <c r="K53" i="1"/>
  <c r="F35" i="1"/>
  <c r="M57" i="1"/>
  <c r="M43" i="1"/>
  <c r="R49" i="1"/>
  <c r="K35" i="1"/>
  <c r="K43" i="1"/>
  <c r="M51" i="1"/>
  <c r="K47" i="1"/>
  <c r="M48" i="1"/>
  <c r="E44" i="1"/>
  <c r="N43" i="1"/>
  <c r="E42" i="1"/>
  <c r="M52" i="1"/>
  <c r="E55" i="1"/>
  <c r="N55" i="1"/>
  <c r="N40" i="1"/>
  <c r="R52" i="1"/>
  <c r="N49" i="1"/>
  <c r="K40" i="1"/>
  <c r="C57" i="1"/>
  <c r="C48" i="1"/>
  <c r="C35" i="1"/>
  <c r="C47" i="1"/>
  <c r="N39" i="1"/>
  <c r="N38" i="1"/>
  <c r="M35" i="1"/>
  <c r="K37" i="1"/>
  <c r="F47" i="1"/>
  <c r="E51" i="1"/>
  <c r="M38" i="1"/>
  <c r="K57" i="1"/>
  <c r="C53" i="1"/>
  <c r="M37" i="1"/>
  <c r="N52" i="1"/>
  <c r="E35" i="1"/>
  <c r="Q49" i="1"/>
  <c r="E39" i="1"/>
  <c r="N45" i="1"/>
  <c r="E50" i="1"/>
  <c r="R54" i="1"/>
  <c r="R40" i="1"/>
  <c r="Q47" i="1"/>
  <c r="R43" i="1"/>
  <c r="R50" i="1"/>
  <c r="M46" i="1"/>
  <c r="Q42" i="1"/>
  <c r="C36" i="1"/>
  <c r="Q56" i="1"/>
  <c r="E56" i="1"/>
  <c r="F56" i="1"/>
  <c r="C56" i="1"/>
  <c r="R56" i="1"/>
  <c r="L29" i="1" l="1"/>
  <c r="P29" i="1"/>
  <c r="D29" i="1"/>
  <c r="L33" i="1"/>
  <c r="P33" i="1"/>
  <c r="D33" i="1"/>
  <c r="D9" i="1"/>
  <c r="P46" i="1"/>
  <c r="P39" i="1"/>
  <c r="P47" i="1"/>
  <c r="D42" i="1"/>
  <c r="D35" i="1"/>
  <c r="L53" i="1"/>
  <c r="L35" i="1"/>
  <c r="L43" i="1"/>
  <c r="P35" i="1"/>
  <c r="P57" i="1"/>
  <c r="P53" i="1"/>
  <c r="D43" i="1"/>
  <c r="D51" i="1"/>
  <c r="L46" i="1"/>
  <c r="L51" i="1"/>
  <c r="L50" i="1"/>
  <c r="P49" i="1"/>
  <c r="P44" i="1"/>
  <c r="P55" i="1"/>
  <c r="D40" i="1"/>
  <c r="D53" i="1"/>
  <c r="L40" i="1"/>
  <c r="L37" i="1"/>
  <c r="L42" i="1"/>
  <c r="D54" i="1"/>
  <c r="L39" i="1"/>
  <c r="P42" i="1"/>
  <c r="L48" i="1"/>
  <c r="P48" i="1"/>
  <c r="L38" i="1"/>
  <c r="P54" i="1"/>
  <c r="P51" i="1"/>
  <c r="D50" i="1"/>
  <c r="D57" i="1"/>
  <c r="D49" i="1"/>
  <c r="L47" i="1"/>
  <c r="L52" i="1"/>
  <c r="L57" i="1"/>
  <c r="D47" i="1"/>
  <c r="L55" i="1"/>
  <c r="D38" i="1"/>
  <c r="L44" i="1"/>
  <c r="P40" i="1"/>
  <c r="D55" i="1"/>
  <c r="P38" i="1"/>
  <c r="P50" i="1"/>
  <c r="D48" i="1"/>
  <c r="L36" i="1"/>
  <c r="P37" i="1"/>
  <c r="D44" i="1"/>
  <c r="D39" i="1"/>
  <c r="L45" i="1"/>
  <c r="P52" i="1"/>
  <c r="P43" i="1"/>
  <c r="D46" i="1"/>
  <c r="D45" i="1"/>
  <c r="D36" i="1"/>
  <c r="L49" i="1"/>
  <c r="L54" i="1"/>
  <c r="P45" i="1"/>
  <c r="D52" i="1"/>
  <c r="P36" i="1"/>
  <c r="D37" i="1"/>
  <c r="D56" i="1"/>
  <c r="P56" i="1"/>
  <c r="C32" i="1" l="1"/>
  <c r="K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<sst xmlns="http://schemas.openxmlformats.org/spreadsheetml/2006/main" count="94" uniqueCount="73">
  <si>
    <t>Company</t>
  </si>
  <si>
    <t>Financial Year</t>
  </si>
  <si>
    <t>Period YTD</t>
  </si>
  <si>
    <t>Consolidation Layer</t>
  </si>
  <si>
    <t>FX Calculation</t>
  </si>
  <si>
    <t>m_MA Reporting</t>
  </si>
  <si>
    <t>Financial Period</t>
  </si>
  <si>
    <t>Actual</t>
  </si>
  <si>
    <t>Budget</t>
  </si>
  <si>
    <t>TOTAL SALES</t>
  </si>
  <si>
    <t>Exceptional costs (please comment in cell to describe)</t>
  </si>
  <si>
    <t>Profit/loss on disposal of fixed assets</t>
  </si>
  <si>
    <t>Interest - bank</t>
  </si>
  <si>
    <t>Interest - lease</t>
  </si>
  <si>
    <t>Interest - other</t>
  </si>
  <si>
    <t>EBT</t>
  </si>
  <si>
    <t>Operating Cashflows</t>
  </si>
  <si>
    <t>Revenue</t>
  </si>
  <si>
    <t>Manufacturing</t>
  </si>
  <si>
    <t>Design &amp; Eng</t>
  </si>
  <si>
    <t>Contribution Margin</t>
  </si>
  <si>
    <t>Manufacturing Contribution Margin</t>
  </si>
  <si>
    <t>Design &amp; Eng Contribution Margin</t>
  </si>
  <si>
    <t>Contribution Margin %</t>
  </si>
  <si>
    <t>Manufacturing Margin %</t>
  </si>
  <si>
    <t>Design &amp; Eng Margin %</t>
  </si>
  <si>
    <t>uEBIT</t>
  </si>
  <si>
    <t>uEBIT %</t>
  </si>
  <si>
    <t>Exceptional Items</t>
  </si>
  <si>
    <t>Profit/Loss on disposal of fixed assets</t>
  </si>
  <si>
    <t>EBIT</t>
  </si>
  <si>
    <t>Total Interest</t>
  </si>
  <si>
    <t>Operating Cashflow</t>
  </si>
  <si>
    <t>Cash</t>
  </si>
  <si>
    <t>Net Debt</t>
  </si>
  <si>
    <t>Prior Year</t>
  </si>
  <si>
    <t>Parameters</t>
  </si>
  <si>
    <t>Previous Year (Derived)</t>
  </si>
  <si>
    <t>Period</t>
  </si>
  <si>
    <t>Period Numeric</t>
  </si>
  <si>
    <t>Year</t>
  </si>
  <si>
    <t>Year -1</t>
  </si>
  <si>
    <t>Month</t>
  </si>
  <si>
    <t>Year Period</t>
  </si>
  <si>
    <t>All Financial Periods</t>
  </si>
  <si>
    <t>YTD</t>
  </si>
  <si>
    <t>Contribution Margin Percent</t>
  </si>
  <si>
    <t>Manufacturing Margin Percent</t>
  </si>
  <si>
    <t>uEBIT Percent</t>
  </si>
  <si>
    <t>Design &amp; Eng Margin Percent</t>
  </si>
  <si>
    <t>D&amp;E Net Sales</t>
  </si>
  <si>
    <t>MS NET Sales</t>
  </si>
  <si>
    <t>MS Contribution Margin</t>
  </si>
  <si>
    <t>D&amp;E Contribution MARGIN</t>
  </si>
  <si>
    <t>Source Forecast</t>
  </si>
  <si>
    <t>P12</t>
  </si>
  <si>
    <t>Total uEBIT</t>
  </si>
  <si>
    <t>Total EBIT</t>
  </si>
  <si>
    <t>Closing Cash</t>
  </si>
  <si>
    <t>Group Financial Summary (£M)</t>
  </si>
  <si>
    <t>1. Group Financial Summary</t>
  </si>
  <si>
    <t>P11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</si>
  <si>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</si>
  <si>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</si>
  <si>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</si>
  <si>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</si>
  <si>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</si>
  <si>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</si>
  <si>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</si>
  <si>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</si>
  <si>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</si>
  <si>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</si>
  <si>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[1]Group Financial Summary'!E22:F22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</si>
</sst>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#0.0,,;[Red]\(##0.0,,\);0"/>
    <numFmt numFmtId="166" formatCode="0.0%;[Red]\(\-0.0%\)"/>
  </numFmts>
  <fonts count="28" x14ac:knownFonts="1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Red Hat Display Medium"/>
    </font>
    <font>
      <b/>
      <sz val="10.5"/>
      <color theme="1" tint="0.24994659260841701"/>
      <name val="Red Hat Display Medium"/>
    </font>
    <font>
      <b/>
      <sz val="9"/>
      <color theme="1"/>
      <name val="Red Hat Display Medium"/>
    </font>
    <font>
      <b/>
      <sz val="10"/>
      <color theme="1" tint="0.24994659260841701"/>
      <name val="Red Hat Display Medium"/>
    </font>
    <font>
      <sz val="11"/>
      <color indexed="8"/>
      <name val="Red Hat Display Medium"/>
    </font>
    <font>
      <b/>
      <sz val="10.5"/>
      <color rgb="FF165D81"/>
      <name val="Red Hat Display Medium"/>
    </font>
    <font>
      <b/>
      <sz val="10"/>
      <name val="Red Hat Display Medium"/>
    </font>
    <font>
      <b/>
      <sz val="10.5"/>
      <color indexed="21"/>
      <name val="Red Hat Display Medium"/>
    </font>
    <font>
      <b/>
      <u/>
      <sz val="14"/>
      <color theme="1"/>
      <name val="Red Hat Display Medium"/>
    </font>
    <font>
      <b/>
      <sz val="11"/>
      <color theme="1"/>
      <name val="Red Hat Display Medium"/>
    </font>
    <font>
      <sz val="10.5"/>
      <color theme="1" tint="0.24994659260841701"/>
      <name val="Red Hat Display Medium"/>
    </font>
    <font>
      <sz val="10"/>
      <name val="Red Hat Display Medium"/>
    </font>
    <font>
      <sz val="10.5"/>
      <color rgb="FF165D81"/>
      <name val="Red Hat Display Medium"/>
    </font>
    <font>
      <b/>
      <i/>
      <sz val="10.5"/>
      <color theme="1" tint="0.24994659260841701"/>
      <name val="Red Hat Display Medium"/>
    </font>
    <font>
      <i/>
      <sz val="11"/>
      <color theme="1"/>
      <name val="Red Hat Display Medium"/>
    </font>
    <font>
      <i/>
      <sz val="10.5"/>
      <color theme="1" tint="0.24994659260841701"/>
      <name val="Red Hat Display Medium"/>
    </font>
    <font>
      <b/>
      <sz val="32"/>
      <color rgb="FF055445"/>
      <name val="Red Hat Display Black"/>
    </font>
  </fonts>
  <fills count="9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quotePrefix="1"/>
    <xf numFmtId="0" fontId="11" fillId="0" borderId="0" xfId="0" applyFont="1"/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2" fillId="0" borderId="0" xfId="27" applyFont="1" applyBorder="1" applyAlignment="1">
      <alignment horizontal="center"/>
    </xf>
    <xf numFmtId="0" fontId="13" fillId="0" borderId="0" xfId="0" applyFont="1" applyAlignment="1">
      <alignment horizontal="left"/>
    </xf>
    <xf numFmtId="0" fontId="12" fillId="7" borderId="0" xfId="26" applyFont="1" applyFill="1" applyBorder="1" applyAlignment="1">
      <alignment horizontal="left"/>
    </xf>
    <xf numFmtId="0" fontId="12" fillId="5" borderId="0" xfId="27" quotePrefix="1" applyFont="1" applyFill="1" applyBorder="1" applyAlignment="1">
      <alignment horizontal="center"/>
    </xf>
    <xf numFmtId="0" fontId="12" fillId="5" borderId="0" xfId="26" applyFont="1" applyFill="1" applyBorder="1" applyAlignment="1">
      <alignment horizontal="left"/>
    </xf>
    <xf numFmtId="0" fontId="12" fillId="4" borderId="0" xfId="27" quotePrefix="1" applyFont="1" applyFill="1" applyBorder="1"/>
    <xf numFmtId="0" fontId="14" fillId="4" borderId="0" xfId="26" applyFont="1" applyFill="1" applyBorder="1"/>
    <xf numFmtId="0" fontId="11" fillId="5" borderId="0" xfId="0" applyFont="1" applyFill="1"/>
    <xf numFmtId="0" fontId="11" fillId="5" borderId="0" xfId="0" applyFont="1" applyFill="1" applyAlignment="1">
      <alignment horizontal="center"/>
    </xf>
    <xf numFmtId="0" fontId="12" fillId="4" borderId="10" xfId="27" quotePrefix="1" applyFont="1" applyFill="1" applyBorder="1" applyAlignment="1">
      <alignment horizontal="left"/>
    </xf>
    <xf numFmtId="0" fontId="12" fillId="5" borderId="0" xfId="27" quotePrefix="1" applyFont="1" applyFill="1" applyBorder="1"/>
    <xf numFmtId="0" fontId="14" fillId="5" borderId="0" xfId="26" applyFont="1" applyFill="1" applyBorder="1"/>
    <xf numFmtId="0" fontId="15" fillId="8" borderId="0" xfId="0" applyFont="1" applyFill="1"/>
    <xf numFmtId="0" fontId="16" fillId="0" borderId="0" xfId="70" quotePrefix="1" applyFont="1" applyBorder="1">
      <alignment horizontal="center" vertical="center"/>
    </xf>
    <xf numFmtId="0" fontId="16" fillId="0" borderId="0" xfId="72" applyFont="1" applyBorder="1" applyAlignment="1">
      <alignment horizontal="center" vertical="center"/>
    </xf>
    <xf numFmtId="0" fontId="17" fillId="0" borderId="0" xfId="72" applyFont="1" applyBorder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9" fillId="0" borderId="0" xfId="0" applyFont="1" applyAlignment="1">
      <alignment vertical="top"/>
    </xf>
    <xf numFmtId="0" fontId="17" fillId="0" borderId="21" xfId="72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0" fillId="6" borderId="19" xfId="0" applyFont="1" applyFill="1" applyBorder="1" applyAlignment="1">
      <alignment horizontal="center" vertical="center" wrapText="1"/>
    </xf>
    <xf numFmtId="0" fontId="20" fillId="6" borderId="8" xfId="0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5" fontId="12" fillId="6" borderId="13" xfId="63" applyNumberFormat="1" applyFont="1" applyFill="1" applyBorder="1" applyAlignment="1">
      <alignment horizontal="center"/>
    </xf>
    <xf numFmtId="165" fontId="12" fillId="6" borderId="9" xfId="63" applyNumberFormat="1" applyFont="1" applyFill="1" applyBorder="1" applyAlignment="1">
      <alignment horizontal="center"/>
    </xf>
    <xf numFmtId="165" fontId="12" fillId="6" borderId="14" xfId="63" applyNumberFormat="1" applyFont="1" applyFill="1" applyBorder="1" applyAlignment="1">
      <alignment horizontal="center"/>
    </xf>
    <xf numFmtId="3" fontId="12" fillId="0" borderId="0" xfId="63" applyFont="1" applyBorder="1"/>
    <xf numFmtId="0" fontId="16" fillId="0" borderId="0" xfId="72" quotePrefix="1" applyFont="1" applyBorder="1" applyAlignment="1">
      <alignment horizontal="center" vertical="center"/>
    </xf>
    <xf numFmtId="0" fontId="17" fillId="0" borderId="21" xfId="72" quotePrefix="1" applyFont="1" applyBorder="1" applyAlignment="1">
      <alignment horizontal="center"/>
    </xf>
    <xf numFmtId="0" fontId="17" fillId="0" borderId="0" xfId="72" quotePrefix="1" applyFont="1" applyBorder="1" applyAlignment="1">
      <alignment horizontal="center"/>
    </xf>
    <xf numFmtId="165" fontId="21" fillId="6" borderId="15" xfId="63" applyNumberFormat="1" applyFont="1" applyFill="1" applyBorder="1" applyAlignment="1">
      <alignment horizontal="center"/>
    </xf>
    <xf numFmtId="165" fontId="21" fillId="6" borderId="0" xfId="63" applyNumberFormat="1" applyFont="1" applyFill="1" applyBorder="1" applyAlignment="1">
      <alignment horizontal="center"/>
    </xf>
    <xf numFmtId="165" fontId="21" fillId="6" borderId="16" xfId="63" applyNumberFormat="1" applyFont="1" applyFill="1" applyBorder="1" applyAlignment="1">
      <alignment horizontal="center"/>
    </xf>
    <xf numFmtId="3" fontId="21" fillId="0" borderId="0" xfId="63" applyFont="1" applyBorder="1"/>
    <xf numFmtId="0" fontId="22" fillId="0" borderId="22" xfId="72" quotePrefix="1" applyFont="1" applyBorder="1" applyAlignment="1">
      <alignment horizontal="center"/>
    </xf>
    <xf numFmtId="0" fontId="22" fillId="0" borderId="0" xfId="72" quotePrefix="1" applyFont="1" applyBorder="1" applyAlignment="1">
      <alignment horizontal="center"/>
    </xf>
    <xf numFmtId="0" fontId="23" fillId="0" borderId="0" xfId="72" quotePrefix="1" applyFont="1" applyBorder="1" applyAlignment="1">
      <alignment horizontal="center" vertical="center"/>
    </xf>
    <xf numFmtId="165" fontId="21" fillId="5" borderId="0" xfId="63" applyNumberFormat="1" applyFont="1" applyFill="1" applyBorder="1" applyAlignment="1">
      <alignment horizontal="center"/>
    </xf>
    <xf numFmtId="0" fontId="20" fillId="0" borderId="0" xfId="0" applyFont="1"/>
    <xf numFmtId="165" fontId="12" fillId="6" borderId="15" xfId="63" applyNumberFormat="1" applyFont="1" applyFill="1" applyBorder="1" applyAlignment="1">
      <alignment horizontal="center"/>
    </xf>
    <xf numFmtId="165" fontId="12" fillId="6" borderId="0" xfId="63" applyNumberFormat="1" applyFont="1" applyFill="1" applyBorder="1" applyAlignment="1">
      <alignment horizontal="center"/>
    </xf>
    <xf numFmtId="165" fontId="12" fillId="6" borderId="16" xfId="63" applyNumberFormat="1" applyFont="1" applyFill="1" applyBorder="1" applyAlignment="1">
      <alignment horizontal="center"/>
    </xf>
    <xf numFmtId="0" fontId="17" fillId="0" borderId="22" xfId="72" quotePrefix="1" applyFont="1" applyBorder="1" applyAlignment="1">
      <alignment horizontal="center"/>
    </xf>
    <xf numFmtId="0" fontId="20" fillId="5" borderId="0" xfId="0" applyFont="1" applyFill="1"/>
    <xf numFmtId="165" fontId="12" fillId="6" borderId="15" xfId="75" applyNumberFormat="1" applyFont="1" applyFill="1" applyBorder="1" applyAlignment="1">
      <alignment horizontal="center"/>
    </xf>
    <xf numFmtId="166" fontId="24" fillId="6" borderId="15" xfId="74" applyNumberFormat="1" applyFont="1" applyFill="1" applyBorder="1" applyAlignment="1">
      <alignment horizontal="center"/>
    </xf>
    <xf numFmtId="166" fontId="24" fillId="6" borderId="0" xfId="74" applyNumberFormat="1" applyFont="1" applyFill="1" applyBorder="1" applyAlignment="1">
      <alignment horizontal="center"/>
    </xf>
    <xf numFmtId="166" fontId="24" fillId="6" borderId="16" xfId="74" applyNumberFormat="1" applyFont="1" applyFill="1" applyBorder="1" applyAlignment="1">
      <alignment horizontal="center"/>
    </xf>
    <xf numFmtId="9" fontId="25" fillId="0" borderId="0" xfId="74" applyFont="1" applyAlignment="1">
      <alignment horizontal="center"/>
    </xf>
    <xf numFmtId="166" fontId="26" fillId="6" borderId="15" xfId="74" applyNumberFormat="1" applyFont="1" applyFill="1" applyBorder="1" applyAlignment="1">
      <alignment horizontal="center"/>
    </xf>
    <xf numFmtId="166" fontId="26" fillId="6" borderId="0" xfId="74" applyNumberFormat="1" applyFont="1" applyFill="1" applyBorder="1" applyAlignment="1">
      <alignment horizontal="center"/>
    </xf>
    <xf numFmtId="166" fontId="26" fillId="6" borderId="16" xfId="74" applyNumberFormat="1" applyFont="1" applyFill="1" applyBorder="1" applyAlignment="1">
      <alignment horizontal="center"/>
    </xf>
    <xf numFmtId="0" fontId="11" fillId="0" borderId="0" xfId="0" applyFont="1" applyAlignment="1">
      <alignment vertical="top"/>
    </xf>
    <xf numFmtId="166" fontId="26" fillId="6" borderId="15" xfId="74" applyNumberFormat="1" applyFont="1" applyFill="1" applyBorder="1" applyAlignment="1">
      <alignment horizontal="center" vertical="top"/>
    </xf>
    <xf numFmtId="166" fontId="26" fillId="6" borderId="0" xfId="74" applyNumberFormat="1" applyFont="1" applyFill="1" applyBorder="1" applyAlignment="1">
      <alignment horizontal="center" vertical="top"/>
    </xf>
    <xf numFmtId="166" fontId="26" fillId="6" borderId="16" xfId="74" applyNumberFormat="1" applyFont="1" applyFill="1" applyBorder="1" applyAlignment="1">
      <alignment horizontal="center" vertical="top"/>
    </xf>
    <xf numFmtId="3" fontId="21" fillId="0" borderId="0" xfId="63" applyFont="1" applyBorder="1" applyAlignment="1">
      <alignment vertical="top"/>
    </xf>
    <xf numFmtId="0" fontId="23" fillId="0" borderId="0" xfId="72" quotePrefix="1" applyFont="1" applyBorder="1" applyAlignment="1">
      <alignment horizontal="center" vertical="top"/>
    </xf>
    <xf numFmtId="0" fontId="22" fillId="0" borderId="23" xfId="72" quotePrefix="1" applyFont="1" applyBorder="1" applyAlignment="1">
      <alignment horizontal="center" vertical="top"/>
    </xf>
    <xf numFmtId="0" fontId="22" fillId="0" borderId="0" xfId="72" quotePrefix="1" applyFont="1" applyBorder="1" applyAlignment="1">
      <alignment horizontal="center" vertical="top"/>
    </xf>
    <xf numFmtId="9" fontId="25" fillId="0" borderId="0" xfId="74" applyFont="1" applyAlignment="1">
      <alignment horizontal="center" vertical="top"/>
    </xf>
    <xf numFmtId="0" fontId="11" fillId="5" borderId="0" xfId="0" applyFont="1" applyFill="1" applyAlignment="1">
      <alignment vertical="top"/>
    </xf>
    <xf numFmtId="0" fontId="17" fillId="0" borderId="22" xfId="0" applyFont="1" applyBorder="1" applyAlignment="1">
      <alignment horizontal="center"/>
    </xf>
    <xf numFmtId="0" fontId="17" fillId="0" borderId="0" xfId="0" applyFont="1" applyAlignment="1">
      <alignment horizontal="center"/>
    </xf>
    <xf numFmtId="166" fontId="26" fillId="6" borderId="17" xfId="74" applyNumberFormat="1" applyFont="1" applyFill="1" applyBorder="1" applyAlignment="1">
      <alignment horizontal="center"/>
    </xf>
    <xf numFmtId="166" fontId="26" fillId="6" borderId="7" xfId="74" applyNumberFormat="1" applyFont="1" applyFill="1" applyBorder="1" applyAlignment="1">
      <alignment horizontal="center"/>
    </xf>
    <xf numFmtId="166" fontId="26" fillId="6" borderId="18" xfId="74" applyNumberFormat="1" applyFont="1" applyFill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65" fontId="21" fillId="6" borderId="19" xfId="63" applyNumberFormat="1" applyFont="1" applyFill="1" applyBorder="1" applyAlignment="1">
      <alignment horizontal="center"/>
    </xf>
    <xf numFmtId="165" fontId="21" fillId="6" borderId="8" xfId="63" applyNumberFormat="1" applyFont="1" applyFill="1" applyBorder="1" applyAlignment="1">
      <alignment horizontal="center"/>
    </xf>
    <xf numFmtId="165" fontId="21" fillId="6" borderId="20" xfId="63" applyNumberFormat="1" applyFont="1" applyFill="1" applyBorder="1" applyAlignment="1">
      <alignment horizontal="center"/>
    </xf>
    <xf numFmtId="0" fontId="22" fillId="0" borderId="23" xfId="72" quotePrefix="1" applyFont="1" applyBorder="1" applyAlignment="1">
      <alignment horizontal="center"/>
    </xf>
    <xf numFmtId="165" fontId="12" fillId="6" borderId="19" xfId="63" applyNumberFormat="1" applyFont="1" applyFill="1" applyBorder="1" applyAlignment="1">
      <alignment horizontal="center"/>
    </xf>
    <xf numFmtId="165" fontId="12" fillId="6" borderId="8" xfId="63" applyNumberFormat="1" applyFont="1" applyFill="1" applyBorder="1" applyAlignment="1">
      <alignment horizontal="center"/>
    </xf>
    <xf numFmtId="165" fontId="12" fillId="6" borderId="20" xfId="63" applyNumberFormat="1" applyFont="1" applyFill="1" applyBorder="1" applyAlignment="1">
      <alignment horizontal="center"/>
    </xf>
    <xf numFmtId="0" fontId="17" fillId="0" borderId="23" xfId="72" quotePrefix="1" applyFont="1" applyBorder="1" applyAlignment="1">
      <alignment horizontal="center"/>
    </xf>
    <xf numFmtId="165" fontId="12" fillId="6" borderId="26" xfId="63" applyNumberFormat="1" applyFont="1" applyFill="1" applyBorder="1" applyAlignment="1">
      <alignment horizontal="center"/>
    </xf>
    <xf numFmtId="165" fontId="12" fillId="6" borderId="27" xfId="63" applyNumberFormat="1" applyFont="1" applyFill="1" applyBorder="1" applyAlignment="1">
      <alignment horizontal="center"/>
    </xf>
    <xf numFmtId="165" fontId="12" fillId="6" borderId="28" xfId="63" applyNumberFormat="1" applyFont="1" applyFill="1" applyBorder="1" applyAlignment="1">
      <alignment horizontal="center"/>
    </xf>
    <xf numFmtId="0" fontId="17" fillId="0" borderId="25" xfId="72" quotePrefix="1" applyFont="1" applyBorder="1" applyAlignment="1">
      <alignment horizontal="center"/>
    </xf>
    <xf numFmtId="165" fontId="12" fillId="6" borderId="17" xfId="63" applyNumberFormat="1" applyFont="1" applyFill="1" applyBorder="1" applyAlignment="1">
      <alignment horizontal="center"/>
    </xf>
    <xf numFmtId="165" fontId="12" fillId="6" borderId="7" xfId="63" applyNumberFormat="1" applyFont="1" applyFill="1" applyBorder="1" applyAlignment="1">
      <alignment horizontal="center"/>
    </xf>
    <xf numFmtId="165" fontId="12" fillId="6" borderId="18" xfId="63" applyNumberFormat="1" applyFont="1" applyFill="1" applyBorder="1" applyAlignment="1">
      <alignment horizontal="center"/>
    </xf>
    <xf numFmtId="0" fontId="17" fillId="0" borderId="24" xfId="72" quotePrefix="1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27" fillId="0" borderId="0" xfId="0" applyFont="1" applyAlignment="1">
      <alignment horizontal="left" vertical="center" readingOrder="1"/>
    </xf>
    <xf numFmtId="0" fontId="12" fillId="0" borderId="29" xfId="27" quotePrefix="1" applyFont="1" applyBorder="1" applyAlignment="1">
      <alignment horizontal="left" vertical="center"/>
    </xf>
    <xf numFmtId="0" fontId="11" fillId="0" borderId="29" xfId="0" applyFont="1" applyBorder="1" applyAlignment="1">
      <alignment vertical="center"/>
    </xf>
    <xf numFmtId="0" fontId="12" fillId="7" borderId="29" xfId="26" applyFont="1" applyFill="1" applyBorder="1" applyAlignment="1">
      <alignment horizontal="left" vertical="center"/>
    </xf>
    <xf numFmtId="0" fontId="12" fillId="4" borderId="29" xfId="27" quotePrefix="1" applyFont="1" applyFill="1" applyBorder="1" applyAlignment="1">
      <alignment horizontal="center" vertical="center"/>
    </xf>
    <xf numFmtId="0" fontId="12" fillId="4" borderId="29" xfId="26" applyFont="1" applyFill="1" applyBorder="1" applyAlignment="1">
      <alignment horizontal="left" vertical="center"/>
    </xf>
    <xf numFmtId="0" fontId="20" fillId="6" borderId="13" xfId="0" applyFont="1" applyFill="1" applyBorder="1" applyAlignment="1">
      <alignment horizontal="center"/>
    </xf>
    <xf numFmtId="0" fontId="20" fillId="6" borderId="9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12" fillId="7" borderId="29" xfId="26" applyNumberFormat="1" applyFont="1" applyFill="1" applyBorder="1" applyAlignment="1">
      <alignment horizontal="left" vertical="center"/>
    </xf>
    <xf numFmtId="0" fontId="12" fillId="7" borderId="29" xfId="26" applyFont="1" applyFill="1" applyBorder="1" applyAlignment="1">
      <alignment horizontal="left" vertical="center"/>
    </xf>
    <xf numFmtId="0" fontId="12" fillId="7" borderId="11" xfId="26" applyFont="1" applyFill="1" applyBorder="1" applyAlignment="1">
      <alignment horizontal="left"/>
    </xf>
    <xf numFmtId="0" fontId="12" fillId="7" borderId="12" xfId="26" applyFont="1" applyFill="1" applyBorder="1" applyAlignment="1">
      <alignment horizontal="left"/>
    </xf>
    <xf numFmtId="0" fontId="12" fillId="7" borderId="29" xfId="26" applyFont="1" applyFill="1" applyBorder="1" applyAlignment="1">
      <alignment horizontal="center" vertical="center"/>
    </xf>
    <xf numFmtId="0" fontId="12" fillId="7" borderId="29" xfId="26" applyNumberFormat="1" applyFont="1" applyFill="1" applyBorder="1" applyAlignment="1">
      <alignment horizontal="center" vertical="center"/>
    </xf>
    <xf numFmtId="0" fontId="12" fillId="0" borderId="29" xfId="27" quotePrefix="1" applyFont="1" applyBorder="1" applyAlignment="1">
      <alignment horizontal="left" vertical="center"/>
    </xf>
    <xf numFmtId="0" fontId="12" fillId="0" borderId="29" xfId="27" quotePrefix="1" applyFont="1" applyBorder="1" applyAlignment="1">
      <alignment horizontal="left" vertical="center" wrapText="1"/>
    </xf>
  </cellXfs>
  <cellStyles count="76">
    <cellStyle name="AF Column - IBM Cognos" xfId="1" xr:uid="{433051AB-095B-4707-AF43-F0394ACEAAA1}"/>
    <cellStyle name="AF Data - IBM Cognos" xfId="2" xr:uid="{AE993ABC-E233-4AE1-BF58-26F250EDDB73}"/>
    <cellStyle name="AF Data 0 - IBM Cognos" xfId="3" xr:uid="{790E9D95-A6B7-4759-97C4-19D6FA783570}"/>
    <cellStyle name="AF Data 1 - IBM Cognos" xfId="4" xr:uid="{75AF2EDF-C30C-4523-9825-3080E2223117}"/>
    <cellStyle name="AF Data 2 - IBM Cognos" xfId="5" xr:uid="{794F6E15-2843-4143-A38A-E2714772B85A}"/>
    <cellStyle name="AF Data 3 - IBM Cognos" xfId="6" xr:uid="{D53FB419-CE24-42A4-B8DA-23D6F9D539A5}"/>
    <cellStyle name="AF Data 4 - IBM Cognos" xfId="7" xr:uid="{15826B10-279E-42A1-A63D-E81369F60B3F}"/>
    <cellStyle name="AF Data 5 - IBM Cognos" xfId="8" xr:uid="{E77F78FE-3EAD-451A-9625-D542BAB20D3D}"/>
    <cellStyle name="AF Data Leaf - IBM Cognos" xfId="9" xr:uid="{108DCB64-46A7-4661-8FCD-55103E6F221B}"/>
    <cellStyle name="AF Header - IBM Cognos" xfId="10" xr:uid="{263745B6-1151-4E95-86E8-9514D9F3D2FD}"/>
    <cellStyle name="AF Header 0 - IBM Cognos" xfId="11" xr:uid="{3E85D746-CD4D-41EE-9124-5A9F7A3B2FCD}"/>
    <cellStyle name="AF Header 1 - IBM Cognos" xfId="12" xr:uid="{CA957CE9-D655-4D30-ABE6-831FED91FBFC}"/>
    <cellStyle name="AF Header 2 - IBM Cognos" xfId="13" xr:uid="{22D5F01E-204A-4892-978B-A9FAC8CF7C82}"/>
    <cellStyle name="AF Header 3 - IBM Cognos" xfId="14" xr:uid="{5AD3DF2D-2A7E-45C0-B0C2-48BF8B8F6025}"/>
    <cellStyle name="AF Header 4 - IBM Cognos" xfId="15" xr:uid="{51319A10-D1FB-4614-88C2-DDAD1E2FC34A}"/>
    <cellStyle name="AF Header 5 - IBM Cognos" xfId="16" xr:uid="{05F6F217-15F7-4DCB-9611-F35DFB42A23E}"/>
    <cellStyle name="AF Header Leaf - IBM Cognos" xfId="17" xr:uid="{29615F32-195F-4140-A57C-5571227A728A}"/>
    <cellStyle name="AF Row - IBM Cognos" xfId="18" xr:uid="{D70879C7-45CC-40F2-BD45-95E60C8CAA9B}"/>
    <cellStyle name="AF Row 0 - IBM Cognos" xfId="19" xr:uid="{DAECCB84-85F5-4122-A85D-9E23596B1EE5}"/>
    <cellStyle name="AF Row 1 - IBM Cognos" xfId="20" xr:uid="{021E070D-B7CE-4468-9270-89927C84C9A5}"/>
    <cellStyle name="AF Row 2 - IBM Cognos" xfId="21" xr:uid="{24D6EE57-000C-43E0-9837-D8125B0291A4}"/>
    <cellStyle name="AF Row 3 - IBM Cognos" xfId="22" xr:uid="{EFEF2278-FB73-4249-947A-F2062AE473C5}"/>
    <cellStyle name="AF Row 4 - IBM Cognos" xfId="23" xr:uid="{55B04C0A-7346-47A4-8A58-33AD1F40425F}"/>
    <cellStyle name="AF Row 5 - IBM Cognos" xfId="24" xr:uid="{19E507FE-025B-41C0-8F9C-72BB4EA28FCF}"/>
    <cellStyle name="AF Row Leaf - IBM Cognos" xfId="25" xr:uid="{89221E41-9A3B-4036-8C03-79872B48E5CE}"/>
    <cellStyle name="AF Subnm - IBM Cognos" xfId="26" xr:uid="{56874AEA-915B-4006-AB0F-F45DB8FC6E60}"/>
    <cellStyle name="AF Title - IBM Cognos" xfId="27" xr:uid="{24590853-B95B-45E1-AF4B-08A2288AA74D}"/>
    <cellStyle name="Calculated Column - IBM Cognos" xfId="28" xr:uid="{E7B86459-A2AB-4257-976D-E2695245A70D}"/>
    <cellStyle name="Calculated Column Name - IBM Cognos" xfId="29" xr:uid="{A2193179-3ACE-4F45-A718-EDEE43B10384}"/>
    <cellStyle name="Calculated Row - IBM Cognos" xfId="30" xr:uid="{B38C9659-BEAB-4580-B02F-C154E5CD4F29}"/>
    <cellStyle name="Calculated Row Name - IBM Cognos" xfId="31" xr:uid="{C0FFF40D-2253-4F38-818D-95E27A39477B}"/>
    <cellStyle name="Column Name - IBM Cognos" xfId="32" xr:uid="{08D5EEEF-4E25-4ABB-8959-E515CEDEE37B}"/>
    <cellStyle name="Column Template - IBM Cognos" xfId="33" xr:uid="{306815BC-B59C-413D-9E3E-8561D2FB2C54}"/>
    <cellStyle name="Comma" xfId="75" builtinId="3"/>
    <cellStyle name="Differs From Base - IBM Cognos" xfId="34" xr:uid="{C0D5C814-B00F-4D0D-B94C-6CBBAD45D938}"/>
    <cellStyle name="DQR Column 0 - IBM Cognos" xfId="35" xr:uid="{3F5EEB9D-54F6-4533-95DA-DD17FEB5893A}"/>
    <cellStyle name="DQR Column 1 - IBM Cognos" xfId="36" xr:uid="{CBE8DC59-A407-4B1C-AE05-A89F567C3B06}"/>
    <cellStyle name="DQR Column 2 - IBM Cognos" xfId="37" xr:uid="{2CAA6C53-EEEF-4FE9-8DAC-815A1678FBA9}"/>
    <cellStyle name="DQR Column 3 - IBM Cognos" xfId="38" xr:uid="{6A5B13A4-4917-4DF7-9DC1-430016F1CC5C}"/>
    <cellStyle name="DQR Column 4 - IBM Cognos" xfId="39" xr:uid="{7FC0A0EF-5998-4BBE-A9E1-14D9835D3D5B}"/>
    <cellStyle name="DQR Column 5 - IBM Cognos" xfId="40" xr:uid="{4F83D743-A5AE-40A0-802A-20593CFCBE10}"/>
    <cellStyle name="DQR Column Default - IBM Cognos" xfId="41" xr:uid="{B8B7A271-F5C0-4164-BEA4-791FAF17E6C1}"/>
    <cellStyle name="DQR Column Leaf - IBM Cognos" xfId="42" xr:uid="{3FA0098F-1D2A-4D53-B5D9-C6586132F2DD}"/>
    <cellStyle name="DQR Data Default - IBM Cognos" xfId="43" xr:uid="{D668BA4E-A946-4DE1-9467-78C8C4D1FAA4}"/>
    <cellStyle name="DQR Default - IBM Cognos" xfId="44" xr:uid="{31FE8708-21C9-4595-93C0-FE6328E19CEA}"/>
    <cellStyle name="DQR Row 0 - IBM Cognos" xfId="45" xr:uid="{D900C9FE-3F08-4292-AB5E-4D72F0F3B442}"/>
    <cellStyle name="DQR Row 1 - IBM Cognos" xfId="46" xr:uid="{562F4F86-62DB-49D0-8021-E2B64870A4E2}"/>
    <cellStyle name="DQR Row 2 - IBM Cognos" xfId="47" xr:uid="{8A325A5D-8183-4E7C-B05B-52244BCDE27D}"/>
    <cellStyle name="DQR Row 3 - IBM Cognos" xfId="48" xr:uid="{7AE7F8C8-4387-4F74-98CA-AE4705F8E2A7}"/>
    <cellStyle name="DQR Row 4 - IBM Cognos" xfId="49" xr:uid="{31B5B1FC-D61A-4550-AAEF-B6893D778D12}"/>
    <cellStyle name="DQR Row 5 - IBM Cognos" xfId="50" xr:uid="{41AF6C14-CEDB-4D01-A544-7D9D6A6B20D4}"/>
    <cellStyle name="DQR Row Default - IBM Cognos" xfId="51" xr:uid="{3B0C5161-BC55-4697-8541-B43B304CC272}"/>
    <cellStyle name="DQR Row Leaf - IBM Cognos" xfId="52" xr:uid="{87367CC0-9D51-4B3B-95DE-8D7C9EA4CDD4}"/>
    <cellStyle name="Edit - IBM Cognos" xfId="53" xr:uid="{324CE1B9-0948-47E9-8EBD-2A4870773779}"/>
    <cellStyle name="Formula - IBM Cognos" xfId="54" xr:uid="{A73AA840-08A0-43D8-ABD7-CE5B99CF4F67}"/>
    <cellStyle name="Group Name - IBM Cognos" xfId="55" xr:uid="{8C75975D-610C-443A-8815-B45CD2B99F96}"/>
    <cellStyle name="Hold Values - IBM Cognos" xfId="56" xr:uid="{F6CF9912-976E-4E9E-B472-5D13C1D1CE00}"/>
    <cellStyle name="List Name - IBM Cognos" xfId="57" xr:uid="{B23A0E16-A9FE-4B06-A55F-98EBBB895899}"/>
    <cellStyle name="Locked - IBM Cognos" xfId="58" xr:uid="{70A65DD7-C4CE-4C14-BC0B-B95F35F1103E}"/>
    <cellStyle name="Measure - IBM Cognos" xfId="59" xr:uid="{CACCF063-D6BA-42EE-A77B-B82668A4BB84}"/>
    <cellStyle name="Measure Header - IBM Cognos" xfId="60" xr:uid="{EBFDD166-6399-418A-891F-DE7DB70EB1BC}"/>
    <cellStyle name="Measure Name - IBM Cognos" xfId="61" xr:uid="{070AC9A2-05FC-4636-A1F1-DDEFAFAC91C3}"/>
    <cellStyle name="Measure Summary - IBM Cognos" xfId="62" xr:uid="{4C4A9F8B-7B01-4D51-A342-B05A3B8C0B16}"/>
    <cellStyle name="Measure Summary TM1 - IBM Cognos" xfId="63" xr:uid="{79511379-751D-482F-9B39-FDE39BC6B18D}"/>
    <cellStyle name="Measure Template - IBM Cognos" xfId="64" xr:uid="{9F5965E8-4767-4060-8BE7-1A285D4C1E78}"/>
    <cellStyle name="More - IBM Cognos" xfId="65" xr:uid="{5A3288FA-B048-454B-A6C1-CD778ABF469B}"/>
    <cellStyle name="Normal" xfId="0" builtinId="0" customBuiltin="1"/>
    <cellStyle name="Pending Change - IBM Cognos" xfId="66" xr:uid="{5EC71B25-0DFB-4500-8D2F-0111C4152F1A}"/>
    <cellStyle name="Percent" xfId="74" builtinId="5"/>
    <cellStyle name="Row Name - IBM Cognos" xfId="67" xr:uid="{67F1803C-DEFE-449E-88C0-9A831E59FD73}"/>
    <cellStyle name="Row Template - IBM Cognos" xfId="68" xr:uid="{C13C7262-3FE6-4314-8232-C571C799098B}"/>
    <cellStyle name="Summary Column Name - IBM Cognos" xfId="69" xr:uid="{3132DD0F-EB97-4400-9498-862C8ED4FD3F}"/>
    <cellStyle name="Summary Column Name TM1 - IBM Cognos" xfId="70" xr:uid="{CB95E5E4-1866-4BC3-9219-02668852B4AB}"/>
    <cellStyle name="Summary Row Name - IBM Cognos" xfId="71" xr:uid="{7CAFFB6B-FFD0-45EE-855B-585FB4462063}"/>
    <cellStyle name="Summary Row Name TM1 - IBM Cognos" xfId="72" xr:uid="{9C6933DE-B2E0-4F7B-9DBC-FD66FE480C91}"/>
    <cellStyle name="Unsaved Change - IBM Cognos" xfId="73" xr:uid="{B3696613-5234-485B-9D5A-96FA7ADD6262}"/>
  </cellStyles>
  <dxfs count="0"/>
  <tableStyles count="0" defaultTableStyle="TableStyleMedium2" defaultPivotStyle="PivotStyleLight16"/>
  <colors>
    <mruColors>
      <color rgb="FFF5BC1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195542</xdr:colOff>
      <xdr:row>21</xdr:row>
      <xdr:rowOff>188820</xdr:rowOff>
    </xdr:from>
    <xdr:to>
      <xdr:col>18</xdr:col>
      <xdr:colOff>21444</xdr:colOff>
      <xdr:row>30</xdr:row>
      <xdr:rowOff>131373</xdr:rowOff>
    </xdr:to>
    <xdr:pic>
      <xdr:nvPicPr>
        <xdr:cNvPr id="2" name="Grafický objekt 3" descr="Grafický objekt 3">
          <a:extLst>
            <a:ext uri="{FF2B5EF4-FFF2-40B4-BE49-F238E27FC236}">
              <a16:creationId xmlns:a16="http://schemas.microsoft.com/office/drawing/2014/main" id="{2E8F2F7D-D291-1115-F657-AAD7BA4EA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5542" y="726702"/>
          <a:ext cx="2672196" cy="816612"/>
        </a:xfrm>
        <a:prstGeom prst="rect">
          <a:avLst/>
        </a:prstGeom>
        <a:ln w="12700">
          <a:miter lim="400000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even.hutchison\AppData\Local\Temp\Actual%20-%20Forecast%20versus%20Budget%20-%20Prior%20Year" TargetMode="External"/><Relationship Id="rId1" Type="http://schemas.openxmlformats.org/officeDocument/2006/relationships/externalLinkPath" Target="Actual%20-%20Forecast%20versus%20Budget%20-%20Prior%20Yea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gnos_Office_Connection_Cache"/>
      <sheetName val="Actual, Budget, Forecast, PY"/>
      <sheetName val="Parameters"/>
    </sheetNames>
    <sheetDataSet>
      <sheetData sheetId="0"/>
      <sheetData sheetId="1"/>
      <sheetData sheetId="2">
        <row r="1">
          <cell r="B1" t="str">
            <v>Finance:</v>
          </cell>
        </row>
        <row r="5">
          <cell r="A5" t="str">
            <v>Financial Year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8B95-D0E8-4CA1-929A-B84D27F1FEE7}">
  <dimension ref="B1:B14"/>
  <sheetViews>
    <sheetView workbookViewId="0"/>
  </sheetViews>
  <sheetFormatPr defaultRowHeight="15" x14ac:dyDescent="0.25"/>
  <sheetData>
    <row r="1" spans="2:2" x14ac:dyDescent="0.25">
      <c r="B1" s="1" t="s">
        <v>72</v>
      </c>
    </row>
    <row r="2" spans="2:2" x14ac:dyDescent="0.25">
      <c r="B2" s="1" t="s">
        <v>55</v>
      </c>
    </row>
    <row r="3" spans="2:2" x14ac:dyDescent="0.25">
      <c r="B3" s="1" t="s">
        <v>62</v>
      </c>
    </row>
    <row r="4" spans="2:2" x14ac:dyDescent="0.25">
      <c r="B4" s="1" t="s">
        <v>63</v>
      </c>
    </row>
    <row r="5" spans="2:2" x14ac:dyDescent="0.25">
      <c r="B5" s="1" t="s">
        <v>64</v>
      </c>
    </row>
    <row r="6" spans="2:2" x14ac:dyDescent="0.25">
      <c r="B6" s="1" t="s">
        <v>65</v>
      </c>
    </row>
    <row r="7" spans="2:2" x14ac:dyDescent="0.25">
      <c r="B7" s="1" t="s">
        <v>66</v>
      </c>
    </row>
    <row r="8" spans="2:2" x14ac:dyDescent="0.25">
      <c r="B8" s="1" t="s">
        <v>67</v>
      </c>
    </row>
    <row r="9" spans="2:2" x14ac:dyDescent="0.25">
      <c r="B9" s="1" t="s">
        <v>68</v>
      </c>
    </row>
    <row r="10" spans="2:2" x14ac:dyDescent="0.25">
      <c r="B10" s="1" t="s">
        <v>69</v>
      </c>
    </row>
    <row r="11" spans="2:2" x14ac:dyDescent="0.25">
      <c r="B11" s="1" t="s">
        <v>70</v>
      </c>
    </row>
    <row r="12" spans="2:2" x14ac:dyDescent="0.25">
      <c r="B12" s="1" t="s">
        <v>71</v>
      </c>
    </row>
    <row r="13" spans="2:2" x14ac:dyDescent="0.25">
      <c r="B13" s="1" t="s">
        <v>61</v>
      </c>
    </row>
    <row r="14" spans="2:2" x14ac:dyDescent="0.25">
      <c r="B14" s="1" t="s">
        <v>55</v>
      </c>
    </row>
  </sheetData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3425-F3C8-44C2-808D-9F15D805FF2B}">
  <sheetPr>
    <pageSetUpPr fitToPage="1"/>
  </sheetPr>
  <dimension ref="A1:T57"/>
  <sheetViews>
    <sheetView showGridLines="0" tabSelected="1" zoomScale="85" zoomScaleNormal="85" zoomScaleSheetLayoutView="100" workbookViewId="0">
      <pane xSplit="2" ySplit="34" topLeftCell="C35" activePane="bottomRight" state="frozen"/>
      <selection activeCell="B28" sqref="B28"/>
      <selection pane="topRight" activeCell="C28" sqref="C28"/>
      <selection pane="bottomLeft" activeCell="B32" sqref="B32"/>
      <selection pane="bottomRight"/>
    </sheetView>
  </sheetViews>
  <sheetFormatPr defaultColWidth="9.140625" defaultRowHeight="15.75" outlineLevelRow="1" x14ac:dyDescent="0.3"/>
  <cols>
    <col min="1" max="1" width="5.28515625" style="2" hidden="1" customWidth="1"/>
    <col min="2" max="2" width="2.140625" style="2" customWidth="1"/>
    <col min="3" max="6" width="10.140625" style="2" customWidth="1"/>
    <col min="7" max="7" width="1.7109375" style="2" customWidth="1"/>
    <col min="8" max="8" width="44" style="3" hidden="1" customWidth="1"/>
    <col min="9" max="9" width="38" style="3" customWidth="1"/>
    <col min="10" max="10" width="1.85546875" style="3" customWidth="1"/>
    <col min="11" max="14" width="10.140625" style="2" customWidth="1"/>
    <col min="15" max="15" width="2.42578125" style="2" customWidth="1"/>
    <col min="16" max="18" width="10.140625" style="2" customWidth="1"/>
    <col min="19" max="19" width="3.85546875" style="2" customWidth="1"/>
    <col min="20" max="20" width="3.42578125" style="2" customWidth="1"/>
    <col min="21" max="16384" width="9.140625" style="2"/>
  </cols>
  <sheetData>
    <row r="1" spans="3:11" hidden="1" x14ac:dyDescent="0.3"/>
    <row r="2" spans="3:11" hidden="1" x14ac:dyDescent="0.3"/>
    <row r="3" spans="3:11" hidden="1" outlineLevel="1" x14ac:dyDescent="0.3">
      <c r="C3" s="2" t="s">
        <v>36</v>
      </c>
    </row>
    <row r="4" spans="3:11" hidden="1" outlineLevel="1" x14ac:dyDescent="0.3">
      <c r="C4" s="2" t="s">
        <v>38</v>
      </c>
      <c r="D4" s="3" t="str">
        <f>MID($E$22,2,2)</f>
        <v>12</v>
      </c>
    </row>
    <row r="5" spans="3:11" hidden="1" outlineLevel="1" x14ac:dyDescent="0.3">
      <c r="C5" s="2" t="s">
        <v>39</v>
      </c>
      <c r="D5" s="4">
        <f>D4*1</f>
        <v>12</v>
      </c>
    </row>
    <row r="6" spans="3:11" hidden="1" outlineLevel="1" x14ac:dyDescent="0.3">
      <c r="C6" s="2" t="s">
        <v>40</v>
      </c>
      <c r="D6" s="3" t="str">
        <f>MID($E$16,3,2)</f>
        <v>24</v>
      </c>
    </row>
    <row r="7" spans="3:11" hidden="1" outlineLevel="1" x14ac:dyDescent="0.3">
      <c r="C7" s="2" t="s">
        <v>41</v>
      </c>
      <c r="D7" s="3">
        <f>D6-1</f>
        <v>23</v>
      </c>
    </row>
    <row r="8" spans="3:11" hidden="1" outlineLevel="1" x14ac:dyDescent="0.3">
      <c r="C8" s="2" t="s">
        <v>42</v>
      </c>
      <c r="D8" s="3" t="str" cm="1">
        <f t="array" ref="D8">_xll.DBR("Finance:}ElementAttributes_Financial Period",$E$22,"Mon")</f>
        <v>Mar</v>
      </c>
    </row>
    <row r="9" spans="3:11" hidden="1" outlineLevel="1" x14ac:dyDescent="0.3">
      <c r="C9" s="2" t="s">
        <v>43</v>
      </c>
      <c r="D9" s="3" t="str">
        <f>$D$8 &amp; "-" &amp;IF($D$5 &lt; 10,$D$7,$D$6)&amp;":"</f>
        <v>Mar-24:</v>
      </c>
    </row>
    <row r="10" spans="3:11" hidden="1" outlineLevel="1" x14ac:dyDescent="0.3"/>
    <row r="11" spans="3:11" hidden="1" outlineLevel="1" x14ac:dyDescent="0.3"/>
    <row r="12" spans="3:11" hidden="1" outlineLevel="1" x14ac:dyDescent="0.3">
      <c r="C12" s="5" t="str">
        <f>_xll.VIEW("Finance:MA Reporting","!",$E$15,$E$16,$E$22,$D$24,"!",$D$19,$D$25,$D$20)</f>
        <v>Finance:MA Reporting</v>
      </c>
      <c r="J12" s="5"/>
      <c r="K12" s="6"/>
    </row>
    <row r="13" spans="3:11" ht="15" hidden="1" customHeight="1" outlineLevel="1" x14ac:dyDescent="0.3">
      <c r="C13" s="5" t="str">
        <f>_xll.VIEW("Finance:MA Cashflow","!",$E$15,$E$16,$E$22,$D$24,"!",$D$19,$D$25,$D$20)</f>
        <v>Finance:MA Cashflow</v>
      </c>
      <c r="J13" s="5"/>
      <c r="K13" s="6"/>
    </row>
    <row r="14" spans="3:11" ht="13.15" hidden="1" customHeight="1" outlineLevel="1" x14ac:dyDescent="0.3">
      <c r="C14" s="5"/>
      <c r="J14" s="5"/>
      <c r="K14" s="6"/>
    </row>
    <row r="15" spans="3:11" ht="21" customHeight="1" collapsed="1" x14ac:dyDescent="0.3">
      <c r="C15" s="110" t="s">
        <v>0</v>
      </c>
      <c r="D15" s="110"/>
      <c r="E15" s="108" t="str">
        <f>_xll.SUBNM("Finance:Company","Default","GROUP TOTAL","Short Name")</f>
        <v>GROUP TOTAL</v>
      </c>
      <c r="F15" s="108"/>
    </row>
    <row r="16" spans="3:11" ht="21" customHeight="1" x14ac:dyDescent="0.3">
      <c r="C16" s="110" t="s">
        <v>1</v>
      </c>
      <c r="D16" s="110"/>
      <c r="E16" s="109" t="str">
        <f>_xll.SUBNM("Finance:Financial Year","Reporting Year - User Selection","FY24"," ")</f>
        <v>FY24</v>
      </c>
      <c r="F16" s="109"/>
    </row>
    <row r="17" spans="3:18" ht="13.15" hidden="1" customHeight="1" x14ac:dyDescent="0.3">
      <c r="C17" s="97" t="s">
        <v>44</v>
      </c>
      <c r="D17" s="97"/>
      <c r="E17" s="97"/>
      <c r="F17" s="97"/>
    </row>
    <row r="18" spans="3:18" ht="13.15" hidden="1" customHeight="1" x14ac:dyDescent="0.3">
      <c r="C18" s="97" t="s">
        <v>45</v>
      </c>
      <c r="D18" s="97"/>
      <c r="E18" s="97"/>
      <c r="F18" s="97"/>
    </row>
    <row r="19" spans="3:18" ht="13.15" hidden="1" customHeight="1" x14ac:dyDescent="0.3">
      <c r="C19" s="96" t="s">
        <v>4</v>
      </c>
      <c r="D19" s="104" t="str">
        <f>_xll.SUBNM("Finance:FX Calculation","","GBP MA")</f>
        <v>GBP MA</v>
      </c>
      <c r="E19" s="105"/>
      <c r="F19" s="98"/>
    </row>
    <row r="20" spans="3:18" ht="13.15" hidden="1" customHeight="1" x14ac:dyDescent="0.3">
      <c r="C20" s="99" t="s">
        <v>5</v>
      </c>
      <c r="D20" s="100" t="str">
        <f>_xll.SUBNM("Finance:m_MA Reporting","","Value")</f>
        <v>Value</v>
      </c>
      <c r="E20" s="97"/>
      <c r="F20" s="97"/>
      <c r="I20" s="8"/>
      <c r="J20" s="8"/>
      <c r="K20" s="9"/>
    </row>
    <row r="21" spans="3:18" ht="13.15" hidden="1" customHeight="1" x14ac:dyDescent="0.3">
      <c r="C21" s="99"/>
      <c r="D21" s="100" t="s">
        <v>55</v>
      </c>
      <c r="E21" s="97"/>
      <c r="F21" s="97"/>
      <c r="I21" s="8"/>
      <c r="J21" s="8"/>
      <c r="K21" s="9"/>
    </row>
    <row r="22" spans="3:18" ht="21" customHeight="1" x14ac:dyDescent="0.3">
      <c r="C22" s="111" t="s">
        <v>6</v>
      </c>
      <c r="D22" s="111"/>
      <c r="E22" s="109" t="str">
        <f>_xll.SUBNM("Finance:Financial Period","Reporting Period - User Selection","P12"," ")</f>
        <v>P12</v>
      </c>
      <c r="F22" s="109"/>
    </row>
    <row r="23" spans="3:18" s="12" customFormat="1" ht="13.15" hidden="1" customHeight="1" x14ac:dyDescent="0.3">
      <c r="C23" s="10" t="s">
        <v>37</v>
      </c>
      <c r="D23" s="11" t="str" cm="1">
        <f t="array" ref="D23">_xll.DBR("Finance:}ElementAttributes_Financial Year",$E$16,"Previous Year")</f>
        <v>FY23</v>
      </c>
      <c r="H23" s="13"/>
    </row>
    <row r="24" spans="3:18" s="12" customFormat="1" ht="13.15" hidden="1" customHeight="1" x14ac:dyDescent="0.3">
      <c r="C24" s="14" t="s">
        <v>2</v>
      </c>
      <c r="D24" s="106" t="str">
        <f>_xll.SUBNM("Finance:Period YTD","","Period")</f>
        <v>Period</v>
      </c>
      <c r="E24" s="107"/>
      <c r="F24" s="7"/>
      <c r="H24" s="13"/>
      <c r="I24" s="15"/>
      <c r="J24" s="15"/>
      <c r="K24" s="16"/>
    </row>
    <row r="25" spans="3:18" s="12" customFormat="1" ht="13.15" hidden="1" customHeight="1" x14ac:dyDescent="0.3">
      <c r="C25" s="14" t="s">
        <v>3</v>
      </c>
      <c r="D25" s="106" t="str">
        <f>_xll.SUBNM("Finance:Consolidation Layer","","Financial Accounts")</f>
        <v>Financial Accounts</v>
      </c>
      <c r="E25" s="107"/>
      <c r="F25" s="7"/>
      <c r="H25" s="13"/>
      <c r="I25" s="15"/>
      <c r="J25" s="15"/>
      <c r="K25" s="16"/>
    </row>
    <row r="26" spans="3:18" s="12" customFormat="1" ht="13.15" hidden="1" customHeight="1" x14ac:dyDescent="0.3">
      <c r="C26" s="3" t="s">
        <v>54</v>
      </c>
      <c r="D26" s="3"/>
      <c r="E26" s="2" t="str" cm="1">
        <f t="array" ref="E26">_xll.DBR("Finance:Model Settings","Value","Source Version for Derived FOrecast")</f>
        <v>9+3 Forecast</v>
      </c>
      <c r="F26" s="2"/>
      <c r="H26" s="13"/>
      <c r="I26" s="15"/>
      <c r="J26" s="15"/>
      <c r="K26" s="16"/>
    </row>
    <row r="27" spans="3:18" s="12" customFormat="1" ht="12.75" hidden="1" customHeight="1" x14ac:dyDescent="0.3">
      <c r="H27" s="13"/>
      <c r="I27" s="15"/>
      <c r="J27" s="15"/>
      <c r="K27" s="16"/>
    </row>
    <row r="28" spans="3:18" s="12" customFormat="1" ht="13.15" hidden="1" customHeight="1" x14ac:dyDescent="0.3">
      <c r="H28" s="13"/>
      <c r="I28" s="15"/>
      <c r="J28" s="15"/>
      <c r="K28" s="16"/>
      <c r="R28" s="17"/>
    </row>
    <row r="29" spans="3:18" ht="13.15" hidden="1" customHeight="1" x14ac:dyDescent="0.3">
      <c r="C29" s="18" t="s">
        <v>7</v>
      </c>
      <c r="D29" s="18" t="str">
        <f>E26</f>
        <v>9+3 Forecast</v>
      </c>
      <c r="E29" s="18" t="s">
        <v>8</v>
      </c>
      <c r="F29" s="18" t="s">
        <v>7</v>
      </c>
      <c r="G29" s="18"/>
      <c r="H29" s="19"/>
      <c r="I29" s="20"/>
      <c r="J29" s="20"/>
      <c r="K29" s="18" t="s">
        <v>7</v>
      </c>
      <c r="L29" s="18" t="str">
        <f>E26</f>
        <v>9+3 Forecast</v>
      </c>
      <c r="M29" s="18" t="s">
        <v>8</v>
      </c>
      <c r="N29" s="18" t="s">
        <v>7</v>
      </c>
      <c r="P29" s="18" t="str">
        <f>E26</f>
        <v>9+3 Forecast</v>
      </c>
      <c r="Q29" s="18" t="s">
        <v>8</v>
      </c>
      <c r="R29" s="21" t="s">
        <v>7</v>
      </c>
    </row>
    <row r="30" spans="3:18" ht="48" customHeight="1" x14ac:dyDescent="0.3">
      <c r="C30" s="95" t="s">
        <v>60</v>
      </c>
      <c r="D30" s="18"/>
      <c r="E30" s="18"/>
      <c r="F30" s="18"/>
      <c r="G30" s="18"/>
      <c r="H30" s="19"/>
      <c r="I30" s="20"/>
      <c r="J30" s="20"/>
      <c r="K30" s="18"/>
      <c r="L30" s="18"/>
      <c r="M30" s="18"/>
      <c r="N30" s="18"/>
      <c r="P30" s="18"/>
      <c r="Q30" s="18"/>
      <c r="R30" s="18"/>
    </row>
    <row r="31" spans="3:18" ht="45.75" customHeight="1" thickBot="1" x14ac:dyDescent="0.35">
      <c r="C31" s="22" t="s">
        <v>59</v>
      </c>
      <c r="D31" s="18"/>
      <c r="E31" s="18"/>
      <c r="F31" s="18"/>
      <c r="G31" s="18"/>
      <c r="H31" s="19"/>
      <c r="I31" s="20"/>
      <c r="J31" s="20"/>
      <c r="K31" s="18"/>
      <c r="L31" s="18"/>
      <c r="M31" s="18"/>
      <c r="N31" s="18"/>
      <c r="P31" s="18"/>
      <c r="Q31" s="18"/>
      <c r="R31" s="18"/>
    </row>
    <row r="32" spans="3:18" x14ac:dyDescent="0.3">
      <c r="C32" s="101" t="str">
        <f>$D$9 &amp; " Current Month"</f>
        <v>Mar-24: Current Month</v>
      </c>
      <c r="D32" s="102"/>
      <c r="E32" s="102"/>
      <c r="F32" s="103"/>
      <c r="G32" s="18"/>
      <c r="H32" s="19"/>
      <c r="I32" s="23"/>
      <c r="J32" s="20"/>
      <c r="K32" s="101" t="str">
        <f>$D$9 &amp; " Year to Date"</f>
        <v>Mar-24: Year to Date</v>
      </c>
      <c r="L32" s="102"/>
      <c r="M32" s="102"/>
      <c r="N32" s="103"/>
      <c r="P32" s="101" t="str">
        <f>$E$16 &amp; " Full Year"</f>
        <v>FY24 Full Year</v>
      </c>
      <c r="Q32" s="102"/>
      <c r="R32" s="103"/>
    </row>
    <row r="33" spans="1:20" s="24" customFormat="1" ht="32.25" thickBot="1" x14ac:dyDescent="0.3">
      <c r="C33" s="25" t="s">
        <v>7</v>
      </c>
      <c r="D33" s="26" t="str">
        <f>E26</f>
        <v>9+3 Forecast</v>
      </c>
      <c r="E33" s="26" t="s">
        <v>8</v>
      </c>
      <c r="F33" s="27" t="s">
        <v>35</v>
      </c>
      <c r="G33" s="28"/>
      <c r="H33" s="28"/>
      <c r="I33" s="29"/>
      <c r="J33" s="28"/>
      <c r="K33" s="25" t="s">
        <v>7</v>
      </c>
      <c r="L33" s="26" t="str">
        <f>E26</f>
        <v>9+3 Forecast</v>
      </c>
      <c r="M33" s="26" t="s">
        <v>8</v>
      </c>
      <c r="N33" s="27" t="s">
        <v>35</v>
      </c>
      <c r="O33" s="28"/>
      <c r="P33" s="25" t="str">
        <f>E26</f>
        <v>9+3 Forecast</v>
      </c>
      <c r="Q33" s="26" t="s">
        <v>8</v>
      </c>
      <c r="R33" s="27" t="s">
        <v>35</v>
      </c>
    </row>
    <row r="34" spans="1:20" ht="5.45" customHeight="1" thickBot="1" x14ac:dyDescent="0.3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</row>
    <row r="35" spans="1:20" x14ac:dyDescent="0.3">
      <c r="A35" s="2" t="str" cm="1">
        <f t="array" ref="A35">_xll.DBRA("Finance:Accounts - MA",$H35,"Period YTD")</f>
        <v>Period</v>
      </c>
      <c r="C35" s="31">
        <f>_xll.DBRW($C$12,C$29,$E$15,$E$16,$E$22,$A35,$H35,$D$19,$D$25,$D$20)</f>
        <v>14416368.313163538</v>
      </c>
      <c r="D35" s="32">
        <f>_xll.DBRW($C$12,D$29,$E$15,$E$16,$E$22,$A35,$H35,$D$19,$D$25,$D$20)</f>
        <v>11098481.369999999</v>
      </c>
      <c r="E35" s="32">
        <f>_xll.DBRW($C$12,E$29,$E$15,$E$16,$E$22,$A35,$H35,$D$19,$D$25,$D$20)</f>
        <v>14824135.484745229</v>
      </c>
      <c r="F35" s="33">
        <f>_xll.DBRW($C$12,F$29,$E$15,$D$23,$E$22,$A35,$H35,$D$19,$D$25,$D$20)</f>
        <v>13429187.520000001</v>
      </c>
      <c r="G35" s="34"/>
      <c r="H35" s="35" t="s">
        <v>9</v>
      </c>
      <c r="I35" s="36" t="s">
        <v>17</v>
      </c>
      <c r="J35" s="37"/>
      <c r="K35" s="31">
        <f>_xll.DBRW($C$12,K$29,$E$15,$E$16,$E$22,$C$18,$H35,$D$19,$D$25,$D$20)</f>
        <v>131620308.24277341</v>
      </c>
      <c r="L35" s="32">
        <f>_xll.DBRW($C$12,L$29,$E$15,$E$16,$E$22,$C$18,$H35,$D$19,$D$25,$D$20)</f>
        <v>127059612.45</v>
      </c>
      <c r="M35" s="32">
        <f>_xll.DBRW($C$12,M$29,$E$15,$E$16,$E$22,$C$18,$H35,$D$19,$D$25,$D$20)</f>
        <v>140242825.69452044</v>
      </c>
      <c r="N35" s="33">
        <f>_xll.DBRW($C$12,N$29,$E$15,$D$23,$E$22,$C$18,$H35,$D$19,$D$25,$D$20)</f>
        <v>143313110.38999999</v>
      </c>
      <c r="O35" s="3"/>
      <c r="P35" s="31">
        <f>_xll.DBRW($C$12,P$29,$E$15,$E$16,$C$17,$A35,$H35,$D$19,$D$25,$D$20)</f>
        <v>127059612.45000005</v>
      </c>
      <c r="Q35" s="32">
        <f>_xll.DBRW($C$12,Q$29,$E$15,$E$16,$C$17,$A35,$H35,$D$19,$D$25,$D$20)</f>
        <v>140242825.69452044</v>
      </c>
      <c r="R35" s="33">
        <f>_xll.DBRW($C$12,R$29,$E$15,$D$23,$C$17,$A35,$H35,$D$19,$D$25,$D$20)</f>
        <v>143313110.38999999</v>
      </c>
      <c r="T35" s="12"/>
    </row>
    <row r="36" spans="1:20" x14ac:dyDescent="0.3">
      <c r="A36" s="2" t="str" cm="1">
        <f t="array" ref="A36">_xll.DBRA("Finance:Accounts - MA",$H37,"Period YTD")</f>
        <v>Period</v>
      </c>
      <c r="C36" s="38">
        <f>_xll.DBRW($C$12,C$29,$E$15,$E$16,$E$22,$A36,$H36,$D$19,$D$25,$D$20)</f>
        <v>11453531.862936873</v>
      </c>
      <c r="D36" s="39">
        <f>_xll.DBRW($C$12,D$29,$E$15,$E$16,$E$22,$A36,$H36,$D$19,$D$25,$D$20)</f>
        <v>10053967.529999999</v>
      </c>
      <c r="E36" s="39">
        <f>_xll.DBRW($C$12,E$29,$E$15,$E$16,$E$22,$A36,$H36,$D$19,$D$25,$D$20)</f>
        <v>13574333.500738403</v>
      </c>
      <c r="F36" s="40">
        <f>_xll.DBRW($C$12,F$29,$E$15,$D$23,$E$22,$A36,$H36,$D$19,$D$25,$D$20)</f>
        <v>11759222.630000001</v>
      </c>
      <c r="G36" s="41"/>
      <c r="H36" s="3" t="s">
        <v>51</v>
      </c>
      <c r="I36" s="42" t="s">
        <v>18</v>
      </c>
      <c r="J36" s="43"/>
      <c r="K36" s="38">
        <f>_xll.DBRW($C$12,K$29,$E$15,$E$16,$E$22,$C$18,$H36,$D$19,$D$25,$D$20)</f>
        <v>111717126.4114821</v>
      </c>
      <c r="L36" s="39">
        <f>_xll.DBRW($C$12,L$29,$E$15,$E$16,$E$22,$C$18,$H36,$D$19,$D$25,$D$20)</f>
        <v>110045631.56</v>
      </c>
      <c r="M36" s="39">
        <f>_xll.DBRW($C$12,M$29,$E$15,$E$16,$E$22,$C$18,$H36,$D$19,$D$25,$D$20)</f>
        <v>129624932.32422093</v>
      </c>
      <c r="N36" s="40">
        <f>_xll.DBRW($C$12,N$29,$E$15,$D$23,$E$22,$C$18,$H36,$D$19,$D$25,$D$20)</f>
        <v>124151352.23999999</v>
      </c>
      <c r="O36" s="3"/>
      <c r="P36" s="38">
        <f>_xll.DBRW($C$12,P$29,$E$15,$E$16,$C$17,$A36,$H36,$D$19,$D$25,$D$20)</f>
        <v>110045631.56000006</v>
      </c>
      <c r="Q36" s="39">
        <f>_xll.DBRW($C$12,Q$29,$E$15,$E$16,$C$17,$A36,$H36,$D$19,$D$25,$D$20)</f>
        <v>129624932.32422093</v>
      </c>
      <c r="R36" s="40">
        <f>_xll.DBRW($C$12,R$29,$E$15,$D$23,$C$17,$A36,$H36,$D$19,$D$25,$D$20)</f>
        <v>124151352.24000001</v>
      </c>
      <c r="T36" s="12"/>
    </row>
    <row r="37" spans="1:20" x14ac:dyDescent="0.3">
      <c r="A37" s="2" t="str" cm="1">
        <f t="array" ref="A37">_xll.DBRA("Finance:Accounts - MA",$H37,"Period YTD")</f>
        <v>Period</v>
      </c>
      <c r="C37" s="38">
        <f>_xll.DBRW($C$12,C$29,$E$15,$E$16,$E$22,$A37,$H37,$D$19,$D$25,$D$20)</f>
        <v>2962836.4502266655</v>
      </c>
      <c r="D37" s="39">
        <f>_xll.DBRW($C$12,D$29,$E$15,$E$16,$E$22,$A37,$H37,$D$19,$D$25,$D$20)</f>
        <v>1044513.84</v>
      </c>
      <c r="E37" s="39">
        <f>_xll.DBRW($C$12,E$29,$E$15,$E$16,$E$22,$A37,$H37,$D$19,$D$25,$D$20)</f>
        <v>1249801.9840068251</v>
      </c>
      <c r="F37" s="40">
        <f>_xll.DBRW($C$12,F$29,$E$15,$D$23,$E$22,$A37,$H37,$D$19,$D$25,$D$20)</f>
        <v>1669964.8900000004</v>
      </c>
      <c r="G37" s="41"/>
      <c r="H37" s="44" t="s">
        <v>50</v>
      </c>
      <c r="I37" s="42" t="s">
        <v>19</v>
      </c>
      <c r="J37" s="43"/>
      <c r="K37" s="38">
        <f>_xll.DBRW($C$12,K$29,$E$15,$E$16,$E$22,$C$18,$H37,$D$19,$D$25,$D$20)</f>
        <v>19903181.831291322</v>
      </c>
      <c r="L37" s="39">
        <f>_xll.DBRW($C$12,L$29,$E$15,$E$16,$E$22,$C$18,$H37,$D$19,$D$25,$D$20)</f>
        <v>17013980.889999997</v>
      </c>
      <c r="M37" s="39">
        <f>_xll.DBRW($C$12,M$29,$E$15,$E$16,$E$22,$C$18,$H37,$D$19,$D$25,$D$20)</f>
        <v>10617893.370299522</v>
      </c>
      <c r="N37" s="40">
        <f>_xll.DBRW($C$12,N$29,$E$15,$D$23,$E$22,$C$18,$H37,$D$19,$D$25,$D$20)</f>
        <v>19161758.149999999</v>
      </c>
      <c r="O37" s="45"/>
      <c r="P37" s="38">
        <f>_xll.DBRW($C$12,P$29,$E$15,$E$16,$C$17,$A37,$H37,$D$19,$D$25,$D$20)</f>
        <v>17013980.889999993</v>
      </c>
      <c r="Q37" s="39">
        <f>_xll.DBRW($C$12,Q$29,$E$15,$E$16,$C$17,$A37,$H37,$D$19,$D$25,$D$20)</f>
        <v>10617893.37029952</v>
      </c>
      <c r="R37" s="40">
        <f>_xll.DBRW($C$12,R$29,$E$15,$D$23,$C$17,$A37,$H37,$D$19,$D$25,$D$20)</f>
        <v>19161758.150000002</v>
      </c>
      <c r="T37" s="12"/>
    </row>
    <row r="38" spans="1:20" s="46" customFormat="1" x14ac:dyDescent="0.3">
      <c r="A38" s="46" t="str" cm="1">
        <f t="array" ref="A38">_xll.DBRA("Finance:Accounts - MA",$H38,"Period YTD")</f>
        <v>Period</v>
      </c>
      <c r="C38" s="47">
        <f>_xll.DBRW($C$12,C$29,$E$15,$E$16,$E$22,$A38,$H38,$D$19,$D$25,$D$20)</f>
        <v>5069574.8076548278</v>
      </c>
      <c r="D38" s="48">
        <f>_xll.DBRW($C$12,D$29,$E$15,$E$16,$E$22,$A38,$H38,$D$19,$D$25,$D$20)</f>
        <v>4273636.6500000004</v>
      </c>
      <c r="E38" s="48">
        <f>_xll.DBRW($C$12,E$29,$E$15,$E$16,$E$22,$A38,$H38,$D$19,$D$25,$D$20)</f>
        <v>5467881.0314600822</v>
      </c>
      <c r="F38" s="49">
        <f>_xll.DBRW($C$12,F$29,$E$15,$D$23,$E$22,$A38,$H38,$D$19,$D$25,$D$20)</f>
        <v>4906438.9400000013</v>
      </c>
      <c r="H38" s="37" t="s">
        <v>20</v>
      </c>
      <c r="I38" s="50" t="s">
        <v>20</v>
      </c>
      <c r="J38" s="37"/>
      <c r="K38" s="47">
        <f>_xll.DBRW($C$12,K$29,$E$15,$E$16,$E$22,$C$18,$H38,$D$19,$D$25,$D$20)</f>
        <v>46642667.9011603</v>
      </c>
      <c r="L38" s="48">
        <f>_xll.DBRW($C$12,L$29,$E$15,$E$16,$E$22,$C$18,$H38,$D$19,$D$25,$D$20)</f>
        <v>45395903.760000005</v>
      </c>
      <c r="M38" s="48">
        <f>_xll.DBRW($C$12,M$29,$E$15,$E$16,$E$22,$C$18,$H38,$D$19,$D$25,$D$20)</f>
        <v>46925249.598337121</v>
      </c>
      <c r="N38" s="49">
        <f>_xll.DBRW($C$12,N$29,$E$15,$D$23,$E$22,$C$18,$H38,$D$19,$D$25,$D$20)</f>
        <v>45913002.329999991</v>
      </c>
      <c r="O38" s="30"/>
      <c r="P38" s="47">
        <f>_xll.DBRW($C$12,P$29,$E$15,$E$16,$C$17,$A38,$H38,$D$19,$D$25,$D$20)</f>
        <v>45395903.760000065</v>
      </c>
      <c r="Q38" s="48">
        <f>_xll.DBRW($C$12,Q$29,$E$15,$E$16,$C$17,$A38,$H38,$D$19,$D$25,$D$20)</f>
        <v>46925249.598337136</v>
      </c>
      <c r="R38" s="49">
        <f>_xll.DBRW($C$12,R$29,$E$15,$D$23,$C$17,$A38,$H38,$D$19,$D$25,$D$20)</f>
        <v>45913002.330000021</v>
      </c>
      <c r="T38" s="51"/>
    </row>
    <row r="39" spans="1:20" x14ac:dyDescent="0.3">
      <c r="A39" s="2" t="str" cm="1">
        <f t="array" ref="A39">_xll.DBRA("Finance:Accounts - MA",$H39,"Period YTD")</f>
        <v>Period</v>
      </c>
      <c r="C39" s="47">
        <f>_xll.DBRW($C$12,C$29,$E$15,$E$16,$E$22,$A39,$H39,$D$19,$D$25,$D$20)</f>
        <v>4613759.6712754881</v>
      </c>
      <c r="D39" s="48">
        <f>_xll.DBRW($C$12,D$29,$E$15,$E$16,$E$22,$A39,$H39,$D$19,$D$25,$D$20)</f>
        <v>3956762.29</v>
      </c>
      <c r="E39" s="48">
        <f>_xll.DBRW($C$12,E$29,$E$15,$E$16,$E$22,$A39,$H39,$D$19,$D$25,$D$20)</f>
        <v>5102545.0793336667</v>
      </c>
      <c r="F39" s="49">
        <f>_xll.DBRW($C$12,F$29,$E$15,$D$23,$E$22,$A39,$H39,$D$19,$D$25,$D$20)</f>
        <v>4601688.3100000005</v>
      </c>
      <c r="G39" s="34"/>
      <c r="H39" s="35" t="s">
        <v>52</v>
      </c>
      <c r="I39" s="42" t="s">
        <v>21</v>
      </c>
      <c r="J39" s="43"/>
      <c r="K39" s="47">
        <f>_xll.DBRW($C$12,K$29,$E$15,$E$16,$E$22,$C$18,$H39,$D$19,$D$25,$D$20)</f>
        <v>42327194.704824172</v>
      </c>
      <c r="L39" s="48">
        <f>_xll.DBRW($C$12,L$29,$E$15,$E$16,$E$22,$C$18,$H39,$D$19,$D$25,$D$20)</f>
        <v>41652773.920000009</v>
      </c>
      <c r="M39" s="48">
        <f>_xll.DBRW($C$12,M$29,$E$15,$E$16,$E$22,$C$18,$H39,$D$19,$D$25,$D$20)</f>
        <v>45413744.95449473</v>
      </c>
      <c r="N39" s="49">
        <f>_xll.DBRW($C$12,N$29,$E$15,$D$23,$E$22,$C$18,$H39,$D$19,$D$25,$D$20)</f>
        <v>41003906.539999984</v>
      </c>
      <c r="O39" s="3"/>
      <c r="P39" s="47">
        <f>_xll.DBRW($C$12,P$29,$E$15,$E$16,$C$17,$A39,$H39,$D$19,$D$25,$D$20)</f>
        <v>41652773.920000084</v>
      </c>
      <c r="Q39" s="48">
        <f>_xll.DBRW($C$12,Q$29,$E$15,$E$16,$C$17,$A39,$H39,$D$19,$D$25,$D$20)</f>
        <v>45413744.954494737</v>
      </c>
      <c r="R39" s="49">
        <f>_xll.DBRW($C$12,R$29,$E$15,$D$23,$C$17,$A39,$H39,$D$19,$D$25,$D$20)</f>
        <v>41003906.540000014</v>
      </c>
      <c r="T39" s="12"/>
    </row>
    <row r="40" spans="1:20" x14ac:dyDescent="0.3">
      <c r="A40" s="2" t="str" cm="1">
        <f t="array" ref="A40">_xll.DBRA("Finance:Accounts - MA",$H40,"Period YTD")</f>
        <v>Period</v>
      </c>
      <c r="C40" s="52">
        <f>_xll.DBRW($C$12,C$29,$E$15,$E$16,$E$22,$A40,$H40,$D$19,$D$25,$D$20)</f>
        <v>455815.13637934159</v>
      </c>
      <c r="D40" s="48">
        <f>_xll.DBRW($C$12,D$29,$E$15,$E$16,$E$22,$A40,$H40,$D$19,$D$25,$D$20)</f>
        <v>316874.36</v>
      </c>
      <c r="E40" s="48">
        <f>_xll.DBRW($C$12,E$29,$E$15,$E$16,$E$22,$A40,$H40,$D$19,$D$25,$D$20)</f>
        <v>365335.9521264144</v>
      </c>
      <c r="F40" s="49">
        <f>_xll.DBRW($C$12,F$29,$E$15,$D$23,$E$22,$A40,$H40,$D$19,$D$25,$D$20)</f>
        <v>304750.63000000012</v>
      </c>
      <c r="G40" s="34"/>
      <c r="H40" s="35" t="s">
        <v>53</v>
      </c>
      <c r="I40" s="42" t="s">
        <v>22</v>
      </c>
      <c r="J40" s="43"/>
      <c r="K40" s="47">
        <f>_xll.DBRW($C$12,K$29,$E$15,$E$16,$E$22,$C$18,$H40,$D$19,$D$25,$D$20)</f>
        <v>4315473.1963361241</v>
      </c>
      <c r="L40" s="48">
        <f>_xll.DBRW($C$12,L$29,$E$15,$E$16,$E$22,$C$18,$H40,$D$19,$D$25,$D$20)</f>
        <v>3743129.839999998</v>
      </c>
      <c r="M40" s="48">
        <f>_xll.DBRW($C$12,M$29,$E$15,$E$16,$E$22,$C$18,$H40,$D$19,$D$25,$D$20)</f>
        <v>1511504.6438423973</v>
      </c>
      <c r="N40" s="49">
        <f>_xll.DBRW($C$12,N$29,$E$15,$D$23,$E$22,$C$18,$H40,$D$19,$D$25,$D$20)</f>
        <v>4909095.7899999972</v>
      </c>
      <c r="O40" s="3"/>
      <c r="P40" s="47">
        <f>_xll.DBRW($C$12,P$29,$E$15,$E$16,$C$17,$A40,$H40,$D$19,$D$25,$D$20)</f>
        <v>3743129.84</v>
      </c>
      <c r="Q40" s="48">
        <f>_xll.DBRW($C$12,Q$29,$E$15,$E$16,$C$17,$A40,$H40,$D$19,$D$25,$D$20)</f>
        <v>1511504.6438423861</v>
      </c>
      <c r="R40" s="49">
        <f>_xll.DBRW($C$12,R$29,$E$15,$D$23,$C$17,$A40,$H40,$D$19,$D$25,$D$20)</f>
        <v>4909095.790000001</v>
      </c>
      <c r="T40" s="12"/>
    </row>
    <row r="41" spans="1:20" x14ac:dyDescent="0.3">
      <c r="C41" s="47"/>
      <c r="D41" s="48"/>
      <c r="E41" s="48"/>
      <c r="F41" s="49"/>
      <c r="G41" s="34"/>
      <c r="H41" s="35"/>
      <c r="I41" s="50"/>
      <c r="J41" s="37"/>
      <c r="K41" s="47"/>
      <c r="L41" s="48"/>
      <c r="M41" s="48"/>
      <c r="N41" s="49"/>
      <c r="O41" s="3"/>
      <c r="P41" s="47"/>
      <c r="Q41" s="48"/>
      <c r="R41" s="49"/>
      <c r="T41" s="12"/>
    </row>
    <row r="42" spans="1:20" x14ac:dyDescent="0.3">
      <c r="A42" s="2" t="str" cm="1">
        <f t="array" ref="A42">_xll.DBRA("Finance:Accounts - MA",$H42,"Period YTD")</f>
        <v>Period</v>
      </c>
      <c r="C42" s="53">
        <f>_xll.DBRW($C$12,C$29,$E$15,$E$16,$E$22,$A42,$H42,$D$19,$D$25,$D$20)</f>
        <v>0.35165408496298034</v>
      </c>
      <c r="D42" s="54">
        <f>_xll.DBRW($C$12,D$29,$E$15,$E$16,$E$22,$A42,$H42,$D$19,$D$25,$D$20)</f>
        <v>0.38506499290542134</v>
      </c>
      <c r="E42" s="54">
        <f>_xll.DBRW($C$12,E$29,$E$15,$E$16,$E$22,$A42,$H42,$D$19,$D$25,$D$20)</f>
        <v>0.36884990946600577</v>
      </c>
      <c r="F42" s="55">
        <f>_xll.DBRW($C$12,F$29,$E$15,$D$23,$E$22,$A42,$H42,$D$19,$D$25,$D$20)</f>
        <v>0.36535635031478064</v>
      </c>
      <c r="G42" s="34"/>
      <c r="H42" s="35" t="s">
        <v>46</v>
      </c>
      <c r="I42" s="50" t="s">
        <v>23</v>
      </c>
      <c r="J42" s="37"/>
      <c r="K42" s="53">
        <f>_xll.DBRW($C$12,K$29,$E$15,$E$16,$E$22,$C$18,$H42,$D$19,$D$25,$D$20)</f>
        <v>0.3543728815398911</v>
      </c>
      <c r="L42" s="54">
        <f>_xll.DBRW($C$12,L$29,$E$15,$E$16,$E$22,$C$18,$H42,$D$19,$D$25,$D$20)</f>
        <v>0.35728035750041359</v>
      </c>
      <c r="M42" s="54">
        <f>_xll.DBRW($C$12,M$29,$E$15,$E$16,$E$22,$C$18,$H42,$D$19,$D$25,$D$20)</f>
        <v>0.33460000086243685</v>
      </c>
      <c r="N42" s="55">
        <f>_xll.DBRW($C$12,N$29,$E$15,$D$23,$E$22,$C$18,$H42,$D$19,$D$25,$D$20)</f>
        <v>0.32036847295447218</v>
      </c>
      <c r="O42" s="56"/>
      <c r="P42" s="53">
        <f>_xll.DBRW($C$12,P$29,$E$15,$E$16,$C$17,$A42,$H42,$D$19,$D$25,$D$20)</f>
        <v>0.35728035750041415</v>
      </c>
      <c r="Q42" s="54">
        <f>_xll.DBRW($C$12,Q$29,$E$15,$E$16,$C$17,$A42,$H42,$D$19,$D$25,$D$20)</f>
        <v>0.33460000086243669</v>
      </c>
      <c r="R42" s="55">
        <f>_xll.DBRW($C$12,R$29,$E$15,$D$23,$C$17,$A42,$H42,$D$19,$D$25,$D$20)</f>
        <v>0.32036847295447213</v>
      </c>
      <c r="T42" s="12"/>
    </row>
    <row r="43" spans="1:20" x14ac:dyDescent="0.3">
      <c r="A43" s="2" t="str" cm="1">
        <f t="array" ref="A43">_xll.DBRA("Finance:Accounts - MA",$H43,"Period YTD")</f>
        <v>Period</v>
      </c>
      <c r="C43" s="57">
        <f>_xll.DBRW($C$12,C$29,$E$15,$E$16,$E$22,$A43,$H43,$D$19,$D$25,$D$20)</f>
        <v>0.40282418790010199</v>
      </c>
      <c r="D43" s="58">
        <f>_xll.DBRW($C$12,D$29,$E$15,$E$16,$E$22,$A43,$H43,$D$19,$D$25,$D$20)</f>
        <v>0.39355232431310633</v>
      </c>
      <c r="E43" s="58">
        <f>_xll.DBRW($C$12,E$29,$E$15,$E$16,$E$22,$A43,$H43,$D$19,$D$25,$D$20)</f>
        <v>0.37589654615868273</v>
      </c>
      <c r="F43" s="59">
        <f>_xll.DBRW($C$12,F$29,$E$15,$D$23,$E$22,$A43,$H43,$D$19,$D$25,$D$20)</f>
        <v>0.39132589413353086</v>
      </c>
      <c r="G43" s="41"/>
      <c r="H43" s="44" t="s">
        <v>47</v>
      </c>
      <c r="I43" s="42" t="s">
        <v>24</v>
      </c>
      <c r="J43" s="43"/>
      <c r="K43" s="57">
        <f>_xll.DBRW($C$12,K$29,$E$15,$E$16,$E$22,$C$18,$H43,$D$19,$D$25,$D$20)</f>
        <v>0.37887829793368061</v>
      </c>
      <c r="L43" s="58">
        <f>_xll.DBRW($C$12,L$29,$E$15,$E$16,$E$22,$C$18,$H43,$D$19,$D$25,$D$20)</f>
        <v>0.37850456514750186</v>
      </c>
      <c r="M43" s="58">
        <f>_xll.DBRW($C$12,M$29,$E$15,$E$16,$E$22,$C$18,$H43,$D$19,$D$25,$D$20)</f>
        <v>0.35034729924413616</v>
      </c>
      <c r="N43" s="59">
        <f>_xll.DBRW($C$12,N$29,$E$15,$D$23,$E$22,$C$18,$H43,$D$19,$D$25,$D$20)</f>
        <v>0.33027353951597993</v>
      </c>
      <c r="O43" s="56"/>
      <c r="P43" s="57">
        <f>_xll.DBRW($C$12,P$29,$E$15,$E$16,$C$17,$A43,$H43,$D$19,$D$25,$D$20)</f>
        <v>0.37850456514750197</v>
      </c>
      <c r="Q43" s="58">
        <f>_xll.DBRW($C$12,Q$29,$E$15,$E$16,$C$17,$A43,$H43,$D$19,$D$25,$D$20)</f>
        <v>0.35034729924413621</v>
      </c>
      <c r="R43" s="59">
        <f>_xll.DBRW($C$12,R$29,$E$15,$D$23,$C$17,$A43,$H43,$D$19,$D$25,$D$20)</f>
        <v>0.33027353951598015</v>
      </c>
      <c r="T43" s="12"/>
    </row>
    <row r="44" spans="1:20" s="60" customFormat="1" ht="24.75" customHeight="1" thickBot="1" x14ac:dyDescent="0.3">
      <c r="A44" s="60" t="str" cm="1">
        <f t="array" ref="A44">_xll.DBRA("Finance:Accounts - MA",$H44,"Period YTD")</f>
        <v>Period</v>
      </c>
      <c r="C44" s="61">
        <f>_xll.DBRW($C$12,C$29,$E$15,$E$16,$E$22,$A44,$H44,$D$19,$D$25,$D$20)</f>
        <v>0.15384417737417483</v>
      </c>
      <c r="D44" s="62">
        <f>_xll.DBRW($C$12,D$29,$E$15,$E$16,$E$22,$A44,$H44,$D$19,$D$25,$D$20)</f>
        <v>0.30337018799099874</v>
      </c>
      <c r="E44" s="62">
        <f>_xll.DBRW($C$12,E$29,$E$15,$E$16,$E$22,$A44,$H44,$D$19,$D$25,$D$20)</f>
        <v>0.29231506814796293</v>
      </c>
      <c r="F44" s="63">
        <f>_xll.DBRW($C$12,F$29,$E$15,$D$23,$E$22,$A44,$H44,$D$19,$D$25,$D$20)</f>
        <v>0.18248924383074908</v>
      </c>
      <c r="G44" s="64"/>
      <c r="H44" s="65" t="s">
        <v>49</v>
      </c>
      <c r="I44" s="66" t="s">
        <v>25</v>
      </c>
      <c r="J44" s="67"/>
      <c r="K44" s="61">
        <f>_xll.DBRW($C$12,K$29,$E$15,$E$16,$E$22,$C$18,$H44,$D$19,$D$25,$D$20)</f>
        <v>0.21682328146906829</v>
      </c>
      <c r="L44" s="62">
        <f>_xll.DBRW($C$12,L$29,$E$15,$E$16,$E$22,$C$18,$H44,$D$19,$D$25,$D$20)</f>
        <v>0.22000317645825207</v>
      </c>
      <c r="M44" s="62">
        <f>_xll.DBRW($C$12,M$29,$E$15,$E$16,$E$22,$C$18,$H44,$D$19,$D$25,$D$20)</f>
        <v>0.1423544757070544</v>
      </c>
      <c r="N44" s="63">
        <f>_xll.DBRW($C$12,N$29,$E$15,$D$23,$E$22,$C$18,$H44,$D$19,$D$25,$D$20)</f>
        <v>0.25619234683848663</v>
      </c>
      <c r="O44" s="68"/>
      <c r="P44" s="61">
        <f>_xll.DBRW($C$12,P$29,$E$15,$E$16,$C$17,$A44,$H44,$D$19,$D$25,$D$20)</f>
        <v>0.22000317645825229</v>
      </c>
      <c r="Q44" s="62">
        <f>_xll.DBRW($C$12,Q$29,$E$15,$E$16,$C$17,$A44,$H44,$D$19,$D$25,$D$20)</f>
        <v>0.14235447570705353</v>
      </c>
      <c r="R44" s="63">
        <f>_xll.DBRW($C$12,R$29,$E$15,$D$23,$C$17,$A44,$H44,$D$19,$D$25,$D$20)</f>
        <v>0.25619234683848674</v>
      </c>
      <c r="T44" s="69"/>
    </row>
    <row r="45" spans="1:20" x14ac:dyDescent="0.3">
      <c r="A45" s="2" t="str" cm="1">
        <f t="array" ref="A45">_xll.DBRA("Finance:Accounts - MA",$H45,"Period YTD")</f>
        <v>Period</v>
      </c>
      <c r="C45" s="31">
        <f>_xll.DBRW($C$12,C$29,$E$15,$E$16,$E$22,$A45,$H45,$D$19,$D$25,$D$20)</f>
        <v>1995461.7087107385</v>
      </c>
      <c r="D45" s="32">
        <f>_xll.DBRW($C$12,D$29,$E$15,$E$16,$E$22,$A45,$H45,$D$19,$D$25,$D$20)</f>
        <v>823135.87000000069</v>
      </c>
      <c r="E45" s="32">
        <f>_xll.DBRW($C$12,E$29,$E$15,$E$16,$E$22,$A45,$H45,$D$19,$D$25,$D$20)</f>
        <v>930214.91276603553</v>
      </c>
      <c r="F45" s="33">
        <f>_xll.DBRW($C$12,F$29,$E$15,$D$23,$E$22,$A45,$H45,$D$19,$D$25,$D$20)</f>
        <v>1674441.2000000018</v>
      </c>
      <c r="G45" s="34"/>
      <c r="H45" s="35" t="s">
        <v>56</v>
      </c>
      <c r="I45" s="70" t="s">
        <v>26</v>
      </c>
      <c r="J45" s="71"/>
      <c r="K45" s="31">
        <f>_xll.DBRW($C$12,K$29,$E$15,$E$16,$E$22,$C$18,$H45,$D$19,$D$25,$D$20)</f>
        <v>5861119.0534839695</v>
      </c>
      <c r="L45" s="32">
        <f>_xll.DBRW($C$12,L$29,$E$15,$E$16,$E$22,$C$18,$H45,$D$19,$D$25,$D$20)</f>
        <v>4183045.8000000049</v>
      </c>
      <c r="M45" s="32">
        <f>_xll.DBRW($C$12,M$29,$E$15,$E$16,$E$22,$C$18,$H45,$D$19,$D$25,$D$20)</f>
        <v>5541330.5234111138</v>
      </c>
      <c r="N45" s="33">
        <f>_xll.DBRW($C$12,N$29,$E$15,$D$23,$E$22,$C$18,$H45,$D$19,$D$25,$D$20)</f>
        <v>5359633.1100000013</v>
      </c>
      <c r="O45" s="3"/>
      <c r="P45" s="31">
        <f>_xll.DBRW($C$12,P$29,$E$15,$E$16,$C$17,$A45,$H45,$D$19,$D$25,$D$20)</f>
        <v>4183045.8000000636</v>
      </c>
      <c r="Q45" s="32">
        <f>_xll.DBRW($C$12,Q$29,$E$15,$E$16,$C$17,$A45,$H45,$D$19,$D$25,$D$20)</f>
        <v>5541330.523411124</v>
      </c>
      <c r="R45" s="33">
        <f>_xll.DBRW($C$12,R$29,$E$15,$D$23,$C$17,$A45,$H45,$D$19,$D$25,$D$20)</f>
        <v>5359633.1099999994</v>
      </c>
    </row>
    <row r="46" spans="1:20" x14ac:dyDescent="0.3">
      <c r="A46" s="2" t="str" cm="1">
        <f t="array" ref="A46">_xll.DBRA("Finance:Accounts - MA",$H46,"Period YTD")</f>
        <v>Period</v>
      </c>
      <c r="C46" s="72">
        <f>_xll.DBRW($C$12,C$29,$E$15,$E$16,$E$22,$A46,$H46,$D$19,$D$25,$D$20)</f>
        <v>0.13841639346080606</v>
      </c>
      <c r="D46" s="73">
        <f>_xll.DBRW($C$12,D$29,$E$15,$E$16,$E$22,$A46,$H46,$D$19,$D$25,$D$20)</f>
        <v>7.4166531668467331E-2</v>
      </c>
      <c r="E46" s="73">
        <f>_xll.DBRW($C$12,E$29,$E$15,$E$16,$E$22,$A46,$H46,$D$19,$D$25,$D$20)</f>
        <v>6.2750027731686309E-2</v>
      </c>
      <c r="F46" s="74">
        <f>_xll.DBRW($C$12,F$29,$E$15,$D$23,$E$22,$A46,$H46,$D$19,$D$25,$D$20)</f>
        <v>0.12468670926712916</v>
      </c>
      <c r="G46" s="34"/>
      <c r="H46" s="35" t="s">
        <v>48</v>
      </c>
      <c r="I46" s="75" t="s">
        <v>27</v>
      </c>
      <c r="J46" s="76"/>
      <c r="K46" s="72">
        <f>_xll.DBRW($C$12,K$29,$E$15,$E$16,$E$22,$C$18,$H46,$D$19,$D$25,$D$20)</f>
        <v>4.4530506969130884E-2</v>
      </c>
      <c r="L46" s="73">
        <f>_xll.DBRW($C$12,L$29,$E$15,$E$16,$E$22,$C$18,$H46,$D$19,$D$25,$D$20)</f>
        <v>3.2921915306849271E-2</v>
      </c>
      <c r="M46" s="73">
        <f>_xll.DBRW($C$12,M$29,$E$15,$E$16,$E$22,$C$18,$H46,$D$19,$D$25,$D$20)</f>
        <v>3.9512399268689567E-2</v>
      </c>
      <c r="N46" s="74">
        <f>_xll.DBRW($C$12,N$29,$E$15,$D$23,$E$22,$C$18,$H46,$D$19,$D$25,$D$20)</f>
        <v>3.7398065643922965E-2</v>
      </c>
      <c r="O46" s="77"/>
      <c r="P46" s="72">
        <f>_xll.DBRW($C$12,P$29,$E$15,$E$16,$C$17,$A46,$H46,$D$19,$D$25,$D$20)</f>
        <v>3.2921915306849299E-2</v>
      </c>
      <c r="Q46" s="73">
        <f>_xll.DBRW($C$12,Q$29,$E$15,$E$16,$C$17,$A46,$H46,$D$19,$D$25,$D$20)</f>
        <v>3.9512399268689893E-2</v>
      </c>
      <c r="R46" s="74">
        <f>_xll.DBRW($C$12,R$29,$E$15,$D$23,$C$17,$A46,$H46,$D$19,$D$25,$D$20)</f>
        <v>3.7398065643923013E-2</v>
      </c>
      <c r="T46" s="12"/>
    </row>
    <row r="47" spans="1:20" ht="21.75" customHeight="1" x14ac:dyDescent="0.3">
      <c r="A47" s="2" t="str" cm="1">
        <f t="array" ref="A47">_xll.DBRA("Finance:Accounts - MA",$H47,"Period YTD")</f>
        <v>Period</v>
      </c>
      <c r="C47" s="47">
        <f>_xll.DBRW($C$12,C$29,$E$15,$E$16,$E$22,$A47,$H47,$D$19,$D$25,$D$20)</f>
        <v>-965068.67089204572</v>
      </c>
      <c r="D47" s="48">
        <f>_xll.DBRW($C$12,D$29,$E$15,$E$16,$E$22,$A47,$H47,$D$19,$D$25,$D$20)</f>
        <v>-96702.080000000002</v>
      </c>
      <c r="E47" s="48">
        <f>_xll.DBRW($C$12,E$29,$E$15,$E$16,$E$22,$A47,$H47,$D$19,$D$25,$D$20)</f>
        <v>-692052.34713659144</v>
      </c>
      <c r="F47" s="49">
        <f>_xll.DBRW($C$12,F$29,$E$15,$D$23,$E$22,$A47,$H47,$D$19,$D$25,$D$20)</f>
        <v>-1180507.48</v>
      </c>
      <c r="G47" s="34"/>
      <c r="H47" s="35" t="s">
        <v>10</v>
      </c>
      <c r="I47" s="42" t="s">
        <v>28</v>
      </c>
      <c r="J47" s="43"/>
      <c r="K47" s="47">
        <f>_xll.DBRW($C$12,K$29,$E$15,$E$16,$E$22,$C$18,$H47,$D$19,$D$25,$D$20)</f>
        <v>-3436650.3509137952</v>
      </c>
      <c r="L47" s="48">
        <f>_xll.DBRW($C$12,L$29,$E$15,$E$16,$E$22,$C$18,$H47,$D$19,$D$25,$D$20)</f>
        <v>-2584985.4700000002</v>
      </c>
      <c r="M47" s="48">
        <f>_xll.DBRW($C$12,M$29,$E$15,$E$16,$E$22,$C$18,$H47,$D$19,$D$25,$D$20)</f>
        <v>-1264818.9771365914</v>
      </c>
      <c r="N47" s="49">
        <f>_xll.DBRW($C$12,N$29,$E$15,$D$23,$E$22,$C$18,$H47,$D$19,$D$25,$D$20)</f>
        <v>-3655455.13</v>
      </c>
      <c r="O47" s="3"/>
      <c r="P47" s="47">
        <f>_xll.DBRW($C$12,P$29,$E$15,$E$16,$C$17,$A47,$H47,$D$19,$D$25,$D$20)</f>
        <v>-2584985.4700000007</v>
      </c>
      <c r="Q47" s="48">
        <f>_xll.DBRW($C$12,Q$29,$E$15,$E$16,$C$17,$A47,$H47,$D$19,$D$25,$D$20)</f>
        <v>-1264818.9771365924</v>
      </c>
      <c r="R47" s="49">
        <f>_xll.DBRW($C$12,R$29,$E$15,$D$23,$C$17,$A47,$H47,$D$19,$D$25,$D$20)</f>
        <v>-3655455.13</v>
      </c>
    </row>
    <row r="48" spans="1:20" ht="16.5" thickBot="1" x14ac:dyDescent="0.35">
      <c r="A48" s="2" t="str" cm="1">
        <f t="array" ref="A48">_xll.DBRA("Finance:Accounts - MA",$H48,"Period YTD")</f>
        <v>Period</v>
      </c>
      <c r="C48" s="78">
        <f>_xll.DBRW($C$12,C$29,$E$15,$E$16,$E$22,$A48,$H48,$D$19,$D$25,$D$20)</f>
        <v>-255117.91683168316</v>
      </c>
      <c r="D48" s="79">
        <f>_xll.DBRW($C$12,D$29,$E$15,$E$16,$E$22,$A48,$H48,$D$19,$D$25,$D$20)</f>
        <v>0</v>
      </c>
      <c r="E48" s="79">
        <f>_xll.DBRW($C$12,E$29,$E$15,$E$16,$E$22,$A48,$H48,$D$19,$D$25,$D$20)</f>
        <v>0</v>
      </c>
      <c r="F48" s="80">
        <f>_xll.DBRW($C$12,F$29,$E$15,$D$23,$E$22,$A48,$H48,$D$19,$D$25,$D$20)</f>
        <v>-1140.71</v>
      </c>
      <c r="G48" s="41"/>
      <c r="H48" s="44" t="s">
        <v>11</v>
      </c>
      <c r="I48" s="81" t="s">
        <v>29</v>
      </c>
      <c r="J48" s="43"/>
      <c r="K48" s="78">
        <f>_xll.DBRW($C$12,K$29,$E$15,$E$16,$E$22,$C$18,$H48,$D$19,$D$25,$D$20)</f>
        <v>-220528.28213821808</v>
      </c>
      <c r="L48" s="79">
        <f>_xll.DBRW($C$12,L$29,$E$15,$E$16,$E$22,$C$18,$H48,$D$19,$D$25,$D$20)</f>
        <v>31462.180000000004</v>
      </c>
      <c r="M48" s="79">
        <f>_xll.DBRW($C$12,M$29,$E$15,$E$16,$E$22,$C$18,$H48,$D$19,$D$25,$D$20)</f>
        <v>0</v>
      </c>
      <c r="N48" s="80">
        <f>_xll.DBRW($C$12,N$29,$E$15,$D$23,$E$22,$C$18,$H48,$D$19,$D$25,$D$20)</f>
        <v>750037.41000000015</v>
      </c>
      <c r="O48" s="3"/>
      <c r="P48" s="78">
        <f>_xll.DBRW($C$12,P$29,$E$15,$E$16,$C$17,$A48,$H48,$D$19,$D$25,$D$20)</f>
        <v>31462.180000000004</v>
      </c>
      <c r="Q48" s="79">
        <f>_xll.DBRW($C$12,Q$29,$E$15,$E$16,$C$17,$A48,$H48,$D$19,$D$25,$D$20)</f>
        <v>0</v>
      </c>
      <c r="R48" s="80">
        <f>_xll.DBRW($C$12,R$29,$E$15,$D$23,$C$17,$A48,$H48,$D$19,$D$25,$D$20)</f>
        <v>750037.41000000015</v>
      </c>
    </row>
    <row r="49" spans="1:20" ht="21.75" customHeight="1" x14ac:dyDescent="0.3">
      <c r="A49" s="2" t="s">
        <v>38</v>
      </c>
      <c r="C49" s="47">
        <f>_xll.DBRW($C$12,C$29,$E$15,$E$16,$E$22,$A49,$H49,$D$19,$D$25,$D$20)</f>
        <v>775275.12098700914</v>
      </c>
      <c r="D49" s="48">
        <f>_xll.DBRW($C$12,D$29,$E$15,$E$16,$E$22,$A49,$H49,$D$19,$D$25,$D$20)</f>
        <v>726433.79000000062</v>
      </c>
      <c r="E49" s="48">
        <f>_xll.DBRW($C$12,E$29,$E$15,$E$16,$E$22,$A49,$H49,$D$19,$D$25,$D$20)</f>
        <v>238162.56562944403</v>
      </c>
      <c r="F49" s="49">
        <f>_xll.DBRW($C$12,F$29,$E$15,$D$23,$E$22,$A49,$H49,$D$19,$D$25,$D$20)</f>
        <v>492793.01000000216</v>
      </c>
      <c r="G49" s="34"/>
      <c r="H49" s="35" t="s">
        <v>57</v>
      </c>
      <c r="I49" s="50" t="s">
        <v>30</v>
      </c>
      <c r="J49" s="37"/>
      <c r="K49" s="47">
        <f>_xll.DBRW($C$12,K$29,$E$15,$E$16,$E$22,$C$18,$H49,$D$19,$D$25,$D$20)</f>
        <v>2203940.4204319576</v>
      </c>
      <c r="L49" s="48">
        <f>_xll.DBRW($C$12,L$29,$E$15,$E$16,$E$22,$C$18,$H49,$D$19,$D$25,$D$20)</f>
        <v>1629522.5100000026</v>
      </c>
      <c r="M49" s="48">
        <f>_xll.DBRW($C$12,M$29,$E$15,$E$16,$E$22,$C$18,$H49,$D$19,$D$25,$D$20)</f>
        <v>4276511.5462745242</v>
      </c>
      <c r="N49" s="49">
        <f>_xll.DBRW($C$12,N$29,$E$15,$D$23,$E$22,$C$18,$H49,$D$19,$D$25,$D$20)</f>
        <v>2454215.390000002</v>
      </c>
      <c r="O49" s="3"/>
      <c r="P49" s="47">
        <f>_xll.DBRW($C$12,P$29,$E$15,$E$16,$C$17,$A49,$H49,$D$19,$D$25,$D$20)</f>
        <v>1629522.5100000615</v>
      </c>
      <c r="Q49" s="48">
        <f>_xll.DBRW($C$12,Q$29,$E$15,$E$16,$C$17,$A49,$H49,$D$19,$D$25,$D$20)</f>
        <v>4276511.5462745326</v>
      </c>
      <c r="R49" s="49">
        <f>_xll.DBRW($C$12,R$29,$E$15,$D$23,$C$17,$A49,$H49,$D$19,$D$25,$D$20)</f>
        <v>2454215.3899999987</v>
      </c>
    </row>
    <row r="50" spans="1:20" ht="21.75" customHeight="1" x14ac:dyDescent="0.3">
      <c r="A50" s="2" t="str" cm="1">
        <f t="array" ref="A50">_xll.DBRA("Finance:Accounts - MA",$H50,"Period YTD")</f>
        <v>Period</v>
      </c>
      <c r="C50" s="38">
        <f>_xll.DBRW($C$12,C$29,$E$15,$E$16,$E$22,$A50,$H50,$D$19,$D$25,$D$20)</f>
        <v>-466908.19013037509</v>
      </c>
      <c r="D50" s="39">
        <f>_xll.DBRW($C$12,D$29,$E$15,$E$16,$E$22,$A50,$H50,$D$19,$D$25,$D$20)</f>
        <v>-422159.07999999996</v>
      </c>
      <c r="E50" s="39">
        <f>_xll.DBRW($C$12,E$29,$E$15,$E$16,$E$22,$A50,$H50,$D$19,$D$25,$D$20)</f>
        <v>-424994.03385194077</v>
      </c>
      <c r="F50" s="40">
        <f>_xll.DBRW($C$12,F$29,$E$15,$D$23,$E$22,$A50,$H50,$D$19,$D$25,$D$20)</f>
        <v>-378518.63</v>
      </c>
      <c r="G50" s="41"/>
      <c r="H50" s="43" t="s">
        <v>31</v>
      </c>
      <c r="I50" s="42" t="s">
        <v>31</v>
      </c>
      <c r="J50" s="43"/>
      <c r="K50" s="38">
        <f>_xll.DBRW($C$12,K$29,$E$15,$E$16,$E$22,$C$18,$H50,$D$19,$D$25,$D$20)</f>
        <v>-5255663.0273813708</v>
      </c>
      <c r="L50" s="39">
        <f>_xll.DBRW($C$12,L$29,$E$15,$E$16,$E$22,$C$18,$H50,$D$19,$D$25,$D$20)</f>
        <v>-5224338.1199999992</v>
      </c>
      <c r="M50" s="39">
        <f>_xll.DBRW($C$12,M$29,$E$15,$E$16,$E$22,$C$18,$H50,$D$19,$D$25,$D$20)</f>
        <v>-5054502.794487291</v>
      </c>
      <c r="N50" s="40">
        <f>_xll.DBRW($C$12,N$29,$E$15,$D$23,$E$22,$C$18,$H50,$D$19,$D$25,$D$20)</f>
        <v>-3753157.04</v>
      </c>
      <c r="O50" s="3"/>
      <c r="P50" s="38">
        <f>_xll.DBRW($C$12,P$29,$E$15,$E$16,$C$17,$A50,$H50,$D$19,$D$25,$D$20)</f>
        <v>-5224338.12</v>
      </c>
      <c r="Q50" s="39">
        <f>_xll.DBRW($C$12,Q$29,$E$15,$E$16,$C$17,$A50,$H50,$D$19,$D$25,$D$20)</f>
        <v>-5054502.7944872919</v>
      </c>
      <c r="R50" s="40">
        <f>_xll.DBRW($C$12,R$29,$E$15,$D$23,$C$17,$A50,$H50,$D$19,$D$25,$D$20)</f>
        <v>-3753157.04</v>
      </c>
      <c r="T50" s="12"/>
    </row>
    <row r="51" spans="1:20" ht="21.75" hidden="1" customHeight="1" x14ac:dyDescent="0.3">
      <c r="A51" s="2" t="str" cm="1">
        <f t="array" ref="A51">_xll.DBRA("Finance:Accounts - MA",$H51,"Period YTD")</f>
        <v>Period</v>
      </c>
      <c r="C51" s="47">
        <f>_xll.DBRW($C$12,C$29,$E$15,$E$16,$E$22,$A51,$H51,$D$19,$D$25,$D$20)</f>
        <v>-243184.63165896339</v>
      </c>
      <c r="D51" s="48">
        <f>_xll.DBRW($C$12,D$29,$E$15,$D$23,$E$22,$A51,$H51,$D$19,$D$25,$D$20)</f>
        <v>0</v>
      </c>
      <c r="E51" s="48">
        <f>_xll.DBRW($C$12,E$29,$E$15,$E$16,$E$22,$A51,$H51,$D$19,$D$25,$D$20)</f>
        <v>-209851.77590677107</v>
      </c>
      <c r="F51" s="49">
        <f>_xll.DBRW($C$12,F$29,$E$15,$D$23,$E$22,$A51,$H51,$D$19,$D$25,$D$20)</f>
        <v>-228062.56</v>
      </c>
      <c r="G51" s="34"/>
      <c r="H51" s="35" t="s">
        <v>12</v>
      </c>
      <c r="I51" s="50"/>
      <c r="J51" s="37"/>
      <c r="K51" s="47">
        <f>_xll.DBRW($C$12,K$29,$E$15,$E$16,$E$22,$C$18,$H51,$D$19,$D$25,$D$20)</f>
        <v>-2722941.4777299669</v>
      </c>
      <c r="L51" s="48">
        <f>_xll.DBRW($C$12,L$29,$E$15,$D$23,$E$22,$C$18,$H51,$D$19,$D$25,$D$20)</f>
        <v>-1609893.6099999999</v>
      </c>
      <c r="M51" s="48">
        <f>_xll.DBRW($C$12,M$29,$E$15,$E$16,$E$22,$C$18,$H51,$D$19,$D$25,$D$20)</f>
        <v>-2930168.4381496212</v>
      </c>
      <c r="N51" s="49">
        <f>_xll.DBRW($C$12,N$29,$E$15,$D$23,$E$22,$C$18,$H51,$D$19,$D$25,$D$20)</f>
        <v>-2342204.29</v>
      </c>
      <c r="O51" s="3"/>
      <c r="P51" s="47">
        <f>_xll.DBRW($C$12,P$29,$E$15,$E$16,$C$17,$A51,$H51,$D$19,$D$25,$D$20)</f>
        <v>-2712183.96</v>
      </c>
      <c r="Q51" s="48">
        <f>_xll.DBRW($C$12,Q$29,$E$15,$E$16,$C$17,$A51,$H51,$D$19,$D$25,$D$20)</f>
        <v>-2930168.4381496217</v>
      </c>
      <c r="R51" s="49">
        <f>_xll.DBRW($C$12,R$29,$E$15,$D$23,$C$17,$A51,$H51,$D$19,$D$25,$D$20)</f>
        <v>-2342204.29</v>
      </c>
    </row>
    <row r="52" spans="1:20" ht="21.75" hidden="1" customHeight="1" x14ac:dyDescent="0.3">
      <c r="A52" s="2" t="str" cm="1">
        <f t="array" ref="A52">_xll.DBRA("Finance:Accounts - MA",$H52,"Period YTD")</f>
        <v>Period</v>
      </c>
      <c r="C52" s="47">
        <f>_xll.DBRW($C$12,C$29,$E$15,$E$16,$E$22,$A52,$H52,$D$19,$D$25,$D$20)</f>
        <v>-87446.608471411761</v>
      </c>
      <c r="D52" s="48">
        <f>_xll.DBRW($C$12,D$29,$E$15,$D$23,$E$22,$A52,$H52,$D$19,$D$25,$D$20)</f>
        <v>0</v>
      </c>
      <c r="E52" s="48">
        <f>_xll.DBRW($C$12,E$29,$E$15,$E$16,$E$22,$A52,$H52,$D$19,$D$25,$D$20)</f>
        <v>-77214.550099500135</v>
      </c>
      <c r="F52" s="49">
        <f>_xll.DBRW($C$12,F$29,$E$15,$D$23,$E$22,$A52,$H52,$D$19,$D$25,$D$20)</f>
        <v>-68095.820000000022</v>
      </c>
      <c r="G52" s="34"/>
      <c r="H52" s="35" t="s">
        <v>13</v>
      </c>
      <c r="I52" s="50"/>
      <c r="J52" s="37"/>
      <c r="K52" s="47">
        <f>_xll.DBRW($C$12,K$29,$E$15,$E$16,$E$22,$C$18,$H52,$D$19,$D$25,$D$20)</f>
        <v>-909273.24833406683</v>
      </c>
      <c r="L52" s="48">
        <f>_xll.DBRW($C$12,L$29,$E$15,$D$23,$E$22,$C$18,$H52,$D$19,$D$25,$D$20)</f>
        <v>-496536.7100000002</v>
      </c>
      <c r="M52" s="48">
        <f>_xll.DBRW($C$12,M$29,$E$15,$E$16,$E$22,$C$18,$H52,$D$19,$D$25,$D$20)</f>
        <v>-691034.7921896351</v>
      </c>
      <c r="N52" s="49">
        <f>_xll.DBRW($C$12,N$29,$E$15,$D$23,$E$22,$C$18,$H52,$D$19,$D$25,$D$20)</f>
        <v>-709134.21999999986</v>
      </c>
      <c r="O52" s="3"/>
      <c r="P52" s="47">
        <f>_xll.DBRW($C$12,P$29,$E$15,$E$16,$C$17,$A52,$H52,$D$19,$D$25,$D$20)</f>
        <v>-863901.18000000028</v>
      </c>
      <c r="Q52" s="48">
        <f>_xll.DBRW($C$12,Q$29,$E$15,$E$16,$C$17,$A52,$H52,$D$19,$D$25,$D$20)</f>
        <v>-691034.79218963464</v>
      </c>
      <c r="R52" s="49">
        <f>_xll.DBRW($C$12,R$29,$E$15,$D$23,$C$17,$A52,$H52,$D$19,$D$25,$D$20)</f>
        <v>-709134.22</v>
      </c>
    </row>
    <row r="53" spans="1:20" ht="21.75" hidden="1" customHeight="1" x14ac:dyDescent="0.3">
      <c r="A53" s="2" t="str" cm="1">
        <f t="array" ref="A53">_xll.DBRA("Finance:Accounts - MA",$H53,"Period YTD")</f>
        <v>Period</v>
      </c>
      <c r="C53" s="47">
        <f>_xll.DBRW($C$12,C$29,$E$15,$E$16,$E$22,$A53,$H53,$D$19,$D$25,$D$20)</f>
        <v>-136276.94999999998</v>
      </c>
      <c r="D53" s="48">
        <f>_xll.DBRW($C$12,D$29,$E$15,$D$23,$E$22,$A53,$H53,$D$19,$D$25,$D$20)</f>
        <v>0</v>
      </c>
      <c r="E53" s="48">
        <f>_xll.DBRW($C$12,E$29,$E$15,$E$16,$E$22,$A53,$H53,$D$19,$D$25,$D$20)</f>
        <v>-137927.70784566959</v>
      </c>
      <c r="F53" s="49">
        <f>_xll.DBRW($C$12,F$29,$E$15,$D$23,$E$22,$A53,$H53,$D$19,$D$25,$D$20)</f>
        <v>-82360.249999999985</v>
      </c>
      <c r="G53" s="34"/>
      <c r="H53" s="35" t="s">
        <v>14</v>
      </c>
      <c r="I53" s="50"/>
      <c r="J53" s="37"/>
      <c r="K53" s="47">
        <f>_xll.DBRW($C$12,K$29,$E$15,$E$16,$E$22,$C$18,$H53,$D$19,$D$25,$D$20)</f>
        <v>-1623448.301317337</v>
      </c>
      <c r="L53" s="48">
        <f>_xll.DBRW($C$12,L$29,$E$15,$D$23,$E$22,$C$18,$H53,$D$19,$D$25,$D$20)</f>
        <v>-508124.13999999996</v>
      </c>
      <c r="M53" s="48">
        <f>_xll.DBRW($C$12,M$29,$E$15,$E$16,$E$22,$C$18,$H53,$D$19,$D$25,$D$20)</f>
        <v>-1433299.5641480351</v>
      </c>
      <c r="N53" s="49">
        <f>_xll.DBRW($C$12,N$29,$E$15,$D$23,$E$22,$C$18,$H53,$D$19,$D$25,$D$20)</f>
        <v>-701818.53</v>
      </c>
      <c r="O53" s="3"/>
      <c r="P53" s="47">
        <f>_xll.DBRW($C$12,P$29,$E$15,$E$16,$C$17,$A53,$H53,$D$19,$D$25,$D$20)</f>
        <v>-1648252.98</v>
      </c>
      <c r="Q53" s="48">
        <f>_xll.DBRW($C$12,Q$29,$E$15,$E$16,$C$17,$A53,$H53,$D$19,$D$25,$D$20)</f>
        <v>-1433299.5641480354</v>
      </c>
      <c r="R53" s="49">
        <f>_xll.DBRW($C$12,R$29,$E$15,$D$23,$C$17,$A53,$H53,$D$19,$D$25,$D$20)</f>
        <v>-701818.53</v>
      </c>
    </row>
    <row r="54" spans="1:20" s="46" customFormat="1" ht="21.75" customHeight="1" thickBot="1" x14ac:dyDescent="0.35">
      <c r="A54" s="46" t="str" cm="1">
        <f t="array" ref="A54">_xll.DBRA("Finance:Accounts - MA",$H54,"Period YTD")</f>
        <v>Period</v>
      </c>
      <c r="C54" s="82">
        <f>_xll.DBRW($C$12,C$29,$E$15,$E$16,$E$22,$A54,$H54,$D$19,$D$25,$D$20)</f>
        <v>308366.93085663393</v>
      </c>
      <c r="D54" s="83">
        <f>_xll.DBRW($C$12,D$29,$E$15,$E$16,$E$22,$A54,$H54,$D$19,$D$25,$D$20)</f>
        <v>304274.71000000072</v>
      </c>
      <c r="E54" s="83">
        <f>_xll.DBRW($C$12,E$29,$E$15,$E$16,$E$22,$A54,$H54,$D$19,$D$25,$D$20)</f>
        <v>-120370.81343053219</v>
      </c>
      <c r="F54" s="84">
        <f>_xll.DBRW($C$12,F$29,$E$15,$D$23,$E$22,$A54,$H54,$D$19,$D$25,$D$20)</f>
        <v>92818.630000001969</v>
      </c>
      <c r="G54" s="34"/>
      <c r="H54" s="35" t="s">
        <v>15</v>
      </c>
      <c r="I54" s="85" t="s">
        <v>15</v>
      </c>
      <c r="J54" s="37"/>
      <c r="K54" s="82">
        <f>_xll.DBRW($C$12,K$29,$E$15,$E$16,$E$22,$C$18,$H54,$D$19,$D$25,$D$20)</f>
        <v>-3051722.6069494137</v>
      </c>
      <c r="L54" s="83">
        <f>_xll.DBRW($C$12,L$29,$E$15,$E$16,$E$22,$C$18,$H54,$D$19,$D$25,$D$20)</f>
        <v>-3594815.6099999971</v>
      </c>
      <c r="M54" s="83">
        <f>_xll.DBRW($C$12,M$29,$E$15,$E$16,$E$22,$C$18,$H54,$D$19,$D$25,$D$20)</f>
        <v>-549027.07553547784</v>
      </c>
      <c r="N54" s="84">
        <f>_xll.DBRW($C$12,N$29,$E$15,$D$23,$E$22,$C$18,$H54,$D$19,$D$25,$D$20)</f>
        <v>-1320397.9399999978</v>
      </c>
      <c r="O54" s="30"/>
      <c r="P54" s="82">
        <f>_xll.DBRW($C$12,P$29,$E$15,$E$16,$C$17,$A54,$H54,$D$19,$D$25,$D$20)</f>
        <v>-3594815.6099999379</v>
      </c>
      <c r="Q54" s="83">
        <f>_xll.DBRW($C$12,Q$29,$E$15,$E$16,$C$17,$A54,$H54,$D$19,$D$25,$D$20)</f>
        <v>-549027.07553547062</v>
      </c>
      <c r="R54" s="84">
        <f>_xll.DBRW($C$12,R$29,$E$15,$D$23,$C$17,$A54,$H54,$D$19,$D$25,$D$20)</f>
        <v>-1320397.9399999962</v>
      </c>
    </row>
    <row r="55" spans="1:20" ht="30" customHeight="1" x14ac:dyDescent="0.3">
      <c r="A55" s="2" t="str" cm="1">
        <f t="array" ref="A55">_xll.DBRA("Finance:Accounts - MA",$H55,"Period YTD")</f>
        <v>Period</v>
      </c>
      <c r="C55" s="86">
        <f>_xll.DBRW($C$13,C$29,$E$15,$E$16,$E$22,$A55,$H55,$D$19,$D$25,$D$20)</f>
        <v>4079344.889594418</v>
      </c>
      <c r="D55" s="87">
        <f>_xll.DBRW($C$13,D$29,$E$15,$E$16,$E$22,$A55,$H55,$D$19,$D$25,$D$20)</f>
        <v>2522882.6300000008</v>
      </c>
      <c r="E55" s="87">
        <f>_xll.DBRW($C$13,E$29,$E$15,$E$16,$E$22,$A55,$H55,$D$19,$D$25,$D$20)</f>
        <v>2069912.8188690755</v>
      </c>
      <c r="F55" s="88">
        <f>_xll.DBRW($C$13,F$29,$E$15,$D$23,$E$22,$A55,$H55,$D$19,$D$25,$D$20)</f>
        <v>3307655.8599999952</v>
      </c>
      <c r="G55" s="34"/>
      <c r="H55" s="35" t="s">
        <v>16</v>
      </c>
      <c r="I55" s="89" t="s">
        <v>32</v>
      </c>
      <c r="J55" s="37"/>
      <c r="K55" s="86">
        <f>_xll.DBRW($C$13,K$29,$E$15,$E$16,$E$22,$C$18,$H55,$D$19,$D$25,$D$20)</f>
        <v>19034218.123415418</v>
      </c>
      <c r="L55" s="87">
        <f>_xll.DBRW($C$13,L$29,$E$15,$E$16,$E$22,$C$18,$H55,$D$19,$D$25,$D$20)</f>
        <v>4771423.3856388796</v>
      </c>
      <c r="M55" s="87">
        <f>_xll.DBRW($C$13,M$29,$E$15,$E$16,$E$22,$C$18,$H55,$D$19,$D$25,$D$20)</f>
        <v>18636027.835380338</v>
      </c>
      <c r="N55" s="88">
        <f>_xll.DBRW($C$13,N$29,$E$15,$D$23,$E$22,$C$18,$H55,$D$19,$D$25,$D$20)</f>
        <v>13019576.939999996</v>
      </c>
      <c r="O55" s="3"/>
      <c r="P55" s="86">
        <f>_xll.DBRW($C$13,P$29,$E$15,$E$16,$C$17,$A55,$H55,$D$19,$D$25,$D$20)</f>
        <v>4771423.3856388731</v>
      </c>
      <c r="Q55" s="87">
        <f>_xll.DBRW($C$13,Q$29,$E$15,$E$16,$C$17,$A55,$H55,$D$19,$D$25,$D$20)</f>
        <v>18636027.835380308</v>
      </c>
      <c r="R55" s="88">
        <f>_xll.DBRW($C$13,R$29,$E$15,$D$23,$C$17,$A55,$H55,$D$19,$D$25,$D$20)</f>
        <v>13019576.939999973</v>
      </c>
    </row>
    <row r="56" spans="1:20" ht="30" customHeight="1" x14ac:dyDescent="0.3">
      <c r="A56" s="2" t="s">
        <v>38</v>
      </c>
      <c r="C56" s="90">
        <f>_xll.DBRW($C$13,C$29,$E$15,$E$16,$E$22,$A56,$H56,$D$19,$D$25,$D$20)</f>
        <v>5993840.3518129699</v>
      </c>
      <c r="D56" s="91">
        <f>_xll.DBRW($C$13,D$29,$E$15,$E$16,$E$22,$A56,$H56,$D$19,$D$25,$D$20)</f>
        <v>5975493.0032159463</v>
      </c>
      <c r="E56" s="91">
        <f>_xll.DBRW($C$13,E$29,$E$15,$E$16,$E$22,$A56,$H56,$D$19,$D$25,$D$20)</f>
        <v>12597226.597884441</v>
      </c>
      <c r="F56" s="92">
        <f>_xll.DBRW($C$13,F$29,$E$15,$D$23,$E$22,$A56,$H56,$D$19,$D$25,$D$20)</f>
        <v>10191430.968213512</v>
      </c>
      <c r="G56" s="34"/>
      <c r="H56" s="35" t="s">
        <v>58</v>
      </c>
      <c r="I56" s="93" t="s">
        <v>33</v>
      </c>
      <c r="J56" s="37"/>
      <c r="K56" s="90">
        <f>_xll.DBRW($C$13,K$29,$E$15,$E$16,$E$22,$A56,$H56,$D$19,$D$25,$D$20)</f>
        <v>5993840.3518129699</v>
      </c>
      <c r="L56" s="91">
        <f>_xll.DBRW($C$13,L$29,$E$15,$E$16,$E$22,$A56,$H56,$D$19,$D$25,$D$20)</f>
        <v>5975493.0032159463</v>
      </c>
      <c r="M56" s="91">
        <f>_xll.DBRW($C$13,M$29,$E$15,$E$16,$E$22,$A56,$H56,$D$19,$D$25,$D$20)</f>
        <v>12597226.597884441</v>
      </c>
      <c r="N56" s="92">
        <f>_xll.DBRW($C$13,N$29,$E$15,$D$23,$E$22,$A56,$H56,$D$19,$D$25,$D$20)</f>
        <v>10191430.968213512</v>
      </c>
      <c r="O56" s="3"/>
      <c r="P56" s="90">
        <f>_xll.DBRW($C$13,P$29,$E$15,$E$16,$D$21,$A56,$H56,$D$19,$D$25,$D$20)</f>
        <v>5975493.0032159463</v>
      </c>
      <c r="Q56" s="91">
        <f>_xll.DBRW($C$13,Q$29,$E$15,$E$16,$D$21,$A56,$H56,$D$19,$D$25,$D$20)</f>
        <v>12597226.597884441</v>
      </c>
      <c r="R56" s="92">
        <f>_xll.DBRW($C$13,R$29,$E$15,$D$23,$E$22,$A56,$H56,$D$19,$D$25,$D$20)</f>
        <v>10191430.968213512</v>
      </c>
      <c r="T56" s="12"/>
    </row>
    <row r="57" spans="1:20" ht="30" customHeight="1" thickBot="1" x14ac:dyDescent="0.35">
      <c r="A57" s="2" t="str" cm="1">
        <f t="array" ref="A57">_xll.DBRA("Finance:Accounts - MA",$H57,"Period YTD")</f>
        <v>YTD</v>
      </c>
      <c r="C57" s="82">
        <f>_xll.DBRW($C$12,C$29,$E$15,$E$16,$E$22,$A57,$H57,$D$19,$D$25,$D$20)</f>
        <v>-30376392.394971117</v>
      </c>
      <c r="D57" s="83">
        <f>_xll.DBRW($C$12,D$29,$E$15,$E$16,$E$22,$A57,$H57,$D$19,$D$25,$D$20)</f>
        <v>-32186210.395056441</v>
      </c>
      <c r="E57" s="83">
        <f>_xll.DBRW($C$12,E$29,$E$15,$E$16,$E$22,$A57,$H57,$D$19,$D$25,$D$20)</f>
        <v>-32640667.421049386</v>
      </c>
      <c r="F57" s="84">
        <f>_xll.DBRW($C$12,F$29,$E$15,$D$23,$E$22,$A57,$H57,$D$19,$D$25,$D$20)</f>
        <v>-34273277.610000007</v>
      </c>
      <c r="H57" s="3" t="s">
        <v>34</v>
      </c>
      <c r="I57" s="94" t="s">
        <v>34</v>
      </c>
      <c r="J57" s="71"/>
      <c r="K57" s="82">
        <f>_xll.DBRW($C$12,K$29,$E$15,$E$16,$E$22,$C$18,$H57,$D$19,$D$25,$D$20)</f>
        <v>-30376392.394971117</v>
      </c>
      <c r="L57" s="83">
        <f>_xll.DBRW($C$12,L$29,$E$15,$E$16,$E$22,$C$18,$H57,$D$19,$D$25,$D$20)</f>
        <v>-32186210.395056441</v>
      </c>
      <c r="M57" s="83">
        <f>_xll.DBRW($C$12,M$29,$E$15,$E$16,$E$22,$C$18,$H57,$D$19,$D$25,$D$20)</f>
        <v>-32640667.421049386</v>
      </c>
      <c r="N57" s="84">
        <f>_xll.DBRW($C$12,N$29,$E$15,$D$23,$E$22,$C$18,$H57,$D$19,$D$25,$D$20)</f>
        <v>-34273277.610000007</v>
      </c>
      <c r="O57" s="3"/>
      <c r="P57" s="82">
        <f>_xll.DBRW($C$12,P$29,$E$15,$E$16,$D$21,$A57,$H57,$D$19,$D$25,$D$20)</f>
        <v>-32186210.395056441</v>
      </c>
      <c r="Q57" s="83">
        <f>_xll.DBRW($C$12,Q$29,$E$15,$E$16,$D$21,$A57,$H57,$D$19,$D$25,$D$20)</f>
        <v>-32640667.421049386</v>
      </c>
      <c r="R57" s="84">
        <f>_xll.DBRW($C$12,R$29,$E$15,$D$23,$D$21,$A57,$H57,$D$19,$D$25,$D$20)</f>
        <v>-34273277.610000007</v>
      </c>
      <c r="T57" s="12"/>
    </row>
  </sheetData>
  <mergeCells count="12">
    <mergeCell ref="E15:F15"/>
    <mergeCell ref="E16:F16"/>
    <mergeCell ref="E22:F22"/>
    <mergeCell ref="C15:D15"/>
    <mergeCell ref="C16:D16"/>
    <mergeCell ref="C22:D22"/>
    <mergeCell ref="P32:R32"/>
    <mergeCell ref="D19:E19"/>
    <mergeCell ref="D24:E24"/>
    <mergeCell ref="D25:E25"/>
    <mergeCell ref="C32:F32"/>
    <mergeCell ref="K32:N32"/>
  </mergeCells>
  <pageMargins left="0.25" right="0.25" top="0.75" bottom="0.75" header="0.3" footer="0.3"/>
  <pageSetup paperSize="9" scale="86" orientation="landscape" verticalDpi="0" r:id="rId1"/>
  <customProperties>
    <customPr name="COR_LastLabelRowStart" r:id="rId2"/>
  </customProperties>
  <ignoredErrors>
    <ignoredError sqref="D51:D53 L51:L53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 Financial Summary</vt:lpstr>
      <vt:lpstr>'Group Financial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Hutchison</dc:creator>
  <cp:lastModifiedBy>Helen Heaton</cp:lastModifiedBy>
  <cp:lastPrinted>2024-04-19T14:01:23Z</cp:lastPrinted>
  <dcterms:created xsi:type="dcterms:W3CDTF">2024-02-13T14:31:50Z</dcterms:created>
  <dcterms:modified xsi:type="dcterms:W3CDTF">2024-05-07T13:56:54Z</dcterms:modified>
</cp:coreProperties>
</file>