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AppData\Local\Temp\"/>
    </mc:Choice>
  </mc:AlternateContent>
  <xr:revisionPtr revIDLastSave="0" documentId="8_{B7794A08-6AD2-467C-AF2E-8D9A4D9BCACD}" xr6:coauthVersionLast="47" xr6:coauthVersionMax="47" xr10:uidLastSave="{00000000-0000-0000-0000-000000000000}"/>
  <bookViews>
    <workbookView xWindow="-108" yWindow="-108" windowWidth="23256" windowHeight="12456" firstSheet="1" activeTab="1" xr2:uid="{104E797C-A385-4512-9CF9-24B7999AEFAC}"/>
  </bookViews>
  <sheets>
    <sheet name="Cognos_Office_Connection_Cache" sheetId="2" state="veryHidden" r:id="rId1"/>
    <sheet name="Actual, Budget, Forecast, PY" sheetId="4" r:id="rId2"/>
    <sheet name="Parameters" sheetId="1" state="hidden" r:id="rId3"/>
  </sheets>
  <definedNames>
    <definedName name="Accounts">Parameters!$A$4</definedName>
    <definedName name="Dynamic_130895a6ce1545f684a4afb989304d66" localSheetId="1" hidden="1">"TM1TOGGLEEXPANDMODE({TM1SubsetToSet([Accounts - Cashflow].[Accounts - Cashflow], ""Detailed Cashflow"")}, EXPAND_ABOVE)"</definedName>
    <definedName name="Dynamic_aaa01b2b8270475eb1913b3a71ea9cbd" localSheetId="1" hidden="1">"TM1TOGGLEEXPANDMODE({TM1SubsetToSet([Accounts - MA].[Accounts - MA], ""P&amp;L Reporting Subset"")}, EXPAND_ABOVE)"</definedName>
    <definedName name="Dynamic_dcca6a885bd8440093fb3cfbb62d5c24" localSheetId="1" hidden="1">"TM1SubsetToSet([Accounts - MA].[Accounts - MA], ""KPI Reporting Subset - Act Fore Bud PY"")"</definedName>
    <definedName name="ID" localSheetId="1" hidden="1">"0277f9e7-4c25-4ff7-926b-e0532fc06277"</definedName>
    <definedName name="ID" localSheetId="0" hidden="1">"ea533d46-5768-4652-9135-3b4d3bd0c1ef"</definedName>
    <definedName name="ID" localSheetId="2" hidden="1">"257b15ea-e444-4ce5-9e77-aad8e80c1243"</definedName>
    <definedName name="Period">Parameters!$A$6</definedName>
    <definedName name="ServerName">Parameters!$B$1</definedName>
    <definedName name="TM1RPTDATARNG10412262" localSheetId="1">'Actual, Budget, Forecast, PY'!$257:$288</definedName>
    <definedName name="TM1RPTDATARNG17585586" localSheetId="1">'Actual, Budget, Forecast, PY'!$167:$230</definedName>
    <definedName name="TM1RPTDATARNG27580611" localSheetId="1">'Actual, Budget, Forecast, PY'!$38:$44</definedName>
    <definedName name="TM1RPTDATARNG45244015" localSheetId="1">'Actual, Budget, Forecast, PY'!$74:$140</definedName>
    <definedName name="TM1RPTFMTIDCOL10412262" localSheetId="1">'Actual, Budget, Forecast, PY'!$A$234:$A$243</definedName>
    <definedName name="TM1RPTFMTIDCOL17585586" localSheetId="1">'Actual, Budget, Forecast, PY'!$A$143:$A$152</definedName>
    <definedName name="TM1RPTFMTIDCOL27580611" localSheetId="1">'Actual, Budget, Forecast, PY'!$A$1:$A$11</definedName>
    <definedName name="TM1RPTFMTIDCOL45244015" localSheetId="1">'Actual, Budget, Forecast, PY'!$A$48:$A$58</definedName>
    <definedName name="TM1RPTFMTRNG10412262" localSheetId="1">'Actual, Budget, Forecast, PY'!$F$234:$AA$243</definedName>
    <definedName name="TM1RPTFMTRNG17585586" localSheetId="1">'Actual, Budget, Forecast, PY'!$F$143:$AA$152</definedName>
    <definedName name="TM1RPTFMTRNG27580611" localSheetId="1">'Actual, Budget, Forecast, PY'!$F$1:$AA$11</definedName>
    <definedName name="TM1RPTFMTRNG45244015" localSheetId="1">'Actual, Budget, Forecast, PY'!$F$48:$AA$58</definedName>
    <definedName name="TM1RPTQRYRNG10412262" localSheetId="1">'Actual, Budget, Forecast, PY'!$F$244</definedName>
    <definedName name="TM1RPTQRYRNG17585586" localSheetId="1">'Actual, Budget, Forecast, PY'!$F$153</definedName>
    <definedName name="TM1RPTQRYRNG27580611" localSheetId="1">'Actual, Budget, Forecast, PY'!$F$13</definedName>
    <definedName name="TM1RPTQRYRNG45244015" localSheetId="1">'Actual, Budget, Forecast, PY'!$F$59</definedName>
    <definedName name="TM1RPTVIEWRNG10412262" localSheetId="1">'Actual, Budget, Forecast, PY'!$F$245</definedName>
    <definedName name="TM1RPTVIEWRNG17585586" localSheetId="1">'Actual, Budget, Forecast, PY'!$F$154</definedName>
    <definedName name="TM1RPTVIEWRNG27580611" localSheetId="1">'Actual, Budget, Forecast, PY'!$F$14</definedName>
    <definedName name="TM1RPTVIEWRNG45244015" localSheetId="1">'Actual, Budget, Forecast, PY'!$F$60</definedName>
    <definedName name="Year">Parameters!$A$5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4" l="1"/>
  <c r="AB43" i="4"/>
  <c r="AB42" i="4"/>
  <c r="AB41" i="4"/>
  <c r="AB40" i="4"/>
  <c r="AB39" i="4"/>
  <c r="U255" i="4" a="1"/>
  <c r="L255" i="4" a="1"/>
  <c r="D124" i="4" a="1"/>
  <c r="D84" i="4" a="1"/>
  <c r="D75" i="4" a="1"/>
  <c r="E271" i="4" a="1"/>
  <c r="D121" i="4" a="1"/>
  <c r="D82" i="4" a="1"/>
  <c r="A39" i="4"/>
  <c r="D118" i="4" a="1"/>
  <c r="B81" i="4" a="1"/>
  <c r="B125" i="4" a="1"/>
  <c r="D132" i="4" a="1"/>
  <c r="A130" i="4"/>
  <c r="B118" i="4" a="1"/>
  <c r="B126" i="4" a="1"/>
  <c r="D120" i="4" a="1"/>
  <c r="E287" i="4" a="1"/>
  <c r="D102" i="4" a="1"/>
  <c r="E288" i="4" a="1"/>
  <c r="E265" i="4" a="1"/>
  <c r="D111" i="4" a="1"/>
  <c r="E259" i="4" a="1"/>
  <c r="D103" i="4" a="1"/>
  <c r="A84" i="4"/>
  <c r="E258" i="4" a="1"/>
  <c r="B92" i="4" a="1"/>
  <c r="A137" i="4"/>
  <c r="A40" i="4"/>
  <c r="D89" i="4" a="1"/>
  <c r="A171" i="4"/>
  <c r="D92" i="4" a="1"/>
  <c r="D169" i="4" a="1"/>
  <c r="E262" i="4" a="1"/>
  <c r="B140" i="4" a="1"/>
  <c r="D134" i="4" a="1"/>
  <c r="D115" i="4" a="1"/>
  <c r="B97" i="4" a="1"/>
  <c r="D104" i="4" a="1"/>
  <c r="B127" i="4" a="1"/>
  <c r="D122" i="4" a="1"/>
  <c r="D90" i="4" a="1"/>
  <c r="D138" i="4" a="1"/>
  <c r="D123" i="4" a="1"/>
  <c r="B106" i="4" a="1"/>
  <c r="D101" i="4" a="1"/>
  <c r="B85" i="4" a="1"/>
  <c r="B79" i="4" a="1"/>
  <c r="D110" i="4" a="1"/>
  <c r="E264" i="4" a="1"/>
  <c r="E267" i="4" a="1"/>
  <c r="A169" i="4"/>
  <c r="B138" i="4" a="1"/>
  <c r="D128" i="4" a="1"/>
  <c r="B75" i="4" a="1"/>
  <c r="B100" i="4" a="1"/>
  <c r="D94" i="4" a="1"/>
  <c r="B93" i="4" a="1"/>
  <c r="B124" i="4" a="1"/>
  <c r="D41" i="4" a="1"/>
  <c r="E274" i="4" a="1"/>
  <c r="B122" i="4" a="1"/>
  <c r="B110" i="4" a="1"/>
  <c r="A172" i="4"/>
  <c r="A105" i="4"/>
  <c r="B82" i="4" a="1"/>
  <c r="D105" i="4" a="1"/>
  <c r="B129" i="4" a="1"/>
  <c r="B128" i="4" a="1"/>
  <c r="D173" i="4" a="1"/>
  <c r="D126" i="4" a="1"/>
  <c r="D125" i="4" a="1"/>
  <c r="D79" i="4" a="1"/>
  <c r="D42" i="4" a="1"/>
  <c r="B123" i="4" a="1"/>
  <c r="D95" i="4" a="1"/>
  <c r="B88" i="4" a="1"/>
  <c r="A126" i="4"/>
  <c r="B77" i="4" a="1"/>
  <c r="E269" i="4" a="1"/>
  <c r="E260" i="4" a="1"/>
  <c r="E272" i="4" a="1"/>
  <c r="D137" i="4" a="1"/>
  <c r="A139" i="4"/>
  <c r="D135" i="4" a="1"/>
  <c r="D87" i="4" a="1"/>
  <c r="B83" i="4" a="1"/>
  <c r="B134" i="4" a="1"/>
  <c r="D96" i="4" a="1"/>
  <c r="D117" i="4" a="1"/>
  <c r="D43" i="4" a="1"/>
  <c r="B89" i="4" a="1"/>
  <c r="E261" i="4" a="1"/>
  <c r="E286" i="4" a="1"/>
  <c r="E284" i="4" a="1"/>
  <c r="B113" i="4" a="1"/>
  <c r="D109" i="4" a="1"/>
  <c r="A41" i="4"/>
  <c r="A140" i="4"/>
  <c r="D106" i="4" a="1"/>
  <c r="B80" i="4" a="1"/>
  <c r="B95" i="4" a="1"/>
  <c r="D112" i="4" a="1"/>
  <c r="B136" i="4" a="1"/>
  <c r="A173" i="4"/>
  <c r="B84" i="4" a="1"/>
  <c r="E280" i="4" a="1"/>
  <c r="A174" i="4"/>
  <c r="D172" i="4" a="1"/>
  <c r="B104" i="4" a="1"/>
  <c r="E275" i="4" a="1"/>
  <c r="D98" i="4" a="1"/>
  <c r="E281" i="4" a="1"/>
  <c r="D133" i="4" a="1"/>
  <c r="E266" i="4" a="1"/>
  <c r="B108" i="4" a="1"/>
  <c r="B117" i="4" a="1"/>
  <c r="B121" i="4" a="1"/>
  <c r="E263" i="4" a="1"/>
  <c r="B90" i="4" a="1"/>
  <c r="A124" i="4"/>
  <c r="B139" i="4" a="1"/>
  <c r="E279" i="4" a="1"/>
  <c r="E277" i="4" a="1"/>
  <c r="D140" i="4" a="1"/>
  <c r="B105" i="4" a="1"/>
  <c r="A92" i="4"/>
  <c r="B133" i="4" a="1"/>
  <c r="D130" i="4" a="1"/>
  <c r="B102" i="4" a="1"/>
  <c r="D80" i="4" a="1"/>
  <c r="D100" i="4" a="1"/>
  <c r="D44" i="4" a="1"/>
  <c r="D99" i="4" a="1"/>
  <c r="A76" i="4"/>
  <c r="A43" i="4"/>
  <c r="B98" i="4" a="1"/>
  <c r="D81" i="4" a="1"/>
  <c r="D127" i="4" a="1"/>
  <c r="D136" i="4" a="1"/>
  <c r="B111" i="4" a="1"/>
  <c r="E276" i="4" a="1"/>
  <c r="D116" i="4" a="1"/>
  <c r="D171" i="4" a="1"/>
  <c r="B137" i="4" a="1"/>
  <c r="B115" i="4" a="1"/>
  <c r="E285" i="4" a="1"/>
  <c r="B101" i="4" a="1"/>
  <c r="A87" i="4"/>
  <c r="A44" i="4"/>
  <c r="B112" i="4" a="1"/>
  <c r="B76" i="4" a="1"/>
  <c r="A42" i="4"/>
  <c r="A170" i="4"/>
  <c r="B86" i="4" a="1"/>
  <c r="D170" i="4" a="1"/>
  <c r="B91" i="4" a="1"/>
  <c r="D131" i="4" a="1"/>
  <c r="D83" i="4" a="1"/>
  <c r="D77" i="4" a="1"/>
  <c r="B130" i="4" a="1"/>
  <c r="B135" i="4" a="1"/>
  <c r="D76" i="4" a="1"/>
  <c r="D93" i="4" a="1"/>
  <c r="B99" i="4" a="1"/>
  <c r="B109" i="4" a="1"/>
  <c r="D107" i="4" a="1"/>
  <c r="B131" i="4" a="1"/>
  <c r="B107" i="4" a="1"/>
  <c r="D174" i="4" a="1"/>
  <c r="B132" i="4" a="1"/>
  <c r="D129" i="4" a="1"/>
  <c r="D78" i="4" a="1"/>
  <c r="B116" i="4" a="1"/>
  <c r="D91" i="4" a="1"/>
  <c r="E270" i="4" a="1"/>
  <c r="E268" i="4" a="1"/>
  <c r="E282" i="4" a="1"/>
  <c r="B103" i="4" a="1"/>
  <c r="D139" i="4" a="1"/>
  <c r="B78" i="4" a="1"/>
  <c r="B94" i="4" a="1"/>
  <c r="D119" i="4" a="1"/>
  <c r="E283" i="4" a="1"/>
  <c r="D86" i="4" a="1"/>
  <c r="G18" i="4"/>
  <c r="B120" i="4" a="1"/>
  <c r="D113" i="4" a="1"/>
  <c r="E278" i="4" a="1"/>
  <c r="E273" i="4" a="1"/>
  <c r="D85" i="4" a="1"/>
  <c r="B114" i="4" a="1"/>
  <c r="D39" i="4" a="1"/>
  <c r="D88" i="4" a="1"/>
  <c r="A168" i="4"/>
  <c r="D108" i="4" a="1"/>
  <c r="D97" i="4" a="1"/>
  <c r="B96" i="4" a="1"/>
  <c r="D40" i="4" a="1"/>
  <c r="B119" i="4" a="1"/>
  <c r="D168" i="4" a="1"/>
  <c r="D114" i="4" a="1"/>
  <c r="B87" i="4" a="1"/>
  <c r="U255" i="4" l="1"/>
  <c r="L255" i="4"/>
  <c r="G251" i="4"/>
  <c r="B76" i="4"/>
  <c r="B85" i="4"/>
  <c r="D77" i="4"/>
  <c r="B80" i="4"/>
  <c r="D76" i="4"/>
  <c r="B79" i="4"/>
  <c r="D80" i="4"/>
  <c r="B83" i="4"/>
  <c r="D85" i="4"/>
  <c r="B91" i="4"/>
  <c r="D96" i="4"/>
  <c r="B99" i="4"/>
  <c r="D81" i="4"/>
  <c r="B75" i="4"/>
  <c r="B82" i="4"/>
  <c r="D89" i="4"/>
  <c r="D75" i="4"/>
  <c r="B78" i="4"/>
  <c r="D79" i="4"/>
  <c r="B84" i="4"/>
  <c r="D86" i="4"/>
  <c r="B87" i="4"/>
  <c r="B88" i="4"/>
  <c r="D100" i="4"/>
  <c r="B77" i="4"/>
  <c r="D78" i="4"/>
  <c r="B81" i="4"/>
  <c r="D82" i="4"/>
  <c r="D84" i="4"/>
  <c r="D88" i="4"/>
  <c r="D92" i="4"/>
  <c r="B95" i="4"/>
  <c r="B92" i="4"/>
  <c r="D93" i="4"/>
  <c r="B96" i="4"/>
  <c r="D97" i="4"/>
  <c r="B100" i="4"/>
  <c r="D101" i="4"/>
  <c r="B104" i="4"/>
  <c r="D105" i="4"/>
  <c r="D108" i="4"/>
  <c r="B111" i="4"/>
  <c r="D113" i="4"/>
  <c r="B120" i="4"/>
  <c r="D133" i="4"/>
  <c r="B136" i="4"/>
  <c r="B109" i="4"/>
  <c r="D120" i="4"/>
  <c r="D136" i="4"/>
  <c r="D139" i="4"/>
  <c r="B103" i="4"/>
  <c r="D104" i="4"/>
  <c r="B107" i="4"/>
  <c r="D111" i="4"/>
  <c r="B114" i="4"/>
  <c r="B119" i="4"/>
  <c r="B123" i="4"/>
  <c r="D129" i="4"/>
  <c r="B132" i="4"/>
  <c r="D109" i="4"/>
  <c r="B112" i="4"/>
  <c r="D114" i="4"/>
  <c r="D119" i="4"/>
  <c r="B121" i="4"/>
  <c r="D132" i="4"/>
  <c r="B135" i="4"/>
  <c r="D83" i="4"/>
  <c r="B86" i="4"/>
  <c r="D87" i="4"/>
  <c r="B90" i="4"/>
  <c r="D91" i="4"/>
  <c r="B94" i="4"/>
  <c r="D95" i="4"/>
  <c r="B98" i="4"/>
  <c r="D99" i="4"/>
  <c r="B102" i="4"/>
  <c r="D103" i="4"/>
  <c r="B106" i="4"/>
  <c r="D107" i="4"/>
  <c r="B118" i="4"/>
  <c r="B124" i="4"/>
  <c r="D125" i="4"/>
  <c r="B128" i="4"/>
  <c r="B110" i="4"/>
  <c r="D112" i="4"/>
  <c r="B115" i="4"/>
  <c r="B116" i="4"/>
  <c r="B117" i="4"/>
  <c r="D118" i="4"/>
  <c r="D121" i="4"/>
  <c r="D124" i="4"/>
  <c r="D128" i="4"/>
  <c r="B131" i="4"/>
  <c r="E260" i="4"/>
  <c r="A260" i="4" s="1"/>
  <c r="B89" i="4"/>
  <c r="D90" i="4"/>
  <c r="B93" i="4"/>
  <c r="D94" i="4"/>
  <c r="B97" i="4"/>
  <c r="D98" i="4"/>
  <c r="B101" i="4"/>
  <c r="D102" i="4"/>
  <c r="B105" i="4"/>
  <c r="D106" i="4"/>
  <c r="B108" i="4"/>
  <c r="D110" i="4"/>
  <c r="B113" i="4"/>
  <c r="D115" i="4"/>
  <c r="D137" i="4"/>
  <c r="D116" i="4"/>
  <c r="D117" i="4"/>
  <c r="D122" i="4"/>
  <c r="B127" i="4"/>
  <c r="B139" i="4"/>
  <c r="E265" i="4"/>
  <c r="A265" i="4" s="1"/>
  <c r="E263" i="4"/>
  <c r="A263" i="4" s="1"/>
  <c r="B122" i="4"/>
  <c r="D123" i="4"/>
  <c r="B126" i="4"/>
  <c r="D127" i="4"/>
  <c r="B130" i="4"/>
  <c r="D131" i="4"/>
  <c r="B134" i="4"/>
  <c r="D135" i="4"/>
  <c r="B138" i="4"/>
  <c r="B140" i="4"/>
  <c r="D41" i="4"/>
  <c r="D42" i="4"/>
  <c r="D44" i="4"/>
  <c r="E258" i="4"/>
  <c r="A258" i="4" s="1"/>
  <c r="E259" i="4"/>
  <c r="A259" i="4" s="1"/>
  <c r="E275" i="4"/>
  <c r="A275" i="4" s="1"/>
  <c r="E273" i="4"/>
  <c r="A273" i="4" s="1"/>
  <c r="B125" i="4"/>
  <c r="D126" i="4"/>
  <c r="B129" i="4"/>
  <c r="D130" i="4"/>
  <c r="B133" i="4"/>
  <c r="D134" i="4"/>
  <c r="B137" i="4"/>
  <c r="D138" i="4"/>
  <c r="D140" i="4"/>
  <c r="E271" i="4"/>
  <c r="A271" i="4" s="1"/>
  <c r="D39" i="4"/>
  <c r="E261" i="4"/>
  <c r="A261" i="4" s="1"/>
  <c r="E269" i="4"/>
  <c r="A269" i="4" s="1"/>
  <c r="E262" i="4"/>
  <c r="A262" i="4" s="1"/>
  <c r="E267" i="4"/>
  <c r="A267" i="4" s="1"/>
  <c r="E277" i="4"/>
  <c r="A277" i="4" s="1"/>
  <c r="E279" i="4"/>
  <c r="A279" i="4" s="1"/>
  <c r="E281" i="4"/>
  <c r="A281" i="4" s="1"/>
  <c r="E283" i="4"/>
  <c r="A283" i="4" s="1"/>
  <c r="E285" i="4"/>
  <c r="A285" i="4" s="1"/>
  <c r="E287" i="4"/>
  <c r="A287" i="4" s="1"/>
  <c r="D43" i="4"/>
  <c r="D40" i="4"/>
  <c r="E264" i="4"/>
  <c r="A264" i="4" s="1"/>
  <c r="E266" i="4"/>
  <c r="A266" i="4" s="1"/>
  <c r="E268" i="4"/>
  <c r="A268" i="4" s="1"/>
  <c r="E270" i="4"/>
  <c r="A270" i="4" s="1"/>
  <c r="E272" i="4"/>
  <c r="A272" i="4" s="1"/>
  <c r="E274" i="4"/>
  <c r="A274" i="4" s="1"/>
  <c r="E276" i="4"/>
  <c r="A276" i="4" s="1"/>
  <c r="E278" i="4"/>
  <c r="A278" i="4" s="1"/>
  <c r="E280" i="4"/>
  <c r="A280" i="4" s="1"/>
  <c r="E282" i="4"/>
  <c r="A282" i="4" s="1"/>
  <c r="E284" i="4"/>
  <c r="A284" i="4" s="1"/>
  <c r="E286" i="4"/>
  <c r="A286" i="4" s="1"/>
  <c r="E288" i="4"/>
  <c r="A288" i="4" s="1"/>
  <c r="D169" i="4"/>
  <c r="D173" i="4"/>
  <c r="D168" i="4"/>
  <c r="D170" i="4"/>
  <c r="D172" i="4"/>
  <c r="D174" i="4"/>
  <c r="D171" i="4"/>
  <c r="H255" i="4" a="1"/>
  <c r="A77" i="4"/>
  <c r="D215" i="4" a="1"/>
  <c r="D203" i="4" a="1"/>
  <c r="Q255" i="4" a="1"/>
  <c r="A120" i="4"/>
  <c r="A89" i="4"/>
  <c r="A83" i="4"/>
  <c r="A110" i="4"/>
  <c r="D214" i="4" a="1"/>
  <c r="A95" i="4"/>
  <c r="D184" i="4" a="1"/>
  <c r="A117" i="4"/>
  <c r="D202" i="4" a="1"/>
  <c r="D185" i="4" a="1"/>
  <c r="D221" i="4" a="1"/>
  <c r="A107" i="4"/>
  <c r="D209" i="4" a="1"/>
  <c r="A135" i="4"/>
  <c r="D175" i="4" a="1"/>
  <c r="D226" i="4" a="1"/>
  <c r="D204" i="4" a="1"/>
  <c r="A131" i="4"/>
  <c r="D230" i="4" a="1"/>
  <c r="Q36" i="4" a="1"/>
  <c r="A138" i="4"/>
  <c r="D228" i="4" a="1"/>
  <c r="A79" i="4"/>
  <c r="G247" i="4"/>
  <c r="A100" i="4"/>
  <c r="H71" i="4" a="1"/>
  <c r="G16" i="4"/>
  <c r="D211" i="4" a="1"/>
  <c r="A136" i="4"/>
  <c r="D180" i="4" a="1"/>
  <c r="D176" i="4" a="1"/>
  <c r="G17" i="4"/>
  <c r="A97" i="4"/>
  <c r="D223" i="4" a="1"/>
  <c r="D196" i="4" a="1"/>
  <c r="A118" i="4"/>
  <c r="D183" i="4" a="1"/>
  <c r="G24" i="4" a="1"/>
  <c r="A90" i="4"/>
  <c r="A123" i="4"/>
  <c r="A102" i="4"/>
  <c r="G248" i="4"/>
  <c r="D187" i="4" a="1"/>
  <c r="D199" i="4" a="1"/>
  <c r="G20" i="4"/>
  <c r="D201" i="4" a="1"/>
  <c r="A114" i="4"/>
  <c r="D229" i="4" a="1"/>
  <c r="A101" i="4"/>
  <c r="A129" i="4"/>
  <c r="A127" i="4"/>
  <c r="A78" i="4"/>
  <c r="D195" i="4" a="1"/>
  <c r="A96" i="4"/>
  <c r="D177" i="4" a="1"/>
  <c r="G22" i="4"/>
  <c r="A115" i="4"/>
  <c r="A113" i="4"/>
  <c r="A134" i="4"/>
  <c r="A81" i="4"/>
  <c r="D182" i="4" a="1"/>
  <c r="D219" i="4" a="1"/>
  <c r="A103" i="4"/>
  <c r="Y165" i="4" a="1"/>
  <c r="A106" i="4"/>
  <c r="D222" i="4" a="1"/>
  <c r="A93" i="4"/>
  <c r="A108" i="4"/>
  <c r="G253" i="4"/>
  <c r="A82" i="4"/>
  <c r="D213" i="4" a="1"/>
  <c r="A88" i="4"/>
  <c r="D224" i="4" a="1"/>
  <c r="A75" i="4"/>
  <c r="D190" i="4" a="1"/>
  <c r="D208" i="4" a="1"/>
  <c r="D181" i="4" a="1"/>
  <c r="A109" i="4"/>
  <c r="D198" i="4" a="1"/>
  <c r="A99" i="4"/>
  <c r="G21" i="4"/>
  <c r="A116" i="4"/>
  <c r="G250" i="4"/>
  <c r="A133" i="4"/>
  <c r="A94" i="4"/>
  <c r="Y36" i="4" a="1"/>
  <c r="A119" i="4"/>
  <c r="Y255" i="4" a="1"/>
  <c r="A121" i="4"/>
  <c r="D191" i="4" a="1"/>
  <c r="A104" i="4"/>
  <c r="H165" i="4" a="1"/>
  <c r="D194" i="4" a="1"/>
  <c r="D216" i="4" a="1"/>
  <c r="Y71" i="4" a="1"/>
  <c r="D207" i="4" a="1"/>
  <c r="A112" i="4"/>
  <c r="G252" i="4"/>
  <c r="A128" i="4"/>
  <c r="D205" i="4" a="1"/>
  <c r="D218" i="4" a="1"/>
  <c r="A91" i="4"/>
  <c r="D220" i="4" a="1"/>
  <c r="D193" i="4" a="1"/>
  <c r="D225" i="4" a="1"/>
  <c r="D197" i="4" a="1"/>
  <c r="H36" i="4" a="1"/>
  <c r="A86" i="4"/>
  <c r="A85" i="4"/>
  <c r="G249" i="4"/>
  <c r="D178" i="4" a="1"/>
  <c r="D206" i="4" a="1"/>
  <c r="A111" i="4"/>
  <c r="D217" i="4" a="1"/>
  <c r="D179" i="4" a="1"/>
  <c r="A98" i="4"/>
  <c r="A122" i="4"/>
  <c r="Q165" i="4" a="1"/>
  <c r="D200" i="4" a="1"/>
  <c r="D212" i="4" a="1"/>
  <c r="D189" i="4" a="1"/>
  <c r="D210" i="4" a="1"/>
  <c r="D188" i="4" a="1"/>
  <c r="D227" i="4" a="1"/>
  <c r="A132" i="4"/>
  <c r="A125" i="4"/>
  <c r="G19" i="4"/>
  <c r="D186" i="4" a="1"/>
  <c r="D192" i="4" a="1"/>
  <c r="A80" i="4"/>
  <c r="Q71" i="4" a="1"/>
  <c r="D221" i="4" l="1"/>
  <c r="D207" i="4"/>
  <c r="D229" i="4"/>
  <c r="D205" i="4"/>
  <c r="D225" i="4"/>
  <c r="D175" i="4"/>
  <c r="D193" i="4"/>
  <c r="G162" i="4"/>
  <c r="G68" i="4"/>
  <c r="D208" i="4"/>
  <c r="D222" i="4"/>
  <c r="D227" i="4"/>
  <c r="D176" i="4"/>
  <c r="D216" i="4"/>
  <c r="D215" i="4"/>
  <c r="D209" i="4"/>
  <c r="D213" i="4"/>
  <c r="D199" i="4"/>
  <c r="D214" i="4"/>
  <c r="G67" i="4"/>
  <c r="G161" i="4"/>
  <c r="D188" i="4"/>
  <c r="D184" i="4"/>
  <c r="D181" i="4"/>
  <c r="G159" i="4"/>
  <c r="J28" i="4"/>
  <c r="G65" i="4"/>
  <c r="H36" i="4"/>
  <c r="H255" i="4"/>
  <c r="D183" i="4"/>
  <c r="H71" i="4"/>
  <c r="Q255" i="4"/>
  <c r="D202" i="4"/>
  <c r="D178" i="4"/>
  <c r="D212" i="4"/>
  <c r="D198" i="4"/>
  <c r="Y36" i="4"/>
  <c r="Y255" i="4"/>
  <c r="Q71" i="4"/>
  <c r="D224" i="4"/>
  <c r="D187" i="4"/>
  <c r="D204" i="4"/>
  <c r="D194" i="4"/>
  <c r="D180" i="4"/>
  <c r="G24" i="4"/>
  <c r="D228" i="4"/>
  <c r="D190" i="4"/>
  <c r="Q36" i="4"/>
  <c r="D230" i="4"/>
  <c r="D218" i="4"/>
  <c r="D217" i="4"/>
  <c r="Y71" i="4"/>
  <c r="D185" i="4"/>
  <c r="D189" i="4"/>
  <c r="G160" i="4"/>
  <c r="G66" i="4"/>
  <c r="D201" i="4"/>
  <c r="Y165" i="4"/>
  <c r="G156" i="4"/>
  <c r="F27" i="4" a="1"/>
  <c r="F27" i="4" s="1"/>
  <c r="G62" i="4"/>
  <c r="D182" i="4"/>
  <c r="D211" i="4"/>
  <c r="D223" i="4"/>
  <c r="D206" i="4"/>
  <c r="Q165" i="4"/>
  <c r="J26" i="4"/>
  <c r="G64" i="4"/>
  <c r="G158" i="4"/>
  <c r="D186" i="4"/>
  <c r="D177" i="4"/>
  <c r="D197" i="4"/>
  <c r="D179" i="4"/>
  <c r="D226" i="4"/>
  <c r="D210" i="4"/>
  <c r="H165" i="4"/>
  <c r="G157" i="4"/>
  <c r="G63" i="4"/>
  <c r="F26" i="4"/>
  <c r="D192" i="4"/>
  <c r="D203" i="4"/>
  <c r="D220" i="4"/>
  <c r="D219" i="4"/>
  <c r="D196" i="4"/>
  <c r="H249" i="4"/>
  <c r="D200" i="4"/>
  <c r="D195" i="4"/>
  <c r="D191" i="4"/>
  <c r="F35" i="4" l="1"/>
  <c r="Y256" i="4"/>
  <c r="H37" i="4"/>
  <c r="H166" i="4" s="1"/>
  <c r="Q37" i="4"/>
  <c r="Q166" i="4" s="1"/>
  <c r="Y37" i="4"/>
  <c r="Y166" i="4" s="1"/>
  <c r="H256" i="4"/>
  <c r="Q256" i="4"/>
  <c r="A203" i="4"/>
  <c r="A226" i="4"/>
  <c r="A221" i="4"/>
  <c r="A208" i="4"/>
  <c r="A195" i="4"/>
  <c r="A214" i="4"/>
  <c r="A228" i="4"/>
  <c r="A178" i="4"/>
  <c r="A207" i="4"/>
  <c r="A176" i="4"/>
  <c r="A183" i="4"/>
  <c r="A191" i="4"/>
  <c r="A193" i="4"/>
  <c r="A223" i="4"/>
  <c r="A187" i="4"/>
  <c r="G23" i="4" a="1"/>
  <c r="F154" i="4"/>
  <c r="G221" i="4"/>
  <c r="H180" i="4"/>
  <c r="G204" i="4"/>
  <c r="G218" i="4"/>
  <c r="I188" i="4"/>
  <c r="I207" i="4"/>
  <c r="G230" i="4"/>
  <c r="G196" i="4"/>
  <c r="H191" i="4"/>
  <c r="H174" i="4"/>
  <c r="G180" i="4"/>
  <c r="G219" i="4"/>
  <c r="A194" i="4"/>
  <c r="A204" i="4"/>
  <c r="J27" i="4" a="1"/>
  <c r="A219" i="4"/>
  <c r="A216" i="4"/>
  <c r="A213" i="4"/>
  <c r="A220" i="4"/>
  <c r="A202" i="4"/>
  <c r="H213" i="4"/>
  <c r="G189" i="4"/>
  <c r="H221" i="4"/>
  <c r="G184" i="4"/>
  <c r="I230" i="4"/>
  <c r="H184" i="4"/>
  <c r="G215" i="4"/>
  <c r="H220" i="4"/>
  <c r="I178" i="4"/>
  <c r="A227" i="4"/>
  <c r="A212" i="4"/>
  <c r="A192" i="4"/>
  <c r="F14" i="4"/>
  <c r="U180" i="4"/>
  <c r="V193" i="4"/>
  <c r="R219" i="4"/>
  <c r="R173" i="4"/>
  <c r="Z228" i="4"/>
  <c r="Y199" i="4"/>
  <c r="Q196" i="4"/>
  <c r="Z225" i="4"/>
  <c r="R178" i="4"/>
  <c r="Y78" i="4"/>
  <c r="R119" i="4"/>
  <c r="Y177" i="4"/>
  <c r="Q202" i="4"/>
  <c r="Z198" i="4"/>
  <c r="M201" i="4"/>
  <c r="L194" i="4"/>
  <c r="R216" i="4"/>
  <c r="Y196" i="4"/>
  <c r="R199" i="4"/>
  <c r="Y195" i="4"/>
  <c r="A224" i="4"/>
  <c r="U199" i="4"/>
  <c r="P190" i="4"/>
  <c r="Z213" i="4"/>
  <c r="P186" i="4"/>
  <c r="P226" i="4"/>
  <c r="P218" i="4"/>
  <c r="Q197" i="4"/>
  <c r="V187" i="4"/>
  <c r="Z171" i="4"/>
  <c r="Q226" i="4"/>
  <c r="Z199" i="4"/>
  <c r="R225" i="4"/>
  <c r="Z204" i="4"/>
  <c r="Z194" i="4"/>
  <c r="Y184" i="4"/>
  <c r="Z81" i="4"/>
  <c r="P84" i="4"/>
  <c r="P96" i="4"/>
  <c r="A197" i="4"/>
  <c r="P177" i="4"/>
  <c r="Y223" i="4"/>
  <c r="V207" i="4"/>
  <c r="M220" i="4"/>
  <c r="Q217" i="4"/>
  <c r="M203" i="4"/>
  <c r="Z175" i="4"/>
  <c r="L223" i="4"/>
  <c r="Z183" i="4"/>
  <c r="Z222" i="4"/>
  <c r="G213" i="4"/>
  <c r="H182" i="4"/>
  <c r="Q93" i="4"/>
  <c r="Y137" i="4"/>
  <c r="Y121" i="4"/>
  <c r="P40" i="4"/>
  <c r="Z131" i="4"/>
  <c r="L200" i="4"/>
  <c r="Y208" i="4"/>
  <c r="I189" i="4"/>
  <c r="Z78" i="4"/>
  <c r="Z93" i="4"/>
  <c r="Q39" i="4"/>
  <c r="R134" i="4"/>
  <c r="Y226" i="4"/>
  <c r="P189" i="4"/>
  <c r="G191" i="4"/>
  <c r="I225" i="4"/>
  <c r="Y97" i="4"/>
  <c r="Q88" i="4"/>
  <c r="R95" i="4"/>
  <c r="P41" i="4"/>
  <c r="P130" i="4"/>
  <c r="Q206" i="4"/>
  <c r="R209" i="4"/>
  <c r="H211" i="4"/>
  <c r="G214" i="4"/>
  <c r="P78" i="4"/>
  <c r="P118" i="4"/>
  <c r="Q116" i="4"/>
  <c r="P136" i="4"/>
  <c r="I41" i="4"/>
  <c r="Y80" i="4"/>
  <c r="Q119" i="4"/>
  <c r="Y190" i="4"/>
  <c r="Y192" i="4"/>
  <c r="H201" i="4"/>
  <c r="V217" i="4"/>
  <c r="M226" i="4"/>
  <c r="I199" i="4"/>
  <c r="G175" i="4"/>
  <c r="Q75" i="4"/>
  <c r="Y107" i="4"/>
  <c r="R107" i="4"/>
  <c r="P128" i="4"/>
  <c r="Q131" i="4"/>
  <c r="Z202" i="4"/>
  <c r="H175" i="4"/>
  <c r="P85" i="4"/>
  <c r="Q137" i="4"/>
  <c r="P103" i="4"/>
  <c r="R130" i="4"/>
  <c r="P119" i="4"/>
  <c r="Y200" i="4"/>
  <c r="Y185" i="4"/>
  <c r="A222" i="4"/>
  <c r="A200" i="4"/>
  <c r="A230" i="4"/>
  <c r="U214" i="4"/>
  <c r="L199" i="4"/>
  <c r="Y169" i="4"/>
  <c r="A179" i="4"/>
  <c r="A198" i="4"/>
  <c r="A206" i="4"/>
  <c r="Q184" i="4"/>
  <c r="V220" i="4"/>
  <c r="Y171" i="4"/>
  <c r="M178" i="4"/>
  <c r="R110" i="4"/>
  <c r="V186" i="4"/>
  <c r="Q218" i="4"/>
  <c r="P179" i="4"/>
  <c r="L186" i="4"/>
  <c r="Z212" i="4"/>
  <c r="Q200" i="4"/>
  <c r="Z220" i="4"/>
  <c r="R220" i="4"/>
  <c r="V190" i="4"/>
  <c r="P224" i="4"/>
  <c r="Y218" i="4"/>
  <c r="U208" i="4"/>
  <c r="U212" i="4"/>
  <c r="R90" i="4"/>
  <c r="A217" i="4"/>
  <c r="A186" i="4"/>
  <c r="V223" i="4"/>
  <c r="P214" i="4"/>
  <c r="P196" i="4"/>
  <c r="Q175" i="4"/>
  <c r="I198" i="4"/>
  <c r="Q84" i="4"/>
  <c r="G40" i="4"/>
  <c r="R185" i="4"/>
  <c r="G176" i="4"/>
  <c r="Q83" i="4"/>
  <c r="Q122" i="4"/>
  <c r="V196" i="4"/>
  <c r="Y77" i="4"/>
  <c r="R96" i="4"/>
  <c r="R112" i="4"/>
  <c r="Y203" i="4"/>
  <c r="R78" i="4"/>
  <c r="Z112" i="4"/>
  <c r="Z137" i="4"/>
  <c r="P140" i="4"/>
  <c r="Z92" i="4"/>
  <c r="Y213" i="4"/>
  <c r="G174" i="4"/>
  <c r="M199" i="4"/>
  <c r="H168" i="4"/>
  <c r="G217" i="4"/>
  <c r="Y128" i="4"/>
  <c r="Y129" i="4"/>
  <c r="Y135" i="4"/>
  <c r="M194" i="4"/>
  <c r="I191" i="4"/>
  <c r="G183" i="4"/>
  <c r="P90" i="4"/>
  <c r="Y99" i="4"/>
  <c r="Y118" i="4"/>
  <c r="Z107" i="4"/>
  <c r="L177" i="4"/>
  <c r="V168" i="4"/>
  <c r="G216" i="4"/>
  <c r="H181" i="4"/>
  <c r="Y100" i="4"/>
  <c r="Y83" i="4"/>
  <c r="Y41" i="4"/>
  <c r="I39" i="4"/>
  <c r="P126" i="4"/>
  <c r="Q140" i="4"/>
  <c r="P127" i="4"/>
  <c r="Q133" i="4"/>
  <c r="Z98" i="4"/>
  <c r="U202" i="4"/>
  <c r="R188" i="4"/>
  <c r="L224" i="4"/>
  <c r="V199" i="4"/>
  <c r="Z189" i="4"/>
  <c r="V179" i="4"/>
  <c r="V227" i="4"/>
  <c r="P198" i="4"/>
  <c r="R75" i="4"/>
  <c r="P215" i="4"/>
  <c r="Y216" i="4"/>
  <c r="V200" i="4"/>
  <c r="P181" i="4"/>
  <c r="P194" i="4"/>
  <c r="Q190" i="4"/>
  <c r="V198" i="4"/>
  <c r="R212" i="4"/>
  <c r="Q174" i="4"/>
  <c r="H230" i="4"/>
  <c r="H207" i="4"/>
  <c r="I206" i="4"/>
  <c r="G178" i="4"/>
  <c r="G177" i="4"/>
  <c r="I172" i="4"/>
  <c r="I213" i="4"/>
  <c r="G223" i="4"/>
  <c r="G202" i="4"/>
  <c r="G182" i="4"/>
  <c r="V176" i="4"/>
  <c r="V222" i="4"/>
  <c r="U198" i="4"/>
  <c r="A184" i="4"/>
  <c r="U193" i="4"/>
  <c r="P223" i="4"/>
  <c r="M218" i="4"/>
  <c r="M210" i="4"/>
  <c r="M174" i="4"/>
  <c r="I42" i="4"/>
  <c r="Q211" i="4"/>
  <c r="P211" i="4"/>
  <c r="R221" i="4"/>
  <c r="P193" i="4"/>
  <c r="L174" i="4"/>
  <c r="V181" i="4"/>
  <c r="V206" i="4"/>
  <c r="L169" i="4"/>
  <c r="U174" i="4"/>
  <c r="M169" i="4"/>
  <c r="P206" i="4"/>
  <c r="U176" i="4"/>
  <c r="P219" i="4"/>
  <c r="Z101" i="4"/>
  <c r="R217" i="4"/>
  <c r="A188" i="4"/>
  <c r="Q203" i="4"/>
  <c r="V177" i="4"/>
  <c r="L175" i="4"/>
  <c r="M187" i="4"/>
  <c r="G212" i="4"/>
  <c r="Y103" i="4"/>
  <c r="Q124" i="4"/>
  <c r="L178" i="4"/>
  <c r="I203" i="4"/>
  <c r="Y84" i="4"/>
  <c r="Q99" i="4"/>
  <c r="H206" i="4"/>
  <c r="P76" i="4"/>
  <c r="R109" i="4"/>
  <c r="Z123" i="4"/>
  <c r="V180" i="4"/>
  <c r="Q77" i="4"/>
  <c r="Z87" i="4"/>
  <c r="P42" i="4"/>
  <c r="I193" i="4"/>
  <c r="Z104" i="4"/>
  <c r="Z221" i="4"/>
  <c r="H204" i="4"/>
  <c r="M175" i="4"/>
  <c r="G190" i="4"/>
  <c r="R82" i="4"/>
  <c r="R93" i="4"/>
  <c r="R99" i="4"/>
  <c r="P107" i="4"/>
  <c r="U195" i="4"/>
  <c r="G222" i="4"/>
  <c r="H170" i="4"/>
  <c r="Q106" i="4"/>
  <c r="P122" i="4"/>
  <c r="P121" i="4"/>
  <c r="R128" i="4"/>
  <c r="Y187" i="4"/>
  <c r="L215" i="4"/>
  <c r="I201" i="4"/>
  <c r="I220" i="4"/>
  <c r="P108" i="4"/>
  <c r="Q100" i="4"/>
  <c r="Z102" i="4"/>
  <c r="Y123" i="4"/>
  <c r="R135" i="4"/>
  <c r="R140" i="4"/>
  <c r="Z99" i="4"/>
  <c r="Y106" i="4"/>
  <c r="Q117" i="4"/>
  <c r="Q43" i="4"/>
  <c r="U229" i="4"/>
  <c r="P213" i="4"/>
  <c r="R196" i="4"/>
  <c r="L187" i="4"/>
  <c r="M196" i="4"/>
  <c r="L183" i="4"/>
  <c r="Z187" i="4"/>
  <c r="R180" i="4"/>
  <c r="Y76" i="4"/>
  <c r="P170" i="4"/>
  <c r="Q230" i="4"/>
  <c r="R172" i="4"/>
  <c r="U177" i="4"/>
  <c r="V229" i="4"/>
  <c r="L172" i="4"/>
  <c r="M170" i="4"/>
  <c r="R169" i="4"/>
  <c r="H217" i="4"/>
  <c r="G229" i="4"/>
  <c r="I176" i="4"/>
  <c r="I227" i="4"/>
  <c r="I170" i="4"/>
  <c r="I196" i="4"/>
  <c r="I186" i="4"/>
  <c r="H189" i="4"/>
  <c r="I202" i="4"/>
  <c r="U179" i="4"/>
  <c r="P182" i="4"/>
  <c r="Q81" i="4"/>
  <c r="A209" i="4"/>
  <c r="F60" i="4"/>
  <c r="V204" i="4"/>
  <c r="P197" i="4"/>
  <c r="Q199" i="4"/>
  <c r="V216" i="4"/>
  <c r="P77" i="4"/>
  <c r="P92" i="4"/>
  <c r="V171" i="4"/>
  <c r="R194" i="4"/>
  <c r="V183" i="4"/>
  <c r="M198" i="4"/>
  <c r="A199" i="4"/>
  <c r="U223" i="4"/>
  <c r="Q213" i="4"/>
  <c r="A185" i="4"/>
  <c r="M182" i="4"/>
  <c r="M222" i="4"/>
  <c r="Y217" i="4"/>
  <c r="Y228" i="4"/>
  <c r="Q101" i="4"/>
  <c r="R105" i="4"/>
  <c r="M229" i="4"/>
  <c r="Q222" i="4"/>
  <c r="U194" i="4"/>
  <c r="Y198" i="4"/>
  <c r="G208" i="4"/>
  <c r="R80" i="4"/>
  <c r="Y98" i="4"/>
  <c r="R42" i="4"/>
  <c r="H120" i="4"/>
  <c r="U190" i="4"/>
  <c r="H199" i="4"/>
  <c r="R106" i="4"/>
  <c r="R121" i="4"/>
  <c r="P216" i="4"/>
  <c r="G194" i="4"/>
  <c r="Z122" i="4"/>
  <c r="Z106" i="4"/>
  <c r="P39" i="4"/>
  <c r="P171" i="4"/>
  <c r="H227" i="4"/>
  <c r="Q98" i="4"/>
  <c r="P99" i="4"/>
  <c r="Y131" i="4"/>
  <c r="H82" i="4"/>
  <c r="I111" i="4"/>
  <c r="P80" i="4"/>
  <c r="P185" i="4"/>
  <c r="P192" i="4"/>
  <c r="G224" i="4"/>
  <c r="Y173" i="4"/>
  <c r="H190" i="4"/>
  <c r="Z83" i="4"/>
  <c r="P139" i="4"/>
  <c r="Z113" i="4"/>
  <c r="R116" i="4"/>
  <c r="G76" i="4"/>
  <c r="H88" i="4"/>
  <c r="H127" i="4"/>
  <c r="G127" i="4"/>
  <c r="Q209" i="4"/>
  <c r="Z169" i="4"/>
  <c r="I187" i="4"/>
  <c r="I183" i="4"/>
  <c r="P89" i="4"/>
  <c r="Z91" i="4"/>
  <c r="G39" i="4"/>
  <c r="Y39" i="4"/>
  <c r="H80" i="4"/>
  <c r="H131" i="4"/>
  <c r="Y206" i="4"/>
  <c r="M176" i="4"/>
  <c r="I185" i="4"/>
  <c r="Z89" i="4"/>
  <c r="Q126" i="4"/>
  <c r="Y122" i="4"/>
  <c r="R139" i="4"/>
  <c r="Q41" i="4"/>
  <c r="I103" i="4"/>
  <c r="H96" i="4"/>
  <c r="H116" i="4"/>
  <c r="I93" i="4"/>
  <c r="Q125" i="4"/>
  <c r="G78" i="4"/>
  <c r="H123" i="4"/>
  <c r="G136" i="4"/>
  <c r="P129" i="4"/>
  <c r="G135" i="4"/>
  <c r="I101" i="4"/>
  <c r="R125" i="4"/>
  <c r="Z136" i="4"/>
  <c r="R131" i="4"/>
  <c r="M216" i="4"/>
  <c r="Z176" i="4"/>
  <c r="V178" i="4"/>
  <c r="M183" i="4"/>
  <c r="U170" i="4"/>
  <c r="V197" i="4"/>
  <c r="Z210" i="4"/>
  <c r="L195" i="4"/>
  <c r="Z85" i="4"/>
  <c r="P229" i="4"/>
  <c r="M181" i="4"/>
  <c r="L173" i="4"/>
  <c r="Z200" i="4"/>
  <c r="U201" i="4"/>
  <c r="Z219" i="4"/>
  <c r="V182" i="4"/>
  <c r="M225" i="4"/>
  <c r="H214" i="4"/>
  <c r="I182" i="4"/>
  <c r="H187" i="4"/>
  <c r="G197" i="4"/>
  <c r="H183" i="4"/>
  <c r="I194" i="4"/>
  <c r="I173" i="4"/>
  <c r="H197" i="4"/>
  <c r="I214" i="4"/>
  <c r="A177" i="4"/>
  <c r="L202" i="4"/>
  <c r="M217" i="4"/>
  <c r="Q205" i="4"/>
  <c r="L229" i="4"/>
  <c r="Q89" i="4"/>
  <c r="A190" i="4"/>
  <c r="A181" i="4"/>
  <c r="Z173" i="4"/>
  <c r="Y204" i="4"/>
  <c r="V214" i="4"/>
  <c r="A215" i="4"/>
  <c r="L192" i="4"/>
  <c r="R213" i="4"/>
  <c r="A167" i="4"/>
  <c r="V170" i="4"/>
  <c r="R171" i="4"/>
  <c r="M228" i="4"/>
  <c r="Q178" i="4"/>
  <c r="Z86" i="4"/>
  <c r="Y124" i="4"/>
  <c r="R187" i="4"/>
  <c r="R197" i="4"/>
  <c r="P221" i="4"/>
  <c r="L213" i="4"/>
  <c r="U178" i="4"/>
  <c r="H178" i="4"/>
  <c r="R86" i="4"/>
  <c r="Q112" i="4"/>
  <c r="Z138" i="4"/>
  <c r="G131" i="4"/>
  <c r="U228" i="4"/>
  <c r="H209" i="4"/>
  <c r="Z109" i="4"/>
  <c r="Y127" i="4"/>
  <c r="U206" i="4"/>
  <c r="I192" i="4"/>
  <c r="R94" i="4"/>
  <c r="Y132" i="4"/>
  <c r="R44" i="4"/>
  <c r="M223" i="4"/>
  <c r="G211" i="4"/>
  <c r="R123" i="4"/>
  <c r="Z110" i="4"/>
  <c r="R43" i="4"/>
  <c r="G89" i="4"/>
  <c r="I92" i="4"/>
  <c r="Y79" i="4"/>
  <c r="V191" i="4"/>
  <c r="H177" i="4"/>
  <c r="L219" i="4"/>
  <c r="U196" i="4"/>
  <c r="H185" i="4"/>
  <c r="P75" i="4"/>
  <c r="Q96" i="4"/>
  <c r="R118" i="4"/>
  <c r="Y138" i="4"/>
  <c r="I83" i="4"/>
  <c r="H119" i="4"/>
  <c r="G102" i="4"/>
  <c r="H90" i="4"/>
  <c r="R207" i="4"/>
  <c r="U230" i="4"/>
  <c r="G207" i="4"/>
  <c r="I216" i="4"/>
  <c r="R102" i="4"/>
  <c r="Q115" i="4"/>
  <c r="R117" i="4"/>
  <c r="Y134" i="4"/>
  <c r="G86" i="4"/>
  <c r="G117" i="4"/>
  <c r="U181" i="4"/>
  <c r="Y180" i="4"/>
  <c r="G199" i="4"/>
  <c r="Y88" i="4"/>
  <c r="P105" i="4"/>
  <c r="R92" i="4"/>
  <c r="Z121" i="4"/>
  <c r="R108" i="4"/>
  <c r="R41" i="4"/>
  <c r="I127" i="4"/>
  <c r="G125" i="4"/>
  <c r="I128" i="4"/>
  <c r="H100" i="4"/>
  <c r="Z41" i="4"/>
  <c r="I94" i="4"/>
  <c r="G115" i="4"/>
  <c r="Z117" i="4"/>
  <c r="Z115" i="4"/>
  <c r="R88" i="4"/>
  <c r="Y90" i="4"/>
  <c r="Y130" i="4"/>
  <c r="G42" i="4"/>
  <c r="I90" i="4"/>
  <c r="M213" i="4"/>
  <c r="M230" i="4"/>
  <c r="V224" i="4"/>
  <c r="V203" i="4"/>
  <c r="Q227" i="4"/>
  <c r="P212" i="4"/>
  <c r="M204" i="4"/>
  <c r="Z195" i="4"/>
  <c r="Y85" i="4"/>
  <c r="Y188" i="4"/>
  <c r="Z205" i="4"/>
  <c r="M168" i="4"/>
  <c r="U192" i="4"/>
  <c r="U189" i="4"/>
  <c r="V219" i="4"/>
  <c r="L221" i="4"/>
  <c r="Z218" i="4"/>
  <c r="I174" i="4"/>
  <c r="G206" i="4"/>
  <c r="I210" i="4"/>
  <c r="G210" i="4"/>
  <c r="I222" i="4"/>
  <c r="H195" i="4"/>
  <c r="H173" i="4"/>
  <c r="F167" i="4"/>
  <c r="G228" i="4"/>
  <c r="G185" i="4"/>
  <c r="V167" i="4"/>
  <c r="A210" i="4"/>
  <c r="P199" i="4"/>
  <c r="U209" i="4"/>
  <c r="M224" i="4"/>
  <c r="P187" i="4"/>
  <c r="M177" i="4"/>
  <c r="P188" i="4"/>
  <c r="M172" i="4"/>
  <c r="Z177" i="4"/>
  <c r="Z118" i="4"/>
  <c r="L217" i="4"/>
  <c r="U186" i="4"/>
  <c r="Z230" i="4"/>
  <c r="Y112" i="4"/>
  <c r="H85" i="4"/>
  <c r="G168" i="4"/>
  <c r="Q107" i="4"/>
  <c r="U205" i="4"/>
  <c r="P87" i="4"/>
  <c r="G110" i="4"/>
  <c r="I219" i="4"/>
  <c r="R126" i="4"/>
  <c r="I130" i="4"/>
  <c r="Y115" i="4"/>
  <c r="H200" i="4"/>
  <c r="I169" i="4"/>
  <c r="P101" i="4"/>
  <c r="P44" i="4"/>
  <c r="I122" i="4"/>
  <c r="I105" i="4"/>
  <c r="Y221" i="4"/>
  <c r="G187" i="4"/>
  <c r="H39" i="4"/>
  <c r="Q136" i="4"/>
  <c r="G121" i="4"/>
  <c r="P210" i="4"/>
  <c r="H192" i="4"/>
  <c r="R111" i="4"/>
  <c r="R129" i="4"/>
  <c r="G83" i="4"/>
  <c r="H122" i="4"/>
  <c r="H129" i="4"/>
  <c r="I104" i="4"/>
  <c r="G114" i="4"/>
  <c r="G133" i="4"/>
  <c r="I139" i="4"/>
  <c r="R195" i="4"/>
  <c r="L191" i="4"/>
  <c r="L206" i="4"/>
  <c r="L182" i="4"/>
  <c r="Z80" i="4"/>
  <c r="Q215" i="4"/>
  <c r="M205" i="4"/>
  <c r="P132" i="4"/>
  <c r="Y81" i="4"/>
  <c r="Q92" i="4"/>
  <c r="L193" i="4"/>
  <c r="Q79" i="4"/>
  <c r="I209" i="4"/>
  <c r="I116" i="4"/>
  <c r="R176" i="4"/>
  <c r="Q204" i="4"/>
  <c r="H218" i="4"/>
  <c r="G181" i="4"/>
  <c r="A189" i="4"/>
  <c r="R183" i="4"/>
  <c r="M186" i="4"/>
  <c r="P98" i="4"/>
  <c r="M180" i="4"/>
  <c r="I99" i="4"/>
  <c r="G105" i="4"/>
  <c r="H224" i="4"/>
  <c r="Z128" i="4"/>
  <c r="Y205" i="4"/>
  <c r="Q40" i="4"/>
  <c r="I100" i="4"/>
  <c r="G95" i="4"/>
  <c r="U217" i="4"/>
  <c r="R91" i="4"/>
  <c r="Z216" i="4"/>
  <c r="I200" i="4"/>
  <c r="I171" i="4"/>
  <c r="Z108" i="4"/>
  <c r="Y105" i="4"/>
  <c r="Z96" i="4"/>
  <c r="V205" i="4"/>
  <c r="R39" i="4"/>
  <c r="R138" i="4"/>
  <c r="Y178" i="4"/>
  <c r="R192" i="4"/>
  <c r="I175" i="4"/>
  <c r="A201" i="4"/>
  <c r="U175" i="4"/>
  <c r="Z77" i="4"/>
  <c r="A229" i="4"/>
  <c r="M200" i="4"/>
  <c r="Q187" i="4"/>
  <c r="A180" i="4"/>
  <c r="R186" i="4"/>
  <c r="U215" i="4"/>
  <c r="Y91" i="4"/>
  <c r="V184" i="4"/>
  <c r="R201" i="4"/>
  <c r="H169" i="4"/>
  <c r="P94" i="4"/>
  <c r="P125" i="4"/>
  <c r="H203" i="4"/>
  <c r="H40" i="4"/>
  <c r="H186" i="4"/>
  <c r="Z125" i="4"/>
  <c r="Z186" i="4"/>
  <c r="P97" i="4"/>
  <c r="P115" i="4"/>
  <c r="H109" i="4"/>
  <c r="V225" i="4"/>
  <c r="Z217" i="4"/>
  <c r="H196" i="4"/>
  <c r="Q118" i="4"/>
  <c r="H43" i="4"/>
  <c r="I96" i="4"/>
  <c r="G96" i="4"/>
  <c r="R206" i="4"/>
  <c r="Y86" i="4"/>
  <c r="Y94" i="4"/>
  <c r="G44" i="4"/>
  <c r="H97" i="4"/>
  <c r="I229" i="4"/>
  <c r="Z88" i="4"/>
  <c r="Z103" i="4"/>
  <c r="Z119" i="4"/>
  <c r="I115" i="4"/>
  <c r="H135" i="4"/>
  <c r="Z132" i="4"/>
  <c r="Q114" i="4"/>
  <c r="H86" i="4"/>
  <c r="P116" i="4"/>
  <c r="I79" i="4"/>
  <c r="Q182" i="4"/>
  <c r="P168" i="4"/>
  <c r="L189" i="4"/>
  <c r="R215" i="4"/>
  <c r="U182" i="4"/>
  <c r="Z180" i="4"/>
  <c r="Y230" i="4"/>
  <c r="P220" i="4"/>
  <c r="Y219" i="4"/>
  <c r="H171" i="4"/>
  <c r="G170" i="4"/>
  <c r="I195" i="4"/>
  <c r="H229" i="4"/>
  <c r="I197" i="4"/>
  <c r="U167" i="4"/>
  <c r="Q132" i="4"/>
  <c r="I140" i="4"/>
  <c r="L184" i="4"/>
  <c r="U173" i="4"/>
  <c r="R174" i="4"/>
  <c r="V228" i="4"/>
  <c r="I218" i="4"/>
  <c r="H226" i="4"/>
  <c r="G205" i="4"/>
  <c r="M214" i="4"/>
  <c r="M209" i="4"/>
  <c r="Q225" i="4"/>
  <c r="G193" i="4"/>
  <c r="Q82" i="4"/>
  <c r="Y179" i="4"/>
  <c r="H42" i="4"/>
  <c r="Q91" i="4"/>
  <c r="I190" i="4"/>
  <c r="H41" i="4"/>
  <c r="P110" i="4"/>
  <c r="R132" i="4"/>
  <c r="Y95" i="4"/>
  <c r="V211" i="4"/>
  <c r="Z192" i="4"/>
  <c r="U187" i="4"/>
  <c r="Z206" i="4"/>
  <c r="L216" i="4"/>
  <c r="R77" i="4"/>
  <c r="Y194" i="4"/>
  <c r="Z40" i="4"/>
  <c r="I215" i="4"/>
  <c r="I95" i="4"/>
  <c r="Z82" i="4"/>
  <c r="G101" i="4"/>
  <c r="I91" i="4"/>
  <c r="G80" i="4"/>
  <c r="P209" i="4"/>
  <c r="M179" i="4"/>
  <c r="G195" i="4"/>
  <c r="G188" i="4"/>
  <c r="R113" i="4"/>
  <c r="I180" i="4"/>
  <c r="G116" i="4"/>
  <c r="I212" i="4"/>
  <c r="H113" i="4"/>
  <c r="G112" i="4"/>
  <c r="I108" i="4"/>
  <c r="R208" i="4"/>
  <c r="I224" i="4"/>
  <c r="G225" i="4"/>
  <c r="A175" i="4"/>
  <c r="R203" i="4"/>
  <c r="R79" i="4"/>
  <c r="P225" i="4"/>
  <c r="M184" i="4"/>
  <c r="V174" i="4"/>
  <c r="A205" i="4"/>
  <c r="U183" i="4"/>
  <c r="Z229" i="4"/>
  <c r="Q109" i="4"/>
  <c r="P230" i="4"/>
  <c r="Z208" i="4"/>
  <c r="G173" i="4"/>
  <c r="R103" i="4"/>
  <c r="R127" i="4"/>
  <c r="G203" i="4"/>
  <c r="P123" i="4"/>
  <c r="H198" i="4"/>
  <c r="P137" i="4"/>
  <c r="M197" i="4"/>
  <c r="Q113" i="4"/>
  <c r="R124" i="4"/>
  <c r="I121" i="4"/>
  <c r="V192" i="4"/>
  <c r="P205" i="4"/>
  <c r="G227" i="4"/>
  <c r="P91" i="4"/>
  <c r="P134" i="4"/>
  <c r="H103" i="4"/>
  <c r="H104" i="4"/>
  <c r="Y224" i="4"/>
  <c r="P83" i="4"/>
  <c r="Y108" i="4"/>
  <c r="Z134" i="4"/>
  <c r="I88" i="4"/>
  <c r="I221" i="4"/>
  <c r="Y89" i="4"/>
  <c r="Y119" i="4"/>
  <c r="P131" i="4"/>
  <c r="I106" i="4"/>
  <c r="G90" i="4"/>
  <c r="R40" i="4"/>
  <c r="Q110" i="4"/>
  <c r="H102" i="4"/>
  <c r="R136" i="4"/>
  <c r="I85" i="4"/>
  <c r="L179" i="4"/>
  <c r="Z215" i="4"/>
  <c r="L170" i="4"/>
  <c r="R227" i="4"/>
  <c r="R222" i="4"/>
  <c r="Z168" i="4"/>
  <c r="Y181" i="4"/>
  <c r="V213" i="4"/>
  <c r="R182" i="4"/>
  <c r="I226" i="4"/>
  <c r="I205" i="4"/>
  <c r="H208" i="4"/>
  <c r="I177" i="4"/>
  <c r="I217" i="4"/>
  <c r="D167" i="4" a="1"/>
  <c r="H89" i="4"/>
  <c r="G106" i="4"/>
  <c r="Z111" i="4"/>
  <c r="H128" i="4"/>
  <c r="G93" i="4"/>
  <c r="R224" i="4"/>
  <c r="Q170" i="4"/>
  <c r="P191" i="4"/>
  <c r="Y170" i="4"/>
  <c r="V202" i="4"/>
  <c r="G192" i="4"/>
  <c r="H215" i="4"/>
  <c r="P167" i="4"/>
  <c r="A196" i="4"/>
  <c r="R228" i="4"/>
  <c r="Q192" i="4"/>
  <c r="I133" i="4"/>
  <c r="H132" i="4"/>
  <c r="G201" i="4"/>
  <c r="I125" i="4"/>
  <c r="P102" i="4"/>
  <c r="Y82" i="4"/>
  <c r="I120" i="4"/>
  <c r="P112" i="4"/>
  <c r="M208" i="4"/>
  <c r="U191" i="4"/>
  <c r="G171" i="4"/>
  <c r="V230" i="4"/>
  <c r="M219" i="4"/>
  <c r="Z126" i="4"/>
  <c r="Y109" i="4"/>
  <c r="I208" i="4"/>
  <c r="U226" i="4"/>
  <c r="Y120" i="4"/>
  <c r="H110" i="4"/>
  <c r="H172" i="4"/>
  <c r="P133" i="4"/>
  <c r="G103" i="4"/>
  <c r="Q44" i="4"/>
  <c r="M173" i="4"/>
  <c r="V194" i="4"/>
  <c r="L226" i="4"/>
  <c r="R223" i="4"/>
  <c r="H194" i="4"/>
  <c r="I181" i="4"/>
  <c r="P82" i="4"/>
  <c r="Z116" i="4"/>
  <c r="Z227" i="4"/>
  <c r="H188" i="4"/>
  <c r="G82" i="4"/>
  <c r="I126" i="4"/>
  <c r="Y210" i="4"/>
  <c r="P79" i="4"/>
  <c r="V209" i="4"/>
  <c r="G179" i="4"/>
  <c r="A225" i="4"/>
  <c r="Q207" i="4"/>
  <c r="Q94" i="4"/>
  <c r="Q224" i="4"/>
  <c r="U197" i="4"/>
  <c r="Q176" i="4"/>
  <c r="U171" i="4"/>
  <c r="Q208" i="4"/>
  <c r="V188" i="4"/>
  <c r="A211" i="4"/>
  <c r="Q201" i="4"/>
  <c r="U200" i="4"/>
  <c r="H176" i="4"/>
  <c r="Z120" i="4"/>
  <c r="H124" i="4"/>
  <c r="Y92" i="4"/>
  <c r="I114" i="4"/>
  <c r="H216" i="4"/>
  <c r="Q128" i="4"/>
  <c r="Q179" i="4"/>
  <c r="Z114" i="4"/>
  <c r="Z130" i="4"/>
  <c r="I137" i="4"/>
  <c r="Y227" i="4"/>
  <c r="R170" i="4"/>
  <c r="H228" i="4"/>
  <c r="R100" i="4"/>
  <c r="Y44" i="4"/>
  <c r="H117" i="4"/>
  <c r="G134" i="4"/>
  <c r="R191" i="4"/>
  <c r="R76" i="4"/>
  <c r="Q138" i="4"/>
  <c r="G41" i="4"/>
  <c r="G109" i="4"/>
  <c r="H210" i="4"/>
  <c r="Z79" i="4"/>
  <c r="Q95" i="4"/>
  <c r="I40" i="4"/>
  <c r="U188" i="4"/>
  <c r="L211" i="4"/>
  <c r="P222" i="4"/>
  <c r="U169" i="4"/>
  <c r="Q214" i="4"/>
  <c r="Z191" i="4"/>
  <c r="A182" i="4"/>
  <c r="V185" i="4"/>
  <c r="R210" i="4"/>
  <c r="Q220" i="4"/>
  <c r="Q80" i="4"/>
  <c r="L218" i="4"/>
  <c r="Q181" i="4"/>
  <c r="L220" i="4"/>
  <c r="Y111" i="4"/>
  <c r="P138" i="4"/>
  <c r="Q219" i="4"/>
  <c r="Z100" i="4"/>
  <c r="Y222" i="4"/>
  <c r="H78" i="4"/>
  <c r="I112" i="4"/>
  <c r="Y168" i="4"/>
  <c r="G126" i="4"/>
  <c r="Q139" i="4"/>
  <c r="Q121" i="4"/>
  <c r="I124" i="4"/>
  <c r="Z140" i="4"/>
  <c r="M193" i="4"/>
  <c r="R202" i="4"/>
  <c r="R198" i="4"/>
  <c r="G200" i="4"/>
  <c r="Y172" i="4"/>
  <c r="Q172" i="4"/>
  <c r="M212" i="4"/>
  <c r="P217" i="4"/>
  <c r="F38" i="4"/>
  <c r="U213" i="4"/>
  <c r="L208" i="4"/>
  <c r="Y197" i="4"/>
  <c r="Y101" i="4"/>
  <c r="R177" i="4"/>
  <c r="Z184" i="4"/>
  <c r="Q195" i="4"/>
  <c r="P100" i="4"/>
  <c r="H91" i="4"/>
  <c r="U204" i="4"/>
  <c r="Z95" i="4"/>
  <c r="P208" i="4"/>
  <c r="Y110" i="4"/>
  <c r="G94" i="4"/>
  <c r="G186" i="4"/>
  <c r="P117" i="4"/>
  <c r="H98" i="4"/>
  <c r="Q102" i="4"/>
  <c r="I184" i="4"/>
  <c r="M211" i="4"/>
  <c r="Q134" i="4"/>
  <c r="R137" i="4"/>
  <c r="H106" i="4"/>
  <c r="I89" i="4"/>
  <c r="Y193" i="4"/>
  <c r="I179" i="4"/>
  <c r="P109" i="4"/>
  <c r="Q120" i="4"/>
  <c r="I123" i="4"/>
  <c r="Y220" i="4"/>
  <c r="G169" i="4"/>
  <c r="R97" i="4"/>
  <c r="P120" i="4"/>
  <c r="H81" i="4"/>
  <c r="I109" i="4"/>
  <c r="H126" i="4"/>
  <c r="G119" i="4"/>
  <c r="H115" i="4"/>
  <c r="H84" i="4"/>
  <c r="I134" i="4"/>
  <c r="L207" i="4"/>
  <c r="Q189" i="4"/>
  <c r="Y183" i="4"/>
  <c r="U227" i="4"/>
  <c r="R85" i="4"/>
  <c r="V215" i="4"/>
  <c r="U219" i="4"/>
  <c r="L168" i="4"/>
  <c r="P203" i="4"/>
  <c r="H193" i="4"/>
  <c r="H223" i="4"/>
  <c r="I204" i="4"/>
  <c r="H212" i="4"/>
  <c r="H225" i="4"/>
  <c r="P174" i="4"/>
  <c r="L197" i="4"/>
  <c r="Z223" i="4"/>
  <c r="G209" i="4"/>
  <c r="G226" i="4"/>
  <c r="G220" i="4"/>
  <c r="I228" i="4"/>
  <c r="H219" i="4"/>
  <c r="Z196" i="4"/>
  <c r="Q223" i="4"/>
  <c r="A218" i="4"/>
  <c r="G113" i="4"/>
  <c r="Q42" i="4"/>
  <c r="L176" i="4"/>
  <c r="Y40" i="4"/>
  <c r="H130" i="4"/>
  <c r="H134" i="4"/>
  <c r="Q135" i="4"/>
  <c r="I43" i="4"/>
  <c r="G120" i="4"/>
  <c r="P228" i="4"/>
  <c r="Z185" i="4"/>
  <c r="G198" i="4"/>
  <c r="H179" i="4"/>
  <c r="M227" i="4"/>
  <c r="R205" i="4"/>
  <c r="Z174" i="4"/>
  <c r="Q90" i="4"/>
  <c r="Q173" i="4"/>
  <c r="I44" i="4"/>
  <c r="Y75" i="4"/>
  <c r="Z129" i="4"/>
  <c r="F245" i="4"/>
  <c r="S261" i="4"/>
  <c r="P272" i="4"/>
  <c r="G281" i="4"/>
  <c r="I277" i="4"/>
  <c r="Q258" i="4"/>
  <c r="P287" i="4"/>
  <c r="Q262" i="4"/>
  <c r="P284" i="4"/>
  <c r="I261" i="4"/>
  <c r="Q266" i="4"/>
  <c r="S259" i="4"/>
  <c r="R259" i="4"/>
  <c r="Q277" i="4"/>
  <c r="P266" i="4"/>
  <c r="S264" i="4"/>
  <c r="J288" i="4"/>
  <c r="I270" i="4"/>
  <c r="G278" i="4"/>
  <c r="J275" i="4"/>
  <c r="I266" i="4"/>
  <c r="H258" i="4"/>
  <c r="S280" i="4"/>
  <c r="G265" i="4"/>
  <c r="H287" i="4"/>
  <c r="Q288" i="4"/>
  <c r="R274" i="4"/>
  <c r="G266" i="4"/>
  <c r="J282" i="4"/>
  <c r="Q272" i="4"/>
  <c r="H288" i="4"/>
  <c r="R279" i="4"/>
  <c r="I275" i="4"/>
  <c r="Q270" i="4"/>
  <c r="I282" i="4"/>
  <c r="S263" i="4"/>
  <c r="I284" i="4"/>
  <c r="J273" i="4"/>
  <c r="Q261" i="4"/>
  <c r="R281" i="4"/>
  <c r="P288" i="4"/>
  <c r="H268" i="4"/>
  <c r="I287" i="4"/>
  <c r="R260" i="4"/>
  <c r="J272" i="4"/>
  <c r="G285" i="4"/>
  <c r="I281" i="4"/>
  <c r="J265" i="4"/>
  <c r="G282" i="4"/>
  <c r="I280" i="4"/>
  <c r="R285" i="4"/>
  <c r="P259" i="4"/>
  <c r="R283" i="4"/>
  <c r="J259" i="4"/>
  <c r="R287" i="4"/>
  <c r="Q268" i="4"/>
  <c r="J263" i="4"/>
  <c r="S267" i="4"/>
  <c r="I285" i="4"/>
  <c r="S272" i="4"/>
  <c r="S282" i="4"/>
  <c r="I263" i="4"/>
  <c r="Q267" i="4"/>
  <c r="P258" i="4"/>
  <c r="S265" i="4"/>
  <c r="P260" i="4"/>
  <c r="S271" i="4"/>
  <c r="P271" i="4"/>
  <c r="I272" i="4"/>
  <c r="G271" i="4"/>
  <c r="I288" i="4"/>
  <c r="H259" i="4"/>
  <c r="S260" i="4"/>
  <c r="R276" i="4"/>
  <c r="H269" i="4"/>
  <c r="G275" i="4"/>
  <c r="J268" i="4"/>
  <c r="J285" i="4"/>
  <c r="S276" i="4"/>
  <c r="R282" i="4"/>
  <c r="G284" i="4"/>
  <c r="P265" i="4"/>
  <c r="S273" i="4"/>
  <c r="H283" i="4"/>
  <c r="J267" i="4"/>
  <c r="R284" i="4"/>
  <c r="H277" i="4"/>
  <c r="F257" i="4"/>
  <c r="R262" i="4"/>
  <c r="S287" i="4"/>
  <c r="H284" i="4"/>
  <c r="H264" i="4"/>
  <c r="S277" i="4"/>
  <c r="R267" i="4"/>
  <c r="R272" i="4"/>
  <c r="S283" i="4"/>
  <c r="I258" i="4"/>
  <c r="H266" i="4"/>
  <c r="I279" i="4"/>
  <c r="G262" i="4"/>
  <c r="H285" i="4"/>
  <c r="R261" i="4"/>
  <c r="G258" i="4"/>
  <c r="S281" i="4"/>
  <c r="H272" i="4"/>
  <c r="I283" i="4"/>
  <c r="Q257" i="4"/>
  <c r="R280" i="4"/>
  <c r="R275" i="4"/>
  <c r="H274" i="4"/>
  <c r="G263" i="4"/>
  <c r="I265" i="4"/>
  <c r="H262" i="4"/>
  <c r="R269" i="4"/>
  <c r="R270" i="4"/>
  <c r="I274" i="4"/>
  <c r="I257" i="4"/>
  <c r="P269" i="4"/>
  <c r="P275" i="4"/>
  <c r="P282" i="4"/>
  <c r="H257" i="4"/>
  <c r="J270" i="4"/>
  <c r="J277" i="4"/>
  <c r="G279" i="4"/>
  <c r="H270" i="4"/>
  <c r="P280" i="4"/>
  <c r="R278" i="4"/>
  <c r="Q282" i="4"/>
  <c r="E257" i="4" a="1"/>
  <c r="J274" i="4"/>
  <c r="G273" i="4"/>
  <c r="Q260" i="4"/>
  <c r="J280" i="4"/>
  <c r="S288" i="4"/>
  <c r="J257" i="4"/>
  <c r="S269" i="4"/>
  <c r="S284" i="4"/>
  <c r="H278" i="4"/>
  <c r="G288" i="4"/>
  <c r="P279" i="4"/>
  <c r="H275" i="4"/>
  <c r="P264" i="4"/>
  <c r="Q283" i="4"/>
  <c r="R258" i="4"/>
  <c r="J276" i="4"/>
  <c r="S268" i="4"/>
  <c r="P281" i="4"/>
  <c r="G264" i="4"/>
  <c r="R257" i="4"/>
  <c r="P273" i="4"/>
  <c r="J284" i="4"/>
  <c r="S279" i="4"/>
  <c r="Q284" i="4"/>
  <c r="Q281" i="4"/>
  <c r="I269" i="4"/>
  <c r="Q287" i="4"/>
  <c r="I260" i="4"/>
  <c r="G283" i="4"/>
  <c r="G286" i="4"/>
  <c r="Q280" i="4"/>
  <c r="Q263" i="4"/>
  <c r="J258" i="4"/>
  <c r="J278" i="4"/>
  <c r="H263" i="4"/>
  <c r="G287" i="4"/>
  <c r="I259" i="4"/>
  <c r="H265" i="4"/>
  <c r="P262" i="4"/>
  <c r="G274" i="4"/>
  <c r="S270" i="4"/>
  <c r="G269" i="4"/>
  <c r="G276" i="4"/>
  <c r="H271" i="4"/>
  <c r="H260" i="4"/>
  <c r="Q274" i="4"/>
  <c r="R263" i="4"/>
  <c r="R264" i="4"/>
  <c r="H273" i="4"/>
  <c r="P276" i="4"/>
  <c r="R265" i="4"/>
  <c r="P278" i="4"/>
  <c r="S266" i="4"/>
  <c r="Q285" i="4"/>
  <c r="I271" i="4"/>
  <c r="J262" i="4"/>
  <c r="J279" i="4"/>
  <c r="P283" i="4"/>
  <c r="Q278" i="4"/>
  <c r="J266" i="4"/>
  <c r="G280" i="4"/>
  <c r="Q276" i="4"/>
  <c r="I264" i="4"/>
  <c r="Q273" i="4"/>
  <c r="I273" i="4"/>
  <c r="G277" i="4"/>
  <c r="J264" i="4"/>
  <c r="Q286" i="4"/>
  <c r="I276" i="4"/>
  <c r="I267" i="4"/>
  <c r="S286" i="4"/>
  <c r="I262" i="4"/>
  <c r="Q275" i="4"/>
  <c r="P263" i="4"/>
  <c r="Q269" i="4"/>
  <c r="G270" i="4"/>
  <c r="H261" i="4"/>
  <c r="R268" i="4"/>
  <c r="Q264" i="4"/>
  <c r="S278" i="4"/>
  <c r="S257" i="4"/>
  <c r="G267" i="4"/>
  <c r="S262" i="4"/>
  <c r="P277" i="4"/>
  <c r="Q271" i="4"/>
  <c r="P274" i="4"/>
  <c r="S285" i="4"/>
  <c r="Q265" i="4"/>
  <c r="P268" i="4"/>
  <c r="I286" i="4"/>
  <c r="J271" i="4"/>
  <c r="R277" i="4"/>
  <c r="G259" i="4"/>
  <c r="H286" i="4"/>
  <c r="I268" i="4"/>
  <c r="S275" i="4"/>
  <c r="Q279" i="4"/>
  <c r="P267" i="4"/>
  <c r="J269" i="4"/>
  <c r="G260" i="4"/>
  <c r="G268" i="4"/>
  <c r="I278" i="4"/>
  <c r="R273" i="4"/>
  <c r="J286" i="4"/>
  <c r="H282" i="4"/>
  <c r="J260" i="4"/>
  <c r="J261" i="4"/>
  <c r="H276" i="4"/>
  <c r="H267" i="4"/>
  <c r="J287" i="4"/>
  <c r="H281" i="4"/>
  <c r="G261" i="4"/>
  <c r="R288" i="4"/>
  <c r="G272" i="4"/>
  <c r="S274" i="4"/>
  <c r="J281" i="4"/>
  <c r="R271" i="4"/>
  <c r="P285" i="4"/>
  <c r="H280" i="4"/>
  <c r="S258" i="4"/>
  <c r="P261" i="4"/>
  <c r="J283" i="4"/>
  <c r="R266" i="4"/>
  <c r="P286" i="4"/>
  <c r="H279" i="4"/>
  <c r="Q259" i="4"/>
  <c r="R286" i="4"/>
  <c r="P270" i="4"/>
  <c r="G257" i="4"/>
  <c r="P257" i="4"/>
  <c r="G172" i="4"/>
  <c r="I211" i="4"/>
  <c r="I223" i="4"/>
  <c r="H202" i="4"/>
  <c r="H205" i="4"/>
  <c r="H222" i="4"/>
  <c r="I168" i="4"/>
  <c r="V175" i="4"/>
  <c r="P183" i="4"/>
  <c r="R98" i="4"/>
  <c r="P81" i="4"/>
  <c r="Q127" i="4"/>
  <c r="Z124" i="4"/>
  <c r="Q103" i="4"/>
  <c r="P104" i="4"/>
  <c r="P88" i="4"/>
  <c r="V210" i="4"/>
  <c r="Q198" i="4"/>
  <c r="Z39" i="4"/>
  <c r="R133" i="4"/>
  <c r="R115" i="4"/>
  <c r="Y116" i="4"/>
  <c r="Q97" i="4"/>
  <c r="Z226" i="4"/>
  <c r="Z170" i="4"/>
  <c r="P106" i="4"/>
  <c r="Q104" i="4"/>
  <c r="P113" i="4"/>
  <c r="Q185" i="4"/>
  <c r="M189" i="4"/>
  <c r="R120" i="4"/>
  <c r="Z133" i="4"/>
  <c r="R104" i="4"/>
  <c r="Q105" i="4"/>
  <c r="Q78" i="4"/>
  <c r="V173" i="4"/>
  <c r="L185" i="4"/>
  <c r="Y182" i="4"/>
  <c r="Z211" i="4"/>
  <c r="R226" i="4"/>
  <c r="U172" i="4"/>
  <c r="Q183" i="4"/>
  <c r="V189" i="4"/>
  <c r="L205" i="4"/>
  <c r="L188" i="4"/>
  <c r="Q130" i="4"/>
  <c r="Z84" i="4"/>
  <c r="L196" i="4"/>
  <c r="P176" i="4"/>
  <c r="Z207" i="4"/>
  <c r="U218" i="4"/>
  <c r="Q186" i="4"/>
  <c r="L222" i="4"/>
  <c r="Q210" i="4"/>
  <c r="P195" i="4"/>
  <c r="P180" i="4"/>
  <c r="Y212" i="4"/>
  <c r="R179" i="4"/>
  <c r="V226" i="4"/>
  <c r="P204" i="4"/>
  <c r="U225" i="4"/>
  <c r="U222" i="4"/>
  <c r="Y229" i="4"/>
  <c r="P202" i="4"/>
  <c r="V218" i="4"/>
  <c r="M191" i="4"/>
  <c r="P178" i="4"/>
  <c r="L181" i="4"/>
  <c r="L180" i="4"/>
  <c r="Q221" i="4"/>
  <c r="M185" i="4"/>
  <c r="Y104" i="4"/>
  <c r="R83" i="4"/>
  <c r="M206" i="4"/>
  <c r="Y176" i="4"/>
  <c r="Z188" i="4"/>
  <c r="L171" i="4"/>
  <c r="P175" i="4"/>
  <c r="Q193" i="4"/>
  <c r="L190" i="4"/>
  <c r="V169" i="4"/>
  <c r="Z127" i="4"/>
  <c r="Z139" i="4"/>
  <c r="R114" i="4"/>
  <c r="Y117" i="4"/>
  <c r="R81" i="4"/>
  <c r="U203" i="4"/>
  <c r="Y202" i="4"/>
  <c r="Z193" i="4"/>
  <c r="Y125" i="4"/>
  <c r="Z135" i="4"/>
  <c r="Z44" i="4"/>
  <c r="Y136" i="4"/>
  <c r="R89" i="4"/>
  <c r="Y96" i="4"/>
  <c r="R193" i="4"/>
  <c r="Y215" i="4"/>
  <c r="Y126" i="4"/>
  <c r="P124" i="4"/>
  <c r="Y102" i="4"/>
  <c r="R101" i="4"/>
  <c r="Q86" i="4"/>
  <c r="M195" i="4"/>
  <c r="L230" i="4"/>
  <c r="H44" i="4"/>
  <c r="Z94" i="4"/>
  <c r="Y87" i="4"/>
  <c r="Y93" i="4"/>
  <c r="Z181" i="4"/>
  <c r="Z178" i="4"/>
  <c r="P43" i="4"/>
  <c r="P111" i="4"/>
  <c r="R122" i="4"/>
  <c r="P95" i="4"/>
  <c r="Z105" i="4"/>
  <c r="Z90" i="4"/>
  <c r="P172" i="4"/>
  <c r="Y211" i="4"/>
  <c r="Y207" i="4"/>
  <c r="Z190" i="4"/>
  <c r="U220" i="4"/>
  <c r="Q191" i="4"/>
  <c r="Q228" i="4"/>
  <c r="M171" i="4"/>
  <c r="R214" i="4"/>
  <c r="U207" i="4"/>
  <c r="Q111" i="4"/>
  <c r="Q87" i="4"/>
  <c r="V172" i="4"/>
  <c r="M188" i="4"/>
  <c r="L214" i="4"/>
  <c r="L209" i="4"/>
  <c r="M190" i="4"/>
  <c r="U211" i="4"/>
  <c r="Y186" i="4"/>
  <c r="U185" i="4"/>
  <c r="L228" i="4"/>
  <c r="R175" i="4"/>
  <c r="L212" i="4"/>
  <c r="L203" i="4"/>
  <c r="Q171" i="4"/>
  <c r="Y174" i="4"/>
  <c r="Y175" i="4"/>
  <c r="Z209" i="4"/>
  <c r="R211" i="4"/>
  <c r="V208" i="4"/>
  <c r="P227" i="4"/>
  <c r="R229" i="4"/>
  <c r="R200" i="4"/>
  <c r="R218" i="4"/>
  <c r="V201" i="4"/>
  <c r="Q108" i="4"/>
  <c r="Q76" i="4"/>
  <c r="R189" i="4"/>
  <c r="Y191" i="4"/>
  <c r="Z172" i="4"/>
  <c r="U216" i="4"/>
  <c r="R168" i="4"/>
  <c r="U221" i="4"/>
  <c r="L201" i="4"/>
  <c r="Q177" i="4"/>
  <c r="Z76" i="4"/>
  <c r="Z197" i="4"/>
  <c r="P135" i="4"/>
  <c r="Z42" i="4"/>
  <c r="Q129" i="4"/>
  <c r="Y42" i="4"/>
  <c r="P86" i="4"/>
  <c r="Z201" i="4"/>
  <c r="U168" i="4"/>
  <c r="G43" i="4"/>
  <c r="Y113" i="4"/>
  <c r="P114" i="4"/>
  <c r="R87" i="4"/>
  <c r="Y201" i="4"/>
  <c r="P169" i="4"/>
  <c r="Z43" i="4"/>
  <c r="Y43" i="4"/>
  <c r="Y140" i="4"/>
  <c r="Q123" i="4"/>
  <c r="Y133" i="4"/>
  <c r="P93" i="4"/>
  <c r="R84" i="4"/>
  <c r="U184" i="4"/>
  <c r="L198" i="4"/>
  <c r="Z224" i="4"/>
  <c r="Z203" i="4"/>
  <c r="Q229" i="4"/>
  <c r="Z179" i="4"/>
  <c r="V195" i="4"/>
  <c r="Q180" i="4"/>
  <c r="L204" i="4"/>
  <c r="Q212" i="4"/>
  <c r="Y209" i="4"/>
  <c r="Y139" i="4"/>
  <c r="Y114" i="4"/>
  <c r="Z75" i="4"/>
  <c r="Y225" i="4"/>
  <c r="M202" i="4"/>
  <c r="Q169" i="4"/>
  <c r="R230" i="4"/>
  <c r="V221" i="4"/>
  <c r="R204" i="4"/>
  <c r="Q194" i="4"/>
  <c r="L210" i="4"/>
  <c r="M207" i="4"/>
  <c r="Y214" i="4"/>
  <c r="Q216" i="4"/>
  <c r="U210" i="4"/>
  <c r="R184" i="4"/>
  <c r="P200" i="4"/>
  <c r="M192" i="4"/>
  <c r="Q188" i="4"/>
  <c r="Z214" i="4"/>
  <c r="R190" i="4"/>
  <c r="P207" i="4"/>
  <c r="Z182" i="4"/>
  <c r="P173" i="4"/>
  <c r="V212" i="4"/>
  <c r="U224" i="4"/>
  <c r="Z97" i="4"/>
  <c r="Q85" i="4"/>
  <c r="Y189" i="4"/>
  <c r="L225" i="4"/>
  <c r="M215" i="4"/>
  <c r="Q168" i="4"/>
  <c r="M221" i="4"/>
  <c r="P201" i="4"/>
  <c r="P184" i="4"/>
  <c r="R181" i="4"/>
  <c r="L227" i="4"/>
  <c r="H99" i="4"/>
  <c r="H136" i="4"/>
  <c r="G138" i="4"/>
  <c r="H94" i="4"/>
  <c r="G140" i="4"/>
  <c r="G123" i="4"/>
  <c r="I129" i="4"/>
  <c r="H111" i="4"/>
  <c r="G87" i="4"/>
  <c r="G128" i="4"/>
  <c r="H77" i="4"/>
  <c r="H137" i="4"/>
  <c r="H121" i="4"/>
  <c r="H139" i="4"/>
  <c r="G104" i="4"/>
  <c r="G77" i="4"/>
  <c r="I135" i="4"/>
  <c r="H79" i="4"/>
  <c r="I97" i="4"/>
  <c r="H140" i="4"/>
  <c r="G130" i="4"/>
  <c r="G124" i="4"/>
  <c r="H114" i="4"/>
  <c r="G139" i="4"/>
  <c r="G98" i="4"/>
  <c r="H133" i="4"/>
  <c r="G132" i="4"/>
  <c r="G108" i="4"/>
  <c r="H125" i="4"/>
  <c r="G92" i="4"/>
  <c r="I76" i="4"/>
  <c r="H107" i="4"/>
  <c r="I87" i="4"/>
  <c r="I132" i="4"/>
  <c r="H92" i="4"/>
  <c r="H108" i="4"/>
  <c r="G88" i="4"/>
  <c r="H87" i="4"/>
  <c r="I136" i="4"/>
  <c r="G100" i="4"/>
  <c r="G122" i="4"/>
  <c r="H101" i="4"/>
  <c r="G79" i="4"/>
  <c r="G129" i="4"/>
  <c r="G99" i="4"/>
  <c r="I98" i="4"/>
  <c r="F74" i="4"/>
  <c r="G107" i="4"/>
  <c r="H112" i="4"/>
  <c r="I118" i="4"/>
  <c r="G137" i="4"/>
  <c r="G111" i="4"/>
  <c r="H76" i="4"/>
  <c r="H138" i="4"/>
  <c r="G84" i="4"/>
  <c r="I75" i="4"/>
  <c r="H83" i="4"/>
  <c r="I107" i="4"/>
  <c r="I110" i="4"/>
  <c r="I131" i="4"/>
  <c r="I78" i="4"/>
  <c r="G118" i="4"/>
  <c r="H105" i="4"/>
  <c r="I77" i="4"/>
  <c r="G97" i="4"/>
  <c r="G81" i="4"/>
  <c r="I80" i="4"/>
  <c r="I138" i="4"/>
  <c r="H75" i="4"/>
  <c r="H118" i="4"/>
  <c r="G75" i="4"/>
  <c r="I119" i="4"/>
  <c r="I102" i="4"/>
  <c r="I86" i="4"/>
  <c r="H95" i="4"/>
  <c r="I117" i="4"/>
  <c r="I84" i="4"/>
  <c r="G85" i="4"/>
  <c r="I81" i="4"/>
  <c r="I113" i="4"/>
  <c r="G91" i="4"/>
  <c r="I82" i="4"/>
  <c r="H93" i="4"/>
  <c r="Q167" i="4"/>
  <c r="R167" i="4"/>
  <c r="D38" i="4" a="1"/>
  <c r="Q38" i="4"/>
  <c r="R38" i="4"/>
  <c r="P38" i="4"/>
  <c r="I74" i="4"/>
  <c r="B74" i="4" a="1"/>
  <c r="P74" i="4"/>
  <c r="G74" i="4"/>
  <c r="H74" i="4"/>
  <c r="Q74" i="4"/>
  <c r="Y74" i="4"/>
  <c r="R74" i="4"/>
  <c r="D74" i="4" a="1"/>
  <c r="Y257" i="4"/>
  <c r="Y276" i="4"/>
  <c r="AA273" i="4"/>
  <c r="Z276" i="4"/>
  <c r="Y279" i="4"/>
  <c r="AA281" i="4"/>
  <c r="Z284" i="4"/>
  <c r="Y287" i="4"/>
  <c r="AA259" i="4"/>
  <c r="AA275" i="4"/>
  <c r="Y260" i="4"/>
  <c r="AA270" i="4"/>
  <c r="Y284" i="4"/>
  <c r="Z260" i="4"/>
  <c r="AA265" i="4"/>
  <c r="AA260" i="4"/>
  <c r="Z271" i="4"/>
  <c r="Z279" i="4"/>
  <c r="Y282" i="4"/>
  <c r="AA284" i="4"/>
  <c r="Z287" i="4"/>
  <c r="AA267" i="4"/>
  <c r="Y281" i="4"/>
  <c r="Z286" i="4"/>
  <c r="Y268" i="4"/>
  <c r="Z281" i="4"/>
  <c r="Z263" i="4"/>
  <c r="AA276" i="4"/>
  <c r="Y269" i="4"/>
  <c r="Z274" i="4"/>
  <c r="Z282" i="4"/>
  <c r="AA287" i="4"/>
  <c r="Z261" i="4"/>
  <c r="Y264" i="4"/>
  <c r="AA266" i="4"/>
  <c r="Z269" i="4"/>
  <c r="Y272" i="4"/>
  <c r="AA274" i="4"/>
  <c r="Z277" i="4"/>
  <c r="Y280" i="4"/>
  <c r="AA282" i="4"/>
  <c r="Z285" i="4"/>
  <c r="Y288" i="4"/>
  <c r="Y265" i="4"/>
  <c r="Y273" i="4"/>
  <c r="AA283" i="4"/>
  <c r="Z257" i="4"/>
  <c r="Z265" i="4"/>
  <c r="AA278" i="4"/>
  <c r="AA257" i="4"/>
  <c r="Z268" i="4"/>
  <c r="Y258" i="4"/>
  <c r="Y266" i="4"/>
  <c r="Y274" i="4"/>
  <c r="Y261" i="4"/>
  <c r="AA263" i="4"/>
  <c r="AA271" i="4"/>
  <c r="AA279" i="4"/>
  <c r="Y285" i="4"/>
  <c r="AA258" i="4"/>
  <c r="Y259" i="4"/>
  <c r="AA261" i="4"/>
  <c r="Z264" i="4"/>
  <c r="Y267" i="4"/>
  <c r="AA269" i="4"/>
  <c r="Z272" i="4"/>
  <c r="Y275" i="4"/>
  <c r="AA277" i="4"/>
  <c r="Z280" i="4"/>
  <c r="Y283" i="4"/>
  <c r="AA285" i="4"/>
  <c r="Z288" i="4"/>
  <c r="Z262" i="4"/>
  <c r="Z270" i="4"/>
  <c r="Z278" i="4"/>
  <c r="AA262" i="4"/>
  <c r="Z273" i="4"/>
  <c r="AA286" i="4"/>
  <c r="Y263" i="4"/>
  <c r="Y271" i="4"/>
  <c r="AA268" i="4"/>
  <c r="Z258" i="4"/>
  <c r="Z266" i="4"/>
  <c r="Y277" i="4"/>
  <c r="Z259" i="4"/>
  <c r="Y262" i="4"/>
  <c r="AA264" i="4"/>
  <c r="Z267" i="4"/>
  <c r="Y270" i="4"/>
  <c r="AA272" i="4"/>
  <c r="Z275" i="4"/>
  <c r="Y278" i="4"/>
  <c r="AA280" i="4"/>
  <c r="Z283" i="4"/>
  <c r="Y286" i="4"/>
  <c r="AA288" i="4"/>
  <c r="M140" i="4" l="1"/>
  <c r="L140" i="4"/>
  <c r="M135" i="4"/>
  <c r="L135" i="4"/>
  <c r="M131" i="4"/>
  <c r="L131" i="4"/>
  <c r="M127" i="4"/>
  <c r="L127" i="4"/>
  <c r="M139" i="4"/>
  <c r="L139" i="4"/>
  <c r="M136" i="4"/>
  <c r="L136" i="4"/>
  <c r="M132" i="4"/>
  <c r="L132" i="4"/>
  <c r="M128" i="4"/>
  <c r="L128" i="4"/>
  <c r="M124" i="4"/>
  <c r="L124" i="4"/>
  <c r="M137" i="4"/>
  <c r="L137" i="4"/>
  <c r="M118" i="4"/>
  <c r="L118" i="4"/>
  <c r="M115" i="4"/>
  <c r="L115" i="4"/>
  <c r="M112" i="4"/>
  <c r="L112" i="4"/>
  <c r="M134" i="4"/>
  <c r="L134" i="4"/>
  <c r="L121" i="4"/>
  <c r="M121" i="4"/>
  <c r="M107" i="4"/>
  <c r="L107" i="4"/>
  <c r="M103" i="4"/>
  <c r="L103" i="4"/>
  <c r="M99" i="4"/>
  <c r="L99" i="4"/>
  <c r="M95" i="4"/>
  <c r="L95" i="4"/>
  <c r="M91" i="4"/>
  <c r="L91" i="4"/>
  <c r="M125" i="4"/>
  <c r="L125" i="4"/>
  <c r="M114" i="4"/>
  <c r="L114" i="4"/>
  <c r="M109" i="4"/>
  <c r="L109" i="4"/>
  <c r="M138" i="4"/>
  <c r="L138" i="4"/>
  <c r="M119" i="4"/>
  <c r="L119" i="4"/>
  <c r="M104" i="4"/>
  <c r="L104" i="4"/>
  <c r="M100" i="4"/>
  <c r="L100" i="4"/>
  <c r="M96" i="4"/>
  <c r="L96" i="4"/>
  <c r="M92" i="4"/>
  <c r="L92" i="4"/>
  <c r="M88" i="4"/>
  <c r="L88" i="4"/>
  <c r="M84" i="4"/>
  <c r="L84" i="4"/>
  <c r="M129" i="4"/>
  <c r="L129" i="4"/>
  <c r="M123" i="4"/>
  <c r="L123" i="4"/>
  <c r="L111" i="4"/>
  <c r="M111" i="4"/>
  <c r="M126" i="4"/>
  <c r="L126" i="4"/>
  <c r="M120" i="4"/>
  <c r="L120" i="4"/>
  <c r="M113" i="4"/>
  <c r="L113" i="4"/>
  <c r="M108" i="4"/>
  <c r="L108" i="4"/>
  <c r="M105" i="4"/>
  <c r="L105" i="4"/>
  <c r="M133" i="4"/>
  <c r="L133" i="4"/>
  <c r="M122" i="4"/>
  <c r="L122" i="4"/>
  <c r="M117" i="4"/>
  <c r="L117" i="4"/>
  <c r="M130" i="4"/>
  <c r="L130" i="4"/>
  <c r="M116" i="4"/>
  <c r="L116" i="4"/>
  <c r="M110" i="4"/>
  <c r="L110" i="4"/>
  <c r="M106" i="4"/>
  <c r="L106" i="4"/>
  <c r="M102" i="4"/>
  <c r="L102" i="4"/>
  <c r="M98" i="4"/>
  <c r="L98" i="4"/>
  <c r="M94" i="4"/>
  <c r="L94" i="4"/>
  <c r="M90" i="4"/>
  <c r="L90" i="4"/>
  <c r="M87" i="4"/>
  <c r="L87" i="4"/>
  <c r="M86" i="4"/>
  <c r="L86" i="4"/>
  <c r="L89" i="4"/>
  <c r="M89" i="4"/>
  <c r="M79" i="4"/>
  <c r="L79" i="4"/>
  <c r="M75" i="4"/>
  <c r="L75" i="4"/>
  <c r="M76" i="4"/>
  <c r="L76" i="4"/>
  <c r="M97" i="4"/>
  <c r="L97" i="4"/>
  <c r="M83" i="4"/>
  <c r="L83" i="4"/>
  <c r="M80" i="4"/>
  <c r="L80" i="4"/>
  <c r="L85" i="4"/>
  <c r="M85" i="4"/>
  <c r="L77" i="4"/>
  <c r="M77" i="4"/>
  <c r="M93" i="4"/>
  <c r="L93" i="4"/>
  <c r="M81" i="4"/>
  <c r="L81" i="4"/>
  <c r="M82" i="4"/>
  <c r="L82" i="4"/>
  <c r="M78" i="4"/>
  <c r="L78" i="4"/>
  <c r="M101" i="4"/>
  <c r="L101" i="4"/>
  <c r="V43" i="4"/>
  <c r="U43" i="4"/>
  <c r="U140" i="4"/>
  <c r="V140" i="4"/>
  <c r="M41" i="4"/>
  <c r="L41" i="4"/>
  <c r="U39" i="4"/>
  <c r="V39" i="4"/>
  <c r="U138" i="4"/>
  <c r="V138" i="4"/>
  <c r="V134" i="4"/>
  <c r="U134" i="4"/>
  <c r="V130" i="4"/>
  <c r="U130" i="4"/>
  <c r="V126" i="4"/>
  <c r="U126" i="4"/>
  <c r="L44" i="4"/>
  <c r="M44" i="4"/>
  <c r="L42" i="4"/>
  <c r="M42" i="4"/>
  <c r="L43" i="4"/>
  <c r="M43" i="4"/>
  <c r="U135" i="4"/>
  <c r="V135" i="4"/>
  <c r="U131" i="4"/>
  <c r="V131" i="4"/>
  <c r="U127" i="4"/>
  <c r="V127" i="4"/>
  <c r="U123" i="4"/>
  <c r="V123" i="4"/>
  <c r="U119" i="4"/>
  <c r="V119" i="4"/>
  <c r="V115" i="4"/>
  <c r="U115" i="4"/>
  <c r="V111" i="4"/>
  <c r="U111" i="4"/>
  <c r="V107" i="4"/>
  <c r="U107" i="4"/>
  <c r="V44" i="4"/>
  <c r="U44" i="4"/>
  <c r="V42" i="4"/>
  <c r="U42" i="4"/>
  <c r="V41" i="4"/>
  <c r="U41" i="4"/>
  <c r="L40" i="4"/>
  <c r="M40" i="4"/>
  <c r="U136" i="4"/>
  <c r="V136" i="4"/>
  <c r="U132" i="4"/>
  <c r="V132" i="4"/>
  <c r="U128" i="4"/>
  <c r="V128" i="4"/>
  <c r="U124" i="4"/>
  <c r="V124" i="4"/>
  <c r="V120" i="4"/>
  <c r="U120" i="4"/>
  <c r="V116" i="4"/>
  <c r="U116" i="4"/>
  <c r="V40" i="4"/>
  <c r="U40" i="4"/>
  <c r="M39" i="4"/>
  <c r="L39" i="4"/>
  <c r="V137" i="4"/>
  <c r="U137" i="4"/>
  <c r="V133" i="4"/>
  <c r="U133" i="4"/>
  <c r="V129" i="4"/>
  <c r="U129" i="4"/>
  <c r="V125" i="4"/>
  <c r="U125" i="4"/>
  <c r="U121" i="4"/>
  <c r="V121" i="4"/>
  <c r="U117" i="4"/>
  <c r="V117" i="4"/>
  <c r="V106" i="4"/>
  <c r="U106" i="4"/>
  <c r="V102" i="4"/>
  <c r="U102" i="4"/>
  <c r="V98" i="4"/>
  <c r="U98" i="4"/>
  <c r="V94" i="4"/>
  <c r="U94" i="4"/>
  <c r="V110" i="4"/>
  <c r="U110" i="4"/>
  <c r="V112" i="4"/>
  <c r="U112" i="4"/>
  <c r="V103" i="4"/>
  <c r="U103" i="4"/>
  <c r="U99" i="4"/>
  <c r="V99" i="4"/>
  <c r="U95" i="4"/>
  <c r="V95" i="4"/>
  <c r="U91" i="4"/>
  <c r="V91" i="4"/>
  <c r="V87" i="4"/>
  <c r="U87" i="4"/>
  <c r="V122" i="4"/>
  <c r="U122" i="4"/>
  <c r="V139" i="4"/>
  <c r="U139" i="4"/>
  <c r="U118" i="4"/>
  <c r="V118" i="4"/>
  <c r="U114" i="4"/>
  <c r="V114" i="4"/>
  <c r="U109" i="4"/>
  <c r="V109" i="4"/>
  <c r="U104" i="4"/>
  <c r="V104" i="4"/>
  <c r="U100" i="4"/>
  <c r="V100" i="4"/>
  <c r="U96" i="4"/>
  <c r="V96" i="4"/>
  <c r="U92" i="4"/>
  <c r="V92" i="4"/>
  <c r="V105" i="4"/>
  <c r="U105" i="4"/>
  <c r="V101" i="4"/>
  <c r="U101" i="4"/>
  <c r="V97" i="4"/>
  <c r="U97" i="4"/>
  <c r="V93" i="4"/>
  <c r="U93" i="4"/>
  <c r="V89" i="4"/>
  <c r="U89" i="4"/>
  <c r="U113" i="4"/>
  <c r="V113" i="4"/>
  <c r="V108" i="4"/>
  <c r="U108" i="4"/>
  <c r="V90" i="4"/>
  <c r="U90" i="4"/>
  <c r="V84" i="4"/>
  <c r="U84" i="4"/>
  <c r="V82" i="4"/>
  <c r="U82" i="4"/>
  <c r="V78" i="4"/>
  <c r="U78" i="4"/>
  <c r="V88" i="4"/>
  <c r="U88" i="4"/>
  <c r="V79" i="4"/>
  <c r="U79" i="4"/>
  <c r="V75" i="4"/>
  <c r="U75" i="4"/>
  <c r="V86" i="4"/>
  <c r="U86" i="4"/>
  <c r="U83" i="4"/>
  <c r="V83" i="4"/>
  <c r="U80" i="4"/>
  <c r="V80" i="4"/>
  <c r="U76" i="4"/>
  <c r="V76" i="4"/>
  <c r="V85" i="4"/>
  <c r="U85" i="4"/>
  <c r="V81" i="4"/>
  <c r="U81" i="4"/>
  <c r="V77" i="4"/>
  <c r="U77" i="4"/>
  <c r="N288" i="4"/>
  <c r="M288" i="4"/>
  <c r="L288" i="4"/>
  <c r="W288" i="4"/>
  <c r="V288" i="4"/>
  <c r="U288" i="4"/>
  <c r="W286" i="4"/>
  <c r="V286" i="4"/>
  <c r="U286" i="4"/>
  <c r="W284" i="4"/>
  <c r="V284" i="4"/>
  <c r="U284" i="4"/>
  <c r="W282" i="4"/>
  <c r="V282" i="4"/>
  <c r="U282" i="4"/>
  <c r="W280" i="4"/>
  <c r="V280" i="4"/>
  <c r="U280" i="4"/>
  <c r="W278" i="4"/>
  <c r="V278" i="4"/>
  <c r="U278" i="4"/>
  <c r="L287" i="4"/>
  <c r="N287" i="4"/>
  <c r="M287" i="4"/>
  <c r="N285" i="4"/>
  <c r="M285" i="4"/>
  <c r="L285" i="4"/>
  <c r="N283" i="4"/>
  <c r="M283" i="4"/>
  <c r="L283" i="4"/>
  <c r="N281" i="4"/>
  <c r="M281" i="4"/>
  <c r="L281" i="4"/>
  <c r="N279" i="4"/>
  <c r="M279" i="4"/>
  <c r="L279" i="4"/>
  <c r="N277" i="4"/>
  <c r="M277" i="4"/>
  <c r="L277" i="4"/>
  <c r="M275" i="4"/>
  <c r="N275" i="4"/>
  <c r="L275" i="4"/>
  <c r="M273" i="4"/>
  <c r="N273" i="4"/>
  <c r="L273" i="4"/>
  <c r="M271" i="4"/>
  <c r="L271" i="4"/>
  <c r="N271" i="4"/>
  <c r="M269" i="4"/>
  <c r="N269" i="4"/>
  <c r="L269" i="4"/>
  <c r="M267" i="4"/>
  <c r="N267" i="4"/>
  <c r="L267" i="4"/>
  <c r="M265" i="4"/>
  <c r="N265" i="4"/>
  <c r="L265" i="4"/>
  <c r="M263" i="4"/>
  <c r="N263" i="4"/>
  <c r="L263" i="4"/>
  <c r="M261" i="4"/>
  <c r="N261" i="4"/>
  <c r="L261" i="4"/>
  <c r="L259" i="4"/>
  <c r="M259" i="4"/>
  <c r="N259" i="4"/>
  <c r="V287" i="4"/>
  <c r="U287" i="4"/>
  <c r="W287" i="4"/>
  <c r="U285" i="4"/>
  <c r="W285" i="4"/>
  <c r="V285" i="4"/>
  <c r="U283" i="4"/>
  <c r="W283" i="4"/>
  <c r="V283" i="4"/>
  <c r="U281" i="4"/>
  <c r="W281" i="4"/>
  <c r="V281" i="4"/>
  <c r="U279" i="4"/>
  <c r="W279" i="4"/>
  <c r="V279" i="4"/>
  <c r="U277" i="4"/>
  <c r="W277" i="4"/>
  <c r="V277" i="4"/>
  <c r="W275" i="4"/>
  <c r="U275" i="4"/>
  <c r="V275" i="4"/>
  <c r="W273" i="4"/>
  <c r="V273" i="4"/>
  <c r="U273" i="4"/>
  <c r="W271" i="4"/>
  <c r="V271" i="4"/>
  <c r="U271" i="4"/>
  <c r="W269" i="4"/>
  <c r="V269" i="4"/>
  <c r="U269" i="4"/>
  <c r="W267" i="4"/>
  <c r="V267" i="4"/>
  <c r="U267" i="4"/>
  <c r="W265" i="4"/>
  <c r="V265" i="4"/>
  <c r="U265" i="4"/>
  <c r="W263" i="4"/>
  <c r="V263" i="4"/>
  <c r="U263" i="4"/>
  <c r="W261" i="4"/>
  <c r="V261" i="4"/>
  <c r="U261" i="4"/>
  <c r="N286" i="4"/>
  <c r="M286" i="4"/>
  <c r="L286" i="4"/>
  <c r="W272" i="4"/>
  <c r="V272" i="4"/>
  <c r="U272" i="4"/>
  <c r="N268" i="4"/>
  <c r="M268" i="4"/>
  <c r="L268" i="4"/>
  <c r="W260" i="4"/>
  <c r="V260" i="4"/>
  <c r="U260" i="4"/>
  <c r="W274" i="4"/>
  <c r="V274" i="4"/>
  <c r="U274" i="4"/>
  <c r="N270" i="4"/>
  <c r="M270" i="4"/>
  <c r="L270" i="4"/>
  <c r="N282" i="4"/>
  <c r="M282" i="4"/>
  <c r="L282" i="4"/>
  <c r="W276" i="4"/>
  <c r="V276" i="4"/>
  <c r="U276" i="4"/>
  <c r="N272" i="4"/>
  <c r="M272" i="4"/>
  <c r="L272" i="4"/>
  <c r="M258" i="4"/>
  <c r="L258" i="4"/>
  <c r="N258" i="4"/>
  <c r="N274" i="4"/>
  <c r="M274" i="4"/>
  <c r="L274" i="4"/>
  <c r="W262" i="4"/>
  <c r="V262" i="4"/>
  <c r="U262" i="4"/>
  <c r="N278" i="4"/>
  <c r="M278" i="4"/>
  <c r="L278" i="4"/>
  <c r="N276" i="4"/>
  <c r="M276" i="4"/>
  <c r="L276" i="4"/>
  <c r="W264" i="4"/>
  <c r="V264" i="4"/>
  <c r="U264" i="4"/>
  <c r="M260" i="4"/>
  <c r="L260" i="4"/>
  <c r="N260" i="4"/>
  <c r="N284" i="4"/>
  <c r="M284" i="4"/>
  <c r="L284" i="4"/>
  <c r="W266" i="4"/>
  <c r="V266" i="4"/>
  <c r="U266" i="4"/>
  <c r="W259" i="4"/>
  <c r="V259" i="4"/>
  <c r="U259" i="4"/>
  <c r="W258" i="4"/>
  <c r="V258" i="4"/>
  <c r="U258" i="4"/>
  <c r="W268" i="4"/>
  <c r="V268" i="4"/>
  <c r="U268" i="4"/>
  <c r="N264" i="4"/>
  <c r="M264" i="4"/>
  <c r="L264" i="4"/>
  <c r="M262" i="4"/>
  <c r="L262" i="4"/>
  <c r="N262" i="4"/>
  <c r="N280" i="4"/>
  <c r="M280" i="4"/>
  <c r="L280" i="4"/>
  <c r="W270" i="4"/>
  <c r="V270" i="4"/>
  <c r="U270" i="4"/>
  <c r="N266" i="4"/>
  <c r="M266" i="4"/>
  <c r="L266" i="4"/>
  <c r="AB38" i="4"/>
  <c r="D167" i="4"/>
  <c r="V257" i="4"/>
  <c r="U257" i="4"/>
  <c r="W257" i="4"/>
  <c r="U38" i="4"/>
  <c r="V38" i="4"/>
  <c r="U74" i="4"/>
  <c r="V74" i="4"/>
  <c r="M257" i="4"/>
  <c r="N257" i="4"/>
  <c r="D74" i="4"/>
  <c r="E257" i="4"/>
  <c r="A257" i="4" s="1"/>
  <c r="M74" i="4"/>
  <c r="L74" i="4"/>
  <c r="B74" i="4"/>
  <c r="J27" i="4"/>
  <c r="G35" i="4" s="1"/>
  <c r="G23" i="4"/>
  <c r="L257" i="4"/>
  <c r="D38" i="4"/>
  <c r="AA192" i="4"/>
  <c r="AA138" i="4"/>
  <c r="S122" i="4"/>
  <c r="J85" i="4"/>
  <c r="J224" i="4"/>
  <c r="S100" i="4"/>
  <c r="S83" i="4"/>
  <c r="J174" i="4"/>
  <c r="J226" i="4"/>
  <c r="AA219" i="4"/>
  <c r="S132" i="4"/>
  <c r="AA225" i="4"/>
  <c r="J132" i="4"/>
  <c r="AA119" i="4"/>
  <c r="J86" i="4"/>
  <c r="AA174" i="4"/>
  <c r="AA136" i="4"/>
  <c r="AA130" i="4"/>
  <c r="S103" i="4"/>
  <c r="J186" i="4"/>
  <c r="J203" i="4"/>
  <c r="S169" i="4"/>
  <c r="J167" i="4"/>
  <c r="AA217" i="4"/>
  <c r="J138" i="4"/>
  <c r="AA100" i="4"/>
  <c r="S87" i="4"/>
  <c r="J228" i="4"/>
  <c r="S216" i="4"/>
  <c r="AA182" i="4"/>
  <c r="J131" i="4"/>
  <c r="AA42" i="4"/>
  <c r="AA75" i="4"/>
  <c r="S183" i="4"/>
  <c r="J170" i="4"/>
  <c r="AA181" i="4"/>
  <c r="S116" i="4"/>
  <c r="S131" i="4"/>
  <c r="S202" i="4"/>
  <c r="I167" i="4"/>
  <c r="AA90" i="4"/>
  <c r="AA226" i="4"/>
  <c r="S127" i="4"/>
  <c r="J217" i="4"/>
  <c r="A74" i="4"/>
  <c r="AA183" i="4"/>
  <c r="J123" i="4"/>
  <c r="S130" i="4"/>
  <c r="J81" i="4"/>
  <c r="S188" i="4"/>
  <c r="J218" i="4"/>
  <c r="AA123" i="4"/>
  <c r="I38" i="4"/>
  <c r="AA139" i="4"/>
  <c r="AA127" i="4"/>
  <c r="AA112" i="4"/>
  <c r="S207" i="4"/>
  <c r="J182" i="4"/>
  <c r="S189" i="4"/>
  <c r="J101" i="4"/>
  <c r="J201" i="4"/>
  <c r="J119" i="4"/>
  <c r="J118" i="4"/>
  <c r="J209" i="4"/>
  <c r="AA200" i="4"/>
  <c r="S128" i="4"/>
  <c r="S170" i="4"/>
  <c r="AA180" i="4"/>
  <c r="J215" i="4"/>
  <c r="AA116" i="4"/>
  <c r="J173" i="4"/>
  <c r="J227" i="4"/>
  <c r="J202" i="4"/>
  <c r="AA199" i="4"/>
  <c r="S95" i="4"/>
  <c r="J140" i="4"/>
  <c r="J39" i="4"/>
  <c r="J211" i="4"/>
  <c r="AA211" i="4"/>
  <c r="AA135" i="4"/>
  <c r="AA103" i="4"/>
  <c r="J77" i="4"/>
  <c r="J185" i="4"/>
  <c r="J93" i="4"/>
  <c r="S77" i="4"/>
  <c r="S218" i="4"/>
  <c r="S106" i="4"/>
  <c r="AA177" i="4"/>
  <c r="J133" i="4"/>
  <c r="AA227" i="4"/>
  <c r="AA131" i="4"/>
  <c r="AA99" i="4"/>
  <c r="S219" i="4"/>
  <c r="AA201" i="4"/>
  <c r="AA120" i="4"/>
  <c r="S101" i="4"/>
  <c r="AA97" i="4"/>
  <c r="J175" i="4"/>
  <c r="G38" i="4"/>
  <c r="J172" i="4"/>
  <c r="J207" i="4"/>
  <c r="AA229" i="4"/>
  <c r="J135" i="4"/>
  <c r="AA84" i="4"/>
  <c r="S76" i="4"/>
  <c r="J208" i="4"/>
  <c r="J196" i="4"/>
  <c r="AA175" i="4"/>
  <c r="S117" i="4"/>
  <c r="S113" i="4"/>
  <c r="AA89" i="4"/>
  <c r="J168" i="4"/>
  <c r="J181" i="4"/>
  <c r="AA206" i="4"/>
  <c r="S135" i="4"/>
  <c r="AA98" i="4"/>
  <c r="J169" i="4"/>
  <c r="S217" i="4"/>
  <c r="S198" i="4"/>
  <c r="AA207" i="4"/>
  <c r="S110" i="4"/>
  <c r="S228" i="4"/>
  <c r="AA170" i="4"/>
  <c r="S44" i="4"/>
  <c r="S115" i="4"/>
  <c r="AA109" i="4"/>
  <c r="AA80" i="4"/>
  <c r="J204" i="4"/>
  <c r="S204" i="4"/>
  <c r="S124" i="4"/>
  <c r="S203" i="4"/>
  <c r="S89" i="4"/>
  <c r="AA95" i="4"/>
  <c r="J117" i="4"/>
  <c r="J216" i="4"/>
  <c r="S98" i="4"/>
  <c r="J130" i="4"/>
  <c r="J109" i="4"/>
  <c r="S167" i="4"/>
  <c r="S171" i="4"/>
  <c r="J115" i="4"/>
  <c r="J230" i="4"/>
  <c r="AA186" i="4"/>
  <c r="AA198" i="4"/>
  <c r="S79" i="4"/>
  <c r="J121" i="4"/>
  <c r="J205" i="4"/>
  <c r="S99" i="4"/>
  <c r="J110" i="4"/>
  <c r="J184" i="4"/>
  <c r="S211" i="4"/>
  <c r="J136" i="4"/>
  <c r="J104" i="4"/>
  <c r="J125" i="4"/>
  <c r="J91" i="4"/>
  <c r="J222" i="4"/>
  <c r="J120" i="4"/>
  <c r="S197" i="4"/>
  <c r="S97" i="4"/>
  <c r="S179" i="4"/>
  <c r="S134" i="4"/>
  <c r="AA96" i="4"/>
  <c r="S94" i="4"/>
  <c r="S177" i="4"/>
  <c r="AA208" i="4"/>
  <c r="J137" i="4"/>
  <c r="J97" i="4"/>
  <c r="S75" i="4"/>
  <c r="J223" i="4"/>
  <c r="S105" i="4"/>
  <c r="AA86" i="4"/>
  <c r="J171" i="4"/>
  <c r="J95" i="4"/>
  <c r="AA220" i="4"/>
  <c r="S40" i="4"/>
  <c r="AA209" i="4"/>
  <c r="J129" i="4"/>
  <c r="AA133" i="4"/>
  <c r="S74" i="4"/>
  <c r="AA221" i="4"/>
  <c r="AA40" i="4"/>
  <c r="S85" i="4"/>
  <c r="AA79" i="4"/>
  <c r="J187" i="4"/>
  <c r="J188" i="4"/>
  <c r="J180" i="4"/>
  <c r="J220" i="4"/>
  <c r="AA193" i="4"/>
  <c r="S120" i="4"/>
  <c r="AA114" i="4"/>
  <c r="AA93" i="4"/>
  <c r="S173" i="4"/>
  <c r="AA218" i="4"/>
  <c r="J41" i="4"/>
  <c r="J92" i="4"/>
  <c r="AA134" i="4"/>
  <c r="J78" i="4"/>
  <c r="S206" i="4"/>
  <c r="S230" i="4"/>
  <c r="AA39" i="4"/>
  <c r="S109" i="4"/>
  <c r="J76" i="4"/>
  <c r="S201" i="4"/>
  <c r="S214" i="4"/>
  <c r="J200" i="4"/>
  <c r="AA196" i="4"/>
  <c r="J80" i="4"/>
  <c r="S225" i="4"/>
  <c r="AA223" i="4"/>
  <c r="J139" i="4"/>
  <c r="AA126" i="4"/>
  <c r="J116" i="4"/>
  <c r="AA77" i="4"/>
  <c r="S227" i="4"/>
  <c r="S196" i="4"/>
  <c r="J103" i="4"/>
  <c r="J192" i="4"/>
  <c r="J102" i="4"/>
  <c r="AA176" i="4"/>
  <c r="AA92" i="4"/>
  <c r="J191" i="4"/>
  <c r="J79" i="4"/>
  <c r="S80" i="4"/>
  <c r="S185" i="4"/>
  <c r="S121" i="4"/>
  <c r="AA104" i="4"/>
  <c r="J100" i="4"/>
  <c r="AA83" i="4"/>
  <c r="S215" i="4"/>
  <c r="J179" i="4"/>
  <c r="J124" i="4"/>
  <c r="S102" i="4"/>
  <c r="S186" i="4"/>
  <c r="S43" i="4"/>
  <c r="AA111" i="4"/>
  <c r="Z38" i="4"/>
  <c r="S111" i="4"/>
  <c r="S212" i="4"/>
  <c r="S176" i="4"/>
  <c r="J225" i="4"/>
  <c r="AA168" i="4"/>
  <c r="J107" i="4"/>
  <c r="S193" i="4"/>
  <c r="AA87" i="4"/>
  <c r="AA74" i="4"/>
  <c r="AA197" i="4"/>
  <c r="J106" i="4"/>
  <c r="J212" i="4"/>
  <c r="S220" i="4"/>
  <c r="J84" i="4"/>
  <c r="J193" i="4"/>
  <c r="AA88" i="4"/>
  <c r="AA171" i="4"/>
  <c r="S114" i="4"/>
  <c r="AA85" i="4"/>
  <c r="S172" i="4"/>
  <c r="J176" i="4"/>
  <c r="J112" i="4"/>
  <c r="AB167" i="4"/>
  <c r="S140" i="4"/>
  <c r="J113" i="4"/>
  <c r="S175" i="4"/>
  <c r="AA204" i="4"/>
  <c r="J114" i="4"/>
  <c r="S84" i="4"/>
  <c r="AA215" i="4"/>
  <c r="J194" i="4"/>
  <c r="S229" i="4"/>
  <c r="S138" i="4"/>
  <c r="S96" i="4"/>
  <c r="S226" i="4"/>
  <c r="AA44" i="4"/>
  <c r="AA132" i="4"/>
  <c r="J214" i="4"/>
  <c r="S129" i="4"/>
  <c r="S221" i="4"/>
  <c r="J189" i="4"/>
  <c r="AA128" i="4"/>
  <c r="H167" i="4"/>
  <c r="AA212" i="4"/>
  <c r="S41" i="4"/>
  <c r="AA107" i="4"/>
  <c r="S178" i="4"/>
  <c r="S195" i="4"/>
  <c r="S119" i="4"/>
  <c r="J87" i="4"/>
  <c r="S222" i="4"/>
  <c r="AA106" i="4"/>
  <c r="AA216" i="4"/>
  <c r="AA124" i="4"/>
  <c r="AA228" i="4"/>
  <c r="S137" i="4"/>
  <c r="J89" i="4"/>
  <c r="S209" i="4"/>
  <c r="AA169" i="4"/>
  <c r="AA129" i="4"/>
  <c r="AA115" i="4"/>
  <c r="AA78" i="4"/>
  <c r="J177" i="4"/>
  <c r="Z74" i="4"/>
  <c r="S180" i="4"/>
  <c r="AA210" i="4"/>
  <c r="J44" i="4"/>
  <c r="J96" i="4"/>
  <c r="J90" i="4"/>
  <c r="J82" i="4"/>
  <c r="S174" i="4"/>
  <c r="AA187" i="4"/>
  <c r="S42" i="4"/>
  <c r="AA110" i="4"/>
  <c r="AA101" i="4"/>
  <c r="AA81" i="4"/>
  <c r="S192" i="4"/>
  <c r="J190" i="4"/>
  <c r="J40" i="4"/>
  <c r="J105" i="4"/>
  <c r="S81" i="4"/>
  <c r="Y167" i="4"/>
  <c r="J178" i="4"/>
  <c r="S199" i="4"/>
  <c r="AA230" i="4"/>
  <c r="AA82" i="4"/>
  <c r="J98" i="4"/>
  <c r="AA203" i="4"/>
  <c r="S136" i="4"/>
  <c r="S104" i="4"/>
  <c r="AA125" i="4"/>
  <c r="J88" i="4"/>
  <c r="S38" i="4"/>
  <c r="S181" i="4"/>
  <c r="AA94" i="4"/>
  <c r="S191" i="4"/>
  <c r="S108" i="4"/>
  <c r="S125" i="4"/>
  <c r="S205" i="4"/>
  <c r="S123" i="4"/>
  <c r="S210" i="4"/>
  <c r="AA205" i="4"/>
  <c r="AA185" i="4"/>
  <c r="AA202" i="4"/>
  <c r="J43" i="4"/>
  <c r="J94" i="4"/>
  <c r="Z167" i="4"/>
  <c r="AA179" i="4"/>
  <c r="J111" i="4"/>
  <c r="S82" i="4"/>
  <c r="AA191" i="4"/>
  <c r="S92" i="4"/>
  <c r="J83" i="4"/>
  <c r="S168" i="4"/>
  <c r="AA140" i="4"/>
  <c r="S78" i="4"/>
  <c r="S184" i="4"/>
  <c r="AA167" i="4"/>
  <c r="AA76" i="4"/>
  <c r="S139" i="4"/>
  <c r="S88" i="4"/>
  <c r="J197" i="4"/>
  <c r="H38" i="4"/>
  <c r="J122" i="4"/>
  <c r="M167" i="4"/>
  <c r="J99" i="4"/>
  <c r="J199" i="4"/>
  <c r="AA184" i="4"/>
  <c r="AA213" i="4"/>
  <c r="AA43" i="4"/>
  <c r="J128" i="4"/>
  <c r="AA105" i="4"/>
  <c r="S208" i="4"/>
  <c r="AA222" i="4"/>
  <c r="S90" i="4"/>
  <c r="AA188" i="4"/>
  <c r="J219" i="4"/>
  <c r="AA137" i="4"/>
  <c r="S213" i="4"/>
  <c r="J75" i="4"/>
  <c r="S190" i="4"/>
  <c r="A38" i="4"/>
  <c r="AA108" i="4"/>
  <c r="J42" i="4"/>
  <c r="AA117" i="4"/>
  <c r="AA118" i="4"/>
  <c r="J213" i="4"/>
  <c r="S118" i="4"/>
  <c r="AA214" i="4"/>
  <c r="J74" i="4"/>
  <c r="AA91" i="4"/>
  <c r="J108" i="4"/>
  <c r="AA224" i="4"/>
  <c r="AA41" i="4"/>
  <c r="AA172" i="4"/>
  <c r="J206" i="4"/>
  <c r="AA190" i="4"/>
  <c r="J195" i="4"/>
  <c r="AA38" i="4"/>
  <c r="J38" i="4"/>
  <c r="J221" i="4"/>
  <c r="J126" i="4"/>
  <c r="AA121" i="4"/>
  <c r="J198" i="4"/>
  <c r="AA178" i="4"/>
  <c r="S200" i="4"/>
  <c r="AA194" i="4"/>
  <c r="AA122" i="4"/>
  <c r="S126" i="4"/>
  <c r="J183" i="4"/>
  <c r="S223" i="4"/>
  <c r="AA102" i="4"/>
  <c r="J134" i="4"/>
  <c r="S86" i="4"/>
  <c r="AA195" i="4"/>
  <c r="S224" i="4"/>
  <c r="S182" i="4"/>
  <c r="J210" i="4"/>
  <c r="S93" i="4"/>
  <c r="S39" i="4"/>
  <c r="Y38" i="4"/>
  <c r="S112" i="4"/>
  <c r="S107" i="4"/>
  <c r="S187" i="4"/>
  <c r="AA113" i="4"/>
  <c r="S91" i="4"/>
  <c r="J229" i="4"/>
  <c r="S133" i="4"/>
  <c r="AA173" i="4"/>
  <c r="J127" i="4"/>
  <c r="G167" i="4"/>
  <c r="AA189" i="4"/>
  <c r="L167" i="4"/>
  <c r="S194" i="4"/>
  <c r="N83" i="4" l="1"/>
  <c r="W90" i="4"/>
  <c r="W79" i="4"/>
  <c r="N75" i="4"/>
  <c r="N79" i="4"/>
  <c r="W84" i="4"/>
  <c r="N88" i="4"/>
  <c r="W98" i="4"/>
  <c r="W82" i="4"/>
  <c r="N86" i="4"/>
  <c r="N87" i="4"/>
  <c r="W75" i="4"/>
  <c r="W78" i="4"/>
  <c r="N78" i="4"/>
  <c r="N82" i="4"/>
  <c r="N84" i="4"/>
  <c r="W81" i="4"/>
  <c r="W77" i="4"/>
  <c r="N77" i="4"/>
  <c r="N81" i="4"/>
  <c r="N76" i="4"/>
  <c r="W76" i="4"/>
  <c r="W80" i="4"/>
  <c r="W83" i="4"/>
  <c r="N85" i="4"/>
  <c r="W94" i="4"/>
  <c r="N80" i="4"/>
  <c r="W86" i="4"/>
  <c r="W87" i="4"/>
  <c r="W91" i="4"/>
  <c r="W95" i="4"/>
  <c r="W99" i="4"/>
  <c r="W103" i="4"/>
  <c r="N114" i="4"/>
  <c r="W131" i="4"/>
  <c r="W140" i="4"/>
  <c r="N91" i="4"/>
  <c r="N95" i="4"/>
  <c r="N99" i="4"/>
  <c r="N103" i="4"/>
  <c r="N107" i="4"/>
  <c r="W110" i="4"/>
  <c r="N112" i="4"/>
  <c r="W123" i="4"/>
  <c r="W124" i="4"/>
  <c r="W134" i="4"/>
  <c r="W102" i="4"/>
  <c r="W106" i="4"/>
  <c r="W108" i="4"/>
  <c r="N115" i="4"/>
  <c r="N116" i="4"/>
  <c r="W127" i="4"/>
  <c r="N90" i="4"/>
  <c r="N94" i="4"/>
  <c r="N98" i="4"/>
  <c r="N102" i="4"/>
  <c r="N106" i="4"/>
  <c r="N110" i="4"/>
  <c r="W113" i="4"/>
  <c r="W119" i="4"/>
  <c r="W130" i="4"/>
  <c r="W85" i="4"/>
  <c r="W89" i="4"/>
  <c r="W93" i="4"/>
  <c r="W97" i="4"/>
  <c r="W101" i="4"/>
  <c r="W105" i="4"/>
  <c r="N108" i="4"/>
  <c r="W111" i="4"/>
  <c r="N120" i="4"/>
  <c r="N89" i="4"/>
  <c r="N93" i="4"/>
  <c r="N97" i="4"/>
  <c r="N101" i="4"/>
  <c r="N105" i="4"/>
  <c r="W118" i="4"/>
  <c r="W126" i="4"/>
  <c r="W39" i="4"/>
  <c r="W88" i="4"/>
  <c r="W92" i="4"/>
  <c r="W96" i="4"/>
  <c r="W100" i="4"/>
  <c r="W104" i="4"/>
  <c r="W109" i="4"/>
  <c r="N111" i="4"/>
  <c r="W114" i="4"/>
  <c r="W122" i="4"/>
  <c r="W135" i="4"/>
  <c r="N92" i="4"/>
  <c r="N96" i="4"/>
  <c r="N100" i="4"/>
  <c r="N104" i="4"/>
  <c r="W107" i="4"/>
  <c r="W112" i="4"/>
  <c r="W115" i="4"/>
  <c r="W116" i="4"/>
  <c r="W117" i="4"/>
  <c r="W120" i="4"/>
  <c r="W138" i="4"/>
  <c r="N140" i="4"/>
  <c r="N119" i="4"/>
  <c r="N123" i="4"/>
  <c r="N127" i="4"/>
  <c r="N131" i="4"/>
  <c r="N135" i="4"/>
  <c r="N118" i="4"/>
  <c r="N122" i="4"/>
  <c r="N126" i="4"/>
  <c r="N130" i="4"/>
  <c r="N134" i="4"/>
  <c r="N138" i="4"/>
  <c r="W121" i="4"/>
  <c r="W125" i="4"/>
  <c r="W129" i="4"/>
  <c r="W133" i="4"/>
  <c r="W137" i="4"/>
  <c r="W40" i="4"/>
  <c r="W41" i="4"/>
  <c r="N109" i="4"/>
  <c r="N113" i="4"/>
  <c r="N117" i="4"/>
  <c r="N121" i="4"/>
  <c r="N125" i="4"/>
  <c r="N129" i="4"/>
  <c r="N133" i="4"/>
  <c r="N137" i="4"/>
  <c r="W139" i="4"/>
  <c r="W43" i="4"/>
  <c r="W128" i="4"/>
  <c r="W132" i="4"/>
  <c r="W136" i="4"/>
  <c r="N40" i="4"/>
  <c r="W42" i="4"/>
  <c r="N124" i="4"/>
  <c r="N128" i="4"/>
  <c r="N132" i="4"/>
  <c r="N136" i="4"/>
  <c r="N139" i="4"/>
  <c r="N41" i="4"/>
  <c r="N44" i="4"/>
  <c r="N43" i="4"/>
  <c r="N42" i="4"/>
  <c r="N39" i="4"/>
  <c r="W44" i="4"/>
  <c r="W194" i="4"/>
  <c r="N210" i="4"/>
  <c r="N211" i="4"/>
  <c r="W171" i="4"/>
  <c r="N227" i="4"/>
  <c r="W74" i="4"/>
  <c r="W38" i="4"/>
  <c r="N220" i="4"/>
  <c r="W182" i="4"/>
  <c r="W208" i="4"/>
  <c r="W189" i="4"/>
  <c r="N173" i="4"/>
  <c r="W201" i="4"/>
  <c r="N74" i="4"/>
  <c r="W215" i="4"/>
  <c r="W221" i="4"/>
  <c r="W175" i="4"/>
  <c r="N213" i="4"/>
  <c r="W203" i="4"/>
  <c r="W227" i="4"/>
  <c r="W196" i="4"/>
  <c r="N194" i="4"/>
  <c r="W225" i="4"/>
  <c r="N183" i="4"/>
  <c r="N170" i="4"/>
  <c r="N228" i="4"/>
  <c r="N195" i="4"/>
  <c r="W191" i="4"/>
  <c r="W230" i="4"/>
  <c r="W178" i="4"/>
  <c r="N204" i="4"/>
  <c r="N199" i="4"/>
  <c r="W210" i="4"/>
  <c r="N215" i="4"/>
  <c r="N171" i="4"/>
  <c r="W217" i="4"/>
  <c r="W209" i="4"/>
  <c r="W223" i="4"/>
  <c r="N193" i="4"/>
  <c r="N205" i="4"/>
  <c r="N187" i="4"/>
  <c r="N212" i="4"/>
  <c r="N169" i="4"/>
  <c r="N225" i="4"/>
  <c r="N198" i="4"/>
  <c r="N201" i="4"/>
  <c r="W224" i="4"/>
  <c r="N190" i="4"/>
  <c r="W177" i="4"/>
  <c r="N217" i="4"/>
  <c r="W183" i="4"/>
  <c r="W180" i="4"/>
  <c r="N206" i="4"/>
  <c r="N222" i="4"/>
  <c r="N168" i="4"/>
  <c r="W226" i="4"/>
  <c r="N189" i="4"/>
  <c r="N203" i="4"/>
  <c r="W205" i="4"/>
  <c r="W168" i="4"/>
  <c r="W206" i="4"/>
  <c r="W190" i="4"/>
  <c r="W228" i="4"/>
  <c r="W193" i="4"/>
  <c r="N177" i="4"/>
  <c r="W192" i="4"/>
  <c r="W187" i="4"/>
  <c r="N224" i="4"/>
  <c r="N216" i="4"/>
  <c r="N176" i="4"/>
  <c r="N179" i="4"/>
  <c r="W211" i="4"/>
  <c r="N207" i="4"/>
  <c r="W213" i="4"/>
  <c r="N188" i="4"/>
  <c r="N197" i="4"/>
  <c r="W169" i="4"/>
  <c r="N181" i="4"/>
  <c r="W167" i="4"/>
  <c r="W229" i="4"/>
  <c r="N202" i="4"/>
  <c r="N178" i="4"/>
  <c r="W170" i="4"/>
  <c r="W199" i="4"/>
  <c r="W204" i="4"/>
  <c r="W219" i="4"/>
  <c r="W188" i="4"/>
  <c r="N230" i="4"/>
  <c r="W212" i="4"/>
  <c r="N218" i="4"/>
  <c r="W186" i="4"/>
  <c r="N186" i="4"/>
  <c r="W214" i="4"/>
  <c r="N221" i="4"/>
  <c r="N226" i="4"/>
  <c r="W176" i="4"/>
  <c r="N229" i="4"/>
  <c r="N182" i="4"/>
  <c r="W181" i="4"/>
  <c r="W184" i="4"/>
  <c r="N208" i="4"/>
  <c r="N196" i="4"/>
  <c r="N214" i="4"/>
  <c r="W195" i="4"/>
  <c r="W216" i="4"/>
  <c r="W202" i="4"/>
  <c r="W198" i="4"/>
  <c r="N192" i="4"/>
  <c r="W200" i="4"/>
  <c r="N219" i="4"/>
  <c r="N209" i="4"/>
  <c r="W173" i="4"/>
  <c r="N172" i="4"/>
  <c r="N184" i="4"/>
  <c r="W185" i="4"/>
  <c r="W207" i="4"/>
  <c r="W179" i="4"/>
  <c r="W174" i="4"/>
  <c r="N174" i="4"/>
  <c r="N223" i="4"/>
  <c r="W222" i="4"/>
  <c r="W220" i="4"/>
  <c r="N191" i="4"/>
  <c r="W172" i="4"/>
  <c r="N200" i="4"/>
  <c r="N185" i="4"/>
  <c r="N180" i="4"/>
  <c r="W197" i="4"/>
  <c r="N175" i="4"/>
  <c r="W218" i="4"/>
  <c r="N167" i="4"/>
  <c r="M38" i="4"/>
  <c r="N38" i="4"/>
  <c r="L3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<sst xmlns="http://schemas.openxmlformats.org/spreadsheetml/2006/main" count="396" uniqueCount="217">
  <si>
    <t>[Begin Format Range]</t>
  </si>
  <si>
    <t>Default</t>
  </si>
  <si>
    <t>Leaf</t>
  </si>
  <si>
    <t>[End Format Range]</t>
  </si>
  <si>
    <t>Element Name</t>
  </si>
  <si>
    <t>FX Calculation</t>
  </si>
  <si>
    <t>Company</t>
  </si>
  <si>
    <t>Financial Year</t>
  </si>
  <si>
    <t>Financial Period</t>
  </si>
  <si>
    <t>m_MA Reporting</t>
  </si>
  <si>
    <t>Period YTD</t>
  </si>
  <si>
    <t>Consolidation Layer</t>
  </si>
  <si>
    <t>Actual</t>
  </si>
  <si>
    <t>Budget</t>
  </si>
  <si>
    <t>{TM1SubsetToSet([Accounts - MA].[Accounts - MA], "KPI Reporting Subset")}</t>
  </si>
  <si>
    <t>Server Name</t>
  </si>
  <si>
    <t>Finance:</t>
  </si>
  <si>
    <t>Dimensions</t>
  </si>
  <si>
    <t>Accounts - MA</t>
  </si>
  <si>
    <t>Period YTD Attribute</t>
  </si>
  <si>
    <t xml:space="preserve">ACT </t>
  </si>
  <si>
    <t>Fore 3+9</t>
  </si>
  <si>
    <t xml:space="preserve">BUD </t>
  </si>
  <si>
    <t>Previous Year (Derived)</t>
  </si>
  <si>
    <t>PY</t>
  </si>
  <si>
    <t>Actual vs Forecast</t>
  </si>
  <si>
    <t>Actual vs Budget</t>
  </si>
  <si>
    <t>Actual vs Prior Year</t>
  </si>
  <si>
    <t>ACT vs Fore</t>
  </si>
  <si>
    <t>ACT vs BUD</t>
  </si>
  <si>
    <t>ACT vs PY</t>
  </si>
  <si>
    <t>Month</t>
  </si>
  <si>
    <t>Year to Date</t>
  </si>
  <si>
    <t>Full Year</t>
  </si>
  <si>
    <t>All Financial Periods</t>
  </si>
  <si>
    <t>{TM1TOGGLEEXPANDMODE(TM1SubsetToSet([Accounts - MA].[Accounts - MA] , "P&amp;L Reporting Subset" , "public") , EXPAND_ABOVE)}</t>
  </si>
  <si>
    <t>{TM1TOGGLEEXPANDMODE({{[Accounts - MA].[Accounts - MA].[NCA_tangNL_bf],[Accounts - MA].[Accounts - MA].[NCA_tangNL_add],[Accounts - MA].[Accounts - MA].[NCA_tangNL_dep],[Accounts - MA].[Accounts - MA].[NCA_tangNL_disp],[Accounts - MA].[Accounts - MA].[NCA_tangNL_other],[Accounts - MA].[Accounts - MA].[TANGIBLE FIXED ASSETS (not leased)],[Accounts - MA].[Accounts - MA].[NCA_intgNL_add],[Accounts - MA].[Accounts - MA].[NCA_intgNL_bf],[Accounts - MA].[Accounts - MA].[NCA_intgNL_amort],[Accounts - MA].[Accounts - MA].[NCA_intgNL_disp],[Accounts - MA].[Accounts - MA].[NCA_intgNL_other],[Accounts - MA].[Accounts - MA].[INTANGIBLE FIXED ASSETS (not leased)],[Accounts - MA].[Accounts - MA].[NCA_tangLE_bf],[Accounts - MA].[Accounts - MA].[NCA_tangLE_add],[Accounts - MA].[Accounts - MA].[NCA_tangLE_dep],[Accounts - MA].[Accounts - MA].[NCA_tangLE_disp],[Accounts - MA].[Accounts - MA].[NCA_tangLE_other],[Accounts - MA].[Accounts - MA].[LEASED TANGIBLE FIXED ASSETS],[Accounts - MA].[Accounts - MA].[NCA_intgLE_bf],[Accounts - MA].[Accounts - MA].[NCA_intgLE_add],[Accounts - MA].[Accounts - MA].[NCA_intgLE_amort],[Accounts - MA].[Accounts - MA].[NCA_intgLE_disp],[Accounts - MA].[Accounts - MA].[NCA_intgLE_other],[Accounts - MA].[Accounts - MA].[LEASED INTANGIBLE FIXED ASSETS],[Accounts - MA].[Accounts - MA].[NCA_othr_deftax],[Accounts - MA].[Accounts - MA].[NCA_othr_intergreceiveDIV],[Accounts - MA].[Accounts - MA].[NCA_othr_intergreceiveNONDIV],[Accounts - MA].[Accounts - MA].[NCA_othr_investments],[Accounts - MA].[Accounts - MA].[NCA_othr_conassets],[Accounts - MA].[Accounts - MA].[TOTAL NON-CURRENT ASSETS],[Accounts - MA].[Accounts - MA].[CAS_invt_cost],[Accounts - MA].[Accounts - MA].[CAS_invt_prov],[Accounts - MA].[Accounts - MA].[CAS_tradereceivables],[Accounts - MA].[Accounts - MA].[CAS_prepayments],[Accounts - MA].[Accounts - MA].[CAS_otherreceive],[Accounts - MA].[Accounts - MA].[CAS_conassets],[Accounts - MA].[Accounts - MA].[CAS_assetsale],[Accounts - MA].[Accounts - MA].[CAS_intergreceiveNONDIV],[Accounts - MA].[Accounts - MA].[CAS_cash],[Accounts - MA].[Accounts - MA].[CAS_intergreceiveDIV],[Accounts - MA].[Accounts - MA].[CAS_curtax],[Accounts - MA].[Accounts - MA].[TOTAL CURRENT ASSETS],[Accounts - MA].[Accounts - MA].[CLI_tradepayables],[Accounts - MA].[Accounts - MA].[CLI_accruals],[Accounts - MA].[Accounts - MA].[CLI_provisions],[Accounts - MA].[Accounts - MA].[CLI_otherpayables],[Accounts - MA].[Accounts - MA].[CLI_conliab],[Accounts - MA].[Accounts - MA].[CLI_intergpayablesNONDIV],[Accounts - MA].[Accounts - MA].[CLI_taxliab],[Accounts - MA].[Accounts - MA].[CLI_defdtax],[Accounts - MA].[Accounts - MA].[CLI_divpayables],[Accounts - MA].[Accounts - MA].[CLI_lease],[Accounts - MA].[Accounts - MA].[CLI_intergpayablesDIV],[Accounts - MA].[Accounts - MA].[CLI_loans],[Accounts - MA].[Accounts - MA].[TOTAL CURRENT LIABILITIES],[Accounts - MA].[Accounts - MA].[NET CURRENT ASSETS / (LIABILITIES)],[Accounts - MA].[Accounts - MA].[NCL_lease],[Accounts - MA].[Accounts - MA].[NCL_pension],[Accounts - MA].[Accounts - MA].[NCL_intergpayablesNONDIV],[Accounts - MA].[Accounts - MA].[NCL_loans],[Accounts - MA].[Accounts - MA].[NCL_intergpayablesDIV],[Accounts - MA].[Accounts - MA].[TOTAL NON-CURRENT LIABILITIES],[Accounts - MA].[Accounts - MA].[NET ASSETS / (LIABILITIES)]}}, EXPAND_ABOVE)}</t>
  </si>
  <si>
    <t>Custom</t>
  </si>
  <si>
    <t>FY24 Actual / Forecast versus Budget / Prior Year</t>
  </si>
  <si>
    <t>Source forecast</t>
  </si>
  <si>
    <t>{TM1TOGGLEEXPANDMODE({TM1SubsetToSet([Accounts - Cashflow].[Accounts - Cashflow], "Detailed Cashflow")}, EXPAND_ABOVE)}</t>
  </si>
  <si>
    <t>m_MA Cashflow</t>
  </si>
  <si>
    <t>YTD</t>
  </si>
  <si>
    <t>P12</t>
  </si>
  <si>
    <t>Total</t>
  </si>
  <si>
    <t>Fin Per:</t>
  </si>
  <si>
    <t>Date:</t>
  </si>
  <si>
    <t>Month:</t>
  </si>
  <si>
    <t>Δ vs BUD</t>
  </si>
  <si>
    <t>Δ vs PY</t>
  </si>
  <si>
    <t>Headcount - factory overheads labour (FTEs)</t>
  </si>
  <si>
    <t>Headcount - indirect COS labour (FTEs)</t>
  </si>
  <si>
    <t>booked orders - product (revenue value)</t>
  </si>
  <si>
    <t>booked orders - tooling (revenue value)</t>
  </si>
  <si>
    <t>Cash from Underlying EBIT</t>
  </si>
  <si>
    <t>Depreciation Non-buildings</t>
  </si>
  <si>
    <t>Depreciation Buildings</t>
  </si>
  <si>
    <t>Amortisation</t>
  </si>
  <si>
    <t>Underlying EBITDA</t>
  </si>
  <si>
    <t>Movement in Inventory</t>
  </si>
  <si>
    <t>Movement in trade receivables</t>
  </si>
  <si>
    <t>Movement in trade payables</t>
  </si>
  <si>
    <t>Movement in other working capital</t>
  </si>
  <si>
    <t>Working Capital Movements</t>
  </si>
  <si>
    <t>Operating Cashflows</t>
  </si>
  <si>
    <t>Tangible Fixed Asset Capex</t>
  </si>
  <si>
    <t>Intangible Fixed Asset Capex</t>
  </si>
  <si>
    <t>Lease Capital Payments (IFRS16)</t>
  </si>
  <si>
    <t>Interest</t>
  </si>
  <si>
    <t>Taxation</t>
  </si>
  <si>
    <t>Forex</t>
  </si>
  <si>
    <t>Exceptional Costs</t>
  </si>
  <si>
    <t>CGPS Pension Contribtutions</t>
  </si>
  <si>
    <t>Trading Cashflows</t>
  </si>
  <si>
    <t>Total Cash Movement</t>
  </si>
  <si>
    <t>CLOSING CASH</t>
  </si>
  <si>
    <t>Depreciation</t>
  </si>
  <si>
    <t>Disposals - Net</t>
  </si>
  <si>
    <t>Other FA movements</t>
  </si>
  <si>
    <t>TANGIBLE FIXED ASSETS (not leased)</t>
  </si>
  <si>
    <t>Additions - Intangibles</t>
  </si>
  <si>
    <t>Intangible Fixed Assets NBV B/F @ Opening Rate</t>
  </si>
  <si>
    <t>Amortisation - Intangibles</t>
  </si>
  <si>
    <t>Other FA movements - Intangibles</t>
  </si>
  <si>
    <t>INTANGIBLE FIXED ASSETS (not leased)</t>
  </si>
  <si>
    <t>Leased Tangible Fixed Assets NBV B/F @ Opening Rate</t>
  </si>
  <si>
    <t>Depreciation - Leased</t>
  </si>
  <si>
    <t>Disposals - Net - Leased</t>
  </si>
  <si>
    <t>Other FA Movements - Leased</t>
  </si>
  <si>
    <t>LEASED TANGIBLE FIXED ASSETS</t>
  </si>
  <si>
    <t>Leased Intangible Fixed Assets NBV B/F @ Opening Rate</t>
  </si>
  <si>
    <t>Additions -  Intangibles Leased</t>
  </si>
  <si>
    <t>Amortisation - Intangibles Leased</t>
  </si>
  <si>
    <t>LEASED INTANGIBLE FIXED ASSETS</t>
  </si>
  <si>
    <t>Deferred tax assers &gt; 1yr</t>
  </si>
  <si>
    <t>TOTAL NON-CURRENT ASSETS</t>
  </si>
  <si>
    <t>Inventory - Cost</t>
  </si>
  <si>
    <t>Inventory - Provisions</t>
  </si>
  <si>
    <t>Trade Receivables</t>
  </si>
  <si>
    <t>Prepayments</t>
  </si>
  <si>
    <t>Other Receivable</t>
  </si>
  <si>
    <t>Contract Assets &lt; 1yr (IFRS 15)</t>
  </si>
  <si>
    <t>Assets Held for Sale</t>
  </si>
  <si>
    <t>Cash (net of overdrafts)</t>
  </si>
  <si>
    <t>Current tax</t>
  </si>
  <si>
    <t>TOTAL CURRENT ASSETS</t>
  </si>
  <si>
    <t>Trade Payables</t>
  </si>
  <si>
    <t>Accruals</t>
  </si>
  <si>
    <t>Provisions</t>
  </si>
  <si>
    <t>Other Payable</t>
  </si>
  <si>
    <t>Contract Obligations (IFRS 15)</t>
  </si>
  <si>
    <t>Corp Tax liability</t>
  </si>
  <si>
    <t>Deferred Tax liability</t>
  </si>
  <si>
    <t>Current Lease Liabilities (IFRS 16)</t>
  </si>
  <si>
    <t>Short term loans</t>
  </si>
  <si>
    <t>TOTAL CURRENT LIABILITIES</t>
  </si>
  <si>
    <t>NET CURRENT ASSETS / (LIABILITIES)</t>
  </si>
  <si>
    <t>Non-current Lease Liabilities (IFRS 16)</t>
  </si>
  <si>
    <t>Pension Liability (IAS 19)</t>
  </si>
  <si>
    <t>Long term loans</t>
  </si>
  <si>
    <t>TOTAL NON-CURRENT LIABILITIES</t>
  </si>
  <si>
    <t>NET ASSETS / (LIABILITIES)</t>
  </si>
  <si>
    <t>D&amp;E sales external</t>
  </si>
  <si>
    <t>TOTAL SALES</t>
  </si>
  <si>
    <t>MS Raw Material</t>
  </si>
  <si>
    <t>Manufacturing COS labour</t>
  </si>
  <si>
    <t>MS Freight</t>
  </si>
  <si>
    <t>MS Other Variable Cost</t>
  </si>
  <si>
    <t>MS Energy</t>
  </si>
  <si>
    <t>MS Other Materials</t>
  </si>
  <si>
    <t>Manufacturing COS direct overheads - other</t>
  </si>
  <si>
    <t>MS Contribution Margin</t>
  </si>
  <si>
    <t>D&amp;E COS</t>
  </si>
  <si>
    <t>D&amp;E Contribution Margin</t>
  </si>
  <si>
    <t>MS Indirect Labour</t>
  </si>
  <si>
    <t>Factory overhead Energy</t>
  </si>
  <si>
    <t>MS_Maintenance</t>
  </si>
  <si>
    <t>D&amp;E Indirect Labour</t>
  </si>
  <si>
    <t>D&amp;E Other Factory Overheads</t>
  </si>
  <si>
    <t>Factory overhead D&amp;E Maintenance</t>
  </si>
  <si>
    <t>Factory overhead Machine Rental</t>
  </si>
  <si>
    <t>Factory overhead Property Repairs</t>
  </si>
  <si>
    <t>Factory overhead Rent and Rates</t>
  </si>
  <si>
    <t>Factory overhead Other Factory Expenses</t>
  </si>
  <si>
    <t>Factory overhead Travel, Ent &amp; Motor</t>
  </si>
  <si>
    <t>Factory overhead Quality Assurance Costs</t>
  </si>
  <si>
    <t>Factory overhead Training and Recruitment</t>
  </si>
  <si>
    <t>Factory overhead Overhead in stock adjustment</t>
  </si>
  <si>
    <t>Administration Salaries</t>
  </si>
  <si>
    <t>STI</t>
  </si>
  <si>
    <t>PSP &amp; LTIP</t>
  </si>
  <si>
    <t>Administration Travel, Ent &amp; Motor</t>
  </si>
  <si>
    <t>Administration Telephone, Post &amp; Office</t>
  </si>
  <si>
    <t>Administration Insurance</t>
  </si>
  <si>
    <t>Administration Auditing Costs</t>
  </si>
  <si>
    <t>Administration Legal and Professional</t>
  </si>
  <si>
    <t>Administration Computer Costs</t>
  </si>
  <si>
    <t>Administration Other</t>
  </si>
  <si>
    <t>Administration FX Gain / Loss</t>
  </si>
  <si>
    <t>Selling Salaries</t>
  </si>
  <si>
    <t>Selling Other</t>
  </si>
  <si>
    <t>Sales Commision</t>
  </si>
  <si>
    <t>R&amp;D Salaries</t>
  </si>
  <si>
    <t>R&amp;D Other</t>
  </si>
  <si>
    <t>Divisional Administration</t>
  </si>
  <si>
    <t>ADMINISTRATIVE OVERHEADS</t>
  </si>
  <si>
    <t>UNDERLYING EBITDA</t>
  </si>
  <si>
    <t>Depreciation non-buildings</t>
  </si>
  <si>
    <t>Depreciation buildings</t>
  </si>
  <si>
    <t>UNDERLYING EBIT</t>
  </si>
  <si>
    <t>Exceptional costs (please comment in cell to describe)</t>
  </si>
  <si>
    <t>Profit/loss on disposal of fixed assets</t>
  </si>
  <si>
    <t>Interest - bank</t>
  </si>
  <si>
    <t>Interest - lease</t>
  </si>
  <si>
    <t>Interest - other</t>
  </si>
  <si>
    <t>EBT</t>
  </si>
  <si>
    <t>Tax (Charge) / Credit</t>
  </si>
  <si>
    <t>EAT</t>
  </si>
  <si>
    <t>Total Retained Earnings</t>
  </si>
  <si>
    <t>Tangible Fixed Assets - Additions Owned</t>
  </si>
  <si>
    <t>Tangible Fixed Assets - Additions Leased</t>
  </si>
  <si>
    <t>Δ vs Fore</t>
  </si>
  <si>
    <t>Headcount - administrative overheads labour (FTEs)</t>
  </si>
  <si>
    <t>MS Contribution Margin %</t>
  </si>
  <si>
    <t>D&amp;E Contribution Margin %</t>
  </si>
  <si>
    <t>uEBIT D&amp;E</t>
  </si>
  <si>
    <t>Factory Overheads % of Total Revenue</t>
  </si>
  <si>
    <t>Admin Overheads % of Total Revenue</t>
  </si>
  <si>
    <t>uEBIT %</t>
  </si>
  <si>
    <t>Share capital</t>
  </si>
  <si>
    <t>Share premium</t>
  </si>
  <si>
    <t>Translation reserves</t>
  </si>
  <si>
    <t>Retained earnings</t>
  </si>
  <si>
    <t>Non-Controlling interests</t>
  </si>
  <si>
    <t>TOTAL EQUITY AND RESERVES</t>
  </si>
  <si>
    <t>Percent</t>
  </si>
  <si>
    <t>Disposals - Net - Intangibles</t>
  </si>
  <si>
    <t>Disposals - Net - Intangibles Leased</t>
  </si>
  <si>
    <t>Tangible Fixed Asset Disposal Proceeds</t>
  </si>
  <si>
    <t>Long Term Loan Repayment</t>
  </si>
  <si>
    <t>Other Non Operating Cashflows</t>
  </si>
  <si>
    <t>Headcount - direct COS labour (FTEs)</t>
  </si>
  <si>
    <t>D&amp;E Depreciation</t>
  </si>
  <si>
    <t>Opening Cash at Retranslation</t>
  </si>
  <si>
    <t>Opening Cash at Closing rate</t>
  </si>
  <si>
    <t>Cash</t>
  </si>
  <si>
    <t>Loans</t>
  </si>
  <si>
    <t>Leases</t>
  </si>
  <si>
    <t>Net Debt</t>
  </si>
  <si>
    <t>Tangible Fixed Assets NBV B/F @ Closing Rate</t>
  </si>
  <si>
    <t>Intangible Fixed Assets NBV B/F Retranslation</t>
  </si>
  <si>
    <t>Intangible Fixed Assets NBV B/F @ Closing Rate</t>
  </si>
  <si>
    <t>Leased Tangible Fixed Assets NBV B/F Retranslation</t>
  </si>
  <si>
    <t>Leased Tangible Fixed Assets NBV B/F @ Closing Rate</t>
  </si>
  <si>
    <t>Leased Intangible Fixed Assets NBV B/F Retranslation</t>
  </si>
  <si>
    <t>Leased Intangible Fixed Assets NBV B/F @ Closing Rate</t>
  </si>
  <si>
    <t>MS Total Factory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</si>
</sst>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#,##0,;[Red]\(#,##0,\);0"/>
  </numFmts>
  <fonts count="25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Red Hat Display"/>
    </font>
    <font>
      <b/>
      <sz val="11"/>
      <color theme="1"/>
      <name val="Red Hat Display"/>
    </font>
    <font>
      <b/>
      <sz val="10.5"/>
      <color theme="1" tint="0.24994659260841701"/>
      <name val="Red Hat Display"/>
    </font>
    <font>
      <b/>
      <sz val="11"/>
      <name val="Red Hat Display"/>
    </font>
    <font>
      <b/>
      <sz val="10.5"/>
      <color rgb="FF165D81"/>
      <name val="Red Hat Display"/>
    </font>
    <font>
      <b/>
      <sz val="10"/>
      <color theme="1" tint="0.24994659260841701"/>
      <name val="Red Hat Display"/>
    </font>
    <font>
      <sz val="10"/>
      <name val="Red Hat Display"/>
    </font>
    <font>
      <b/>
      <u/>
      <sz val="11"/>
      <color theme="1"/>
      <name val="Red Hat Display"/>
    </font>
    <font>
      <b/>
      <sz val="10.5"/>
      <color theme="1"/>
      <name val="Red Hat Display"/>
    </font>
    <font>
      <b/>
      <sz val="10"/>
      <color theme="1"/>
      <name val="Red Hat Display"/>
    </font>
    <font>
      <b/>
      <sz val="10"/>
      <name val="Red Hat Display"/>
    </font>
    <font>
      <b/>
      <sz val="11"/>
      <color theme="9" tint="-0.24994659260841701"/>
      <name val="Red Hat Display"/>
    </font>
    <font>
      <b/>
      <sz val="10.5"/>
      <color theme="9" tint="-0.24994659260841701"/>
      <name val="Red Hat Display"/>
    </font>
    <font>
      <b/>
      <sz val="10"/>
      <color theme="9" tint="-0.24994659260841701"/>
      <name val="Red Hat Display"/>
    </font>
    <font>
      <sz val="10"/>
      <color theme="1" tint="0.24994659260841701"/>
      <name val="Red Hat Display"/>
    </font>
  </fonts>
  <fills count="12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18">
    <xf numFmtId="0" fontId="0" fillId="0" borderId="0" xfId="0"/>
    <xf numFmtId="0" fontId="10" fillId="0" borderId="0" xfId="0" quotePrefix="1" applyFont="1"/>
    <xf numFmtId="0" fontId="10" fillId="0" borderId="0" xfId="0" applyFont="1"/>
    <xf numFmtId="0" fontId="10" fillId="6" borderId="0" xfId="0" applyFont="1" applyFill="1"/>
    <xf numFmtId="0" fontId="12" fillId="0" borderId="0" xfId="19" applyNumberFormat="1" applyFont="1"/>
    <xf numFmtId="0" fontId="13" fillId="0" borderId="0" xfId="11" applyNumberFormat="1" applyFont="1" applyBorder="1"/>
    <xf numFmtId="3" fontId="15" fillId="5" borderId="0" xfId="3" applyFont="1" applyFill="1" applyBorder="1"/>
    <xf numFmtId="3" fontId="15" fillId="6" borderId="0" xfId="3" applyFont="1" applyFill="1" applyBorder="1"/>
    <xf numFmtId="165" fontId="16" fillId="7" borderId="0" xfId="9" applyNumberFormat="1" applyFont="1" applyFill="1" applyBorder="1"/>
    <xf numFmtId="0" fontId="12" fillId="0" borderId="0" xfId="20" applyNumberFormat="1" applyFont="1"/>
    <xf numFmtId="0" fontId="13" fillId="0" borderId="0" xfId="12" applyNumberFormat="1" applyFont="1" applyBorder="1"/>
    <xf numFmtId="3" fontId="15" fillId="5" borderId="0" xfId="4" applyFont="1" applyFill="1" applyBorder="1"/>
    <xf numFmtId="3" fontId="15" fillId="6" borderId="0" xfId="4" applyFont="1" applyFill="1" applyBorder="1"/>
    <xf numFmtId="0" fontId="12" fillId="0" borderId="0" xfId="21" applyNumberFormat="1" applyFont="1"/>
    <xf numFmtId="0" fontId="16" fillId="0" borderId="0" xfId="13" applyNumberFormat="1" applyFont="1" applyBorder="1"/>
    <xf numFmtId="3" fontId="16" fillId="5" borderId="0" xfId="5" applyFont="1" applyFill="1" applyBorder="1"/>
    <xf numFmtId="3" fontId="16" fillId="6" borderId="0" xfId="5" applyFont="1" applyFill="1" applyBorder="1"/>
    <xf numFmtId="0" fontId="12" fillId="0" borderId="0" xfId="22" applyNumberFormat="1" applyFont="1"/>
    <xf numFmtId="0" fontId="16" fillId="0" borderId="0" xfId="14" applyNumberFormat="1" applyFont="1" applyBorder="1"/>
    <xf numFmtId="3" fontId="16" fillId="5" borderId="0" xfId="6" applyFont="1" applyFill="1" applyBorder="1"/>
    <xf numFmtId="3" fontId="16" fillId="6" borderId="0" xfId="6" applyFont="1" applyFill="1" applyBorder="1"/>
    <xf numFmtId="0" fontId="12" fillId="0" borderId="0" xfId="23" applyNumberFormat="1" applyFont="1" applyBorder="1"/>
    <xf numFmtId="0" fontId="16" fillId="0" borderId="0" xfId="15" applyNumberFormat="1" applyFont="1" applyBorder="1"/>
    <xf numFmtId="3" fontId="16" fillId="5" borderId="0" xfId="7" applyFont="1" applyFill="1" applyBorder="1"/>
    <xf numFmtId="3" fontId="16" fillId="6" borderId="0" xfId="7" applyFont="1" applyFill="1" applyBorder="1"/>
    <xf numFmtId="0" fontId="12" fillId="0" borderId="0" xfId="24" applyNumberFormat="1" applyFont="1" applyBorder="1"/>
    <xf numFmtId="0" fontId="16" fillId="0" borderId="0" xfId="16" applyNumberFormat="1" applyFont="1" applyBorder="1"/>
    <xf numFmtId="3" fontId="16" fillId="5" borderId="0" xfId="8" applyFont="1" applyFill="1" applyBorder="1"/>
    <xf numFmtId="3" fontId="16" fillId="6" borderId="0" xfId="8" applyFont="1" applyFill="1" applyBorder="1"/>
    <xf numFmtId="165" fontId="16" fillId="5" borderId="0" xfId="8" applyNumberFormat="1" applyFont="1" applyFill="1" applyBorder="1"/>
    <xf numFmtId="165" fontId="16" fillId="6" borderId="0" xfId="8" applyNumberFormat="1" applyFont="1" applyFill="1" applyBorder="1"/>
    <xf numFmtId="0" fontId="12" fillId="0" borderId="0" xfId="18" quotePrefix="1" applyNumberFormat="1" applyFont="1"/>
    <xf numFmtId="0" fontId="16" fillId="0" borderId="0" xfId="10" applyNumberFormat="1" applyFont="1" applyBorder="1"/>
    <xf numFmtId="3" fontId="16" fillId="5" borderId="0" xfId="2" applyFont="1" applyFill="1" applyBorder="1"/>
    <xf numFmtId="3" fontId="16" fillId="6" borderId="0" xfId="2" applyFont="1" applyFill="1" applyBorder="1"/>
    <xf numFmtId="0" fontId="12" fillId="0" borderId="0" xfId="18" applyNumberFormat="1" applyFont="1"/>
    <xf numFmtId="0" fontId="12" fillId="0" borderId="0" xfId="25" quotePrefix="1" applyNumberFormat="1" applyFont="1" applyBorder="1"/>
    <xf numFmtId="0" fontId="16" fillId="0" borderId="0" xfId="17" applyNumberFormat="1" applyFont="1" applyBorder="1"/>
    <xf numFmtId="3" fontId="16" fillId="5" borderId="0" xfId="9" applyFont="1" applyFill="1" applyBorder="1"/>
    <xf numFmtId="3" fontId="16" fillId="6" borderId="0" xfId="9" applyFont="1" applyFill="1" applyBorder="1"/>
    <xf numFmtId="0" fontId="12" fillId="0" borderId="0" xfId="25" applyNumberFormat="1" applyFont="1" applyBorder="1"/>
    <xf numFmtId="0" fontId="11" fillId="0" borderId="0" xfId="0" applyFont="1"/>
    <xf numFmtId="0" fontId="12" fillId="0" borderId="10" xfId="27" quotePrefix="1" applyFont="1" applyBorder="1"/>
    <xf numFmtId="0" fontId="12" fillId="4" borderId="2" xfId="27" quotePrefix="1" applyFont="1" applyFill="1"/>
    <xf numFmtId="0" fontId="15" fillId="4" borderId="7" xfId="26" applyFont="1" applyFill="1" applyBorder="1"/>
    <xf numFmtId="0" fontId="12" fillId="4" borderId="0" xfId="27" applyFont="1" applyFill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6" borderId="0" xfId="0" applyFont="1" applyFill="1"/>
    <xf numFmtId="0" fontId="18" fillId="0" borderId="0" xfId="1" quotePrefix="1" applyFont="1" applyBorder="1">
      <alignment horizontal="center" vertical="center"/>
    </xf>
    <xf numFmtId="0" fontId="18" fillId="0" borderId="0" xfId="1" applyFont="1" applyFill="1" applyBorder="1">
      <alignment horizontal="center" vertical="center"/>
    </xf>
    <xf numFmtId="49" fontId="16" fillId="0" borderId="0" xfId="17" applyNumberFormat="1" applyFont="1" applyBorder="1" applyAlignment="1"/>
    <xf numFmtId="0" fontId="12" fillId="6" borderId="0" xfId="25" quotePrefix="1" applyNumberFormat="1" applyFont="1" applyFill="1" applyBorder="1"/>
    <xf numFmtId="49" fontId="16" fillId="6" borderId="0" xfId="17" applyNumberFormat="1" applyFont="1" applyFill="1" applyBorder="1" applyAlignment="1"/>
    <xf numFmtId="164" fontId="16" fillId="6" borderId="0" xfId="9" applyNumberFormat="1" applyFont="1" applyFill="1" applyBorder="1"/>
    <xf numFmtId="0" fontId="12" fillId="6" borderId="0" xfId="25" applyNumberFormat="1" applyFont="1" applyFill="1" applyBorder="1"/>
    <xf numFmtId="0" fontId="20" fillId="9" borderId="8" xfId="11" applyNumberFormat="1" applyFont="1" applyFill="1" applyBorder="1" applyAlignment="1">
      <alignment vertical="top"/>
    </xf>
    <xf numFmtId="165" fontId="15" fillId="9" borderId="8" xfId="3" applyNumberFormat="1" applyFont="1" applyFill="1" applyBorder="1" applyAlignment="1">
      <alignment vertical="top"/>
    </xf>
    <xf numFmtId="165" fontId="15" fillId="6" borderId="0" xfId="3" applyNumberFormat="1" applyFont="1" applyFill="1" applyBorder="1" applyAlignment="1">
      <alignment vertical="top"/>
    </xf>
    <xf numFmtId="0" fontId="20" fillId="9" borderId="9" xfId="12" applyNumberFormat="1" applyFont="1" applyFill="1" applyBorder="1" applyAlignment="1">
      <alignment vertical="top"/>
    </xf>
    <xf numFmtId="165" fontId="15" fillId="9" borderId="9" xfId="4" applyNumberFormat="1" applyFont="1" applyFill="1" applyBorder="1"/>
    <xf numFmtId="165" fontId="15" fillId="6" borderId="0" xfId="4" applyNumberFormat="1" applyFont="1" applyFill="1" applyBorder="1"/>
    <xf numFmtId="165" fontId="16" fillId="5" borderId="0" xfId="5" applyNumberFormat="1" applyFont="1" applyFill="1" applyBorder="1"/>
    <xf numFmtId="165" fontId="16" fillId="6" borderId="0" xfId="5" applyNumberFormat="1" applyFont="1" applyFill="1" applyBorder="1"/>
    <xf numFmtId="165" fontId="16" fillId="8" borderId="0" xfId="0" applyNumberFormat="1" applyFont="1" applyFill="1"/>
    <xf numFmtId="165" fontId="16" fillId="5" borderId="0" xfId="6" applyNumberFormat="1" applyFont="1" applyFill="1" applyBorder="1"/>
    <xf numFmtId="165" fontId="16" fillId="6" borderId="0" xfId="6" applyNumberFormat="1" applyFont="1" applyFill="1" applyBorder="1"/>
    <xf numFmtId="165" fontId="16" fillId="5" borderId="0" xfId="7" applyNumberFormat="1" applyFont="1" applyFill="1" applyBorder="1"/>
    <xf numFmtId="165" fontId="16" fillId="6" borderId="0" xfId="7" applyNumberFormat="1" applyFont="1" applyFill="1" applyBorder="1"/>
    <xf numFmtId="165" fontId="16" fillId="5" borderId="0" xfId="2" applyNumberFormat="1" applyFont="1" applyFill="1" applyBorder="1"/>
    <xf numFmtId="165" fontId="16" fillId="6" borderId="0" xfId="2" applyNumberFormat="1" applyFont="1" applyFill="1" applyBorder="1"/>
    <xf numFmtId="165" fontId="16" fillId="5" borderId="0" xfId="9" applyNumberFormat="1" applyFont="1" applyFill="1" applyBorder="1"/>
    <xf numFmtId="165" fontId="16" fillId="6" borderId="0" xfId="9" applyNumberFormat="1" applyFont="1" applyFill="1" applyBorder="1"/>
    <xf numFmtId="0" fontId="12" fillId="0" borderId="2" xfId="27" quotePrefix="1" applyFont="1"/>
    <xf numFmtId="0" fontId="12" fillId="0" borderId="7" xfId="26" applyFont="1" applyBorder="1"/>
    <xf numFmtId="0" fontId="21" fillId="6" borderId="0" xfId="0" applyFont="1" applyFill="1"/>
    <xf numFmtId="0" fontId="22" fillId="0" borderId="0" xfId="1" quotePrefix="1" applyFont="1" applyBorder="1">
      <alignment horizontal="center" vertical="center"/>
    </xf>
    <xf numFmtId="0" fontId="22" fillId="0" borderId="0" xfId="1" applyFont="1" applyFill="1" applyBorder="1">
      <alignment horizontal="center" vertical="center"/>
    </xf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6" borderId="0" xfId="0" applyFont="1" applyFill="1"/>
    <xf numFmtId="0" fontId="14" fillId="0" borderId="1" xfId="11" applyNumberFormat="1" applyFont="1"/>
    <xf numFmtId="3" fontId="12" fillId="0" borderId="2" xfId="3" applyFont="1"/>
    <xf numFmtId="0" fontId="14" fillId="0" borderId="1" xfId="12" applyNumberFormat="1" applyFont="1"/>
    <xf numFmtId="3" fontId="12" fillId="0" borderId="2" xfId="4" applyFont="1"/>
    <xf numFmtId="0" fontId="14" fillId="0" borderId="1" xfId="13" applyNumberFormat="1" applyFont="1"/>
    <xf numFmtId="3" fontId="12" fillId="0" borderId="2" xfId="5" applyFont="1"/>
    <xf numFmtId="0" fontId="14" fillId="0" borderId="1" xfId="14" applyNumberFormat="1" applyFont="1"/>
    <xf numFmtId="3" fontId="12" fillId="0" borderId="2" xfId="6" applyFont="1"/>
    <xf numFmtId="0" fontId="14" fillId="0" borderId="1" xfId="15" applyNumberFormat="1" applyFont="1"/>
    <xf numFmtId="3" fontId="12" fillId="0" borderId="2" xfId="7" applyFont="1"/>
    <xf numFmtId="0" fontId="14" fillId="0" borderId="1" xfId="16" applyNumberFormat="1" applyFont="1"/>
    <xf numFmtId="0" fontId="12" fillId="0" borderId="2" xfId="26" applyFont="1"/>
    <xf numFmtId="0" fontId="14" fillId="0" borderId="1" xfId="1" quotePrefix="1" applyFont="1">
      <alignment horizontal="center" vertical="center"/>
    </xf>
    <xf numFmtId="0" fontId="14" fillId="6" borderId="1" xfId="1" quotePrefix="1" applyFont="1" applyFill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6" borderId="0" xfId="0" applyFont="1" applyFill="1" applyAlignment="1">
      <alignment vertical="center" wrapText="1"/>
    </xf>
    <xf numFmtId="0" fontId="11" fillId="11" borderId="0" xfId="0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10" fontId="24" fillId="6" borderId="0" xfId="3" applyNumberFormat="1" applyFont="1" applyFill="1" applyBorder="1" applyAlignment="1">
      <alignment vertical="top"/>
    </xf>
    <xf numFmtId="0" fontId="16" fillId="9" borderId="9" xfId="11" applyNumberFormat="1" applyFont="1" applyFill="1" applyBorder="1" applyAlignment="1">
      <alignment vertical="top"/>
    </xf>
    <xf numFmtId="10" fontId="24" fillId="9" borderId="9" xfId="3" applyNumberFormat="1" applyFont="1" applyFill="1" applyBorder="1" applyAlignment="1">
      <alignment vertical="top"/>
    </xf>
    <xf numFmtId="0" fontId="20" fillId="9" borderId="12" xfId="11" applyNumberFormat="1" applyFont="1" applyFill="1" applyBorder="1" applyAlignment="1">
      <alignment vertical="top"/>
    </xf>
    <xf numFmtId="49" fontId="20" fillId="9" borderId="12" xfId="11" applyNumberFormat="1" applyFont="1" applyFill="1" applyBorder="1" applyAlignment="1">
      <alignment vertical="top"/>
    </xf>
    <xf numFmtId="165" fontId="15" fillId="9" borderId="13" xfId="3" applyNumberFormat="1" applyFont="1" applyFill="1" applyBorder="1" applyAlignment="1">
      <alignment vertical="top"/>
    </xf>
    <xf numFmtId="49" fontId="16" fillId="0" borderId="0" xfId="17" quotePrefix="1" applyNumberFormat="1" applyFont="1" applyBorder="1" applyAlignment="1"/>
    <xf numFmtId="49" fontId="20" fillId="9" borderId="12" xfId="11" quotePrefix="1" applyNumberFormat="1" applyFont="1" applyFill="1" applyBorder="1" applyAlignment="1">
      <alignment vertical="top"/>
    </xf>
    <xf numFmtId="49" fontId="20" fillId="9" borderId="8" xfId="11" quotePrefix="1" applyNumberFormat="1" applyFont="1" applyFill="1" applyBorder="1" applyAlignment="1">
      <alignment vertical="top"/>
    </xf>
    <xf numFmtId="49" fontId="16" fillId="0" borderId="0" xfId="16" quotePrefix="1" applyNumberFormat="1" applyFont="1" applyBorder="1" applyAlignment="1"/>
    <xf numFmtId="49" fontId="16" fillId="9" borderId="9" xfId="11" quotePrefix="1" applyNumberFormat="1" applyFont="1" applyFill="1" applyBorder="1" applyAlignment="1">
      <alignment vertical="top"/>
    </xf>
    <xf numFmtId="0" fontId="15" fillId="10" borderId="11" xfId="26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5" fontId="10" fillId="0" borderId="0" xfId="0" applyNumberFormat="1" applyFont="1"/>
  </cellXfs>
  <cellStyles count="74">
    <cellStyle name="AF Column - IBM Cognos" xfId="1" xr:uid="{DA72836B-3CA9-48CC-8ACF-7B33EDB35098}"/>
    <cellStyle name="AF Data - IBM Cognos" xfId="2" xr:uid="{CE4A9ACD-6813-42F4-BA77-B4BB8FF06581}"/>
    <cellStyle name="AF Data 0 - IBM Cognos" xfId="3" xr:uid="{4119A90E-45A3-4432-9E6B-FC6E33143DFB}"/>
    <cellStyle name="AF Data 1 - IBM Cognos" xfId="4" xr:uid="{637C480B-DF4D-4956-B233-651108072C5C}"/>
    <cellStyle name="AF Data 2 - IBM Cognos" xfId="5" xr:uid="{BB7F0BE8-3E45-4B38-8184-00D58601A740}"/>
    <cellStyle name="AF Data 3 - IBM Cognos" xfId="6" xr:uid="{9EDA98B6-E6A4-4539-A01C-F31E05FEFC5F}"/>
    <cellStyle name="AF Data 4 - IBM Cognos" xfId="7" xr:uid="{A5B3B9E5-4995-4056-B68A-CA123B83B513}"/>
    <cellStyle name="AF Data 5 - IBM Cognos" xfId="8" xr:uid="{79945D4A-D01E-430F-BD19-2D4F5B8D565A}"/>
    <cellStyle name="AF Data Leaf - IBM Cognos" xfId="9" xr:uid="{67B63718-36DA-4A9A-9198-8D76526F31EA}"/>
    <cellStyle name="AF Header - IBM Cognos" xfId="10" xr:uid="{15ACF4BC-4445-4B4A-8F9B-40BAF0BA94CC}"/>
    <cellStyle name="AF Header 0 - IBM Cognos" xfId="11" xr:uid="{3602524C-B27F-4FBF-B914-DF2CC471E721}"/>
    <cellStyle name="AF Header 1 - IBM Cognos" xfId="12" xr:uid="{FE347EF1-E231-429E-AA8F-3832F6D0FD10}"/>
    <cellStyle name="AF Header 2 - IBM Cognos" xfId="13" xr:uid="{2041FCEA-D9C2-4BF4-8882-EAC0DF722F90}"/>
    <cellStyle name="AF Header 3 - IBM Cognos" xfId="14" xr:uid="{8C8C5B2A-F547-44F5-840B-D025694FEAC7}"/>
    <cellStyle name="AF Header 4 - IBM Cognos" xfId="15" xr:uid="{611FF3D1-1288-4B77-88BF-3185711F724A}"/>
    <cellStyle name="AF Header 5 - IBM Cognos" xfId="16" xr:uid="{71BC144D-6463-475A-A669-19CE63C945E8}"/>
    <cellStyle name="AF Header Leaf - IBM Cognos" xfId="17" xr:uid="{5E1B748C-BC14-4298-919B-60BB283EB068}"/>
    <cellStyle name="AF Row - IBM Cognos" xfId="18" xr:uid="{35907EDC-334A-4A34-A9A2-CD370D1F1649}"/>
    <cellStyle name="AF Row 0 - IBM Cognos" xfId="19" xr:uid="{33DADA5C-3851-409E-A2F5-3B8623A5C2D8}"/>
    <cellStyle name="AF Row 1 - IBM Cognos" xfId="20" xr:uid="{55D55A67-2E75-48DA-8575-2639AE2FE5B2}"/>
    <cellStyle name="AF Row 2 - IBM Cognos" xfId="21" xr:uid="{CBC10E67-3A19-4051-A4AD-BEB94F70523E}"/>
    <cellStyle name="AF Row 3 - IBM Cognos" xfId="22" xr:uid="{1DA4F9DD-D731-4C3C-A844-952A30F8FE2C}"/>
    <cellStyle name="AF Row 4 - IBM Cognos" xfId="23" xr:uid="{93513B71-0387-4270-B4D3-30300E13938F}"/>
    <cellStyle name="AF Row 5 - IBM Cognos" xfId="24" xr:uid="{93D725DE-55D0-42C0-ACE2-A524DC044E1D}"/>
    <cellStyle name="AF Row Leaf - IBM Cognos" xfId="25" xr:uid="{7012C19E-37B5-48FD-BF22-5689DB8B5525}"/>
    <cellStyle name="AF Subnm - IBM Cognos" xfId="26" xr:uid="{09E6395F-36FD-4059-94EC-C8A70A060DAE}"/>
    <cellStyle name="AF Title - IBM Cognos" xfId="27" xr:uid="{4C328A4E-59C4-4D03-9522-5DB2400C411B}"/>
    <cellStyle name="Calculated Column - IBM Cognos" xfId="28" xr:uid="{FC0AA31C-3B9F-41CA-9777-CA9B65B9F02C}"/>
    <cellStyle name="Calculated Column Name - IBM Cognos" xfId="29" xr:uid="{45A9817D-B28C-48A2-A38E-D74C0844229E}"/>
    <cellStyle name="Calculated Row - IBM Cognos" xfId="30" xr:uid="{E85E9EDC-CA1A-42CB-8A9E-523BEB3838E8}"/>
    <cellStyle name="Calculated Row Name - IBM Cognos" xfId="31" xr:uid="{5242B6DC-5BAF-4A45-836B-B788E5447E74}"/>
    <cellStyle name="Column Name - IBM Cognos" xfId="32" xr:uid="{0F05E093-08AC-40E2-A033-4FE9533FBA69}"/>
    <cellStyle name="Column Template - IBM Cognos" xfId="33" xr:uid="{DB4FF917-FEE2-4E7D-BF82-8C60A0528779}"/>
    <cellStyle name="Differs From Base - IBM Cognos" xfId="34" xr:uid="{AB606551-D826-480F-91D2-C6F759CD57BA}"/>
    <cellStyle name="DQR Column 0 - IBM Cognos" xfId="35" xr:uid="{79DB2E35-9B3B-4641-AC5F-FF35B3AF6711}"/>
    <cellStyle name="DQR Column 1 - IBM Cognos" xfId="36" xr:uid="{9A74353C-EBAC-46FA-9597-261C6C606B71}"/>
    <cellStyle name="DQR Column 2 - IBM Cognos" xfId="37" xr:uid="{52EA0961-C0DF-4F39-B47F-6ECE83A4D34C}"/>
    <cellStyle name="DQR Column 3 - IBM Cognos" xfId="38" xr:uid="{153FC545-BE60-4B7A-A7F2-EBC56A71DF17}"/>
    <cellStyle name="DQR Column 4 - IBM Cognos" xfId="39" xr:uid="{72257219-C2E6-4091-A263-9FC8BDD9B360}"/>
    <cellStyle name="DQR Column 5 - IBM Cognos" xfId="40" xr:uid="{AE01B8D8-DBC6-450C-BEB3-6ADB744E5CBF}"/>
    <cellStyle name="DQR Column Default - IBM Cognos" xfId="41" xr:uid="{A79CE1F5-478A-46FB-8302-AD495179001F}"/>
    <cellStyle name="DQR Column Leaf - IBM Cognos" xfId="42" xr:uid="{5A862B22-AA75-4F54-87AC-A63B573D849C}"/>
    <cellStyle name="DQR Data Default - IBM Cognos" xfId="43" xr:uid="{AF32422C-71CD-4C5B-ADAA-07F448C07D6E}"/>
    <cellStyle name="DQR Default - IBM Cognos" xfId="44" xr:uid="{2E93A949-9660-4C2F-97A4-327454FB9A7C}"/>
    <cellStyle name="DQR Row 0 - IBM Cognos" xfId="45" xr:uid="{BC29E727-5D53-4523-A7EF-C47D39B05EDE}"/>
    <cellStyle name="DQR Row 1 - IBM Cognos" xfId="46" xr:uid="{E2DBBAD1-29A8-411B-B5C2-2F53BA60D0AC}"/>
    <cellStyle name="DQR Row 2 - IBM Cognos" xfId="47" xr:uid="{90959730-DD78-46A4-A4E2-EBC0ABA92F12}"/>
    <cellStyle name="DQR Row 3 - IBM Cognos" xfId="48" xr:uid="{AF161E2E-A42A-4C22-8657-B1E449174268}"/>
    <cellStyle name="DQR Row 4 - IBM Cognos" xfId="49" xr:uid="{FF948C23-1A10-4F9C-B07C-E7AB6E2B21E6}"/>
    <cellStyle name="DQR Row 5 - IBM Cognos" xfId="50" xr:uid="{9A5AF0C5-4534-4C55-ADB0-594BB9C3E2BE}"/>
    <cellStyle name="DQR Row Default - IBM Cognos" xfId="51" xr:uid="{3DE0C561-EE03-45FE-B781-AC8245D85796}"/>
    <cellStyle name="DQR Row Leaf - IBM Cognos" xfId="52" xr:uid="{9C85769F-81B4-4EA5-9060-676D4CF7DC91}"/>
    <cellStyle name="Edit - IBM Cognos" xfId="53" xr:uid="{80A215DD-8230-4B22-8F91-F7B2DA088F3C}"/>
    <cellStyle name="Formula - IBM Cognos" xfId="54" xr:uid="{57150353-7F1A-4C78-96B9-59C92DD3FF0C}"/>
    <cellStyle name="Group Name - IBM Cognos" xfId="55" xr:uid="{387196AD-B810-4954-BDEC-748A536D912C}"/>
    <cellStyle name="Hold Values - IBM Cognos" xfId="56" xr:uid="{F88F80DB-D026-4690-937A-4A2DF4EE9CA8}"/>
    <cellStyle name="List Name - IBM Cognos" xfId="57" xr:uid="{36DB9EDF-F54D-45B1-A14E-9EC1037E1258}"/>
    <cellStyle name="Locked - IBM Cognos" xfId="58" xr:uid="{423C8471-C757-4A5A-A559-FB7409BCA728}"/>
    <cellStyle name="Measure - IBM Cognos" xfId="59" xr:uid="{3B71D87C-B45E-4DFF-AAA7-94B1F82A5014}"/>
    <cellStyle name="Measure Header - IBM Cognos" xfId="60" xr:uid="{1DA1FD49-6019-459B-9F94-54C93FC9EC12}"/>
    <cellStyle name="Measure Name - IBM Cognos" xfId="61" xr:uid="{F4CB002B-D9D4-4C32-A05C-2ECC6E8294A0}"/>
    <cellStyle name="Measure Summary - IBM Cognos" xfId="62" xr:uid="{168A07DC-2BC1-452D-843E-82249D21C589}"/>
    <cellStyle name="Measure Summary TM1 - IBM Cognos" xfId="63" xr:uid="{9C27E2D1-838E-41B1-BB7D-AA22F85CDE68}"/>
    <cellStyle name="Measure Template - IBM Cognos" xfId="64" xr:uid="{F6702D7A-6391-47C8-BD21-E8A7A4F550DD}"/>
    <cellStyle name="More - IBM Cognos" xfId="65" xr:uid="{8D9D9E5A-D627-4412-B4BE-CFB2589CBCA0}"/>
    <cellStyle name="Normal" xfId="0" builtinId="0" customBuiltin="1"/>
    <cellStyle name="Pending Change - IBM Cognos" xfId="66" xr:uid="{D91838EF-2084-4DFF-A1C0-6556638651C0}"/>
    <cellStyle name="Row Name - IBM Cognos" xfId="67" xr:uid="{A3F3AF8C-291C-4512-B4CA-72F15085CC3C}"/>
    <cellStyle name="Row Template - IBM Cognos" xfId="68" xr:uid="{410594D8-A677-4F53-8BD9-206C242E2982}"/>
    <cellStyle name="Summary Column Name - IBM Cognos" xfId="69" xr:uid="{7F0F0CAD-D1EB-49EA-A54F-55F18FE0672C}"/>
    <cellStyle name="Summary Column Name TM1 - IBM Cognos" xfId="70" xr:uid="{1E2E0907-CA30-4D32-AA32-31F6C8030DB2}"/>
    <cellStyle name="Summary Row Name - IBM Cognos" xfId="71" xr:uid="{306EAEAB-DF39-4BCB-AE01-BAAAD8D18320}"/>
    <cellStyle name="Summary Row Name TM1 - IBM Cognos" xfId="72" xr:uid="{BFB3ED8C-985E-4763-8F7E-429588D83E95}"/>
    <cellStyle name="Unsaved Change - IBM Cognos" xfId="73" xr:uid="{672D8815-10F3-4022-829D-E494A3E6753B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=@TM1RPTROW($F$14,%22Finance:Accounts%20-%20MA%22,%22KPI%20Reporting%20Subset%20-%20MI%22,,,FALSE)" TargetMode="External"/><Relationship Id="rId7" Type="http://schemas.openxmlformats.org/officeDocument/2006/relationships/hyperlink" Target="mailto:=@TM1RPTROW($F$14,%22Finance:Accounts%20-%20MA%22,%22KPI%20Reporting%20Subset%20-%20MI%22,,,FALSE)" TargetMode="External"/><Relationship Id="rId2" Type="http://schemas.openxmlformats.org/officeDocument/2006/relationships/hyperlink" Target="mailto:=@TM1RPTROW($F$14,%22Finance:Accounts%20-%20MA%22,%22KPI%20Reporting%20Subset%20-%20MI%22,,,FALSE)" TargetMode="External"/><Relationship Id="rId1" Type="http://schemas.openxmlformats.org/officeDocument/2006/relationships/hyperlink" Target="mailto:=@TM1RPTROW($F$14,%22Finance:Accounts%20-%20MA%22,%22KPI%20Reporting%20Subset%20-%20MI%22,,,FALSE)" TargetMode="External"/><Relationship Id="rId6" Type="http://schemas.openxmlformats.org/officeDocument/2006/relationships/hyperlink" Target="mailto:=@TM1RPTROW($F$14,%22Finance:Accounts%20-%20MA%22,%22KPI%20Reporting%20Subset%20-%20MI%22,,,FALSE)" TargetMode="External"/><Relationship Id="rId5" Type="http://schemas.openxmlformats.org/officeDocument/2006/relationships/hyperlink" Target="mailto:=@TM1RPTROW($F$14,%22Finance:Accounts%20-%20MA%22,%22KPI%20Reporting%20Subset%20-%20MI%22,,,FALSE)" TargetMode="External"/><Relationship Id="rId4" Type="http://schemas.openxmlformats.org/officeDocument/2006/relationships/hyperlink" Target="mailto:=@TM1RPTROW($F$14,%22Finance:Accounts%20-%20MA%22,%22KPI%20Reporting%20Subset%20-%20MI%22,,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BCDA-057A-40F8-82F8-F09574C8D09E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4A66-3F7D-4F96-9040-C55F678B098D}">
  <dimension ref="A1:AB292"/>
  <sheetViews>
    <sheetView showGridLines="0" tabSelected="1" topLeftCell="A15" zoomScale="85" zoomScaleNormal="85" workbookViewId="0">
      <pane xSplit="6" ySplit="23" topLeftCell="G38" activePane="bottomRight" state="frozen"/>
      <selection activeCell="F15" sqref="F15"/>
      <selection pane="topRight" activeCell="G15" sqref="G15"/>
      <selection pane="bottomLeft" activeCell="F38" sqref="F38"/>
      <selection pane="bottomRight"/>
    </sheetView>
  </sheetViews>
  <sheetFormatPr defaultColWidth="9.109375" defaultRowHeight="14.4" x14ac:dyDescent="0.3"/>
  <cols>
    <col min="1" max="3" width="11.5546875" style="2" hidden="1" customWidth="1"/>
    <col min="4" max="4" width="17.88671875" style="2" hidden="1" customWidth="1"/>
    <col min="5" max="5" width="7.6640625" style="2" hidden="1" customWidth="1"/>
    <col min="6" max="6" width="53.6640625" style="2" customWidth="1"/>
    <col min="7" max="7" width="15.33203125" style="2" customWidth="1"/>
    <col min="8" max="10" width="12.33203125" style="2" customWidth="1"/>
    <col min="11" max="11" width="1.33203125" style="3" customWidth="1"/>
    <col min="12" max="14" width="10.33203125" style="2" customWidth="1"/>
    <col min="15" max="15" width="3.6640625" style="3" customWidth="1"/>
    <col min="16" max="19" width="12.33203125" style="2" customWidth="1"/>
    <col min="20" max="20" width="1.33203125" style="3" customWidth="1"/>
    <col min="21" max="23" width="10.33203125" style="2" customWidth="1"/>
    <col min="24" max="24" width="3.6640625" style="3" customWidth="1"/>
    <col min="25" max="25" width="12.33203125" style="2" customWidth="1"/>
    <col min="26" max="26" width="15.33203125" style="2" customWidth="1"/>
    <col min="27" max="27" width="12.33203125" style="2" customWidth="1"/>
    <col min="28" max="28" width="9.109375" style="2" hidden="1" customWidth="1"/>
    <col min="29" max="29" width="0" style="2" hidden="1" customWidth="1"/>
    <col min="30" max="16384" width="9.109375" style="2"/>
  </cols>
  <sheetData>
    <row r="1" spans="1:27" hidden="1" x14ac:dyDescent="0.3">
      <c r="A1" s="1" t="s">
        <v>0</v>
      </c>
      <c r="B1" s="1"/>
      <c r="C1" s="1"/>
      <c r="D1" s="1"/>
      <c r="E1" s="1"/>
    </row>
    <row r="2" spans="1:27" s="4" customFormat="1" hidden="1" x14ac:dyDescent="0.3">
      <c r="A2" s="4">
        <v>0</v>
      </c>
      <c r="F2" s="5" t="s">
        <v>4</v>
      </c>
      <c r="G2" s="6">
        <v>123.456789</v>
      </c>
      <c r="H2" s="6">
        <v>123.456789</v>
      </c>
      <c r="I2" s="6">
        <v>123.456789</v>
      </c>
      <c r="J2" s="6">
        <v>123.456789</v>
      </c>
      <c r="K2" s="7">
        <v>123.456789</v>
      </c>
      <c r="L2" s="8">
        <v>123.456789</v>
      </c>
      <c r="M2" s="8">
        <v>123.456789</v>
      </c>
      <c r="N2" s="8">
        <v>123.456789</v>
      </c>
      <c r="O2" s="7">
        <v>123.456789</v>
      </c>
      <c r="P2" s="6">
        <v>123.456789</v>
      </c>
      <c r="Q2" s="6">
        <v>123.456789</v>
      </c>
      <c r="R2" s="6">
        <v>123.456789</v>
      </c>
      <c r="S2" s="6">
        <v>123.456789</v>
      </c>
      <c r="T2" s="7">
        <v>123.456789</v>
      </c>
      <c r="U2" s="8">
        <v>123.456789</v>
      </c>
      <c r="V2" s="8">
        <v>123.456789</v>
      </c>
      <c r="W2" s="8">
        <v>123.456789</v>
      </c>
      <c r="X2" s="7">
        <v>123.456789</v>
      </c>
      <c r="Y2" s="6">
        <v>123.456789</v>
      </c>
      <c r="Z2" s="6">
        <v>123.456789</v>
      </c>
      <c r="AA2" s="6">
        <v>123.456789</v>
      </c>
    </row>
    <row r="3" spans="1:27" s="9" customFormat="1" hidden="1" x14ac:dyDescent="0.3">
      <c r="A3" s="9">
        <v>1</v>
      </c>
      <c r="F3" s="10" t="s">
        <v>4</v>
      </c>
      <c r="G3" s="11">
        <v>123.456789</v>
      </c>
      <c r="H3" s="11">
        <v>123.456789</v>
      </c>
      <c r="I3" s="11">
        <v>123.456789</v>
      </c>
      <c r="J3" s="11">
        <v>123.456789</v>
      </c>
      <c r="K3" s="12">
        <v>123.456789</v>
      </c>
      <c r="L3" s="8">
        <v>123.456789</v>
      </c>
      <c r="M3" s="8">
        <v>123.456789</v>
      </c>
      <c r="N3" s="8">
        <v>123.456789</v>
      </c>
      <c r="O3" s="12">
        <v>123.456789</v>
      </c>
      <c r="P3" s="11">
        <v>123.456789</v>
      </c>
      <c r="Q3" s="11">
        <v>123.456789</v>
      </c>
      <c r="R3" s="11">
        <v>123.456789</v>
      </c>
      <c r="S3" s="11">
        <v>123.456789</v>
      </c>
      <c r="T3" s="12">
        <v>123.456789</v>
      </c>
      <c r="U3" s="8">
        <v>123.456789</v>
      </c>
      <c r="V3" s="8">
        <v>123.456789</v>
      </c>
      <c r="W3" s="8">
        <v>123.456789</v>
      </c>
      <c r="X3" s="12">
        <v>123.456789</v>
      </c>
      <c r="Y3" s="11">
        <v>123.456789</v>
      </c>
      <c r="Z3" s="11">
        <v>123.456789</v>
      </c>
      <c r="AA3" s="11">
        <v>123.456789</v>
      </c>
    </row>
    <row r="4" spans="1:27" s="13" customFormat="1" hidden="1" x14ac:dyDescent="0.3">
      <c r="A4" s="13">
        <v>2</v>
      </c>
      <c r="F4" s="14" t="s">
        <v>4</v>
      </c>
      <c r="G4" s="15">
        <v>123.456789</v>
      </c>
      <c r="H4" s="15">
        <v>123.456789</v>
      </c>
      <c r="I4" s="15">
        <v>123.456789</v>
      </c>
      <c r="J4" s="15">
        <v>123.456789</v>
      </c>
      <c r="K4" s="16">
        <v>123.456789</v>
      </c>
      <c r="L4" s="8">
        <v>123.456789</v>
      </c>
      <c r="M4" s="8">
        <v>123.456789</v>
      </c>
      <c r="N4" s="8">
        <v>123.456789</v>
      </c>
      <c r="O4" s="16">
        <v>123.456789</v>
      </c>
      <c r="P4" s="15">
        <v>123.456789</v>
      </c>
      <c r="Q4" s="15">
        <v>123.456789</v>
      </c>
      <c r="R4" s="15">
        <v>123.456789</v>
      </c>
      <c r="S4" s="15">
        <v>123.456789</v>
      </c>
      <c r="T4" s="16">
        <v>123.456789</v>
      </c>
      <c r="U4" s="8">
        <v>123.456789</v>
      </c>
      <c r="V4" s="8">
        <v>123.456789</v>
      </c>
      <c r="W4" s="8">
        <v>123.456789</v>
      </c>
      <c r="X4" s="16">
        <v>123.456789</v>
      </c>
      <c r="Y4" s="15">
        <v>123.456789</v>
      </c>
      <c r="Z4" s="15">
        <v>123.456789</v>
      </c>
      <c r="AA4" s="15">
        <v>123.456789</v>
      </c>
    </row>
    <row r="5" spans="1:27" s="17" customFormat="1" hidden="1" x14ac:dyDescent="0.3">
      <c r="A5" s="17">
        <v>3</v>
      </c>
      <c r="F5" s="18" t="s">
        <v>4</v>
      </c>
      <c r="G5" s="19">
        <v>123.456789</v>
      </c>
      <c r="H5" s="19">
        <v>123.456789</v>
      </c>
      <c r="I5" s="19">
        <v>123.456789</v>
      </c>
      <c r="J5" s="19">
        <v>123.456789</v>
      </c>
      <c r="K5" s="20">
        <v>123.456789</v>
      </c>
      <c r="L5" s="8">
        <v>123.456789</v>
      </c>
      <c r="M5" s="8">
        <v>123.456789</v>
      </c>
      <c r="N5" s="8">
        <v>123.456789</v>
      </c>
      <c r="O5" s="20">
        <v>123.456789</v>
      </c>
      <c r="P5" s="19">
        <v>123.456789</v>
      </c>
      <c r="Q5" s="19">
        <v>123.456789</v>
      </c>
      <c r="R5" s="19">
        <v>123.456789</v>
      </c>
      <c r="S5" s="19">
        <v>123.456789</v>
      </c>
      <c r="T5" s="20">
        <v>123.456789</v>
      </c>
      <c r="U5" s="8">
        <v>123.456789</v>
      </c>
      <c r="V5" s="8">
        <v>123.456789</v>
      </c>
      <c r="W5" s="8">
        <v>123.456789</v>
      </c>
      <c r="X5" s="20">
        <v>123.456789</v>
      </c>
      <c r="Y5" s="19">
        <v>123.456789</v>
      </c>
      <c r="Z5" s="19">
        <v>123.456789</v>
      </c>
      <c r="AA5" s="19">
        <v>123.456789</v>
      </c>
    </row>
    <row r="6" spans="1:27" s="21" customFormat="1" hidden="1" x14ac:dyDescent="0.3">
      <c r="A6" s="21">
        <v>4</v>
      </c>
      <c r="F6" s="22" t="s">
        <v>4</v>
      </c>
      <c r="G6" s="23">
        <v>123.456789</v>
      </c>
      <c r="H6" s="23">
        <v>123.456789</v>
      </c>
      <c r="I6" s="23">
        <v>123.456789</v>
      </c>
      <c r="J6" s="23">
        <v>123.456789</v>
      </c>
      <c r="K6" s="24">
        <v>123.456789</v>
      </c>
      <c r="L6" s="8">
        <v>123.456789</v>
      </c>
      <c r="M6" s="8">
        <v>123.456789</v>
      </c>
      <c r="N6" s="8">
        <v>123.456789</v>
      </c>
      <c r="O6" s="24">
        <v>123.456789</v>
      </c>
      <c r="P6" s="23">
        <v>123.456789</v>
      </c>
      <c r="Q6" s="23">
        <v>123.456789</v>
      </c>
      <c r="R6" s="23">
        <v>123.456789</v>
      </c>
      <c r="S6" s="23">
        <v>123.456789</v>
      </c>
      <c r="T6" s="24">
        <v>123.456789</v>
      </c>
      <c r="U6" s="8">
        <v>123.456789</v>
      </c>
      <c r="V6" s="8">
        <v>123.456789</v>
      </c>
      <c r="W6" s="8">
        <v>123.456789</v>
      </c>
      <c r="X6" s="24">
        <v>123.456789</v>
      </c>
      <c r="Y6" s="23">
        <v>123.456789</v>
      </c>
      <c r="Z6" s="23">
        <v>123.456789</v>
      </c>
      <c r="AA6" s="23">
        <v>123.456789</v>
      </c>
    </row>
    <row r="7" spans="1:27" s="25" customFormat="1" hidden="1" x14ac:dyDescent="0.3">
      <c r="A7" s="25">
        <v>5</v>
      </c>
      <c r="F7" s="26" t="s">
        <v>4</v>
      </c>
      <c r="G7" s="27">
        <v>123.456789</v>
      </c>
      <c r="H7" s="27">
        <v>123.456789</v>
      </c>
      <c r="I7" s="27">
        <v>123.456789</v>
      </c>
      <c r="J7" s="27">
        <v>123.456789</v>
      </c>
      <c r="K7" s="28">
        <v>123.456789</v>
      </c>
      <c r="L7" s="8">
        <v>123.456789</v>
      </c>
      <c r="M7" s="8">
        <v>123.456789</v>
      </c>
      <c r="N7" s="8">
        <v>123.456789</v>
      </c>
      <c r="O7" s="28">
        <v>123.456789</v>
      </c>
      <c r="P7" s="27">
        <v>123.456789</v>
      </c>
      <c r="Q7" s="27">
        <v>123.456789</v>
      </c>
      <c r="R7" s="27">
        <v>123.456789</v>
      </c>
      <c r="S7" s="27">
        <v>123.456789</v>
      </c>
      <c r="T7" s="28">
        <v>123.456789</v>
      </c>
      <c r="U7" s="8">
        <v>123.456789</v>
      </c>
      <c r="V7" s="8">
        <v>123.456789</v>
      </c>
      <c r="W7" s="8">
        <v>123.456789</v>
      </c>
      <c r="X7" s="28">
        <v>123.456789</v>
      </c>
      <c r="Y7" s="27">
        <v>123.456789</v>
      </c>
      <c r="Z7" s="27">
        <v>123.456789</v>
      </c>
      <c r="AA7" s="27">
        <v>123.456789</v>
      </c>
    </row>
    <row r="8" spans="1:27" s="25" customFormat="1" hidden="1" x14ac:dyDescent="0.3">
      <c r="A8" s="25" t="s">
        <v>37</v>
      </c>
      <c r="F8" s="26" t="s">
        <v>4</v>
      </c>
      <c r="G8" s="29">
        <v>123.456789</v>
      </c>
      <c r="H8" s="29">
        <v>123.456789</v>
      </c>
      <c r="I8" s="29">
        <v>123.456789</v>
      </c>
      <c r="J8" s="29">
        <v>123.456789</v>
      </c>
      <c r="K8" s="30">
        <v>123.456789</v>
      </c>
      <c r="L8" s="8">
        <v>123.456789</v>
      </c>
      <c r="M8" s="8">
        <v>123.456789</v>
      </c>
      <c r="N8" s="8">
        <v>123.456789</v>
      </c>
      <c r="O8" s="30">
        <v>123.456789</v>
      </c>
      <c r="P8" s="29">
        <v>123.456789</v>
      </c>
      <c r="Q8" s="29">
        <v>123.456789</v>
      </c>
      <c r="R8" s="29">
        <v>123.456789</v>
      </c>
      <c r="S8" s="29">
        <v>123.456789</v>
      </c>
      <c r="T8" s="30">
        <v>123.456789</v>
      </c>
      <c r="U8" s="8">
        <v>123.456789</v>
      </c>
      <c r="V8" s="8">
        <v>123.456789</v>
      </c>
      <c r="W8" s="8">
        <v>123.456789</v>
      </c>
      <c r="X8" s="30">
        <v>123.456789</v>
      </c>
      <c r="Y8" s="29">
        <v>123.456789</v>
      </c>
      <c r="Z8" s="29">
        <v>123.456789</v>
      </c>
      <c r="AA8" s="29">
        <v>123.456789</v>
      </c>
    </row>
    <row r="9" spans="1:27" s="35" customFormat="1" hidden="1" x14ac:dyDescent="0.3">
      <c r="A9" s="31" t="s">
        <v>1</v>
      </c>
      <c r="B9" s="31"/>
      <c r="C9" s="31"/>
      <c r="D9" s="31"/>
      <c r="E9" s="31"/>
      <c r="F9" s="32" t="s">
        <v>4</v>
      </c>
      <c r="G9" s="33">
        <v>123.456789</v>
      </c>
      <c r="H9" s="33">
        <v>123.456789</v>
      </c>
      <c r="I9" s="33">
        <v>123.456789</v>
      </c>
      <c r="J9" s="33">
        <v>123.456789</v>
      </c>
      <c r="K9" s="34">
        <v>123.456789</v>
      </c>
      <c r="L9" s="8">
        <v>123.456789</v>
      </c>
      <c r="M9" s="8">
        <v>123.456789</v>
      </c>
      <c r="N9" s="8">
        <v>123.456789</v>
      </c>
      <c r="O9" s="34">
        <v>123.456789</v>
      </c>
      <c r="P9" s="33">
        <v>123.456789</v>
      </c>
      <c r="Q9" s="33">
        <v>123.456789</v>
      </c>
      <c r="R9" s="33">
        <v>123.456789</v>
      </c>
      <c r="S9" s="33">
        <v>123.456789</v>
      </c>
      <c r="T9" s="34">
        <v>123.456789</v>
      </c>
      <c r="U9" s="8">
        <v>123.456789</v>
      </c>
      <c r="V9" s="8">
        <v>123.456789</v>
      </c>
      <c r="W9" s="8">
        <v>123.456789</v>
      </c>
      <c r="X9" s="34">
        <v>123.456789</v>
      </c>
      <c r="Y9" s="33">
        <v>123.456789</v>
      </c>
      <c r="Z9" s="33">
        <v>123.456789</v>
      </c>
      <c r="AA9" s="33">
        <v>123.456789</v>
      </c>
    </row>
    <row r="10" spans="1:27" s="40" customFormat="1" hidden="1" x14ac:dyDescent="0.3">
      <c r="A10" s="36" t="s">
        <v>2</v>
      </c>
      <c r="B10" s="36"/>
      <c r="C10" s="36"/>
      <c r="D10" s="36"/>
      <c r="E10" s="36"/>
      <c r="F10" s="37" t="s">
        <v>4</v>
      </c>
      <c r="G10" s="38">
        <v>123.456789</v>
      </c>
      <c r="H10" s="38">
        <v>123.456789</v>
      </c>
      <c r="I10" s="38">
        <v>123.456789</v>
      </c>
      <c r="J10" s="38">
        <v>123.456789</v>
      </c>
      <c r="K10" s="39">
        <v>123.456789</v>
      </c>
      <c r="L10" s="8">
        <v>123.456789</v>
      </c>
      <c r="M10" s="8">
        <v>123.456789</v>
      </c>
      <c r="N10" s="8">
        <v>123.456789</v>
      </c>
      <c r="O10" s="39">
        <v>123.456789</v>
      </c>
      <c r="P10" s="38">
        <v>123.456789</v>
      </c>
      <c r="Q10" s="38">
        <v>123.456789</v>
      </c>
      <c r="R10" s="38">
        <v>123.456789</v>
      </c>
      <c r="S10" s="38">
        <v>123.456789</v>
      </c>
      <c r="T10" s="39">
        <v>123.456789</v>
      </c>
      <c r="U10" s="8">
        <v>123.456789</v>
      </c>
      <c r="V10" s="8">
        <v>123.456789</v>
      </c>
      <c r="W10" s="8">
        <v>123.456789</v>
      </c>
      <c r="X10" s="39">
        <v>123.456789</v>
      </c>
      <c r="Y10" s="38">
        <v>123.456789</v>
      </c>
      <c r="Z10" s="38">
        <v>123.456789</v>
      </c>
      <c r="AA10" s="38">
        <v>123.456789</v>
      </c>
    </row>
    <row r="11" spans="1:27" hidden="1" x14ac:dyDescent="0.3">
      <c r="A11" s="1" t="s">
        <v>3</v>
      </c>
      <c r="B11" s="1"/>
      <c r="C11" s="1"/>
      <c r="D11" s="1"/>
      <c r="E11" s="1"/>
    </row>
    <row r="12" spans="1:27" hidden="1" x14ac:dyDescent="0.3">
      <c r="A12" s="1"/>
      <c r="B12" s="1"/>
      <c r="C12" s="1"/>
      <c r="D12" s="1"/>
      <c r="E12" s="1"/>
    </row>
    <row r="13" spans="1:27" hidden="1" x14ac:dyDescent="0.3">
      <c r="F13" s="1" t="s">
        <v>14</v>
      </c>
    </row>
    <row r="14" spans="1:27" hidden="1" x14ac:dyDescent="0.3">
      <c r="F14" s="2" t="str">
        <f>_xll.TM1RPTVIEW("Finance:MA Reporting:27580611",0,_xll.TM1RPTTITLE("Finance:FX Calculation",$G$19),_xll.TM1RPTTITLE("Finance:Company",$G$16),_xll.TM1RPTTITLE("Finance:Financial Year",$G$17),_xll.TM1RPTTITLE("Finance:Financial Period",$G$18),_xll.TM1RPTTITLE("Finance:m_MA Reporting",$G$20),_xll.TM1RPTTITLE("Finance:Consolidation Layer",$G$22),TM1RPTFMTRNG27580611,TM1RPTFMTIDCOL27580611)</f>
        <v>Finance:MA Reporting:27580611</v>
      </c>
    </row>
    <row r="16" spans="1:27" x14ac:dyDescent="0.3">
      <c r="F16" s="42" t="s">
        <v>6</v>
      </c>
      <c r="G16" s="113" t="str">
        <f>_xll.SUBNM("Finance:Company","Default","GROUP TOTAL","Short Name")</f>
        <v>GROUP TOTAL</v>
      </c>
      <c r="H16" s="113"/>
      <c r="I16" s="113"/>
    </row>
    <row r="17" spans="6:27" x14ac:dyDescent="0.3">
      <c r="F17" s="42" t="s">
        <v>7</v>
      </c>
      <c r="G17" s="113" t="str">
        <f>_xll.SUBNM("Finance:Financial Year","Reporting Year - User Selection","FY24"," ")</f>
        <v>FY24</v>
      </c>
      <c r="H17" s="113"/>
      <c r="I17" s="113"/>
    </row>
    <row r="18" spans="6:27" x14ac:dyDescent="0.3">
      <c r="F18" s="42" t="s">
        <v>8</v>
      </c>
      <c r="G18" s="113" t="str">
        <f>_xll.SUBNM("Finance:Financial Period","Reporting Period - User Selection","P12"," ")</f>
        <v>P12</v>
      </c>
      <c r="H18" s="113"/>
      <c r="I18" s="113"/>
    </row>
    <row r="19" spans="6:27" x14ac:dyDescent="0.3">
      <c r="F19" s="42" t="s">
        <v>5</v>
      </c>
      <c r="G19" s="113" t="str">
        <f>_xll.SUBNM("Finance:FX Calculation","Reporting Selections","GBP MA")</f>
        <v>GBP MA</v>
      </c>
      <c r="H19" s="113"/>
      <c r="I19" s="113"/>
    </row>
    <row r="20" spans="6:27" hidden="1" x14ac:dyDescent="0.3">
      <c r="F20" s="43" t="s">
        <v>9</v>
      </c>
      <c r="G20" s="44" t="str">
        <f>_xll.SUBNM("Finance:m_MA Reporting",,"Value")</f>
        <v>Value</v>
      </c>
    </row>
    <row r="21" spans="6:27" hidden="1" x14ac:dyDescent="0.3">
      <c r="F21" s="43" t="s">
        <v>10</v>
      </c>
      <c r="G21" s="44" t="str">
        <f>_xll.SUBNM("Finance:Period YTD",,"Period")</f>
        <v>Period</v>
      </c>
    </row>
    <row r="22" spans="6:27" hidden="1" x14ac:dyDescent="0.3">
      <c r="F22" s="43" t="s">
        <v>11</v>
      </c>
      <c r="G22" s="44" t="str">
        <f>_xll.SUBNM("Finance:Consolidation Layer",,"Management Accounts")</f>
        <v>Management Accounts</v>
      </c>
    </row>
    <row r="23" spans="6:27" hidden="1" x14ac:dyDescent="0.3">
      <c r="F23" s="43" t="s">
        <v>23</v>
      </c>
      <c r="G23" s="44" t="str" cm="1">
        <f t="array" ref="G23">_xll.DBR("Finance:}ELementAttributes_Financial Year",$G$17,"Previous Year")</f>
        <v>FY23</v>
      </c>
    </row>
    <row r="24" spans="6:27" hidden="1" x14ac:dyDescent="0.3">
      <c r="F24" s="45" t="s">
        <v>39</v>
      </c>
      <c r="G24" s="2" t="str" cm="1">
        <f t="array" ref="G24">_xll.DBR("Finance:Model Settings","Value","Source Version for Derived Forecast")</f>
        <v>9+3 Forecast</v>
      </c>
    </row>
    <row r="25" spans="6:27" hidden="1" x14ac:dyDescent="0.3"/>
    <row r="26" spans="6:27" hidden="1" x14ac:dyDescent="0.3">
      <c r="F26" s="99" t="str">
        <f>IF(G16="Group Total","Carclo Group",G16)</f>
        <v>Carclo Group</v>
      </c>
      <c r="I26" s="46" t="s">
        <v>45</v>
      </c>
      <c r="J26" s="47" t="str">
        <f>RIGHT($G$17,2)&amp;RIGHT(G18,2)</f>
        <v>2412</v>
      </c>
    </row>
    <row r="27" spans="6:27" hidden="1" x14ac:dyDescent="0.3">
      <c r="F27" s="99" t="str" cm="1">
        <f t="array" ref="F27">IF($G$19="Local",_xll.DBRA("Finance:Company",$G$16,"Base Currency"),"GBP")</f>
        <v>GBP</v>
      </c>
      <c r="I27" s="46" t="s">
        <v>46</v>
      </c>
      <c r="J27" s="47" t="str" cm="1">
        <f t="array" ref="J27">_xll.DBRA("Finance:Year Period",J26,"Period Date")</f>
        <v>Mar-24</v>
      </c>
    </row>
    <row r="28" spans="6:27" hidden="1" x14ac:dyDescent="0.3">
      <c r="I28" s="46" t="s">
        <v>47</v>
      </c>
      <c r="J28" s="47" t="str">
        <f>G18</f>
        <v>P12</v>
      </c>
      <c r="Y28" s="2" t="s">
        <v>34</v>
      </c>
      <c r="Z28" s="2" t="s">
        <v>34</v>
      </c>
      <c r="AA28" s="2" t="s">
        <v>34</v>
      </c>
    </row>
    <row r="29" spans="6:27" hidden="1" x14ac:dyDescent="0.3">
      <c r="Y29" s="2" t="s">
        <v>43</v>
      </c>
      <c r="Z29" s="2" t="s">
        <v>43</v>
      </c>
      <c r="AA29" s="2" t="s">
        <v>43</v>
      </c>
    </row>
    <row r="30" spans="6:27" hidden="1" x14ac:dyDescent="0.3"/>
    <row r="31" spans="6:27" hidden="1" x14ac:dyDescent="0.3"/>
    <row r="32" spans="6:27" hidden="1" x14ac:dyDescent="0.3"/>
    <row r="33" spans="1:28" hidden="1" x14ac:dyDescent="0.3"/>
    <row r="35" spans="1:28" x14ac:dyDescent="0.3">
      <c r="F35" s="100" t="str">
        <f>F26&amp;" - Detailed P&amp;L / BS / CF ("&amp;F27&amp;"'000)"</f>
        <v>Carclo Group - Detailed P&amp;L / BS / CF (GBP'000)</v>
      </c>
      <c r="G35" s="114" t="str">
        <f>J27&amp; " - Current Month"</f>
        <v>Mar-24 - Current Month</v>
      </c>
      <c r="H35" s="114"/>
      <c r="I35" s="114"/>
      <c r="J35" s="114"/>
      <c r="K35" s="114"/>
      <c r="L35" s="114"/>
      <c r="M35" s="114"/>
      <c r="N35" s="114"/>
      <c r="O35" s="48"/>
      <c r="P35" s="114" t="s">
        <v>32</v>
      </c>
      <c r="Q35" s="114"/>
      <c r="R35" s="114"/>
      <c r="S35" s="114"/>
      <c r="T35" s="114"/>
      <c r="U35" s="114"/>
      <c r="V35" s="114"/>
      <c r="W35" s="114"/>
      <c r="X35" s="48"/>
      <c r="Y35" s="114" t="s">
        <v>33</v>
      </c>
      <c r="Z35" s="114"/>
      <c r="AA35" s="114"/>
    </row>
    <row r="36" spans="1:28" x14ac:dyDescent="0.3">
      <c r="G36" s="49" t="s">
        <v>12</v>
      </c>
      <c r="H36" s="49" t="str" cm="1">
        <f t="array" ref="H36">_xll.DBR("Finance:Model Settings","Value","Reporting Forecast Version")</f>
        <v>9+3 Forecast</v>
      </c>
      <c r="I36" s="49" t="s">
        <v>13</v>
      </c>
      <c r="J36" s="49" t="s">
        <v>12</v>
      </c>
      <c r="K36" s="48"/>
      <c r="L36" s="50" t="s">
        <v>25</v>
      </c>
      <c r="M36" s="50" t="s">
        <v>26</v>
      </c>
      <c r="N36" s="41" t="s">
        <v>27</v>
      </c>
      <c r="O36" s="48"/>
      <c r="P36" s="49" t="s">
        <v>12</v>
      </c>
      <c r="Q36" s="49" t="str" cm="1">
        <f t="array" ref="Q36">_xll.DBR("Finance:Model Settings","Value","Reporting Forecast Version")</f>
        <v>9+3 Forecast</v>
      </c>
      <c r="R36" s="49" t="s">
        <v>13</v>
      </c>
      <c r="S36" s="49" t="s">
        <v>12</v>
      </c>
      <c r="T36" s="48"/>
      <c r="U36" s="50" t="s">
        <v>25</v>
      </c>
      <c r="V36" s="50" t="s">
        <v>26</v>
      </c>
      <c r="W36" s="41" t="s">
        <v>27</v>
      </c>
      <c r="X36" s="48"/>
      <c r="Y36" s="49" t="str" cm="1">
        <f t="array" ref="Y36">_xll.DBR("Finance:Model Settings","Value","Reporting Forecast Version")</f>
        <v>9+3 Forecast</v>
      </c>
      <c r="Z36" s="49" t="s">
        <v>13</v>
      </c>
      <c r="AA36" s="49" t="s">
        <v>12</v>
      </c>
    </row>
    <row r="37" spans="1:28" s="96" customFormat="1" ht="39" customHeight="1" x14ac:dyDescent="0.3">
      <c r="D37" s="97" t="s">
        <v>19</v>
      </c>
      <c r="E37" s="97"/>
      <c r="F37" s="101" t="s">
        <v>38</v>
      </c>
      <c r="G37" s="95" t="s">
        <v>20</v>
      </c>
      <c r="H37" s="95" t="str">
        <f>$G$24</f>
        <v>9+3 Forecast</v>
      </c>
      <c r="I37" s="95" t="s">
        <v>22</v>
      </c>
      <c r="J37" s="95" t="s">
        <v>24</v>
      </c>
      <c r="K37" s="98"/>
      <c r="L37" s="95" t="s">
        <v>181</v>
      </c>
      <c r="M37" s="95" t="s">
        <v>48</v>
      </c>
      <c r="N37" s="95" t="s">
        <v>49</v>
      </c>
      <c r="O37" s="98"/>
      <c r="P37" s="95" t="s">
        <v>20</v>
      </c>
      <c r="Q37" s="95" t="str">
        <f>$G$24</f>
        <v>9+3 Forecast</v>
      </c>
      <c r="R37" s="95" t="s">
        <v>22</v>
      </c>
      <c r="S37" s="95" t="s">
        <v>24</v>
      </c>
      <c r="T37" s="98"/>
      <c r="U37" s="95" t="s">
        <v>181</v>
      </c>
      <c r="V37" s="95" t="s">
        <v>48</v>
      </c>
      <c r="W37" s="95" t="s">
        <v>49</v>
      </c>
      <c r="X37" s="98"/>
      <c r="Y37" s="95" t="str">
        <f>$G$24</f>
        <v>9+3 Forecast</v>
      </c>
      <c r="Z37" s="95" t="s">
        <v>22</v>
      </c>
      <c r="AA37" s="95" t="s">
        <v>24</v>
      </c>
    </row>
    <row r="38" spans="1:28" s="40" customFormat="1" x14ac:dyDescent="0.3">
      <c r="A38" s="36" t="str">
        <f>IF(_xll.TM1RPTELISCONSOLIDATED($F$38,$F38),IF(_xll.TM1RPTELLEV($F$38,$F38)&lt;=5,_xll.TM1RPTELLEV($F$38,$F38),"Default"),IF(MID($F38,1,6)="booked","Custom","Leaf"))</f>
        <v>Leaf</v>
      </c>
      <c r="B38" s="36"/>
      <c r="C38" s="36"/>
      <c r="D38" s="36" t="str" cm="1">
        <f t="array" ref="D38">_xll.DBR("Finance:}ElementAttributes_Accounts - MA",F38,"Period YTD")</f>
        <v>Period</v>
      </c>
      <c r="E38" s="36"/>
      <c r="F38" s="51" t="str">
        <f>_xll.TM1RPTROW($F$14,"Finance:Accounts - MA","KPI Reporting Subset - MI",,,FALSE)</f>
        <v>Working Days</v>
      </c>
      <c r="G38" s="38">
        <f>_xll.DBRW($F$14,G$36,$G$16,$G$17,$G$18,$D38,$F38,$G$19,$G$22,$G$20)</f>
        <v>299</v>
      </c>
      <c r="H38" s="38">
        <f>_xll.DBRW($F$14,H$36,$G$16,$G$17,$G$18,$D38,$F38,$G$19,$G$22,$G$20)</f>
        <v>271</v>
      </c>
      <c r="I38" s="38">
        <f>_xll.DBRW($F$14,I$36,$G$16,$G$17,$G$18,$D38,$F38,$G$19,$G$22,$G$20)</f>
        <v>358</v>
      </c>
      <c r="J38" s="38">
        <f>_xll.DBRW($F$14,J$36,$G$16,$G$23,$G$18,$D38,$F38,$G$19,$G$22,$G$20)</f>
        <v>314</v>
      </c>
      <c r="K38" s="39"/>
      <c r="L38" s="8">
        <f t="shared" ref="L38" si="0">G38-H38</f>
        <v>28</v>
      </c>
      <c r="M38" s="8">
        <f t="shared" ref="M38" si="1">G38-I38</f>
        <v>-59</v>
      </c>
      <c r="N38" s="8">
        <f t="shared" ref="N38" si="2">G38-J38</f>
        <v>-15</v>
      </c>
      <c r="O38" s="39"/>
      <c r="P38" s="38">
        <f>_xll.DBRW($F$14,P$36,$G$16,$G$17,$G$18,"YTD",$F38,$G$19,$G$22,$G$20)</f>
        <v>2967</v>
      </c>
      <c r="Q38" s="38">
        <f>_xll.DBRW($F$14,Q$36,$G$16,$G$17,$G$18,"YTD",$F38,$G$19,$G$22,$G$20)</f>
        <v>2939</v>
      </c>
      <c r="R38" s="38">
        <f>_xll.DBRW($F$14,R$36,$G$16,$G$17,$G$18,"YTD",$F38,$G$19,$G$22,$G$20)</f>
        <v>3631</v>
      </c>
      <c r="S38" s="38">
        <f>_xll.DBRW($F$14,S$36,$G$16,$G$23,$G$18,"YTD",$F38,$G$19,$G$22,$G$20)</f>
        <v>3257</v>
      </c>
      <c r="T38" s="39"/>
      <c r="U38" s="8">
        <f t="shared" ref="U38" si="3">P38-Q38</f>
        <v>28</v>
      </c>
      <c r="V38" s="8">
        <f t="shared" ref="V38" si="4">P38-R38</f>
        <v>-664</v>
      </c>
      <c r="W38" s="8">
        <f t="shared" ref="W38" si="5">P38-S38</f>
        <v>-290</v>
      </c>
      <c r="X38" s="39"/>
      <c r="Y38" s="38">
        <f>_xll.DBRW($F$14,Y$36,$G$16,$G$17,$AB38,$D38,$F38,$G$19,$G$22,$G$20)</f>
        <v>2939</v>
      </c>
      <c r="Z38" s="38">
        <f>_xll.DBRW($F$14,Z$36,$G$16,$G$17,$AB38,$D38,$F38,$G$19,$G$22,$G$20)</f>
        <v>3631</v>
      </c>
      <c r="AA38" s="38">
        <f>_xll.DBRW($F$14,AA$36,$G$16,$G$23,$AB38,$D38,$F38,$G$19,$G$22,$G$20)</f>
        <v>3257</v>
      </c>
      <c r="AB38" s="40" t="str">
        <f t="shared" ref="AB38:AB44" si="6">IF(F38 ="Working Days","All Financial Periods","P12")</f>
        <v>All Financial Periods</v>
      </c>
    </row>
    <row r="39" spans="1:28" s="40" customFormat="1" x14ac:dyDescent="0.3">
      <c r="A39" s="36" t="str">
        <f>IF(_xll.TM1RPTELISCONSOLIDATED($F$38,$F39),IF(_xll.TM1RPTELLEV($F$38,$F39)&lt;=5,_xll.TM1RPTELLEV($F$38,$F39),"Default"),IF(MID($F39,1,6)="booked","Custom","Leaf"))</f>
        <v>Leaf</v>
      </c>
      <c r="B39" s="36"/>
      <c r="C39" s="36"/>
      <c r="D39" s="36" t="str" cm="1">
        <f t="array" ref="D39">_xll.DBR("Finance:}ElementAttributes_Accounts - MA",F39,"Period YTD")</f>
        <v>Period</v>
      </c>
      <c r="E39" s="36"/>
      <c r="F39" s="108" t="s">
        <v>201</v>
      </c>
      <c r="G39" s="38">
        <f>_xll.DBRW($F$14,G$36,$G$16,$G$17,$G$18,$D39,$F39,$G$19,$G$22,$G$20)</f>
        <v>512.1099999999999</v>
      </c>
      <c r="H39" s="38">
        <f>_xll.DBRW($F$14,H$36,$G$16,$G$17,$G$18,$D39,$F39,$G$19,$G$22,$G$20)</f>
        <v>498.79</v>
      </c>
      <c r="I39" s="38">
        <f>_xll.DBRW($F$14,I$36,$G$16,$G$17,$G$18,$D39,$F39,$G$19,$G$22,$G$20)</f>
        <v>589.79</v>
      </c>
      <c r="J39" s="38">
        <f>_xll.DBRW($F$14,J$36,$G$16,$G$23,$G$18,$D39,$F39,$G$19,$G$22,$G$20)</f>
        <v>532.82999999999993</v>
      </c>
      <c r="K39" s="39"/>
      <c r="L39" s="8">
        <f t="shared" ref="L39:L40" si="7">G39-H39</f>
        <v>13.319999999999879</v>
      </c>
      <c r="M39" s="8">
        <f t="shared" ref="M39:M40" si="8">G39-I39</f>
        <v>-77.680000000000064</v>
      </c>
      <c r="N39" s="8">
        <f t="shared" ref="N39:N40" si="9">G39-J39</f>
        <v>-20.720000000000027</v>
      </c>
      <c r="O39" s="39"/>
      <c r="P39" s="38">
        <f>_xll.DBRW($F$14,P$36,$G$16,$G$17,$G$18,"YTD",$F39,$G$19,$G$22,$G$20)</f>
        <v>502.33250000000004</v>
      </c>
      <c r="Q39" s="38">
        <f>_xll.DBRW($F$14,Q$36,$G$16,$G$17,$G$18,"YTD",$F39,$G$19,$G$22,$G$20)</f>
        <v>495.73833333333334</v>
      </c>
      <c r="R39" s="38">
        <f>_xll.DBRW($F$14,R$36,$G$16,$G$17,$G$18,"YTD",$F39,$G$19,$G$22,$G$20)</f>
        <v>522.61583333333328</v>
      </c>
      <c r="S39" s="38">
        <f>_xll.DBRW($F$14,S$36,$G$16,$G$23,$G$18,"YTD",$F39,$G$19,$G$22,$G$20)</f>
        <v>555.75166666666644</v>
      </c>
      <c r="T39" s="39"/>
      <c r="U39" s="8">
        <f t="shared" ref="U39:U40" si="10">P39-Q39</f>
        <v>6.5941666666666947</v>
      </c>
      <c r="V39" s="8">
        <f t="shared" ref="V39:V40" si="11">P39-R39</f>
        <v>-20.283333333333246</v>
      </c>
      <c r="W39" s="8">
        <f t="shared" ref="W39:W40" si="12">P39-S39</f>
        <v>-53.419166666666399</v>
      </c>
      <c r="X39" s="39"/>
      <c r="Y39" s="38">
        <f>_xll.DBRW($F$14,Y$36,$G$16,$G$17,$AB39,$D39,$F39,$G$19,$G$22,$G$20)</f>
        <v>498.79</v>
      </c>
      <c r="Z39" s="38">
        <f>_xll.DBRW($F$14,Z$36,$G$16,$G$17,$AB39,$D39,$F39,$G$19,$G$22,$G$20)</f>
        <v>589.79</v>
      </c>
      <c r="AA39" s="38">
        <f>_xll.DBRW($F$14,AA$36,$G$16,$G$23,$AB39,$D39,$F39,$G$19,$G$22,$G$20)</f>
        <v>532.82999999999993</v>
      </c>
      <c r="AB39" s="40" t="str">
        <f t="shared" si="6"/>
        <v>P12</v>
      </c>
    </row>
    <row r="40" spans="1:28" s="40" customFormat="1" x14ac:dyDescent="0.3">
      <c r="A40" s="36" t="str">
        <f>IF(_xll.TM1RPTELISCONSOLIDATED($F$38,$F40),IF(_xll.TM1RPTELLEV($F$38,$F40)&lt;=5,_xll.TM1RPTELLEV($F$38,$F40),"Default"),IF(MID($F40,1,6)="booked","Custom","Leaf"))</f>
        <v>Leaf</v>
      </c>
      <c r="B40" s="36"/>
      <c r="C40" s="36"/>
      <c r="D40" s="36" t="str" cm="1">
        <f t="array" ref="D40">_xll.DBR("Finance:}ElementAttributes_Accounts - MA",F40,"Period YTD")</f>
        <v>Period</v>
      </c>
      <c r="E40" s="36"/>
      <c r="F40" s="108" t="s">
        <v>51</v>
      </c>
      <c r="G40" s="38">
        <f>_xll.DBRW($F$14,G$36,$G$16,$G$17,$G$18,$D40,$F40,$G$19,$G$22,$G$20)</f>
        <v>163.6</v>
      </c>
      <c r="H40" s="38">
        <f>_xll.DBRW($F$14,H$36,$G$16,$G$17,$G$18,$D40,$F40,$G$19,$G$22,$G$20)</f>
        <v>184</v>
      </c>
      <c r="I40" s="38">
        <f>_xll.DBRW($F$14,I$36,$G$16,$G$17,$G$18,$D40,$F40,$G$19,$G$22,$G$20)</f>
        <v>230</v>
      </c>
      <c r="J40" s="38">
        <f>_xll.DBRW($F$14,J$36,$G$16,$G$23,$G$18,$D40,$F40,$G$19,$G$22,$G$20)</f>
        <v>276.8</v>
      </c>
      <c r="K40" s="39"/>
      <c r="L40" s="8">
        <f t="shared" si="7"/>
        <v>-20.400000000000006</v>
      </c>
      <c r="M40" s="8">
        <f t="shared" si="8"/>
        <v>-66.400000000000006</v>
      </c>
      <c r="N40" s="8">
        <f t="shared" si="9"/>
        <v>-113.20000000000002</v>
      </c>
      <c r="O40" s="39"/>
      <c r="P40" s="38">
        <f>_xll.DBRW($F$14,P$36,$G$16,$G$17,$G$18,"YTD",$F40,$G$19,$G$22,$G$20)</f>
        <v>201.40666666666667</v>
      </c>
      <c r="Q40" s="38">
        <f>_xll.DBRW($F$14,Q$36,$G$16,$G$17,$G$18,"YTD",$F40,$G$19,$G$22,$G$20)</f>
        <v>204.10666666666668</v>
      </c>
      <c r="R40" s="38">
        <f>_xll.DBRW($F$14,R$36,$G$16,$G$17,$G$18,"YTD",$F40,$G$19,$G$22,$G$20)</f>
        <v>264.875</v>
      </c>
      <c r="S40" s="38">
        <f>_xll.DBRW($F$14,S$36,$G$16,$G$23,$G$18,"YTD",$F40,$G$19,$G$22,$G$20)</f>
        <v>281.65749999999997</v>
      </c>
      <c r="T40" s="39"/>
      <c r="U40" s="8">
        <f t="shared" si="10"/>
        <v>-2.7000000000000171</v>
      </c>
      <c r="V40" s="8">
        <f t="shared" si="11"/>
        <v>-63.468333333333334</v>
      </c>
      <c r="W40" s="8">
        <f t="shared" si="12"/>
        <v>-80.250833333333304</v>
      </c>
      <c r="X40" s="39"/>
      <c r="Y40" s="38">
        <f>_xll.DBRW($F$14,Y$36,$G$16,$G$17,$AB40,$D40,$F40,$G$19,$G$22,$G$20)</f>
        <v>184</v>
      </c>
      <c r="Z40" s="38">
        <f>_xll.DBRW($F$14,Z$36,$G$16,$G$17,$AB40,$D40,$F40,$G$19,$G$22,$G$20)</f>
        <v>230</v>
      </c>
      <c r="AA40" s="38">
        <f>_xll.DBRW($F$14,AA$36,$G$16,$G$23,$AB40,$D40,$F40,$G$19,$G$22,$G$20)</f>
        <v>276.8</v>
      </c>
      <c r="AB40" s="40" t="str">
        <f t="shared" si="6"/>
        <v>P12</v>
      </c>
    </row>
    <row r="41" spans="1:28" s="40" customFormat="1" x14ac:dyDescent="0.3">
      <c r="A41" s="36" t="str">
        <f>IF(_xll.TM1RPTELISCONSOLIDATED($F$38,$F41),IF(_xll.TM1RPTELLEV($F$38,$F41)&lt;=5,_xll.TM1RPTELLEV($F$38,$F41),"Default"),IF(MID($F41,1,6)="booked","Custom","Leaf"))</f>
        <v>Leaf</v>
      </c>
      <c r="B41" s="36"/>
      <c r="C41" s="36"/>
      <c r="D41" s="36" t="str" cm="1">
        <f t="array" ref="D41">_xll.DBR("Finance:}ElementAttributes_Accounts - MA",F41,"Period YTD")</f>
        <v>Period</v>
      </c>
      <c r="E41" s="36"/>
      <c r="F41" s="108" t="s">
        <v>50</v>
      </c>
      <c r="G41" s="38">
        <f>_xll.DBRW($F$14,G$36,$G$16,$G$17,$G$18,$D41,$F41,$G$19,$G$22,$G$20)</f>
        <v>215</v>
      </c>
      <c r="H41" s="38">
        <f>_xll.DBRW($F$14,H$36,$G$16,$G$17,$G$18,$D41,$F41,$G$19,$G$22,$G$20)</f>
        <v>237.5</v>
      </c>
      <c r="I41" s="38">
        <f>_xll.DBRW($F$14,I$36,$G$16,$G$17,$G$18,$D41,$F41,$G$19,$G$22,$G$20)</f>
        <v>285.5</v>
      </c>
      <c r="J41" s="38">
        <f>_xll.DBRW($F$14,J$36,$G$16,$G$23,$G$18,$D41,$F41,$G$19,$G$22,$G$20)</f>
        <v>230</v>
      </c>
      <c r="K41" s="39"/>
      <c r="L41" s="8">
        <f t="shared" ref="L41:L44" si="13">G41-H41</f>
        <v>-22.5</v>
      </c>
      <c r="M41" s="8">
        <f t="shared" ref="M41:M44" si="14">G41-I41</f>
        <v>-70.5</v>
      </c>
      <c r="N41" s="8">
        <f t="shared" ref="N41:N44" si="15">G41-J41</f>
        <v>-15</v>
      </c>
      <c r="O41" s="39"/>
      <c r="P41" s="38">
        <f>_xll.DBRW($F$14,P$36,$G$16,$G$17,$G$18,"YTD",$F41,$G$19,$G$22,$G$20)</f>
        <v>239.95500000000001</v>
      </c>
      <c r="Q41" s="38">
        <f>_xll.DBRW($F$14,Q$36,$G$16,$G$17,$G$18,"YTD",$F41,$G$19,$G$22,$G$20)</f>
        <v>243.58833333333337</v>
      </c>
      <c r="R41" s="38">
        <f>_xll.DBRW($F$14,R$36,$G$16,$G$17,$G$18,"YTD",$F41,$G$19,$G$22,$G$20)</f>
        <v>239.83333333333334</v>
      </c>
      <c r="S41" s="38">
        <f>_xll.DBRW($F$14,S$36,$G$16,$G$23,$G$18,"YTD",$F41,$G$19,$G$22,$G$20)</f>
        <v>240.42583333333329</v>
      </c>
      <c r="T41" s="39"/>
      <c r="U41" s="8">
        <f t="shared" ref="U41:U44" si="16">P41-Q41</f>
        <v>-3.6333333333333542</v>
      </c>
      <c r="V41" s="8">
        <f t="shared" ref="V41:V44" si="17">P41-R41</f>
        <v>0.1216666666666697</v>
      </c>
      <c r="W41" s="8">
        <f t="shared" ref="W41:W44" si="18">P41-S41</f>
        <v>-0.4708333333332746</v>
      </c>
      <c r="X41" s="39"/>
      <c r="Y41" s="38">
        <f>_xll.DBRW($F$14,Y$36,$G$16,$G$17,$AB41,$D41,$F41,$G$19,$G$22,$G$20)</f>
        <v>237.5</v>
      </c>
      <c r="Z41" s="38">
        <f>_xll.DBRW($F$14,Z$36,$G$16,$G$17,$AB41,$D41,$F41,$G$19,$G$22,$G$20)</f>
        <v>285.5</v>
      </c>
      <c r="AA41" s="38">
        <f>_xll.DBRW($F$14,AA$36,$G$16,$G$23,$AB41,$D41,$F41,$G$19,$G$22,$G$20)</f>
        <v>230</v>
      </c>
      <c r="AB41" s="40" t="str">
        <f t="shared" si="6"/>
        <v>P12</v>
      </c>
    </row>
    <row r="42" spans="1:28" s="40" customFormat="1" x14ac:dyDescent="0.3">
      <c r="A42" s="36" t="str">
        <f>IF(_xll.TM1RPTELISCONSOLIDATED($F$38,$F42),IF(_xll.TM1RPTELLEV($F$38,$F42)&lt;=5,_xll.TM1RPTELLEV($F$38,$F42),"Default"),IF(MID($F42,1,6)="booked","Custom","Leaf"))</f>
        <v>Leaf</v>
      </c>
      <c r="B42" s="36"/>
      <c r="C42" s="36"/>
      <c r="D42" s="36" t="str" cm="1">
        <f t="array" ref="D42">_xll.DBR("Finance:}ElementAttributes_Accounts - MA",F42,"Period YTD")</f>
        <v>Period</v>
      </c>
      <c r="E42" s="36"/>
      <c r="F42" s="108" t="s">
        <v>182</v>
      </c>
      <c r="G42" s="38">
        <f>_xll.DBRW($F$14,G$36,$G$16,$G$17,$G$18,$D42,$F42,$G$19,$G$22,$G$20)</f>
        <v>113</v>
      </c>
      <c r="H42" s="38">
        <f>_xll.DBRW($F$14,H$36,$G$16,$G$17,$G$18,$D42,$F42,$G$19,$G$22,$G$20)</f>
        <v>117</v>
      </c>
      <c r="I42" s="38">
        <f>_xll.DBRW($F$14,I$36,$G$16,$G$17,$G$18,$D42,$F42,$G$19,$G$22,$G$20)</f>
        <v>157</v>
      </c>
      <c r="J42" s="38">
        <f>_xll.DBRW($F$14,J$36,$G$16,$G$23,$G$18,$D42,$F42,$G$19,$G$22,$G$20)</f>
        <v>123</v>
      </c>
      <c r="K42" s="39"/>
      <c r="L42" s="8">
        <f t="shared" si="13"/>
        <v>-4</v>
      </c>
      <c r="M42" s="8">
        <f t="shared" si="14"/>
        <v>-44</v>
      </c>
      <c r="N42" s="8">
        <f t="shared" si="15"/>
        <v>-10</v>
      </c>
      <c r="O42" s="39"/>
      <c r="P42" s="38">
        <f>_xll.DBRW($F$14,P$36,$G$16,$G$17,$G$18,"YTD",$F42,$G$19,$G$22,$G$20)</f>
        <v>121.71416666666667</v>
      </c>
      <c r="Q42" s="38">
        <f>_xll.DBRW($F$14,Q$36,$G$16,$G$17,$G$18,"YTD",$F42,$G$19,$G$22,$G$20)</f>
        <v>122.26833333333335</v>
      </c>
      <c r="R42" s="38">
        <f>_xll.DBRW($F$14,R$36,$G$16,$G$17,$G$18,"YTD",$F42,$G$19,$G$22,$G$20)</f>
        <v>130.33333333333331</v>
      </c>
      <c r="S42" s="38">
        <f>_xll.DBRW($F$14,S$36,$G$16,$G$23,$G$18,"YTD",$F42,$G$19,$G$22,$G$20)</f>
        <v>113.58333333333334</v>
      </c>
      <c r="T42" s="39"/>
      <c r="U42" s="8">
        <f t="shared" si="16"/>
        <v>-0.55416666666667425</v>
      </c>
      <c r="V42" s="8">
        <f t="shared" si="17"/>
        <v>-8.6191666666666436</v>
      </c>
      <c r="W42" s="8">
        <f t="shared" si="18"/>
        <v>8.130833333333328</v>
      </c>
      <c r="X42" s="39"/>
      <c r="Y42" s="38">
        <f>_xll.DBRW($F$14,Y$36,$G$16,$G$17,$AB42,$D42,$F42,$G$19,$G$22,$G$20)</f>
        <v>117</v>
      </c>
      <c r="Z42" s="38">
        <f>_xll.DBRW($F$14,Z$36,$G$16,$G$17,$AB42,$D42,$F42,$G$19,$G$22,$G$20)</f>
        <v>157</v>
      </c>
      <c r="AA42" s="38">
        <f>_xll.DBRW($F$14,AA$36,$G$16,$G$23,$AB42,$D42,$F42,$G$19,$G$22,$G$20)</f>
        <v>123</v>
      </c>
      <c r="AB42" s="40" t="str">
        <f t="shared" si="6"/>
        <v>P12</v>
      </c>
    </row>
    <row r="43" spans="1:28" s="25" customFormat="1" x14ac:dyDescent="0.3">
      <c r="A43" s="25" t="str">
        <f>IF(_xll.TM1RPTELISCONSOLIDATED($F$38,$F43),IF(_xll.TM1RPTELLEV($F$38,$F43)&lt;=5,_xll.TM1RPTELLEV($F$38,$F43),"Default"),IF(MID($F43,1,6)="booked","Custom","Leaf"))</f>
        <v>Custom</v>
      </c>
      <c r="D43" s="25" t="str" cm="1">
        <f t="array" ref="D43">_xll.DBR("Finance:}ElementAttributes_Accounts - MA",F43,"Period YTD")</f>
        <v>Period</v>
      </c>
      <c r="F43" s="111" t="s">
        <v>52</v>
      </c>
      <c r="G43" s="29">
        <f>_xll.DBRW($F$14,G$36,$G$16,$G$17,$G$18,$D43,$F43,$G$19,$G$22,$G$20)</f>
        <v>103764273.67</v>
      </c>
      <c r="H43" s="29">
        <f>_xll.DBRW($F$14,H$36,$G$16,$G$17,$G$18,$D43,$F43,$G$19,$G$22,$G$20)</f>
        <v>6135633.6499999994</v>
      </c>
      <c r="I43" s="29">
        <f>_xll.DBRW($F$14,I$36,$G$16,$G$17,$G$18,$D43,$F43,$G$19,$G$22,$G$20)</f>
        <v>99210382.320000008</v>
      </c>
      <c r="J43" s="29">
        <f>_xll.DBRW($F$14,J$36,$G$16,$G$23,$G$18,$D43,$F43,$G$19,$G$22,$G$20)</f>
        <v>9887065.6000000238</v>
      </c>
      <c r="K43" s="30"/>
      <c r="L43" s="8">
        <f t="shared" si="13"/>
        <v>97628640.019999996</v>
      </c>
      <c r="M43" s="8">
        <f t="shared" si="14"/>
        <v>4553891.349999994</v>
      </c>
      <c r="N43" s="8">
        <f t="shared" si="15"/>
        <v>93877208.069999978</v>
      </c>
      <c r="O43" s="30"/>
      <c r="P43" s="29">
        <f>_xll.DBRW($F$14,P$36,$G$16,$G$17,$G$18,"YTD",$F43,$G$19,$G$22,$G$20)</f>
        <v>1339418658.9399998</v>
      </c>
      <c r="Q43" s="29">
        <f>_xll.DBRW($F$14,Q$36,$G$16,$G$17,$G$18,"YTD",$F43,$G$19,$G$22,$G$20)</f>
        <v>107176321.02</v>
      </c>
      <c r="R43" s="29">
        <f>_xll.DBRW($F$14,R$36,$G$16,$G$17,$G$18,"YTD",$F43,$G$19,$G$22,$G$20)</f>
        <v>1408355328.6200001</v>
      </c>
      <c r="S43" s="29">
        <f>_xll.DBRW($F$14,S$36,$G$16,$G$23,$G$18,"YTD",$F43,$G$19,$G$22,$G$20)</f>
        <v>140878061.56000006</v>
      </c>
      <c r="T43" s="30"/>
      <c r="U43" s="8">
        <f t="shared" si="16"/>
        <v>1232242337.9199998</v>
      </c>
      <c r="V43" s="8">
        <f t="shared" si="17"/>
        <v>-68936669.680000305</v>
      </c>
      <c r="W43" s="8">
        <f t="shared" si="18"/>
        <v>1198540597.3799996</v>
      </c>
      <c r="X43" s="30"/>
      <c r="Y43" s="29">
        <f>_xll.DBRW($F$14,Y$36,$G$16,$G$17,$AB43,$D43,$F43,$G$19,$G$22,$G$20)</f>
        <v>6135633.6499999994</v>
      </c>
      <c r="Z43" s="29">
        <f>_xll.DBRW($F$14,Z$36,$G$16,$G$17,$AB43,$D43,$F43,$G$19,$G$22,$G$20)</f>
        <v>99210382.320000008</v>
      </c>
      <c r="AA43" s="29">
        <f>_xll.DBRW($F$14,AA$36,$G$16,$G$23,$AB43,$D43,$F43,$G$19,$G$22,$G$20)</f>
        <v>9887065.6000000238</v>
      </c>
      <c r="AB43" s="25" t="str">
        <f t="shared" si="6"/>
        <v>P12</v>
      </c>
    </row>
    <row r="44" spans="1:28" s="25" customFormat="1" x14ac:dyDescent="0.3">
      <c r="A44" s="25" t="str">
        <f>IF(_xll.TM1RPTELISCONSOLIDATED($F$38,$F44),IF(_xll.TM1RPTELLEV($F$38,$F44)&lt;=5,_xll.TM1RPTELLEV($F$38,$F44),"Default"),IF(MID($F44,1,6)="booked","Custom","Leaf"))</f>
        <v>Custom</v>
      </c>
      <c r="D44" s="25" t="str" cm="1">
        <f t="array" ref="D44">_xll.DBR("Finance:}ElementAttributes_Accounts - MA",F44,"Period YTD")</f>
        <v>Period</v>
      </c>
      <c r="F44" s="111" t="s">
        <v>53</v>
      </c>
      <c r="G44" s="29">
        <f>_xll.DBRW($F$14,G$36,$G$16,$G$17,$G$18,$D44,$F44,$G$19,$G$22,$G$20)</f>
        <v>1960205.7600000002</v>
      </c>
      <c r="H44" s="29">
        <f>_xll.DBRW($F$14,H$36,$G$16,$G$17,$G$18,$D44,$F44,$G$19,$G$22,$G$20)</f>
        <v>5750.12</v>
      </c>
      <c r="I44" s="29">
        <f>_xll.DBRW($F$14,I$36,$G$16,$G$17,$G$18,$D44,$F44,$G$19,$G$22,$G$20)</f>
        <v>163863.6</v>
      </c>
      <c r="J44" s="29">
        <f>_xll.DBRW($F$14,J$36,$G$16,$G$23,$G$18,$D44,$F44,$G$19,$G$22,$G$20)</f>
        <v>2269046.8000000003</v>
      </c>
      <c r="K44" s="30"/>
      <c r="L44" s="8">
        <f t="shared" si="13"/>
        <v>1954455.6400000001</v>
      </c>
      <c r="M44" s="8">
        <f t="shared" si="14"/>
        <v>1796342.1600000001</v>
      </c>
      <c r="N44" s="8">
        <f t="shared" si="15"/>
        <v>-308841.04000000004</v>
      </c>
      <c r="O44" s="30"/>
      <c r="P44" s="29">
        <f>_xll.DBRW($F$14,P$36,$G$16,$G$17,$G$18,"YTD",$F44,$G$19,$G$22,$G$20)</f>
        <v>7970312.0099999998</v>
      </c>
      <c r="Q44" s="29">
        <f>_xll.DBRW($F$14,Q$36,$G$16,$G$17,$G$18,"YTD",$F44,$G$19,$G$22,$G$20)</f>
        <v>2044337.8500000003</v>
      </c>
      <c r="R44" s="29">
        <f>_xll.DBRW($F$14,R$36,$G$16,$G$17,$G$18,"YTD",$F44,$G$19,$G$22,$G$20)</f>
        <v>23980340.329999998</v>
      </c>
      <c r="S44" s="29">
        <f>_xll.DBRW($F$14,S$36,$G$16,$G$23,$G$18,"YTD",$F44,$G$19,$G$22,$G$20)</f>
        <v>21055313.590000004</v>
      </c>
      <c r="T44" s="30"/>
      <c r="U44" s="8">
        <f t="shared" si="16"/>
        <v>5925974.1599999992</v>
      </c>
      <c r="V44" s="8">
        <f t="shared" si="17"/>
        <v>-16010028.319999998</v>
      </c>
      <c r="W44" s="8">
        <f t="shared" si="18"/>
        <v>-13085001.580000004</v>
      </c>
      <c r="X44" s="30"/>
      <c r="Y44" s="29">
        <f>_xll.DBRW($F$14,Y$36,$G$16,$G$17,$AB44,$D44,$F44,$G$19,$G$22,$G$20)</f>
        <v>5750.12</v>
      </c>
      <c r="Z44" s="29">
        <f>_xll.DBRW($F$14,Z$36,$G$16,$G$17,$AB44,$D44,$F44,$G$19,$G$22,$G$20)</f>
        <v>163863.6</v>
      </c>
      <c r="AA44" s="29">
        <f>_xll.DBRW($F$14,AA$36,$G$16,$G$23,$AB44,$D44,$F44,$G$19,$G$22,$G$20)</f>
        <v>2269046.8000000003</v>
      </c>
      <c r="AB44" s="25" t="str">
        <f t="shared" si="6"/>
        <v>P12</v>
      </c>
    </row>
    <row r="45" spans="1:28" s="55" customFormat="1" x14ac:dyDescent="0.3">
      <c r="A45" s="52"/>
      <c r="B45" s="52"/>
      <c r="C45" s="52"/>
      <c r="D45" s="52"/>
      <c r="E45" s="52"/>
      <c r="F45" s="53"/>
      <c r="G45" s="39"/>
      <c r="H45" s="39"/>
      <c r="I45" s="39"/>
      <c r="J45" s="39"/>
      <c r="K45" s="39"/>
      <c r="L45" s="54"/>
      <c r="M45" s="54"/>
      <c r="N45" s="54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1:28" hidden="1" x14ac:dyDescent="0.3"/>
    <row r="47" spans="1:28" hidden="1" x14ac:dyDescent="0.3"/>
    <row r="48" spans="1:28" hidden="1" x14ac:dyDescent="0.3">
      <c r="A48" s="1" t="s">
        <v>0</v>
      </c>
      <c r="B48" s="1"/>
      <c r="C48" s="1"/>
    </row>
    <row r="49" spans="1:27" s="4" customFormat="1" hidden="1" x14ac:dyDescent="0.3">
      <c r="A49" s="4">
        <v>0</v>
      </c>
      <c r="F49" s="56" t="s">
        <v>4</v>
      </c>
      <c r="G49" s="57">
        <v>123.456789</v>
      </c>
      <c r="H49" s="57">
        <v>123.456789</v>
      </c>
      <c r="I49" s="57">
        <v>123.456789</v>
      </c>
      <c r="J49" s="57">
        <v>123.456789</v>
      </c>
      <c r="K49" s="58">
        <v>123.456789</v>
      </c>
      <c r="L49" s="57">
        <v>123.456789</v>
      </c>
      <c r="M49" s="57">
        <v>123.456789</v>
      </c>
      <c r="N49" s="57">
        <v>123.456789</v>
      </c>
      <c r="O49" s="58">
        <v>123.456789</v>
      </c>
      <c r="P49" s="57">
        <v>123.456789</v>
      </c>
      <c r="Q49" s="57">
        <v>123.456789</v>
      </c>
      <c r="R49" s="57">
        <v>123.456789</v>
      </c>
      <c r="S49" s="57">
        <v>123.456789</v>
      </c>
      <c r="T49" s="58">
        <v>123.456789</v>
      </c>
      <c r="U49" s="57">
        <v>123.456789</v>
      </c>
      <c r="V49" s="57">
        <v>123.456789</v>
      </c>
      <c r="W49" s="57">
        <v>123.456789</v>
      </c>
      <c r="X49" s="58">
        <v>123.456789</v>
      </c>
      <c r="Y49" s="57">
        <v>123.456789</v>
      </c>
      <c r="Z49" s="57">
        <v>123.456789</v>
      </c>
      <c r="AA49" s="57">
        <v>123.456789</v>
      </c>
    </row>
    <row r="50" spans="1:27" s="9" customFormat="1" hidden="1" x14ac:dyDescent="0.3">
      <c r="A50" s="9">
        <v>1</v>
      </c>
      <c r="F50" s="59" t="s">
        <v>4</v>
      </c>
      <c r="G50" s="60">
        <v>123.456789</v>
      </c>
      <c r="H50" s="60">
        <v>123.456789</v>
      </c>
      <c r="I50" s="60">
        <v>123.456789</v>
      </c>
      <c r="J50" s="60">
        <v>123.456789</v>
      </c>
      <c r="K50" s="61">
        <v>123.456789</v>
      </c>
      <c r="L50" s="60">
        <v>123.456789</v>
      </c>
      <c r="M50" s="60">
        <v>123.456789</v>
      </c>
      <c r="N50" s="60">
        <v>123.456789</v>
      </c>
      <c r="O50" s="61">
        <v>123.456789</v>
      </c>
      <c r="P50" s="60">
        <v>123.456789</v>
      </c>
      <c r="Q50" s="60">
        <v>123.456789</v>
      </c>
      <c r="R50" s="60">
        <v>123.456789</v>
      </c>
      <c r="S50" s="60">
        <v>123.456789</v>
      </c>
      <c r="T50" s="61">
        <v>123.456789</v>
      </c>
      <c r="U50" s="60">
        <v>123.456789</v>
      </c>
      <c r="V50" s="60">
        <v>123.456789</v>
      </c>
      <c r="W50" s="60">
        <v>123.456789</v>
      </c>
      <c r="X50" s="61">
        <v>123.456789</v>
      </c>
      <c r="Y50" s="60">
        <v>123.456789</v>
      </c>
      <c r="Z50" s="60">
        <v>123.456789</v>
      </c>
      <c r="AA50" s="60">
        <v>123.456789</v>
      </c>
    </row>
    <row r="51" spans="1:27" s="13" customFormat="1" hidden="1" x14ac:dyDescent="0.3">
      <c r="A51" s="13">
        <v>2</v>
      </c>
      <c r="F51" s="14" t="s">
        <v>4</v>
      </c>
      <c r="G51" s="62">
        <v>123.456789</v>
      </c>
      <c r="H51" s="62">
        <v>123.456789</v>
      </c>
      <c r="I51" s="62">
        <v>123.456789</v>
      </c>
      <c r="J51" s="62">
        <v>123.456789</v>
      </c>
      <c r="K51" s="63">
        <v>123.456789</v>
      </c>
      <c r="L51" s="8">
        <v>123.456789</v>
      </c>
      <c r="M51" s="8">
        <v>123.456789</v>
      </c>
      <c r="N51" s="8">
        <v>123.456789</v>
      </c>
      <c r="O51" s="63">
        <v>123.456789</v>
      </c>
      <c r="P51" s="62">
        <v>123.456789</v>
      </c>
      <c r="Q51" s="62">
        <v>123.456789</v>
      </c>
      <c r="R51" s="62">
        <v>123.456789</v>
      </c>
      <c r="S51" s="62">
        <v>123.456789</v>
      </c>
      <c r="T51" s="63">
        <v>123.456789</v>
      </c>
      <c r="U51" s="64">
        <v>123.456789</v>
      </c>
      <c r="V51" s="64">
        <v>123.456789</v>
      </c>
      <c r="W51" s="64">
        <v>123.456789</v>
      </c>
      <c r="X51" s="63">
        <v>123.456789</v>
      </c>
      <c r="Y51" s="62">
        <v>123.456789</v>
      </c>
      <c r="Z51" s="62">
        <v>123.456789</v>
      </c>
      <c r="AA51" s="62">
        <v>123.456789</v>
      </c>
    </row>
    <row r="52" spans="1:27" s="17" customFormat="1" hidden="1" x14ac:dyDescent="0.3">
      <c r="A52" s="17">
        <v>3</v>
      </c>
      <c r="F52" s="18" t="s">
        <v>4</v>
      </c>
      <c r="G52" s="65">
        <v>123.456789</v>
      </c>
      <c r="H52" s="65">
        <v>123.456789</v>
      </c>
      <c r="I52" s="65">
        <v>123.456789</v>
      </c>
      <c r="J52" s="65">
        <v>123.456789</v>
      </c>
      <c r="K52" s="66">
        <v>123.456789</v>
      </c>
      <c r="L52" s="8">
        <v>123.456789</v>
      </c>
      <c r="M52" s="8">
        <v>123.456789</v>
      </c>
      <c r="N52" s="8">
        <v>123.456789</v>
      </c>
      <c r="O52" s="66">
        <v>123.456789</v>
      </c>
      <c r="P52" s="65">
        <v>123.456789</v>
      </c>
      <c r="Q52" s="65">
        <v>123.456789</v>
      </c>
      <c r="R52" s="65">
        <v>123.456789</v>
      </c>
      <c r="S52" s="65">
        <v>123.456789</v>
      </c>
      <c r="T52" s="66">
        <v>123.456789</v>
      </c>
      <c r="U52" s="64">
        <v>123.456789</v>
      </c>
      <c r="V52" s="64">
        <v>123.456789</v>
      </c>
      <c r="W52" s="64">
        <v>123.456789</v>
      </c>
      <c r="X52" s="66">
        <v>123.456789</v>
      </c>
      <c r="Y52" s="65">
        <v>123.456789</v>
      </c>
      <c r="Z52" s="65">
        <v>123.456789</v>
      </c>
      <c r="AA52" s="65">
        <v>123.456789</v>
      </c>
    </row>
    <row r="53" spans="1:27" s="21" customFormat="1" hidden="1" x14ac:dyDescent="0.3">
      <c r="A53" s="21">
        <v>4</v>
      </c>
      <c r="F53" s="22" t="s">
        <v>4</v>
      </c>
      <c r="G53" s="67">
        <v>123.456789</v>
      </c>
      <c r="H53" s="67">
        <v>123.456789</v>
      </c>
      <c r="I53" s="67">
        <v>123.456789</v>
      </c>
      <c r="J53" s="67">
        <v>123.456789</v>
      </c>
      <c r="K53" s="68">
        <v>123.456789</v>
      </c>
      <c r="L53" s="8">
        <v>123.456789</v>
      </c>
      <c r="M53" s="8">
        <v>123.456789</v>
      </c>
      <c r="N53" s="8">
        <v>123.456789</v>
      </c>
      <c r="O53" s="68">
        <v>123.456789</v>
      </c>
      <c r="P53" s="67">
        <v>123.456789</v>
      </c>
      <c r="Q53" s="67">
        <v>123.456789</v>
      </c>
      <c r="R53" s="67">
        <v>123.456789</v>
      </c>
      <c r="S53" s="67">
        <v>123.456789</v>
      </c>
      <c r="T53" s="68">
        <v>123.456789</v>
      </c>
      <c r="U53" s="64">
        <v>123.456789</v>
      </c>
      <c r="V53" s="64">
        <v>123.456789</v>
      </c>
      <c r="W53" s="64">
        <v>123.456789</v>
      </c>
      <c r="X53" s="68">
        <v>123.456789</v>
      </c>
      <c r="Y53" s="67">
        <v>123.456789</v>
      </c>
      <c r="Z53" s="67">
        <v>123.456789</v>
      </c>
      <c r="AA53" s="67">
        <v>123.456789</v>
      </c>
    </row>
    <row r="54" spans="1:27" s="25" customFormat="1" hidden="1" x14ac:dyDescent="0.3">
      <c r="A54" s="25">
        <v>5</v>
      </c>
      <c r="F54" s="26" t="s">
        <v>4</v>
      </c>
      <c r="G54" s="29">
        <v>123.456789</v>
      </c>
      <c r="H54" s="29">
        <v>123.456789</v>
      </c>
      <c r="I54" s="29">
        <v>123.456789</v>
      </c>
      <c r="J54" s="29">
        <v>123.456789</v>
      </c>
      <c r="K54" s="30">
        <v>123.456789</v>
      </c>
      <c r="L54" s="8">
        <v>123.456789</v>
      </c>
      <c r="M54" s="8">
        <v>123.456789</v>
      </c>
      <c r="N54" s="8">
        <v>123.456789</v>
      </c>
      <c r="O54" s="30">
        <v>123.456789</v>
      </c>
      <c r="P54" s="29">
        <v>123.456789</v>
      </c>
      <c r="Q54" s="29">
        <v>123.456789</v>
      </c>
      <c r="R54" s="29">
        <v>123.456789</v>
      </c>
      <c r="S54" s="29">
        <v>123.456789</v>
      </c>
      <c r="T54" s="30">
        <v>123.456789</v>
      </c>
      <c r="U54" s="64">
        <v>123.456789</v>
      </c>
      <c r="V54" s="64">
        <v>123.456789</v>
      </c>
      <c r="W54" s="64">
        <v>123.456789</v>
      </c>
      <c r="X54" s="30">
        <v>123.456789</v>
      </c>
      <c r="Y54" s="29">
        <v>123.456789</v>
      </c>
      <c r="Z54" s="29">
        <v>123.456789</v>
      </c>
      <c r="AA54" s="29">
        <v>123.456789</v>
      </c>
    </row>
    <row r="55" spans="1:27" s="35" customFormat="1" hidden="1" x14ac:dyDescent="0.3">
      <c r="A55" s="31" t="s">
        <v>1</v>
      </c>
      <c r="B55" s="31"/>
      <c r="C55" s="31"/>
      <c r="F55" s="32" t="s">
        <v>4</v>
      </c>
      <c r="G55" s="69">
        <v>123.456789</v>
      </c>
      <c r="H55" s="69">
        <v>123.456789</v>
      </c>
      <c r="I55" s="69">
        <v>123.456789</v>
      </c>
      <c r="J55" s="69">
        <v>123.456789</v>
      </c>
      <c r="K55" s="70">
        <v>123.456789</v>
      </c>
      <c r="L55" s="8">
        <v>123.456789</v>
      </c>
      <c r="M55" s="8">
        <v>123.456789</v>
      </c>
      <c r="N55" s="8">
        <v>123.456789</v>
      </c>
      <c r="O55" s="70">
        <v>123.456789</v>
      </c>
      <c r="P55" s="69">
        <v>123.456789</v>
      </c>
      <c r="Q55" s="69">
        <v>123.456789</v>
      </c>
      <c r="R55" s="69">
        <v>123.456789</v>
      </c>
      <c r="S55" s="69">
        <v>123.456789</v>
      </c>
      <c r="T55" s="70">
        <v>123.456789</v>
      </c>
      <c r="U55" s="64">
        <v>123.456789</v>
      </c>
      <c r="V55" s="64">
        <v>123.456789</v>
      </c>
      <c r="W55" s="64">
        <v>123.456789</v>
      </c>
      <c r="X55" s="70">
        <v>123.456789</v>
      </c>
      <c r="Y55" s="69">
        <v>123.456789</v>
      </c>
      <c r="Z55" s="69">
        <v>123.456789</v>
      </c>
      <c r="AA55" s="69">
        <v>123.456789</v>
      </c>
    </row>
    <row r="56" spans="1:27" s="35" customFormat="1" hidden="1" x14ac:dyDescent="0.3">
      <c r="A56" s="31" t="s">
        <v>195</v>
      </c>
      <c r="B56" s="31"/>
      <c r="C56" s="31"/>
      <c r="F56" s="103" t="s">
        <v>4</v>
      </c>
      <c r="G56" s="104">
        <v>123.456789</v>
      </c>
      <c r="H56" s="104">
        <v>123.456789</v>
      </c>
      <c r="I56" s="104">
        <v>123.456789</v>
      </c>
      <c r="J56" s="104">
        <v>123.456789</v>
      </c>
      <c r="K56" s="102">
        <v>123.456789</v>
      </c>
      <c r="L56" s="104">
        <v>123.456789</v>
      </c>
      <c r="M56" s="104">
        <v>123.456789</v>
      </c>
      <c r="N56" s="104">
        <v>123.456789</v>
      </c>
      <c r="O56" s="102">
        <v>123.456789</v>
      </c>
      <c r="P56" s="104">
        <v>123.456789</v>
      </c>
      <c r="Q56" s="104">
        <v>123.456789</v>
      </c>
      <c r="R56" s="104">
        <v>123.456789</v>
      </c>
      <c r="S56" s="104">
        <v>123.456789</v>
      </c>
      <c r="T56" s="102">
        <v>123.456789</v>
      </c>
      <c r="U56" s="104">
        <v>123.456789</v>
      </c>
      <c r="V56" s="104">
        <v>123.456789</v>
      </c>
      <c r="W56" s="104">
        <v>123.456789</v>
      </c>
      <c r="X56" s="102">
        <v>123.456789</v>
      </c>
      <c r="Y56" s="104">
        <v>123.456789</v>
      </c>
      <c r="Z56" s="104">
        <v>123.456789</v>
      </c>
      <c r="AA56" s="104">
        <v>123.456789</v>
      </c>
    </row>
    <row r="57" spans="1:27" s="40" customFormat="1" hidden="1" x14ac:dyDescent="0.3">
      <c r="A57" s="36" t="s">
        <v>2</v>
      </c>
      <c r="B57" s="36"/>
      <c r="C57" s="36"/>
      <c r="F57" s="37" t="s">
        <v>4</v>
      </c>
      <c r="G57" s="71">
        <v>123.456789</v>
      </c>
      <c r="H57" s="71">
        <v>123.456789</v>
      </c>
      <c r="I57" s="71">
        <v>123.456789</v>
      </c>
      <c r="J57" s="71">
        <v>123.456789</v>
      </c>
      <c r="K57" s="72">
        <v>123.456789</v>
      </c>
      <c r="L57" s="8">
        <v>123.456789</v>
      </c>
      <c r="M57" s="8">
        <v>123.456789</v>
      </c>
      <c r="N57" s="8">
        <v>123.456789</v>
      </c>
      <c r="O57" s="72">
        <v>123.456789</v>
      </c>
      <c r="P57" s="71">
        <v>123.456789</v>
      </c>
      <c r="Q57" s="71">
        <v>123.456789</v>
      </c>
      <c r="R57" s="71">
        <v>123.456789</v>
      </c>
      <c r="S57" s="71">
        <v>123.456789</v>
      </c>
      <c r="T57" s="72">
        <v>123.456789</v>
      </c>
      <c r="U57" s="64">
        <v>123.456789</v>
      </c>
      <c r="V57" s="64">
        <v>123.456789</v>
      </c>
      <c r="W57" s="64">
        <v>123.456789</v>
      </c>
      <c r="X57" s="72">
        <v>123.456789</v>
      </c>
      <c r="Y57" s="71">
        <v>123.456789</v>
      </c>
      <c r="Z57" s="71">
        <v>123.456789</v>
      </c>
      <c r="AA57" s="71">
        <v>123.456789</v>
      </c>
    </row>
    <row r="58" spans="1:27" hidden="1" x14ac:dyDescent="0.3">
      <c r="A58" s="1" t="s">
        <v>3</v>
      </c>
      <c r="B58" s="1"/>
      <c r="C58" s="1"/>
    </row>
    <row r="59" spans="1:27" hidden="1" x14ac:dyDescent="0.3">
      <c r="F59" s="1" t="s">
        <v>35</v>
      </c>
    </row>
    <row r="60" spans="1:27" hidden="1" x14ac:dyDescent="0.3">
      <c r="F60" s="2" t="str">
        <f>_xll.TM1RPTVIEW("Finance:MA Reporting:45244015",0,_xll.TM1RPTTITLE("Finance:FX Calculation",$G$62),_xll.TM1RPTTITLE("Finance:Company",$G$63),_xll.TM1RPTTITLE("Finance:Financial Year",$G$64),_xll.TM1RPTTITLE("Finance:Financial Period",$G$65),_xll.TM1RPTTITLE("Finance:m_MA Reporting",$G$66),_xll.TM1RPTTITLE("Finance:Period YTD",$G$67),_xll.TM1RPTTITLE("Finance:Consolidation Layer",$G$68),TM1RPTFMTRNG45244015,TM1RPTFMTIDCOL45244015)</f>
        <v>Finance:MA Reporting:45244015</v>
      </c>
    </row>
    <row r="61" spans="1:27" hidden="1" x14ac:dyDescent="0.3"/>
    <row r="62" spans="1:27" hidden="1" x14ac:dyDescent="0.3">
      <c r="F62" s="73" t="s">
        <v>5</v>
      </c>
      <c r="G62" s="74" t="str">
        <f>$G$19</f>
        <v>GBP MA</v>
      </c>
    </row>
    <row r="63" spans="1:27" hidden="1" x14ac:dyDescent="0.3">
      <c r="F63" s="73" t="s">
        <v>6</v>
      </c>
      <c r="G63" s="74" t="str">
        <f>$G$16</f>
        <v>GROUP TOTAL</v>
      </c>
    </row>
    <row r="64" spans="1:27" hidden="1" x14ac:dyDescent="0.3">
      <c r="F64" s="73" t="s">
        <v>7</v>
      </c>
      <c r="G64" s="74" t="str">
        <f>$G$17</f>
        <v>FY24</v>
      </c>
    </row>
    <row r="65" spans="1:27" hidden="1" x14ac:dyDescent="0.3">
      <c r="F65" s="73" t="s">
        <v>8</v>
      </c>
      <c r="G65" s="74" t="str">
        <f>$G$18</f>
        <v>P12</v>
      </c>
    </row>
    <row r="66" spans="1:27" hidden="1" x14ac:dyDescent="0.3">
      <c r="F66" s="73" t="s">
        <v>9</v>
      </c>
      <c r="G66" s="74" t="str">
        <f>$G$20</f>
        <v>Value</v>
      </c>
    </row>
    <row r="67" spans="1:27" hidden="1" x14ac:dyDescent="0.3">
      <c r="F67" s="73" t="s">
        <v>10</v>
      </c>
      <c r="G67" s="74" t="str">
        <f>$G$21</f>
        <v>Period</v>
      </c>
    </row>
    <row r="68" spans="1:27" hidden="1" x14ac:dyDescent="0.3">
      <c r="F68" s="73" t="s">
        <v>11</v>
      </c>
      <c r="G68" s="74" t="str">
        <f>$G$22</f>
        <v>Management Accounts</v>
      </c>
    </row>
    <row r="69" spans="1:27" hidden="1" x14ac:dyDescent="0.3"/>
    <row r="70" spans="1:27" hidden="1" x14ac:dyDescent="0.3">
      <c r="G70" s="116" t="s">
        <v>31</v>
      </c>
      <c r="H70" s="116"/>
      <c r="I70" s="116"/>
      <c r="J70" s="116"/>
      <c r="K70" s="116"/>
      <c r="L70" s="116"/>
      <c r="M70" s="116"/>
      <c r="N70" s="116"/>
      <c r="O70" s="75"/>
      <c r="P70" s="116" t="s">
        <v>32</v>
      </c>
      <c r="Q70" s="116"/>
      <c r="R70" s="116"/>
      <c r="S70" s="116"/>
      <c r="T70" s="116"/>
      <c r="U70" s="116"/>
      <c r="V70" s="116"/>
      <c r="W70" s="116"/>
      <c r="X70" s="75"/>
      <c r="Y70" s="116" t="s">
        <v>33</v>
      </c>
      <c r="Z70" s="116"/>
      <c r="AA70" s="116"/>
    </row>
    <row r="71" spans="1:27" hidden="1" x14ac:dyDescent="0.3">
      <c r="D71" s="41" t="s">
        <v>19</v>
      </c>
      <c r="E71" s="41"/>
      <c r="G71" s="76" t="s">
        <v>12</v>
      </c>
      <c r="H71" s="76" t="str" cm="1">
        <f t="array" ref="H71">_xll.DBR("Finance:Model Settings","Value","Reporting Forecast Version")</f>
        <v>9+3 Forecast</v>
      </c>
      <c r="I71" s="76" t="s">
        <v>13</v>
      </c>
      <c r="J71" s="76" t="s">
        <v>12</v>
      </c>
      <c r="K71" s="75"/>
      <c r="L71" s="77" t="s">
        <v>25</v>
      </c>
      <c r="M71" s="77" t="s">
        <v>26</v>
      </c>
      <c r="N71" s="78" t="s">
        <v>27</v>
      </c>
      <c r="O71" s="75"/>
      <c r="P71" s="76" t="s">
        <v>12</v>
      </c>
      <c r="Q71" s="76" t="str" cm="1">
        <f t="array" ref="Q71">_xll.DBR("Finance:Model Settings","Value","Reporting Forecast Version")</f>
        <v>9+3 Forecast</v>
      </c>
      <c r="R71" s="76" t="s">
        <v>13</v>
      </c>
      <c r="S71" s="76" t="s">
        <v>12</v>
      </c>
      <c r="T71" s="75"/>
      <c r="U71" s="77" t="s">
        <v>25</v>
      </c>
      <c r="V71" s="77" t="s">
        <v>26</v>
      </c>
      <c r="W71" s="78" t="s">
        <v>27</v>
      </c>
      <c r="X71" s="75"/>
      <c r="Y71" s="76" t="str" cm="1">
        <f t="array" ref="Y71">_xll.DBR("Finance:Model Settings","Value","Reporting Forecast Version")</f>
        <v>9+3 Forecast</v>
      </c>
      <c r="Z71" s="76" t="s">
        <v>13</v>
      </c>
      <c r="AA71" s="76" t="s">
        <v>12</v>
      </c>
    </row>
    <row r="72" spans="1:27" hidden="1" x14ac:dyDescent="0.3">
      <c r="D72" s="41"/>
      <c r="E72" s="41"/>
      <c r="G72" s="79" t="s">
        <v>20</v>
      </c>
      <c r="H72" s="79" t="s">
        <v>21</v>
      </c>
      <c r="I72" s="79" t="s">
        <v>22</v>
      </c>
      <c r="J72" s="79" t="s">
        <v>24</v>
      </c>
      <c r="K72" s="80"/>
      <c r="L72" s="79" t="s">
        <v>28</v>
      </c>
      <c r="M72" s="79" t="s">
        <v>29</v>
      </c>
      <c r="N72" s="79" t="s">
        <v>30</v>
      </c>
      <c r="O72" s="80"/>
      <c r="P72" s="79" t="s">
        <v>20</v>
      </c>
      <c r="Q72" s="79" t="s">
        <v>21</v>
      </c>
      <c r="R72" s="79" t="s">
        <v>22</v>
      </c>
      <c r="S72" s="79" t="s">
        <v>24</v>
      </c>
      <c r="T72" s="80"/>
      <c r="U72" s="79" t="s">
        <v>28</v>
      </c>
      <c r="V72" s="79" t="s">
        <v>29</v>
      </c>
      <c r="W72" s="79" t="s">
        <v>30</v>
      </c>
      <c r="X72" s="80"/>
      <c r="Y72" s="79" t="s">
        <v>21</v>
      </c>
      <c r="Z72" s="79" t="s">
        <v>22</v>
      </c>
      <c r="AA72" s="79" t="s">
        <v>24</v>
      </c>
    </row>
    <row r="73" spans="1:27" hidden="1" x14ac:dyDescent="0.3">
      <c r="D73" s="41"/>
      <c r="E73" s="41"/>
      <c r="G73" s="79"/>
      <c r="H73" s="79"/>
      <c r="I73" s="79"/>
      <c r="J73" s="79"/>
      <c r="K73" s="80"/>
      <c r="L73" s="79"/>
      <c r="M73" s="79"/>
      <c r="N73" s="79"/>
      <c r="O73" s="80"/>
      <c r="P73" s="79"/>
      <c r="Q73" s="79"/>
      <c r="R73" s="79"/>
      <c r="S73" s="79"/>
      <c r="T73" s="80"/>
      <c r="U73" s="79"/>
      <c r="V73" s="79"/>
      <c r="W73" s="79"/>
      <c r="X73" s="80"/>
      <c r="Y73" s="79"/>
      <c r="Z73" s="79"/>
      <c r="AA73" s="79"/>
    </row>
    <row r="74" spans="1:27" s="40" customFormat="1" x14ac:dyDescent="0.3">
      <c r="A74" s="36" t="str">
        <f>IF(_xll.TM1RPTELISCONSOLIDATED($F$74,$F74),IF(_xll.TM1RPTELLEV($F$74,$F74)&lt;=5,_xll.TM1RPTELLEV($F$74,$F74),"Default"),IF(B74="1","Percent","Leaf"))</f>
        <v>Leaf</v>
      </c>
      <c r="B74" s="36" t="str" cm="1">
        <f t="array" ref="B74">_xll.DBRW("Finance:}Elementattributes_Accounts - MA",F74,"Format Flag - MI Reports - Percentages" )</f>
        <v/>
      </c>
      <c r="C74" s="36"/>
      <c r="D74" s="40" t="str" cm="1">
        <f t="array" ref="D74">_xll.DBR("Finance:}ElementAttributes_Accounts - MA",F74,"Period YTD")</f>
        <v>Period</v>
      </c>
      <c r="F74" s="51" t="str">
        <f>_xll.TM1RPTROW($F$60,"Finance:Accounts - MA","P&amp;L Reporting Subset - MI",,"Display Name",FALSE,,,FALSE)</f>
        <v>Manufacturing sales external</v>
      </c>
      <c r="G74" s="71">
        <f>_xll.DBRW($F$60,G$71,$G$63,$G$64,$G$65,$G$67,$F74,$G$62,$G$68,$G$66)</f>
        <v>11453531.862936873</v>
      </c>
      <c r="H74" s="71">
        <f>_xll.DBRW($F$60,H$71,$G$63,$G$64,$G$65,$G$67,$F74,$G$62,$G$68,$G$66)</f>
        <v>10273569.889999999</v>
      </c>
      <c r="I74" s="71">
        <f>_xll.DBRW($F$60,I$71,$G$63,$G$64,$G$65,$G$67,$F74,$G$62,$G$68,$G$66)</f>
        <v>13574333.500738403</v>
      </c>
      <c r="J74" s="71">
        <f>_xll.DBRW($F$14,J$36,$G$16,$G$23,$G$18,"Period",$F74,$G$19,$G$22,$G$20)</f>
        <v>11759222.630000001</v>
      </c>
      <c r="K74" s="72"/>
      <c r="L74" s="8">
        <f t="shared" ref="L74" si="19">G74-H74</f>
        <v>1179961.9729368743</v>
      </c>
      <c r="M74" s="8">
        <f t="shared" ref="M74" si="20">G74-I74</f>
        <v>-2120801.6378015298</v>
      </c>
      <c r="N74" s="8">
        <f t="shared" ref="N74" si="21">G74-J74</f>
        <v>-305690.76706312783</v>
      </c>
      <c r="O74" s="72"/>
      <c r="P74" s="71">
        <f>_xll.DBRW($F$14,P$36,$G$16,$G$17,$G$18,"YTD",$F74,$G$19,$G$22,$G$20)</f>
        <v>111717097.42666152</v>
      </c>
      <c r="Q74" s="71">
        <f>_xll.DBRW($F$14,Q$36,$G$16,$G$17,$G$18,"YTD",$F74,$G$19,$G$22,$G$20)</f>
        <v>110597459.71000001</v>
      </c>
      <c r="R74" s="71">
        <f>_xll.DBRW($F$14,R$36,$G$16,$G$17,$G$18,"YTD",$F74,$G$19,$G$22,$G$20)</f>
        <v>129624932.32422093</v>
      </c>
      <c r="S74" s="71">
        <f>_xll.DBRW($F$14,S$36,$G$16,$G$23,$G$18,"YTD",$F74,$G$19,$G$22,$G$20)</f>
        <v>124151627.23999999</v>
      </c>
      <c r="T74" s="72"/>
      <c r="U74" s="64">
        <f t="shared" ref="U74" si="22">P74-Q74</f>
        <v>1119637.7166615129</v>
      </c>
      <c r="V74" s="64">
        <f t="shared" ref="V74" si="23">P74-R74</f>
        <v>-17907834.897559404</v>
      </c>
      <c r="W74" s="64">
        <f t="shared" ref="W74" si="24">P74-S74</f>
        <v>-12434529.813338473</v>
      </c>
      <c r="X74" s="72"/>
      <c r="Y74" s="71">
        <f>_xll.DBRW($F$14,Y$36,$G$16,$G$17,$Y$28,"Period",$F74,$G$19,$G$22,$G$20)</f>
        <v>110597459.71000007</v>
      </c>
      <c r="Z74" s="71">
        <f>_xll.DBRW($F$14,Z$36,$G$16,$G$17,$Z$28,"Period",$F74,$G$19,$G$22,$G$20)</f>
        <v>129624932.32422093</v>
      </c>
      <c r="AA74" s="71">
        <f>_xll.DBRW($F$14,AA$36,$G$16,$G$23,$AA$28,"Period",$F74,$G$19,$G$22,$G$20)</f>
        <v>124151627.24000001</v>
      </c>
    </row>
    <row r="75" spans="1:27" s="40" customFormat="1" x14ac:dyDescent="0.3">
      <c r="A75" s="36" t="str">
        <f>IF(_xll.TM1RPTELISCONSOLIDATED($F$74,$F75),IF(_xll.TM1RPTELLEV($F$74,$F75)&lt;=5,_xll.TM1RPTELLEV($F$74,$F75),"Default"),IF(B75="1","Percent","Leaf"))</f>
        <v>Leaf</v>
      </c>
      <c r="B75" s="36" t="str" cm="1">
        <f t="array" ref="B75">_xll.DBRW("Finance:}Elementattributes_Accounts - MA",F75,"Format Flag - MI Reports - Percentages" )</f>
        <v/>
      </c>
      <c r="C75" s="36"/>
      <c r="D75" s="40" t="str" cm="1">
        <f t="array" ref="D75">_xll.DBR("Finance:}ElementAttributes_Accounts - MA",F75,"Period YTD")</f>
        <v>Period</v>
      </c>
      <c r="F75" s="108" t="s">
        <v>122</v>
      </c>
      <c r="G75" s="71">
        <f>_xll.DBRW($F$60,G$71,$G$63,$G$64,$G$65,$G$67,$F75,$G$62,$G$68,$G$66)</f>
        <v>2962836.4502266655</v>
      </c>
      <c r="H75" s="71">
        <f>_xll.DBRW($F$60,H$71,$G$63,$G$64,$G$65,$G$67,$F75,$G$62,$G$68,$G$66)</f>
        <v>1047878.85</v>
      </c>
      <c r="I75" s="71">
        <f>_xll.DBRW($F$60,I$71,$G$63,$G$64,$G$65,$G$67,$F75,$G$62,$G$68,$G$66)</f>
        <v>1249801.9840068251</v>
      </c>
      <c r="J75" s="71">
        <f>_xll.DBRW($F$14,J$36,$G$16,$G$23,$G$18,"Period",$F75,$G$19,$G$22,$G$20)</f>
        <v>1669964.8900000004</v>
      </c>
      <c r="K75" s="72"/>
      <c r="L75" s="8">
        <f t="shared" ref="L75:L76" si="25">G75-H75</f>
        <v>1914957.6002266654</v>
      </c>
      <c r="M75" s="8">
        <f t="shared" ref="M75:M76" si="26">G75-I75</f>
        <v>1713034.4662198403</v>
      </c>
      <c r="N75" s="8">
        <f t="shared" ref="N75:N76" si="27">G75-J75</f>
        <v>1292871.5602266651</v>
      </c>
      <c r="O75" s="72"/>
      <c r="P75" s="71">
        <f>_xll.DBRW($F$14,P$36,$G$16,$G$17,$G$18,"YTD",$F75,$G$19,$G$22,$G$20)</f>
        <v>19903124.835462909</v>
      </c>
      <c r="Q75" s="71">
        <f>_xll.DBRW($F$14,Q$36,$G$16,$G$17,$G$18,"YTD",$F75,$G$19,$G$22,$G$20)</f>
        <v>17017288.899999999</v>
      </c>
      <c r="R75" s="71">
        <f>_xll.DBRW($F$14,R$36,$G$16,$G$17,$G$18,"YTD",$F75,$G$19,$G$22,$G$20)</f>
        <v>10617893.370299522</v>
      </c>
      <c r="S75" s="71">
        <f>_xll.DBRW($F$14,S$36,$G$16,$G$23,$G$18,"YTD",$F75,$G$19,$G$22,$G$20)</f>
        <v>19161758.149999999</v>
      </c>
      <c r="T75" s="72"/>
      <c r="U75" s="64">
        <f t="shared" ref="U75:U76" si="28">P75-Q75</f>
        <v>2885835.9354629107</v>
      </c>
      <c r="V75" s="64">
        <f t="shared" ref="V75:V76" si="29">P75-R75</f>
        <v>9285231.4651633874</v>
      </c>
      <c r="W75" s="64">
        <f t="shared" ref="W75:W76" si="30">P75-S75</f>
        <v>741366.68546291068</v>
      </c>
      <c r="X75" s="72"/>
      <c r="Y75" s="71">
        <f>_xll.DBRW($F$14,Y$36,$G$16,$G$17,$Y$28,"Period",$F75,$G$19,$G$22,$G$20)</f>
        <v>17017288.899999995</v>
      </c>
      <c r="Z75" s="71">
        <f>_xll.DBRW($F$14,Z$36,$G$16,$G$17,$Z$28,"Period",$F75,$G$19,$G$22,$G$20)</f>
        <v>10617893.37029952</v>
      </c>
      <c r="AA75" s="71">
        <f>_xll.DBRW($F$14,AA$36,$G$16,$G$23,$AA$28,"Period",$F75,$G$19,$G$22,$G$20)</f>
        <v>19161758.150000002</v>
      </c>
    </row>
    <row r="76" spans="1:27" s="4" customFormat="1" x14ac:dyDescent="0.3">
      <c r="A76" s="4">
        <f>IF(_xll.TM1RPTELISCONSOLIDATED($F$74,$F76),IF(_xll.TM1RPTELLEV($F$74,$F76)&lt;=5,_xll.TM1RPTELLEV($F$74,$F76),"Default"),IF(B76="1","Percent","Leaf"))</f>
        <v>0</v>
      </c>
      <c r="B76" s="4" t="str" cm="1">
        <f t="array" ref="B76">_xll.DBRW("Finance:}Elementattributes_Accounts - MA",F76,"Format Flag - MI Reports - Percentages" )</f>
        <v/>
      </c>
      <c r="D76" s="4" t="str" cm="1">
        <f t="array" ref="D76">_xll.DBR("Finance:}ElementAttributes_Accounts - MA",F76,"Period YTD")</f>
        <v>Period</v>
      </c>
      <c r="F76" s="110" t="s">
        <v>123</v>
      </c>
      <c r="G76" s="57">
        <f>_xll.DBRW($F$60,G$71,$G$63,$G$64,$G$65,$G$67,$F76,$G$62,$G$68,$G$66)</f>
        <v>14416368.313163538</v>
      </c>
      <c r="H76" s="57">
        <f>_xll.DBRW($F$60,H$71,$G$63,$G$64,$G$65,$G$67,$F76,$G$62,$G$68,$G$66)</f>
        <v>11098481.369999999</v>
      </c>
      <c r="I76" s="57">
        <f>_xll.DBRW($F$60,I$71,$G$63,$G$64,$G$65,$G$67,$F76,$G$62,$G$68,$G$66)</f>
        <v>14824135.484745229</v>
      </c>
      <c r="J76" s="57">
        <f>_xll.DBRW($F$14,J$36,$G$16,$G$23,$G$18,"Period",$F76,$G$19,$G$22,$G$20)</f>
        <v>13429187.520000001</v>
      </c>
      <c r="K76" s="58"/>
      <c r="L76" s="57">
        <f t="shared" si="25"/>
        <v>3317886.9431635384</v>
      </c>
      <c r="M76" s="57">
        <f t="shared" si="26"/>
        <v>-407767.17158169113</v>
      </c>
      <c r="N76" s="57">
        <f t="shared" si="27"/>
        <v>987180.79316353612</v>
      </c>
      <c r="O76" s="58"/>
      <c r="P76" s="57">
        <f>_xll.DBRW($F$14,P$36,$G$16,$G$17,$G$18,"YTD",$F76,$G$19,$G$22,$G$20)</f>
        <v>131620308.24277341</v>
      </c>
      <c r="Q76" s="57">
        <f>_xll.DBRW($F$14,Q$36,$G$16,$G$17,$G$18,"YTD",$F76,$G$19,$G$22,$G$20)</f>
        <v>127059612.45</v>
      </c>
      <c r="R76" s="57">
        <f>_xll.DBRW($F$14,R$36,$G$16,$G$17,$G$18,"YTD",$F76,$G$19,$G$22,$G$20)</f>
        <v>140242825.69452044</v>
      </c>
      <c r="S76" s="57">
        <f>_xll.DBRW($F$14,S$36,$G$16,$G$23,$G$18,"YTD",$F76,$G$19,$G$22,$G$20)</f>
        <v>143313110.38999999</v>
      </c>
      <c r="T76" s="58"/>
      <c r="U76" s="57">
        <f t="shared" si="28"/>
        <v>4560695.7927734107</v>
      </c>
      <c r="V76" s="57">
        <f t="shared" si="29"/>
        <v>-8622517.45174703</v>
      </c>
      <c r="W76" s="57">
        <f t="shared" si="30"/>
        <v>-11692802.147226572</v>
      </c>
      <c r="X76" s="58"/>
      <c r="Y76" s="57">
        <f>_xll.DBRW($F$14,Y$36,$G$16,$G$17,$Y$28,"Period",$F76,$G$19,$G$22,$G$20)</f>
        <v>127059612.45000005</v>
      </c>
      <c r="Z76" s="57">
        <f>_xll.DBRW($F$14,Z$36,$G$16,$G$17,$Z$28,"Period",$F76,$G$19,$G$22,$G$20)</f>
        <v>140242825.69452044</v>
      </c>
      <c r="AA76" s="57">
        <f>_xll.DBRW($F$14,AA$36,$G$16,$G$23,$AA$28,"Period",$F76,$G$19,$G$22,$G$20)</f>
        <v>143313110.38999999</v>
      </c>
    </row>
    <row r="77" spans="1:27" s="40" customFormat="1" x14ac:dyDescent="0.3">
      <c r="A77" s="36" t="str">
        <f>IF(_xll.TM1RPTELISCONSOLIDATED($F$74,$F77),IF(_xll.TM1RPTELLEV($F$74,$F77)&lt;=5,_xll.TM1RPTELLEV($F$74,$F77),"Default"),IF(B77="1","Percent","Leaf"))</f>
        <v>Leaf</v>
      </c>
      <c r="B77" s="36" t="str" cm="1">
        <f t="array" ref="B77">_xll.DBRW("Finance:}Elementattributes_Accounts - MA",F77,"Format Flag - MI Reports - Percentages" )</f>
        <v/>
      </c>
      <c r="C77" s="36"/>
      <c r="D77" s="40" t="str" cm="1">
        <f t="array" ref="D77">_xll.DBR("Finance:}ElementAttributes_Accounts - MA",F77,"Period YTD")</f>
        <v>Period</v>
      </c>
      <c r="F77" s="108" t="s">
        <v>124</v>
      </c>
      <c r="G77" s="71">
        <f>_xll.DBRW($F$60,G$71,$G$63,$G$64,$G$65,$G$67,$F77,$G$62,$G$68,$G$66)</f>
        <v>-4302372.03412202</v>
      </c>
      <c r="H77" s="71">
        <f>_xll.DBRW($F$60,H$71,$G$63,$G$64,$G$65,$G$67,$F77,$G$62,$G$68,$G$66)</f>
        <v>-3355300.37</v>
      </c>
      <c r="I77" s="71">
        <f>_xll.DBRW($F$60,I$71,$G$63,$G$64,$G$65,$G$67,$F77,$G$62,$G$68,$G$66)</f>
        <v>-4930952.6746854568</v>
      </c>
      <c r="J77" s="71">
        <f>_xll.DBRW($F$14,J$36,$G$16,$G$23,$G$18,"Period",$F77,$G$19,$G$22,$G$20)</f>
        <v>-4678976.4000000004</v>
      </c>
      <c r="K77" s="72"/>
      <c r="L77" s="8">
        <f t="shared" ref="L77:L80" si="31">G77-H77</f>
        <v>-947071.66412201989</v>
      </c>
      <c r="M77" s="8">
        <f t="shared" ref="M77:M80" si="32">G77-I77</f>
        <v>628580.64056343678</v>
      </c>
      <c r="N77" s="8">
        <f t="shared" ref="N77:N80" si="33">G77-J77</f>
        <v>376604.36587798037</v>
      </c>
      <c r="O77" s="72"/>
      <c r="P77" s="71">
        <f>_xll.DBRW($F$14,P$36,$G$16,$G$17,$G$18,"YTD",$F77,$G$19,$G$22,$G$20)</f>
        <v>-41199902.270374477</v>
      </c>
      <c r="Q77" s="71">
        <f>_xll.DBRW($F$14,Q$36,$G$16,$G$17,$G$18,"YTD",$F77,$G$19,$G$22,$G$20)</f>
        <v>-39941068.099999994</v>
      </c>
      <c r="R77" s="71">
        <f>_xll.DBRW($F$14,R$36,$G$16,$G$17,$G$18,"YTD",$F77,$G$19,$G$22,$G$20)</f>
        <v>-50866732.190463439</v>
      </c>
      <c r="S77" s="71">
        <f>_xll.DBRW($F$14,S$36,$G$16,$G$23,$G$18,"YTD",$F77,$G$19,$G$22,$G$20)</f>
        <v>-49877703.220000006</v>
      </c>
      <c r="T77" s="72"/>
      <c r="U77" s="64">
        <f t="shared" ref="U77:U80" si="34">P77-Q77</f>
        <v>-1258834.1703744829</v>
      </c>
      <c r="V77" s="64">
        <f t="shared" ref="V77:V80" si="35">P77-R77</f>
        <v>9666829.9200889617</v>
      </c>
      <c r="W77" s="64">
        <f t="shared" ref="W77:W80" si="36">P77-S77</f>
        <v>8677800.9496255293</v>
      </c>
      <c r="X77" s="72"/>
      <c r="Y77" s="71">
        <f>_xll.DBRW($F$14,Y$36,$G$16,$G$17,$Y$28,"Period",$F77,$G$19,$G$22,$G$20)</f>
        <v>-39941068.100000001</v>
      </c>
      <c r="Z77" s="71">
        <f>_xll.DBRW($F$14,Z$36,$G$16,$G$17,$Z$28,"Period",$F77,$G$19,$G$22,$G$20)</f>
        <v>-50866732.190463416</v>
      </c>
      <c r="AA77" s="71">
        <f>_xll.DBRW($F$14,AA$36,$G$16,$G$23,$AA$28,"Period",$F77,$G$19,$G$22,$G$20)</f>
        <v>-49877703.219999991</v>
      </c>
    </row>
    <row r="78" spans="1:27" s="40" customFormat="1" x14ac:dyDescent="0.3">
      <c r="A78" s="36" t="str">
        <f>IF(_xll.TM1RPTELISCONSOLIDATED($F$74,$F78),IF(_xll.TM1RPTELLEV($F$74,$F78)&lt;=5,_xll.TM1RPTELLEV($F$74,$F78),"Default"),IF(B78="1","Percent","Leaf"))</f>
        <v>Leaf</v>
      </c>
      <c r="B78" s="36" t="str" cm="1">
        <f t="array" ref="B78">_xll.DBRW("Finance:}Elementattributes_Accounts - MA",F78,"Format Flag - MI Reports - Percentages" )</f>
        <v/>
      </c>
      <c r="C78" s="36"/>
      <c r="D78" s="40" t="str" cm="1">
        <f t="array" ref="D78">_xll.DBR("Finance:}ElementAttributes_Accounts - MA",F78,"Period YTD")</f>
        <v>Period</v>
      </c>
      <c r="F78" s="108" t="s">
        <v>125</v>
      </c>
      <c r="G78" s="71">
        <f>_xll.DBRW($F$60,G$71,$G$63,$G$64,$G$65,$G$67,$F78,$G$62,$G$68,$G$66)</f>
        <v>-1316540.1759113646</v>
      </c>
      <c r="H78" s="71">
        <f>_xll.DBRW($F$60,H$71,$G$63,$G$64,$G$65,$G$67,$F78,$G$62,$G$68,$G$66)</f>
        <v>-1348032.0499999998</v>
      </c>
      <c r="I78" s="71">
        <f>_xll.DBRW($F$60,I$71,$G$63,$G$64,$G$65,$G$67,$F78,$G$62,$G$68,$G$66)</f>
        <v>-1633258.327491482</v>
      </c>
      <c r="J78" s="71">
        <f>_xll.DBRW($F$14,J$36,$G$16,$G$23,$G$18,"Period",$F78,$G$19,$G$22,$G$20)</f>
        <v>-1058081.6200000001</v>
      </c>
      <c r="K78" s="72"/>
      <c r="L78" s="8">
        <f t="shared" si="31"/>
        <v>31491.874088635202</v>
      </c>
      <c r="M78" s="8">
        <f t="shared" si="32"/>
        <v>316718.15158011741</v>
      </c>
      <c r="N78" s="8">
        <f t="shared" si="33"/>
        <v>-258458.5559113645</v>
      </c>
      <c r="O78" s="72"/>
      <c r="P78" s="71">
        <f>_xll.DBRW($F$14,P$36,$G$16,$G$17,$G$18,"YTD",$F78,$G$19,$G$22,$G$20)</f>
        <v>-13522361.594338765</v>
      </c>
      <c r="Q78" s="71">
        <f>_xll.DBRW($F$14,Q$36,$G$16,$G$17,$G$18,"YTD",$F78,$G$19,$G$22,$G$20)</f>
        <v>-13580330.719999999</v>
      </c>
      <c r="R78" s="71">
        <f>_xll.DBRW($F$14,R$36,$G$16,$G$17,$G$18,"YTD",$F78,$G$19,$G$22,$G$20)</f>
        <v>-14018728.926142665</v>
      </c>
      <c r="S78" s="71">
        <f>_xll.DBRW($F$14,S$36,$G$16,$G$23,$G$18,"YTD",$F78,$G$19,$G$22,$G$20)</f>
        <v>-13073355.420000002</v>
      </c>
      <c r="T78" s="72"/>
      <c r="U78" s="64">
        <f t="shared" si="34"/>
        <v>57969.12566123344</v>
      </c>
      <c r="V78" s="64">
        <f t="shared" si="35"/>
        <v>496367.33180389926</v>
      </c>
      <c r="W78" s="64">
        <f t="shared" si="36"/>
        <v>-449006.17433876358</v>
      </c>
      <c r="X78" s="72"/>
      <c r="Y78" s="71">
        <f>_xll.DBRW($F$14,Y$36,$G$16,$G$17,$Y$28,"Period",$F78,$G$19,$G$22,$G$20)</f>
        <v>-13580330.719999999</v>
      </c>
      <c r="Z78" s="71">
        <f>_xll.DBRW($F$14,Z$36,$G$16,$G$17,$Z$28,"Period",$F78,$G$19,$G$22,$G$20)</f>
        <v>-14018728.92614267</v>
      </c>
      <c r="AA78" s="71">
        <f>_xll.DBRW($F$14,AA$36,$G$16,$G$23,$AA$28,"Period",$F78,$G$19,$G$22,$G$20)</f>
        <v>-13073355.420000002</v>
      </c>
    </row>
    <row r="79" spans="1:27" s="40" customFormat="1" x14ac:dyDescent="0.3">
      <c r="A79" s="36" t="str">
        <f>IF(_xll.TM1RPTELISCONSOLIDATED($F$74,$F79),IF(_xll.TM1RPTELLEV($F$74,$F79)&lt;=5,_xll.TM1RPTELLEV($F$74,$F79),"Default"),IF(B79="1","Percent","Leaf"))</f>
        <v>Leaf</v>
      </c>
      <c r="B79" s="36" t="str" cm="1">
        <f t="array" ref="B79">_xll.DBRW("Finance:}Elementattributes_Accounts - MA",F79,"Format Flag - MI Reports - Percentages" )</f>
        <v/>
      </c>
      <c r="C79" s="36"/>
      <c r="D79" s="40" t="str" cm="1">
        <f t="array" ref="D79">_xll.DBR("Finance:}ElementAttributes_Accounts - MA",F79,"Period YTD")</f>
        <v>Period</v>
      </c>
      <c r="F79" s="108" t="s">
        <v>126</v>
      </c>
      <c r="G79" s="71">
        <f>_xll.DBRW($F$60,G$71,$G$63,$G$64,$G$65,$G$67,$F79,$G$62,$G$68,$G$66)</f>
        <v>-222373.82255874702</v>
      </c>
      <c r="H79" s="71">
        <f>_xll.DBRW($F$60,H$71,$G$63,$G$64,$G$65,$G$67,$F79,$G$62,$G$68,$G$66)</f>
        <v>-237835.1</v>
      </c>
      <c r="I79" s="71">
        <f>_xll.DBRW($F$60,I$71,$G$63,$G$64,$G$65,$G$67,$F79,$G$62,$G$68,$G$66)</f>
        <v>-360282.74376354192</v>
      </c>
      <c r="J79" s="71">
        <f>_xll.DBRW($F$14,J$36,$G$16,$G$23,$G$18,"Period",$F79,$G$19,$G$22,$G$20)</f>
        <v>-358874.20999999996</v>
      </c>
      <c r="K79" s="72"/>
      <c r="L79" s="8">
        <f t="shared" si="31"/>
        <v>15461.277441252983</v>
      </c>
      <c r="M79" s="8">
        <f t="shared" si="32"/>
        <v>137908.9212047949</v>
      </c>
      <c r="N79" s="8">
        <f t="shared" si="33"/>
        <v>136500.38744125294</v>
      </c>
      <c r="O79" s="72"/>
      <c r="P79" s="71">
        <f>_xll.DBRW($F$14,P$36,$G$16,$G$17,$G$18,"YTD",$F79,$G$19,$G$22,$G$20)</f>
        <v>-2667057.8976486502</v>
      </c>
      <c r="Q79" s="71">
        <f>_xll.DBRW($F$14,Q$36,$G$16,$G$17,$G$18,"YTD",$F79,$G$19,$G$22,$G$20)</f>
        <v>-2676609.2600000002</v>
      </c>
      <c r="R79" s="71">
        <f>_xll.DBRW($F$14,R$36,$G$16,$G$17,$G$18,"YTD",$F79,$G$19,$G$22,$G$20)</f>
        <v>-3662684.6984070679</v>
      </c>
      <c r="S79" s="71">
        <f>_xll.DBRW($F$14,S$36,$G$16,$G$23,$G$18,"YTD",$F79,$G$19,$G$22,$G$20)</f>
        <v>-3634225.3100000005</v>
      </c>
      <c r="T79" s="72"/>
      <c r="U79" s="64">
        <f t="shared" si="34"/>
        <v>9551.3623513500206</v>
      </c>
      <c r="V79" s="64">
        <f t="shared" si="35"/>
        <v>995626.8007584177</v>
      </c>
      <c r="W79" s="64">
        <f t="shared" si="36"/>
        <v>967167.4123513503</v>
      </c>
      <c r="X79" s="72"/>
      <c r="Y79" s="71">
        <f>_xll.DBRW($F$14,Y$36,$G$16,$G$17,$Y$28,"Period",$F79,$G$19,$G$22,$G$20)</f>
        <v>-2676609.2599999993</v>
      </c>
      <c r="Z79" s="71">
        <f>_xll.DBRW($F$14,Z$36,$G$16,$G$17,$Z$28,"Period",$F79,$G$19,$G$22,$G$20)</f>
        <v>-3662684.6984070698</v>
      </c>
      <c r="AA79" s="71">
        <f>_xll.DBRW($F$14,AA$36,$G$16,$G$23,$AA$28,"Period",$F79,$G$19,$G$22,$G$20)</f>
        <v>-3634225.3099999996</v>
      </c>
    </row>
    <row r="80" spans="1:27" s="40" customFormat="1" x14ac:dyDescent="0.3">
      <c r="A80" s="36" t="str">
        <f>IF(_xll.TM1RPTELISCONSOLIDATED($F$74,$F80),IF(_xll.TM1RPTELLEV($F$74,$F80)&lt;=5,_xll.TM1RPTELLEV($F$74,$F80),"Default"),IF(B80="1","Percent","Leaf"))</f>
        <v>Leaf</v>
      </c>
      <c r="B80" s="36" t="str" cm="1">
        <f t="array" ref="B80">_xll.DBRW("Finance:}Elementattributes_Accounts - MA",F80,"Format Flag - MI Reports - Percentages" )</f>
        <v/>
      </c>
      <c r="C80" s="36"/>
      <c r="D80" s="40" t="str" cm="1">
        <f t="array" ref="D80">_xll.DBR("Finance:}ElementAttributes_Accounts - MA",F80,"Period YTD")</f>
        <v>Period</v>
      </c>
      <c r="F80" s="108" t="s">
        <v>127</v>
      </c>
      <c r="G80" s="71">
        <f>_xll.DBRW($F$60,G$71,$G$63,$G$64,$G$65,$G$67,$F80,$G$62,$G$68,$G$66)</f>
        <v>-453768.97965552</v>
      </c>
      <c r="H80" s="71">
        <f>_xll.DBRW($F$60,H$71,$G$63,$G$64,$G$65,$G$67,$F80,$G$62,$G$68,$G$66)</f>
        <v>-496508.13999999996</v>
      </c>
      <c r="I80" s="71">
        <f>_xll.DBRW($F$60,I$71,$G$63,$G$64,$G$65,$G$67,$F80,$G$62,$G$68,$G$66)</f>
        <v>-726722.45612655906</v>
      </c>
      <c r="J80" s="71">
        <f>_xll.DBRW($F$14,J$36,$G$16,$G$23,$G$18,"Period",$F80,$G$19,$G$22,$G$20)</f>
        <v>-750737.22999999975</v>
      </c>
      <c r="K80" s="72"/>
      <c r="L80" s="8">
        <f t="shared" si="31"/>
        <v>42739.160344479955</v>
      </c>
      <c r="M80" s="8">
        <f t="shared" si="32"/>
        <v>272953.47647103906</v>
      </c>
      <c r="N80" s="8">
        <f t="shared" si="33"/>
        <v>296968.25034447975</v>
      </c>
      <c r="O80" s="72"/>
      <c r="P80" s="71">
        <f>_xll.DBRW($F$14,P$36,$G$16,$G$17,$G$18,"YTD",$F80,$G$19,$G$22,$G$20)</f>
        <v>-5809087.3271297952</v>
      </c>
      <c r="Q80" s="71">
        <f>_xll.DBRW($F$14,Q$36,$G$16,$G$17,$G$18,"YTD",$F80,$G$19,$G$22,$G$20)</f>
        <v>-5808087.1000000015</v>
      </c>
      <c r="R80" s="71">
        <f>_xll.DBRW($F$14,R$36,$G$16,$G$17,$G$18,"YTD",$F80,$G$19,$G$22,$G$20)</f>
        <v>-8787790.3595704772</v>
      </c>
      <c r="S80" s="71">
        <f>_xll.DBRW($F$14,S$36,$G$16,$G$23,$G$18,"YTD",$F80,$G$19,$G$22,$G$20)</f>
        <v>-9196086.3000000007</v>
      </c>
      <c r="T80" s="72"/>
      <c r="U80" s="64">
        <f t="shared" si="34"/>
        <v>-1000.2271297937259</v>
      </c>
      <c r="V80" s="64">
        <f t="shared" si="35"/>
        <v>2978703.0324406819</v>
      </c>
      <c r="W80" s="64">
        <f t="shared" si="36"/>
        <v>3386998.9728702055</v>
      </c>
      <c r="X80" s="72"/>
      <c r="Y80" s="71">
        <f>_xll.DBRW($F$14,Y$36,$G$16,$G$17,$Y$28,"Period",$F80,$G$19,$G$22,$G$20)</f>
        <v>-5808087.0999999959</v>
      </c>
      <c r="Z80" s="71">
        <f>_xll.DBRW($F$14,Z$36,$G$16,$G$17,$Z$28,"Period",$F80,$G$19,$G$22,$G$20)</f>
        <v>-8787790.3595704772</v>
      </c>
      <c r="AA80" s="71">
        <f>_xll.DBRW($F$14,AA$36,$G$16,$G$23,$AA$28,"Period",$F80,$G$19,$G$22,$G$20)</f>
        <v>-9196086.2999999989</v>
      </c>
    </row>
    <row r="81" spans="1:27" s="40" customFormat="1" x14ac:dyDescent="0.3">
      <c r="A81" s="36" t="str">
        <f>IF(_xll.TM1RPTELISCONSOLIDATED($F$74,$F81),IF(_xll.TM1RPTELLEV($F$74,$F81)&lt;=5,_xll.TM1RPTELLEV($F$74,$F81),"Default"),IF(B81="1","Percent","Leaf"))</f>
        <v>Leaf</v>
      </c>
      <c r="B81" s="36" t="str" cm="1">
        <f t="array" ref="B81">_xll.DBRW("Finance:}Elementattributes_Accounts - MA",F81,"Format Flag - MI Reports - Percentages" )</f>
        <v/>
      </c>
      <c r="C81" s="36"/>
      <c r="D81" s="40" t="str" cm="1">
        <f t="array" ref="D81">_xll.DBR("Finance:}ElementAttributes_Accounts - MA",F81,"Period YTD")</f>
        <v>Period</v>
      </c>
      <c r="F81" s="108" t="s">
        <v>128</v>
      </c>
      <c r="G81" s="71">
        <f>_xll.DBRW($F$60,G$71,$G$63,$G$64,$G$65,$G$67,$F81,$G$62,$G$68,$G$66)</f>
        <v>-328307.28371659532</v>
      </c>
      <c r="H81" s="71">
        <f>_xll.DBRW($F$60,H$71,$G$63,$G$64,$G$65,$G$67,$F81,$G$62,$G$68,$G$66)</f>
        <v>-472687.59999999992</v>
      </c>
      <c r="I81" s="71">
        <f>_xll.DBRW($F$60,I$71,$G$63,$G$64,$G$65,$G$67,$F81,$G$62,$G$68,$G$66)</f>
        <v>-605484.12490774761</v>
      </c>
      <c r="J81" s="71">
        <f>_xll.DBRW($F$14,J$36,$G$16,$G$23,$G$18,"Period",$F81,$G$19,$G$22,$G$20)</f>
        <v>-200749.03</v>
      </c>
      <c r="K81" s="72"/>
      <c r="L81" s="8">
        <f t="shared" ref="L81:L88" si="37">G81-H81</f>
        <v>144380.31628340459</v>
      </c>
      <c r="M81" s="8">
        <f t="shared" ref="M81:M88" si="38">G81-I81</f>
        <v>277176.84119115229</v>
      </c>
      <c r="N81" s="8">
        <f t="shared" ref="N81:N88" si="39">G81-J81</f>
        <v>-127558.25371659533</v>
      </c>
      <c r="O81" s="72"/>
      <c r="P81" s="71">
        <f>_xll.DBRW($F$14,P$36,$G$16,$G$17,$G$18,"YTD",$F81,$G$19,$G$22,$G$20)</f>
        <v>-4124944.4706450254</v>
      </c>
      <c r="Q81" s="71">
        <f>_xll.DBRW($F$14,Q$36,$G$16,$G$17,$G$18,"YTD",$F81,$G$19,$G$22,$G$20)</f>
        <v>-4238701.1399999997</v>
      </c>
      <c r="R81" s="71">
        <f>_xll.DBRW($F$14,R$36,$G$16,$G$17,$G$18,"YTD",$F81,$G$19,$G$22,$G$20)</f>
        <v>-4900994.4519343534</v>
      </c>
      <c r="S81" s="71">
        <f>_xll.DBRW($F$14,S$36,$G$16,$G$23,$G$18,"YTD",$F81,$G$19,$G$22,$G$20)</f>
        <v>-4843269.7299999995</v>
      </c>
      <c r="T81" s="72"/>
      <c r="U81" s="64">
        <f t="shared" ref="U81:U88" si="40">P81-Q81</f>
        <v>113756.66935497429</v>
      </c>
      <c r="V81" s="64">
        <f t="shared" ref="V81:V88" si="41">P81-R81</f>
        <v>776049.98128932808</v>
      </c>
      <c r="W81" s="64">
        <f t="shared" ref="W81:W88" si="42">P81-S81</f>
        <v>718325.25935497414</v>
      </c>
      <c r="X81" s="72"/>
      <c r="Y81" s="71">
        <f>_xll.DBRW($F$14,Y$36,$G$16,$G$17,$Y$28,"Period",$F81,$G$19,$G$22,$G$20)</f>
        <v>-4238701.1399999987</v>
      </c>
      <c r="Z81" s="71">
        <f>_xll.DBRW($F$14,Z$36,$G$16,$G$17,$Z$28,"Period",$F81,$G$19,$G$22,$G$20)</f>
        <v>-4900994.4519343516</v>
      </c>
      <c r="AA81" s="71">
        <f>_xll.DBRW($F$14,AA$36,$G$16,$G$23,$AA$28,"Period",$F81,$G$19,$G$22,$G$20)</f>
        <v>-4843269.7300000004</v>
      </c>
    </row>
    <row r="82" spans="1:27" s="40" customFormat="1" x14ac:dyDescent="0.3">
      <c r="A82" s="36" t="str">
        <f>IF(_xll.TM1RPTELISCONSOLIDATED($F$74,$F82),IF(_xll.TM1RPTELLEV($F$74,$F82)&lt;=5,_xll.TM1RPTELLEV($F$74,$F82),"Default"),IF(B82="1","Percent","Leaf"))</f>
        <v>Leaf</v>
      </c>
      <c r="B82" s="36" t="str" cm="1">
        <f t="array" ref="B82">_xll.DBRW("Finance:}Elementattributes_Accounts - MA",F82,"Format Flag - MI Reports - Percentages" )</f>
        <v/>
      </c>
      <c r="C82" s="36"/>
      <c r="D82" s="40" t="str" cm="1">
        <f t="array" ref="D82">_xll.DBR("Finance:}ElementAttributes_Accounts - MA",F82,"Period YTD")</f>
        <v>Period</v>
      </c>
      <c r="F82" s="108" t="s">
        <v>129</v>
      </c>
      <c r="G82" s="71">
        <f>_xll.DBRW($F$60,G$71,$G$63,$G$64,$G$65,$G$67,$F82,$G$62,$G$68,$G$66)</f>
        <v>-156126.6322403099</v>
      </c>
      <c r="H82" s="71">
        <f>_xll.DBRW($F$60,H$71,$G$63,$G$64,$G$65,$G$67,$F82,$G$62,$G$68,$G$66)</f>
        <v>-162465.08000000002</v>
      </c>
      <c r="I82" s="71">
        <f>_xll.DBRW($F$60,I$71,$G$63,$G$64,$G$65,$G$67,$F82,$G$62,$G$68,$G$66)</f>
        <v>-181252.99008594005</v>
      </c>
      <c r="J82" s="71">
        <f>_xll.DBRW($F$14,J$36,$G$16,$G$23,$G$18,"Period",$F82,$G$19,$G$22,$G$20)</f>
        <v>-196046.21999999997</v>
      </c>
      <c r="K82" s="72"/>
      <c r="L82" s="8">
        <f t="shared" si="37"/>
        <v>6338.4477596901124</v>
      </c>
      <c r="M82" s="8">
        <f t="shared" si="38"/>
        <v>25126.357845630147</v>
      </c>
      <c r="N82" s="8">
        <f t="shared" si="39"/>
        <v>39919.587759690068</v>
      </c>
      <c r="O82" s="72"/>
      <c r="P82" s="71">
        <f>_xll.DBRW($F$14,P$36,$G$16,$G$17,$G$18,"YTD",$F82,$G$19,$G$22,$G$20)</f>
        <v>-1770702.6443074455</v>
      </c>
      <c r="Q82" s="71">
        <f>_xll.DBRW($F$14,Q$36,$G$16,$G$17,$G$18,"YTD",$F82,$G$19,$G$22,$G$20)</f>
        <v>-1852037.09</v>
      </c>
      <c r="R82" s="71">
        <f>_xll.DBRW($F$14,R$36,$G$16,$G$17,$G$18,"YTD",$F82,$G$19,$G$22,$G$20)</f>
        <v>-2084242.1433559249</v>
      </c>
      <c r="S82" s="71">
        <f>_xll.DBRW($F$14,S$36,$G$16,$G$23,$G$18,"YTD",$F82,$G$19,$G$22,$G$20)</f>
        <v>-2216428.2800000003</v>
      </c>
      <c r="T82" s="72"/>
      <c r="U82" s="64">
        <f t="shared" si="40"/>
        <v>81334.445692554582</v>
      </c>
      <c r="V82" s="64">
        <f t="shared" si="41"/>
        <v>313539.49904847937</v>
      </c>
      <c r="W82" s="64">
        <f t="shared" si="42"/>
        <v>445725.63569255476</v>
      </c>
      <c r="X82" s="72"/>
      <c r="Y82" s="71">
        <f>_xll.DBRW($F$14,Y$36,$G$16,$G$17,$Y$28,"Period",$F82,$G$19,$G$22,$G$20)</f>
        <v>-1852037.0899999999</v>
      </c>
      <c r="Z82" s="71">
        <f>_xll.DBRW($F$14,Z$36,$G$16,$G$17,$Z$28,"Period",$F82,$G$19,$G$22,$G$20)</f>
        <v>-2084242.1433559246</v>
      </c>
      <c r="AA82" s="71">
        <f>_xll.DBRW($F$14,AA$36,$G$16,$G$23,$AA$28,"Period",$F82,$G$19,$G$22,$G$20)</f>
        <v>-2216428.2799999998</v>
      </c>
    </row>
    <row r="83" spans="1:27" s="40" customFormat="1" x14ac:dyDescent="0.3">
      <c r="A83" s="36" t="str">
        <f>IF(_xll.TM1RPTELISCONSOLIDATED($F$74,$F83),IF(_xll.TM1RPTELLEV($F$74,$F83)&lt;=5,_xll.TM1RPTELLEV($F$74,$F83),"Default"),IF(B83="1","Percent","Leaf"))</f>
        <v>Leaf</v>
      </c>
      <c r="B83" s="36" t="str" cm="1">
        <f t="array" ref="B83">_xll.DBRW("Finance:}Elementattributes_Accounts - MA",F83,"Format Flag - MI Reports - Percentages" )</f>
        <v/>
      </c>
      <c r="C83" s="36"/>
      <c r="D83" s="40" t="str" cm="1">
        <f t="array" ref="D83">_xll.DBR("Finance:}ElementAttributes_Accounts - MA",F83,"Period YTD")</f>
        <v>Period</v>
      </c>
      <c r="F83" s="108" t="s">
        <v>130</v>
      </c>
      <c r="G83" s="71">
        <f>_xll.DBRW($F$60,G$71,$G$63,$G$64,$G$65,$G$67,$F83,$G$62,$G$68,$G$66)</f>
        <v>-60283.263456827066</v>
      </c>
      <c r="H83" s="71">
        <f>_xll.DBRW($F$60,H$71,$G$63,$G$64,$G$65,$G$67,$F83,$G$62,$G$68,$G$66)</f>
        <v>-24376.899999999998</v>
      </c>
      <c r="I83" s="71">
        <f>_xll.DBRW($F$60,I$71,$G$63,$G$64,$G$65,$G$67,$F83,$G$62,$G$68,$G$66)</f>
        <v>-33835.104344008709</v>
      </c>
      <c r="J83" s="71">
        <f>_xll.DBRW($F$14,J$36,$G$16,$G$23,$G$18,"Period",$F83,$G$19,$G$22,$G$20)</f>
        <v>85930.39</v>
      </c>
      <c r="K83" s="72"/>
      <c r="L83" s="8">
        <f t="shared" si="37"/>
        <v>-35906.363456827065</v>
      </c>
      <c r="M83" s="8">
        <f t="shared" si="38"/>
        <v>-26448.159112818357</v>
      </c>
      <c r="N83" s="8">
        <f t="shared" si="39"/>
        <v>-146213.65345682707</v>
      </c>
      <c r="O83" s="72"/>
      <c r="P83" s="71">
        <f>_xll.DBRW($F$14,P$36,$G$16,$G$17,$G$18,"YTD",$F83,$G$19,$G$22,$G$20)</f>
        <v>-295875.50221376499</v>
      </c>
      <c r="Q83" s="71">
        <f>_xll.DBRW($F$14,Q$36,$G$16,$G$17,$G$18,"YTD",$F83,$G$19,$G$22,$G$20)</f>
        <v>-296024.2300000001</v>
      </c>
      <c r="R83" s="71">
        <f>_xll.DBRW($F$14,R$36,$G$16,$G$17,$G$18,"YTD",$F83,$G$19,$G$22,$G$20)</f>
        <v>109985.40014772779</v>
      </c>
      <c r="S83" s="71">
        <f>_xll.DBRW($F$14,S$36,$G$16,$G$23,$G$18,"YTD",$F83,$G$19,$G$22,$G$20)</f>
        <v>-306377.44000000006</v>
      </c>
      <c r="T83" s="72"/>
      <c r="U83" s="64">
        <f t="shared" si="40"/>
        <v>148.72778623510385</v>
      </c>
      <c r="V83" s="64">
        <f t="shared" si="41"/>
        <v>-405860.9023614928</v>
      </c>
      <c r="W83" s="64">
        <f t="shared" si="42"/>
        <v>10501.937786235067</v>
      </c>
      <c r="X83" s="72"/>
      <c r="Y83" s="71">
        <f>_xll.DBRW($F$14,Y$36,$G$16,$G$17,$Y$28,"Period",$F83,$G$19,$G$22,$G$20)</f>
        <v>-296024.23</v>
      </c>
      <c r="Z83" s="71">
        <f>_xll.DBRW($F$14,Z$36,$G$16,$G$17,$Z$28,"Period",$F83,$G$19,$G$22,$G$20)</f>
        <v>109985.40014772782</v>
      </c>
      <c r="AA83" s="71">
        <f>_xll.DBRW($F$14,AA$36,$G$16,$G$23,$AA$28,"Period",$F83,$G$19,$G$22,$G$20)</f>
        <v>-306377.44</v>
      </c>
    </row>
    <row r="84" spans="1:27" s="4" customFormat="1" x14ac:dyDescent="0.3">
      <c r="A84" s="4">
        <f>IF(_xll.TM1RPTELISCONSOLIDATED($F$74,$F84),IF(_xll.TM1RPTELLEV($F$74,$F84)&lt;=5,_xll.TM1RPTELLEV($F$74,$F84),"Default"),IF(B84="1","Percent","Leaf"))</f>
        <v>0</v>
      </c>
      <c r="B84" s="4" t="str" cm="1">
        <f t="array" ref="B84">_xll.DBRW("Finance:}Elementattributes_Accounts - MA",F84,"Format Flag - MI Reports - Percentages" )</f>
        <v/>
      </c>
      <c r="D84" s="4" t="str" cm="1">
        <f t="array" ref="D84">_xll.DBR("Finance:}ElementAttributes_Accounts - MA",F84,"Period YTD")</f>
        <v>Period</v>
      </c>
      <c r="F84" s="110" t="s">
        <v>131</v>
      </c>
      <c r="G84" s="57">
        <f>_xll.DBRW($F$60,G$71,$G$63,$G$64,$G$65,$G$67,$F84,$G$62,$G$68,$G$66)</f>
        <v>4613759.6712754881</v>
      </c>
      <c r="H84" s="57">
        <f>_xll.DBRW($F$60,H$71,$G$63,$G$64,$G$65,$G$67,$F84,$G$62,$G$68,$G$66)</f>
        <v>3956762.29</v>
      </c>
      <c r="I84" s="57">
        <f>_xll.DBRW($F$60,I$71,$G$63,$G$64,$G$65,$G$67,$F84,$G$62,$G$68,$G$66)</f>
        <v>5102545.0793336667</v>
      </c>
      <c r="J84" s="57">
        <f>_xll.DBRW($F$14,J$36,$G$16,$G$23,$G$18,"Period",$F84,$G$19,$G$22,$G$20)</f>
        <v>4601688.3100000005</v>
      </c>
      <c r="K84" s="58"/>
      <c r="L84" s="57">
        <f t="shared" si="37"/>
        <v>656997.38127548806</v>
      </c>
      <c r="M84" s="57">
        <f t="shared" si="38"/>
        <v>-488785.40805817861</v>
      </c>
      <c r="N84" s="57">
        <f t="shared" si="39"/>
        <v>12071.361275487579</v>
      </c>
      <c r="O84" s="58"/>
      <c r="P84" s="57">
        <f>_xll.DBRW($F$14,P$36,$G$16,$G$17,$G$18,"YTD",$F84,$G$19,$G$22,$G$20)</f>
        <v>42327194.704824172</v>
      </c>
      <c r="Q84" s="57">
        <f>_xll.DBRW($F$14,Q$36,$G$16,$G$17,$G$18,"YTD",$F84,$G$19,$G$22,$G$20)</f>
        <v>41652773.920000009</v>
      </c>
      <c r="R84" s="57">
        <f>_xll.DBRW($F$14,R$36,$G$16,$G$17,$G$18,"YTD",$F84,$G$19,$G$22,$G$20)</f>
        <v>45413744.95449473</v>
      </c>
      <c r="S84" s="57">
        <f>_xll.DBRW($F$14,S$36,$G$16,$G$23,$G$18,"YTD",$F84,$G$19,$G$22,$G$20)</f>
        <v>41003906.539999984</v>
      </c>
      <c r="T84" s="58"/>
      <c r="U84" s="57">
        <f t="shared" si="40"/>
        <v>674420.78482416272</v>
      </c>
      <c r="V84" s="57">
        <f t="shared" si="41"/>
        <v>-3086550.2496705577</v>
      </c>
      <c r="W84" s="57">
        <f t="shared" si="42"/>
        <v>1323288.1648241878</v>
      </c>
      <c r="X84" s="58"/>
      <c r="Y84" s="57">
        <f>_xll.DBRW($F$14,Y$36,$G$16,$G$17,$Y$28,"Period",$F84,$G$19,$G$22,$G$20)</f>
        <v>41652773.920000084</v>
      </c>
      <c r="Z84" s="57">
        <f>_xll.DBRW($F$14,Z$36,$G$16,$G$17,$Z$28,"Period",$F84,$G$19,$G$22,$G$20)</f>
        <v>45413744.954494737</v>
      </c>
      <c r="AA84" s="57">
        <f>_xll.DBRW($F$14,AA$36,$G$16,$G$23,$AA$28,"Period",$F84,$G$19,$G$22,$G$20)</f>
        <v>41003906.540000014</v>
      </c>
    </row>
    <row r="85" spans="1:27" s="35" customFormat="1" x14ac:dyDescent="0.3">
      <c r="A85" s="31" t="str">
        <f>IF(_xll.TM1RPTELISCONSOLIDATED($F$74,$F85),IF(_xll.TM1RPTELLEV($F$74,$F85)&lt;=5,_xll.TM1RPTELLEV($F$74,$F85),"Default"),IF(B85="1","Percent","Leaf"))</f>
        <v>Percent</v>
      </c>
      <c r="B85" s="31" t="str" cm="1">
        <f t="array" ref="B85">_xll.DBRW("Finance:}Elementattributes_Accounts - MA",F85,"Format Flag - MI Reports - Percentages" )</f>
        <v>1</v>
      </c>
      <c r="C85" s="31"/>
      <c r="D85" s="35" t="str" cm="1">
        <f t="array" ref="D85">_xll.DBR("Finance:}ElementAttributes_Accounts - MA",F85,"Period YTD")</f>
        <v>Period</v>
      </c>
      <c r="F85" s="112" t="s">
        <v>183</v>
      </c>
      <c r="G85" s="104">
        <f>_xll.DBRW($F$60,G$71,$G$63,$G$64,$G$65,$G$67,$F85,$G$62,$G$68,$G$66)</f>
        <v>0.40282418790010199</v>
      </c>
      <c r="H85" s="104">
        <f>_xll.DBRW($F$60,H$71,$G$63,$G$64,$G$65,$G$67,$F85,$G$62,$G$68,$G$66)</f>
        <v>0.39355232431310633</v>
      </c>
      <c r="I85" s="104">
        <f>_xll.DBRW($F$60,I$71,$G$63,$G$64,$G$65,$G$67,$F85,$G$62,$G$68,$G$66)</f>
        <v>0.37589654615868273</v>
      </c>
      <c r="J85" s="104">
        <f>_xll.DBRW($F$14,J$36,$G$16,$G$23,$G$18,"Period",$F85,$G$19,$G$22,$G$20)</f>
        <v>0.39132589413353075</v>
      </c>
      <c r="K85" s="102"/>
      <c r="L85" s="104">
        <f t="shared" si="37"/>
        <v>9.2718635869956656E-3</v>
      </c>
      <c r="M85" s="104">
        <f t="shared" si="38"/>
        <v>2.6927641741419261E-2</v>
      </c>
      <c r="N85" s="104">
        <f t="shared" si="39"/>
        <v>1.1498293766571244E-2</v>
      </c>
      <c r="O85" s="102"/>
      <c r="P85" s="104">
        <f>_xll.DBRW($F$14,P$36,$G$16,$G$17,$G$18,"YTD",$F85,$G$19,$G$22,$G$20)</f>
        <v>0.37887829793368061</v>
      </c>
      <c r="Q85" s="104">
        <f>_xll.DBRW($F$14,Q$36,$G$16,$G$17,$G$18,"YTD",$F85,$G$19,$G$22,$G$20)</f>
        <v>0.37850456514750186</v>
      </c>
      <c r="R85" s="104">
        <f>_xll.DBRW($F$14,R$36,$G$16,$G$17,$G$18,"YTD",$F85,$G$19,$G$22,$G$20)</f>
        <v>0.35034729924413616</v>
      </c>
      <c r="S85" s="104">
        <f>_xll.DBRW($F$14,S$36,$G$16,$G$23,$G$18,"YTD",$F85,$G$19,$G$22,$G$20)</f>
        <v>0.33027353951597987</v>
      </c>
      <c r="T85" s="102"/>
      <c r="U85" s="104">
        <f t="shared" si="40"/>
        <v>3.7373278617874872E-4</v>
      </c>
      <c r="V85" s="104">
        <f t="shared" si="41"/>
        <v>2.8530998689544451E-2</v>
      </c>
      <c r="W85" s="104">
        <f t="shared" si="42"/>
        <v>4.8604758417700733E-2</v>
      </c>
      <c r="X85" s="102"/>
      <c r="Y85" s="104">
        <f>_xll.DBRW($F$14,Y$36,$G$16,$G$17,$Y$28,"Period",$F85,$G$19,$G$22,$G$20)</f>
        <v>0.37850456514750253</v>
      </c>
      <c r="Z85" s="104">
        <f>_xll.DBRW($F$14,Z$36,$G$16,$G$17,$Z$28,"Period",$F85,$G$19,$G$22,$G$20)</f>
        <v>0.35034729924413605</v>
      </c>
      <c r="AA85" s="104">
        <f>_xll.DBRW($F$14,AA$36,$G$16,$G$23,$AA$28,"Period",$F85,$G$19,$G$22,$G$20)</f>
        <v>0.3302735395159801</v>
      </c>
    </row>
    <row r="86" spans="1:27" s="40" customFormat="1" x14ac:dyDescent="0.3">
      <c r="A86" s="36" t="str">
        <f>IF(_xll.TM1RPTELISCONSOLIDATED($F$74,$F86),IF(_xll.TM1RPTELLEV($F$74,$F86)&lt;=5,_xll.TM1RPTELLEV($F$74,$F86),"Default"),IF(B86="1","Percent","Leaf"))</f>
        <v>Leaf</v>
      </c>
      <c r="B86" s="36" t="str" cm="1">
        <f t="array" ref="B86">_xll.DBRW("Finance:}Elementattributes_Accounts - MA",F86,"Format Flag - MI Reports - Percentages" )</f>
        <v/>
      </c>
      <c r="C86" s="36"/>
      <c r="D86" s="40" t="str" cm="1">
        <f t="array" ref="D86">_xll.DBR("Finance:}ElementAttributes_Accounts - MA",F86,"Period YTD")</f>
        <v>Period</v>
      </c>
      <c r="F86" s="108" t="s">
        <v>132</v>
      </c>
      <c r="G86" s="71">
        <f>_xll.DBRW($F$60,G$71,$G$63,$G$64,$G$65,$G$67,$F86,$G$62,$G$68,$G$66)</f>
        <v>-2507021.3138473239</v>
      </c>
      <c r="H86" s="71">
        <f>_xll.DBRW($F$60,H$71,$G$63,$G$64,$G$65,$G$67,$F86,$G$62,$G$68,$G$66)</f>
        <v>-727639.48</v>
      </c>
      <c r="I86" s="71">
        <f>_xll.DBRW($F$60,I$71,$G$63,$G$64,$G$65,$G$67,$F86,$G$62,$G$68,$G$66)</f>
        <v>-884466.03188041074</v>
      </c>
      <c r="J86" s="71">
        <f>_xll.DBRW($F$14,J$36,$G$16,$G$23,$G$18,"Period",$F86,$G$19,$G$22,$G$20)</f>
        <v>-1365214.2600000005</v>
      </c>
      <c r="K86" s="72"/>
      <c r="L86" s="8">
        <f t="shared" si="37"/>
        <v>-1779381.8338473239</v>
      </c>
      <c r="M86" s="8">
        <f t="shared" si="38"/>
        <v>-1622555.281966913</v>
      </c>
      <c r="N86" s="8">
        <f t="shared" si="39"/>
        <v>-1141807.0538473234</v>
      </c>
      <c r="O86" s="72"/>
      <c r="P86" s="71">
        <f>_xll.DBRW($F$14,P$36,$G$16,$G$17,$G$18,"YTD",$F86,$G$19,$G$22,$G$20)</f>
        <v>-15587708.634955198</v>
      </c>
      <c r="Q86" s="71">
        <f>_xll.DBRW($F$14,Q$36,$G$16,$G$17,$G$18,"YTD",$F86,$G$19,$G$22,$G$20)</f>
        <v>-13270851.049999999</v>
      </c>
      <c r="R86" s="71">
        <f>_xll.DBRW($F$14,R$36,$G$16,$G$17,$G$18,"YTD",$F86,$G$19,$G$22,$G$20)</f>
        <v>-9106388.7264571246</v>
      </c>
      <c r="S86" s="71">
        <f>_xll.DBRW($F$14,S$36,$G$16,$G$23,$G$18,"YTD",$F86,$G$19,$G$22,$G$20)</f>
        <v>-14252662.360000001</v>
      </c>
      <c r="T86" s="72"/>
      <c r="U86" s="64">
        <f t="shared" si="40"/>
        <v>-2316857.5849551987</v>
      </c>
      <c r="V86" s="64">
        <f t="shared" si="41"/>
        <v>-6481319.908498073</v>
      </c>
      <c r="W86" s="64">
        <f t="shared" si="42"/>
        <v>-1335046.2749551963</v>
      </c>
      <c r="X86" s="72"/>
      <c r="Y86" s="71">
        <f>_xll.DBRW($F$14,Y$36,$G$16,$G$17,$Y$28,"Period",$F86,$G$19,$G$22,$G$20)</f>
        <v>-13270851.049999993</v>
      </c>
      <c r="Z86" s="71">
        <f>_xll.DBRW($F$14,Z$36,$G$16,$G$17,$Z$28,"Period",$F86,$G$19,$G$22,$G$20)</f>
        <v>-9106388.7264571339</v>
      </c>
      <c r="AA86" s="71">
        <f>_xll.DBRW($F$14,AA$36,$G$16,$G$23,$AA$28,"Period",$F86,$G$19,$G$22,$G$20)</f>
        <v>-14252662.359999999</v>
      </c>
    </row>
    <row r="87" spans="1:27" s="4" customFormat="1" x14ac:dyDescent="0.3">
      <c r="A87" s="4">
        <f>IF(_xll.TM1RPTELISCONSOLIDATED($F$74,$F87),IF(_xll.TM1RPTELLEV($F$74,$F87)&lt;=5,_xll.TM1RPTELLEV($F$74,$F87),"Default"),IF(B87="1","Percent","Leaf"))</f>
        <v>0</v>
      </c>
      <c r="B87" s="4" t="str" cm="1">
        <f t="array" ref="B87">_xll.DBRW("Finance:}Elementattributes_Accounts - MA",F87,"Format Flag - MI Reports - Percentages" )</f>
        <v/>
      </c>
      <c r="D87" s="4" t="str" cm="1">
        <f t="array" ref="D87">_xll.DBR("Finance:}ElementAttributes_Accounts - MA",F87,"Period YTD")</f>
        <v>Period</v>
      </c>
      <c r="F87" s="110" t="s">
        <v>133</v>
      </c>
      <c r="G87" s="57">
        <f>_xll.DBRW($F$60,G$71,$G$63,$G$64,$G$65,$G$67,$F87,$G$62,$G$68,$G$66)</f>
        <v>455815.13637934159</v>
      </c>
      <c r="H87" s="57">
        <f>_xll.DBRW($F$60,H$71,$G$63,$G$64,$G$65,$G$67,$F87,$G$62,$G$68,$G$66)</f>
        <v>316874.36</v>
      </c>
      <c r="I87" s="57">
        <f>_xll.DBRW($F$60,I$71,$G$63,$G$64,$G$65,$G$67,$F87,$G$62,$G$68,$G$66)</f>
        <v>365335.9521264144</v>
      </c>
      <c r="J87" s="57">
        <f>_xll.DBRW($F$14,J$36,$G$16,$G$23,$G$18,"Period",$F87,$G$19,$G$22,$G$20)</f>
        <v>304750.62999999989</v>
      </c>
      <c r="K87" s="58"/>
      <c r="L87" s="57">
        <f t="shared" si="37"/>
        <v>138940.77637934161</v>
      </c>
      <c r="M87" s="57">
        <f t="shared" si="38"/>
        <v>90479.184252927196</v>
      </c>
      <c r="N87" s="57">
        <f t="shared" si="39"/>
        <v>151064.50637934171</v>
      </c>
      <c r="O87" s="58"/>
      <c r="P87" s="57">
        <f>_xll.DBRW($F$14,P$36,$G$16,$G$17,$G$18,"YTD",$F87,$G$19,$G$22,$G$20)</f>
        <v>4315473.1963361241</v>
      </c>
      <c r="Q87" s="57">
        <f>_xll.DBRW($F$14,Q$36,$G$16,$G$17,$G$18,"YTD",$F87,$G$19,$G$22,$G$20)</f>
        <v>3743129.839999998</v>
      </c>
      <c r="R87" s="57">
        <f>_xll.DBRW($F$14,R$36,$G$16,$G$17,$G$18,"YTD",$F87,$G$19,$G$22,$G$20)</f>
        <v>1511504.6438423973</v>
      </c>
      <c r="S87" s="57">
        <f>_xll.DBRW($F$14,S$36,$G$16,$G$23,$G$18,"YTD",$F87,$G$19,$G$22,$G$20)</f>
        <v>4909095.7899999972</v>
      </c>
      <c r="T87" s="58"/>
      <c r="U87" s="57">
        <f t="shared" si="40"/>
        <v>572343.3563361261</v>
      </c>
      <c r="V87" s="57">
        <f t="shared" si="41"/>
        <v>2803968.5524937268</v>
      </c>
      <c r="W87" s="57">
        <f t="shared" si="42"/>
        <v>-593622.59366387315</v>
      </c>
      <c r="X87" s="58"/>
      <c r="Y87" s="57">
        <f>_xll.DBRW($F$14,Y$36,$G$16,$G$17,$Y$28,"Period",$F87,$G$19,$G$22,$G$20)</f>
        <v>3743129.84</v>
      </c>
      <c r="Z87" s="57">
        <f>_xll.DBRW($F$14,Z$36,$G$16,$G$17,$Z$28,"Period",$F87,$G$19,$G$22,$G$20)</f>
        <v>1511504.6438423861</v>
      </c>
      <c r="AA87" s="57">
        <f>_xll.DBRW($F$14,AA$36,$G$16,$G$23,$AA$28,"Period",$F87,$G$19,$G$22,$G$20)</f>
        <v>4909095.790000001</v>
      </c>
    </row>
    <row r="88" spans="1:27" s="35" customFormat="1" x14ac:dyDescent="0.3">
      <c r="A88" s="31" t="str">
        <f>IF(_xll.TM1RPTELISCONSOLIDATED($F$74,$F88),IF(_xll.TM1RPTELLEV($F$74,$F88)&lt;=5,_xll.TM1RPTELLEV($F$74,$F88),"Default"),IF(B88="1","Percent","Leaf"))</f>
        <v>Percent</v>
      </c>
      <c r="B88" s="31" t="str" cm="1">
        <f t="array" ref="B88">_xll.DBRW("Finance:}Elementattributes_Accounts - MA",F88,"Format Flag - MI Reports - Percentages" )</f>
        <v>1</v>
      </c>
      <c r="C88" s="31"/>
      <c r="D88" s="35" t="str" cm="1">
        <f t="array" ref="D88">_xll.DBR("Finance:}ElementAttributes_Accounts - MA",F88,"Period YTD")</f>
        <v>Period</v>
      </c>
      <c r="F88" s="112" t="s">
        <v>184</v>
      </c>
      <c r="G88" s="104">
        <f>_xll.DBRW($F$60,G$71,$G$63,$G$64,$G$65,$G$67,$F88,$G$62,$G$68,$G$66)</f>
        <v>0.15384417737417483</v>
      </c>
      <c r="H88" s="104">
        <f>_xll.DBRW($F$60,H$71,$G$63,$G$64,$G$65,$G$67,$F88,$G$62,$G$68,$G$66)</f>
        <v>0.30337018799099874</v>
      </c>
      <c r="I88" s="104">
        <f>_xll.DBRW($F$60,I$71,$G$63,$G$64,$G$65,$G$67,$F88,$G$62,$G$68,$G$66)</f>
        <v>0.29231506814796293</v>
      </c>
      <c r="J88" s="104">
        <f>_xll.DBRW($F$14,J$36,$G$16,$G$23,$G$18,"Period",$F88,$G$19,$G$22,$G$20)</f>
        <v>0.18248924383074908</v>
      </c>
      <c r="K88" s="102"/>
      <c r="L88" s="104">
        <f t="shared" si="37"/>
        <v>-0.14952601061682391</v>
      </c>
      <c r="M88" s="104">
        <f t="shared" si="38"/>
        <v>-0.1384708907737881</v>
      </c>
      <c r="N88" s="104">
        <f t="shared" si="39"/>
        <v>-2.8645066456574247E-2</v>
      </c>
      <c r="O88" s="102"/>
      <c r="P88" s="104">
        <f>_xll.DBRW($F$14,P$36,$G$16,$G$17,$G$18,"YTD",$F88,$G$19,$G$22,$G$20)</f>
        <v>0.21682328146906829</v>
      </c>
      <c r="Q88" s="104">
        <f>_xll.DBRW($F$14,Q$36,$G$16,$G$17,$G$18,"YTD",$F88,$G$19,$G$22,$G$20)</f>
        <v>0.22000317645825207</v>
      </c>
      <c r="R88" s="104">
        <f>_xll.DBRW($F$14,R$36,$G$16,$G$17,$G$18,"YTD",$F88,$G$19,$G$22,$G$20)</f>
        <v>0.1423544757070544</v>
      </c>
      <c r="S88" s="104">
        <f>_xll.DBRW($F$14,S$36,$G$16,$G$23,$G$18,"YTD",$F88,$G$19,$G$22,$G$20)</f>
        <v>0.25619234683848663</v>
      </c>
      <c r="T88" s="102"/>
      <c r="U88" s="104">
        <f t="shared" si="40"/>
        <v>-3.1798949891837791E-3</v>
      </c>
      <c r="V88" s="104">
        <f t="shared" si="41"/>
        <v>7.4468805762013895E-2</v>
      </c>
      <c r="W88" s="104">
        <f t="shared" si="42"/>
        <v>-3.9369065369418338E-2</v>
      </c>
      <c r="X88" s="102"/>
      <c r="Y88" s="104">
        <f>_xll.DBRW($F$14,Y$36,$G$16,$G$17,$Y$28,"Period",$F88,$G$19,$G$22,$G$20)</f>
        <v>0.22000317645825224</v>
      </c>
      <c r="Z88" s="104">
        <f>_xll.DBRW($F$14,Z$36,$G$16,$G$17,$Z$28,"Period",$F88,$G$19,$G$22,$G$20)</f>
        <v>0.14235447570705337</v>
      </c>
      <c r="AA88" s="104">
        <f>_xll.DBRW($F$14,AA$36,$G$16,$G$23,$AA$28,"Period",$F88,$G$19,$G$22,$G$20)</f>
        <v>0.2561923468384863</v>
      </c>
    </row>
    <row r="89" spans="1:27" s="40" customFormat="1" x14ac:dyDescent="0.3">
      <c r="A89" s="36" t="str">
        <f>IF(_xll.TM1RPTELISCONSOLIDATED($F$74,$F89),IF(_xll.TM1RPTELLEV($F$74,$F89)&lt;=5,_xll.TM1RPTELLEV($F$74,$F89),"Default"),IF(B89="1","Percent","Leaf"))</f>
        <v>Leaf</v>
      </c>
      <c r="B89" s="36" t="str" cm="1">
        <f t="array" ref="B89">_xll.DBRW("Finance:}Elementattributes_Accounts - MA",F89,"Format Flag - MI Reports - Percentages" )</f>
        <v/>
      </c>
      <c r="C89" s="36"/>
      <c r="D89" s="40" t="str" cm="1">
        <f t="array" ref="D89">_xll.DBR("Finance:}ElementAttributes_Accounts - MA",F89,"Period YTD")</f>
        <v>Period</v>
      </c>
      <c r="F89" s="108" t="s">
        <v>137</v>
      </c>
      <c r="G89" s="71">
        <f>_xll.DBRW($F$60,G$71,$G$63,$G$64,$G$65,$G$67,$F89,$G$62,$G$68,$G$66)</f>
        <v>-156677.05507942848</v>
      </c>
      <c r="H89" s="71">
        <f>_xll.DBRW($F$60,H$71,$G$63,$G$64,$G$65,$G$67,$F89,$G$62,$G$68,$G$66)</f>
        <v>-172613.61</v>
      </c>
      <c r="I89" s="71">
        <f>_xll.DBRW($F$60,I$71,$G$63,$G$64,$G$65,$G$67,$F89,$G$62,$G$68,$G$66)</f>
        <v>-226728.95097006171</v>
      </c>
      <c r="J89" s="71">
        <f>_xll.DBRW($F$14,J$36,$G$16,$G$23,$G$18,"Period",$F89,$G$19,$G$22,$G$20)</f>
        <v>-90699.1</v>
      </c>
      <c r="K89" s="72"/>
      <c r="L89" s="8">
        <f t="shared" ref="L89:L104" si="43">G89-H89</f>
        <v>15936.554920571507</v>
      </c>
      <c r="M89" s="8">
        <f t="shared" ref="M89:M104" si="44">G89-I89</f>
        <v>70051.895890633226</v>
      </c>
      <c r="N89" s="8">
        <f t="shared" ref="N89:N104" si="45">G89-J89</f>
        <v>-65977.955079428473</v>
      </c>
      <c r="O89" s="72"/>
      <c r="P89" s="71">
        <f>_xll.DBRW($F$14,P$36,$G$16,$G$17,$G$18,"YTD",$F89,$G$19,$G$22,$G$20)</f>
        <v>-1761248.3367088423</v>
      </c>
      <c r="Q89" s="71">
        <f>_xll.DBRW($F$14,Q$36,$G$16,$G$17,$G$18,"YTD",$F89,$G$19,$G$22,$G$20)</f>
        <v>-1801576.6300000004</v>
      </c>
      <c r="R89" s="71">
        <f>_xll.DBRW($F$14,R$36,$G$16,$G$17,$G$18,"YTD",$F89,$G$19,$G$22,$G$20)</f>
        <v>-1850402.7793818652</v>
      </c>
      <c r="S89" s="71">
        <f>_xll.DBRW($F$14,S$36,$G$16,$G$23,$G$18,"YTD",$F89,$G$19,$G$22,$G$20)</f>
        <v>-1151795.58</v>
      </c>
      <c r="T89" s="72"/>
      <c r="U89" s="64">
        <f t="shared" ref="U89:U104" si="46">P89-Q89</f>
        <v>40328.293291158043</v>
      </c>
      <c r="V89" s="64">
        <f t="shared" ref="V89:V104" si="47">P89-R89</f>
        <v>89154.442673022859</v>
      </c>
      <c r="W89" s="64">
        <f t="shared" ref="W89:W104" si="48">P89-S89</f>
        <v>-609452.75670884224</v>
      </c>
      <c r="X89" s="72"/>
      <c r="Y89" s="71">
        <f>_xll.DBRW($F$14,Y$36,$G$16,$G$17,$Y$28,"Period",$F89,$G$19,$G$22,$G$20)</f>
        <v>-1801576.63</v>
      </c>
      <c r="Z89" s="71">
        <f>_xll.DBRW($F$14,Z$36,$G$16,$G$17,$Z$28,"Period",$F89,$G$19,$G$22,$G$20)</f>
        <v>-1850402.7793818652</v>
      </c>
      <c r="AA89" s="71">
        <f>_xll.DBRW($F$14,AA$36,$G$16,$G$23,$AA$28,"Period",$F89,$G$19,$G$22,$G$20)</f>
        <v>-1151795.58</v>
      </c>
    </row>
    <row r="90" spans="1:27" s="40" customFormat="1" x14ac:dyDescent="0.3">
      <c r="A90" s="36" t="str">
        <f>IF(_xll.TM1RPTELISCONSOLIDATED($F$74,$F90),IF(_xll.TM1RPTELLEV($F$74,$F90)&lt;=5,_xll.TM1RPTELLEV($F$74,$F90),"Default"),IF(B90="1","Percent","Leaf"))</f>
        <v>Leaf</v>
      </c>
      <c r="B90" s="36" t="str" cm="1">
        <f t="array" ref="B90">_xll.DBRW("Finance:}Elementattributes_Accounts - MA",F90,"Format Flag - MI Reports - Percentages" )</f>
        <v/>
      </c>
      <c r="C90" s="36"/>
      <c r="D90" s="40" t="str" cm="1">
        <f t="array" ref="D90">_xll.DBR("Finance:}ElementAttributes_Accounts - MA",F90,"Period YTD")</f>
        <v>Period</v>
      </c>
      <c r="F90" s="108" t="s">
        <v>138</v>
      </c>
      <c r="G90" s="71">
        <f>_xll.DBRW($F$60,G$71,$G$63,$G$64,$G$65,$G$67,$F90,$G$62,$G$68,$G$66)</f>
        <v>-16832.324752475248</v>
      </c>
      <c r="H90" s="71">
        <f>_xll.DBRW($F$60,H$71,$G$63,$G$64,$G$65,$G$67,$F90,$G$62,$G$68,$G$66)</f>
        <v>-16650.96</v>
      </c>
      <c r="I90" s="71">
        <f>_xll.DBRW($F$60,I$71,$G$63,$G$64,$G$65,$G$67,$F90,$G$62,$G$68,$G$66)</f>
        <v>-16650.95821551995</v>
      </c>
      <c r="J90" s="71">
        <f>_xll.DBRW($F$14,J$36,$G$16,$G$23,$G$18,"Period",$F90,$G$19,$G$22,$G$20)</f>
        <v>0</v>
      </c>
      <c r="K90" s="72"/>
      <c r="L90" s="8">
        <f t="shared" si="43"/>
        <v>-181.36475247524868</v>
      </c>
      <c r="M90" s="8">
        <f t="shared" si="44"/>
        <v>-181.36653695529822</v>
      </c>
      <c r="N90" s="8">
        <f t="shared" si="45"/>
        <v>-16832.324752475248</v>
      </c>
      <c r="O90" s="72"/>
      <c r="P90" s="71">
        <f>_xll.DBRW($F$14,P$36,$G$16,$G$17,$G$18,"YTD",$F90,$G$19,$G$22,$G$20)</f>
        <v>-67772.516043335519</v>
      </c>
      <c r="Q90" s="71">
        <f>_xll.DBRW($F$14,Q$36,$G$16,$G$17,$G$18,"YTD",$F90,$G$19,$G$22,$G$20)</f>
        <v>-81611.26999999999</v>
      </c>
      <c r="R90" s="71">
        <f>_xll.DBRW($F$14,R$36,$G$16,$G$17,$G$18,"YTD",$F90,$G$19,$G$22,$G$20)</f>
        <v>-16650.95821551995</v>
      </c>
      <c r="S90" s="71">
        <f>_xll.DBRW($F$14,S$36,$G$16,$G$23,$G$18,"YTD",$F90,$G$19,$G$22,$G$20)</f>
        <v>0</v>
      </c>
      <c r="T90" s="72"/>
      <c r="U90" s="64">
        <f t="shared" si="46"/>
        <v>13838.75395666447</v>
      </c>
      <c r="V90" s="64">
        <f t="shared" si="47"/>
        <v>-51121.557827815574</v>
      </c>
      <c r="W90" s="64">
        <f t="shared" si="48"/>
        <v>-67772.516043335519</v>
      </c>
      <c r="X90" s="72"/>
      <c r="Y90" s="71">
        <f>_xll.DBRW($F$14,Y$36,$G$16,$G$17,$Y$28,"Period",$F90,$G$19,$G$22,$G$20)</f>
        <v>-81611.26999999999</v>
      </c>
      <c r="Z90" s="71">
        <f>_xll.DBRW($F$14,Z$36,$G$16,$G$17,$Z$28,"Period",$F90,$G$19,$G$22,$G$20)</f>
        <v>-16650.95821551995</v>
      </c>
      <c r="AA90" s="71">
        <f>_xll.DBRW($F$14,AA$36,$G$16,$G$23,$AA$28,"Period",$F90,$G$19,$G$22,$G$20)</f>
        <v>0</v>
      </c>
    </row>
    <row r="91" spans="1:27" s="40" customFormat="1" x14ac:dyDescent="0.3">
      <c r="A91" s="36" t="str">
        <f>IF(_xll.TM1RPTELISCONSOLIDATED($F$74,$F91),IF(_xll.TM1RPTELLEV($F$74,$F91)&lt;=5,_xll.TM1RPTELLEV($F$74,$F91),"Default"),IF(B91="1","Percent","Leaf"))</f>
        <v>Leaf</v>
      </c>
      <c r="B91" s="36" t="str" cm="1">
        <f t="array" ref="B91">_xll.DBRW("Finance:}Elementattributes_Accounts - MA",F91,"Format Flag - MI Reports - Percentages" )</f>
        <v/>
      </c>
      <c r="C91" s="36"/>
      <c r="D91" s="40" t="str" cm="1">
        <f t="array" ref="D91">_xll.DBR("Finance:}ElementAttributes_Accounts - MA",F91,"Period YTD")</f>
        <v>Period</v>
      </c>
      <c r="F91" s="108" t="s">
        <v>202</v>
      </c>
      <c r="G91" s="71">
        <f>_xll.DBRW($F$60,G$71,$G$63,$G$64,$G$65,$G$67,$F91,$G$62,$G$68,$G$66)</f>
        <v>0</v>
      </c>
      <c r="H91" s="71">
        <f>_xll.DBRW($F$60,H$71,$G$63,$G$64,$G$65,$G$67,$F91,$G$62,$G$68,$G$66)</f>
        <v>0</v>
      </c>
      <c r="I91" s="71">
        <f>_xll.DBRW($F$60,I$71,$G$63,$G$64,$G$65,$G$67,$F91,$G$62,$G$68,$G$66)</f>
        <v>0</v>
      </c>
      <c r="J91" s="71">
        <f>_xll.DBRW($F$14,J$36,$G$16,$G$23,$G$18,"Period",$F91,$G$19,$G$22,$G$20)</f>
        <v>0</v>
      </c>
      <c r="K91" s="72"/>
      <c r="L91" s="8">
        <f t="shared" si="43"/>
        <v>0</v>
      </c>
      <c r="M91" s="8">
        <f t="shared" si="44"/>
        <v>0</v>
      </c>
      <c r="N91" s="8">
        <f t="shared" si="45"/>
        <v>0</v>
      </c>
      <c r="O91" s="72"/>
      <c r="P91" s="71">
        <f>_xll.DBRW($F$14,P$36,$G$16,$G$17,$G$18,"YTD",$F91,$G$19,$G$22,$G$20)</f>
        <v>0</v>
      </c>
      <c r="Q91" s="71">
        <f>_xll.DBRW($F$14,Q$36,$G$16,$G$17,$G$18,"YTD",$F91,$G$19,$G$22,$G$20)</f>
        <v>0</v>
      </c>
      <c r="R91" s="71">
        <f>_xll.DBRW($F$14,R$36,$G$16,$G$17,$G$18,"YTD",$F91,$G$19,$G$22,$G$20)</f>
        <v>0</v>
      </c>
      <c r="S91" s="71">
        <f>_xll.DBRW($F$14,S$36,$G$16,$G$23,$G$18,"YTD",$F91,$G$19,$G$22,$G$20)</f>
        <v>0</v>
      </c>
      <c r="T91" s="72"/>
      <c r="U91" s="64">
        <f t="shared" si="46"/>
        <v>0</v>
      </c>
      <c r="V91" s="64">
        <f t="shared" si="47"/>
        <v>0</v>
      </c>
      <c r="W91" s="64">
        <f t="shared" si="48"/>
        <v>0</v>
      </c>
      <c r="X91" s="72"/>
      <c r="Y91" s="71">
        <f>_xll.DBRW($F$14,Y$36,$G$16,$G$17,$Y$28,"Period",$F91,$G$19,$G$22,$G$20)</f>
        <v>0</v>
      </c>
      <c r="Z91" s="71">
        <f>_xll.DBRW($F$14,Z$36,$G$16,$G$17,$Z$28,"Period",$F91,$G$19,$G$22,$G$20)</f>
        <v>0</v>
      </c>
      <c r="AA91" s="71">
        <f>_xll.DBRW($F$14,AA$36,$G$16,$G$23,$AA$28,"Period",$F91,$G$19,$G$22,$G$20)</f>
        <v>0</v>
      </c>
    </row>
    <row r="92" spans="1:27" s="4" customFormat="1" x14ac:dyDescent="0.3">
      <c r="A92" s="4">
        <f>IF(_xll.TM1RPTELISCONSOLIDATED($F$74,$F92),IF(_xll.TM1RPTELLEV($F$74,$F92)&lt;=5,_xll.TM1RPTELLEV($F$74,$F92),"Default"),IF(B92="1","Percent","Leaf"))</f>
        <v>0</v>
      </c>
      <c r="B92" s="4" t="str" cm="1">
        <f t="array" ref="B92">_xll.DBRW("Finance:}Elementattributes_Accounts - MA",F92,"Format Flag - MI Reports - Percentages" )</f>
        <v/>
      </c>
      <c r="D92" s="4" t="str" cm="1">
        <f t="array" ref="D92">_xll.DBR("Finance:}ElementAttributes_Accounts - MA",F92,"Period YTD")</f>
        <v>Period</v>
      </c>
      <c r="F92" s="110" t="s">
        <v>185</v>
      </c>
      <c r="G92" s="57">
        <f>_xll.DBRW($F$60,G$71,$G$63,$G$64,$G$65,$G$67,$F92,$G$62,$G$68,$G$66)</f>
        <v>282305.75654743786</v>
      </c>
      <c r="H92" s="57">
        <f>_xll.DBRW($F$60,H$71,$G$63,$G$64,$G$65,$G$67,$F92,$G$62,$G$68,$G$66)</f>
        <v>127609.79000000001</v>
      </c>
      <c r="I92" s="57">
        <f>_xll.DBRW($F$60,I$71,$G$63,$G$64,$G$65,$G$67,$F92,$G$62,$G$68,$G$66)</f>
        <v>121956.04294083275</v>
      </c>
      <c r="J92" s="57">
        <f>_xll.DBRW($F$14,J$36,$G$16,$G$23,$G$18,"Period",$F92,$G$19,$G$22,$G$20)</f>
        <v>214051.52999999988</v>
      </c>
      <c r="K92" s="58"/>
      <c r="L92" s="57">
        <f t="shared" si="43"/>
        <v>154695.96654743786</v>
      </c>
      <c r="M92" s="57">
        <f t="shared" si="44"/>
        <v>160349.71360660513</v>
      </c>
      <c r="N92" s="57">
        <f t="shared" si="45"/>
        <v>68254.226547437982</v>
      </c>
      <c r="O92" s="58"/>
      <c r="P92" s="57">
        <f>_xll.DBRW($F$14,P$36,$G$16,$G$17,$G$18,"YTD",$F92,$G$19,$G$22,$G$20)</f>
        <v>2486452.3435839461</v>
      </c>
      <c r="Q92" s="57">
        <f>_xll.DBRW($F$14,Q$36,$G$16,$G$17,$G$18,"YTD",$F92,$G$19,$G$22,$G$20)</f>
        <v>1859941.9399999976</v>
      </c>
      <c r="R92" s="57">
        <f>_xll.DBRW($F$14,R$36,$G$16,$G$17,$G$18,"YTD",$F92,$G$19,$G$22,$G$20)</f>
        <v>-355549.09375498787</v>
      </c>
      <c r="S92" s="57">
        <f>_xll.DBRW($F$14,S$36,$G$16,$G$23,$G$18,"YTD",$F92,$G$19,$G$22,$G$20)</f>
        <v>3757300.2099999972</v>
      </c>
      <c r="T92" s="58"/>
      <c r="U92" s="57">
        <f t="shared" si="46"/>
        <v>626510.4035839485</v>
      </c>
      <c r="V92" s="57">
        <f t="shared" si="47"/>
        <v>2842001.4373389338</v>
      </c>
      <c r="W92" s="57">
        <f t="shared" si="48"/>
        <v>-1270847.8664160511</v>
      </c>
      <c r="X92" s="58"/>
      <c r="Y92" s="57">
        <f>_xll.DBRW($F$14,Y$36,$G$16,$G$17,$Y$28,"Period",$F92,$G$19,$G$22,$G$20)</f>
        <v>1859941.94</v>
      </c>
      <c r="Z92" s="57">
        <f>_xll.DBRW($F$14,Z$36,$G$16,$G$17,$Z$28,"Period",$F92,$G$19,$G$22,$G$20)</f>
        <v>-355549.09375499905</v>
      </c>
      <c r="AA92" s="57">
        <f>_xll.DBRW($F$14,AA$36,$G$16,$G$23,$AA$28,"Period",$F92,$G$19,$G$22,$G$20)</f>
        <v>3757300.2100000004</v>
      </c>
    </row>
    <row r="93" spans="1:27" s="40" customFormat="1" x14ac:dyDescent="0.3">
      <c r="A93" s="36" t="str">
        <f>IF(_xll.TM1RPTELISCONSOLIDATED($F$74,$F93),IF(_xll.TM1RPTELLEV($F$74,$F93)&lt;=5,_xll.TM1RPTELLEV($F$74,$F93),"Default"),IF(B93="1","Percent","Leaf"))</f>
        <v>Leaf</v>
      </c>
      <c r="B93" s="36" t="str" cm="1">
        <f t="array" ref="B93">_xll.DBRW("Finance:}Elementattributes_Accounts - MA",F93,"Format Flag - MI Reports - Percentages" )</f>
        <v/>
      </c>
      <c r="C93" s="36"/>
      <c r="D93" s="40" t="str" cm="1">
        <f t="array" ref="D93">_xll.DBR("Finance:}ElementAttributes_Accounts - MA",F93,"Period YTD")</f>
        <v>Period</v>
      </c>
      <c r="F93" s="108" t="s">
        <v>134</v>
      </c>
      <c r="G93" s="71">
        <f>_xll.DBRW($F$60,G$71,$G$63,$G$64,$G$65,$G$67,$F93,$G$62,$G$68,$G$66)</f>
        <v>-749653.47220275283</v>
      </c>
      <c r="H93" s="71">
        <f>_xll.DBRW($F$60,H$71,$G$63,$G$64,$G$65,$G$67,$F93,$G$62,$G$68,$G$66)</f>
        <v>-847358.91999999993</v>
      </c>
      <c r="I93" s="71">
        <f>_xll.DBRW($F$60,I$71,$G$63,$G$64,$G$65,$G$67,$F93,$G$62,$G$68,$G$66)</f>
        <v>-1073128.675948139</v>
      </c>
      <c r="J93" s="71">
        <f>_xll.DBRW($F$14,J$36,$G$16,$G$23,$G$18,"Period",$F93,$G$19,$G$22,$G$20)</f>
        <v>-893737.67999999993</v>
      </c>
      <c r="K93" s="72"/>
      <c r="L93" s="8">
        <f t="shared" si="43"/>
        <v>97705.447797247092</v>
      </c>
      <c r="M93" s="8">
        <f t="shared" si="44"/>
        <v>323475.20374538621</v>
      </c>
      <c r="N93" s="8">
        <f t="shared" si="45"/>
        <v>144084.2077972471</v>
      </c>
      <c r="O93" s="72"/>
      <c r="P93" s="71">
        <f>_xll.DBRW($F$14,P$36,$G$16,$G$17,$G$18,"YTD",$F93,$G$19,$G$22,$G$20)</f>
        <v>-9130430.1527660284</v>
      </c>
      <c r="Q93" s="71">
        <f>_xll.DBRW($F$14,Q$36,$G$16,$G$17,$G$18,"YTD",$F93,$G$19,$G$22,$G$20)</f>
        <v>-9350111.7799999993</v>
      </c>
      <c r="R93" s="71">
        <f>_xll.DBRW($F$14,R$36,$G$16,$G$17,$G$18,"YTD",$F93,$G$19,$G$22,$G$20)</f>
        <v>-8746348.1940921359</v>
      </c>
      <c r="S93" s="71">
        <f>_xll.DBRW($F$14,S$36,$G$16,$G$23,$G$18,"YTD",$F93,$G$19,$G$22,$G$20)</f>
        <v>-10504014.839999998</v>
      </c>
      <c r="T93" s="72"/>
      <c r="U93" s="64">
        <f t="shared" si="46"/>
        <v>219681.62723397091</v>
      </c>
      <c r="V93" s="64">
        <f t="shared" si="47"/>
        <v>-384081.95867389254</v>
      </c>
      <c r="W93" s="64">
        <f t="shared" si="48"/>
        <v>1373584.6872339696</v>
      </c>
      <c r="X93" s="72"/>
      <c r="Y93" s="71">
        <f>_xll.DBRW($F$14,Y$36,$G$16,$G$17,$Y$28,"Period",$F93,$G$19,$G$22,$G$20)</f>
        <v>-9350111.7799999975</v>
      </c>
      <c r="Z93" s="71">
        <f>_xll.DBRW($F$14,Z$36,$G$16,$G$17,$Z$28,"Period",$F93,$G$19,$G$22,$G$20)</f>
        <v>-8746348.1940921377</v>
      </c>
      <c r="AA93" s="71">
        <f>_xll.DBRW($F$14,AA$36,$G$16,$G$23,$AA$28,"Period",$F93,$G$19,$G$22,$G$20)</f>
        <v>-10504014.839999998</v>
      </c>
    </row>
    <row r="94" spans="1:27" s="40" customFormat="1" x14ac:dyDescent="0.3">
      <c r="A94" s="36" t="str">
        <f>IF(_xll.TM1RPTELISCONSOLIDATED($F$74,$F94),IF(_xll.TM1RPTELLEV($F$74,$F94)&lt;=5,_xll.TM1RPTELLEV($F$74,$F94),"Default"),IF(B94="1","Percent","Leaf"))</f>
        <v>Leaf</v>
      </c>
      <c r="B94" s="36" t="str" cm="1">
        <f t="array" ref="B94">_xll.DBRW("Finance:}Elementattributes_Accounts - MA",F94,"Format Flag - MI Reports - Percentages" )</f>
        <v/>
      </c>
      <c r="C94" s="36"/>
      <c r="D94" s="40" t="str" cm="1">
        <f t="array" ref="D94">_xll.DBR("Finance:}ElementAttributes_Accounts - MA",F94,"Period YTD")</f>
        <v>Period</v>
      </c>
      <c r="F94" s="108" t="s">
        <v>135</v>
      </c>
      <c r="G94" s="71">
        <f>_xll.DBRW($F$60,G$71,$G$63,$G$64,$G$65,$G$67,$F94,$G$62,$G$68,$G$66)</f>
        <v>-17346.017349255108</v>
      </c>
      <c r="H94" s="71">
        <f>_xll.DBRW($F$60,H$71,$G$63,$G$64,$G$65,$G$67,$F94,$G$62,$G$68,$G$66)</f>
        <v>-13523.79</v>
      </c>
      <c r="I94" s="71">
        <f>_xll.DBRW($F$60,I$71,$G$63,$G$64,$G$65,$G$67,$F94,$G$62,$G$68,$G$66)</f>
        <v>-16499.284472813128</v>
      </c>
      <c r="J94" s="71">
        <f>_xll.DBRW($F$14,J$36,$G$16,$G$23,$G$18,"Period",$F94,$G$19,$G$22,$G$20)</f>
        <v>-16541.250000000004</v>
      </c>
      <c r="K94" s="72"/>
      <c r="L94" s="8">
        <f t="shared" si="43"/>
        <v>-3822.2273492551067</v>
      </c>
      <c r="M94" s="8">
        <f t="shared" si="44"/>
        <v>-846.7328764419799</v>
      </c>
      <c r="N94" s="8">
        <f t="shared" si="45"/>
        <v>-804.76734925510391</v>
      </c>
      <c r="O94" s="72"/>
      <c r="P94" s="71">
        <f>_xll.DBRW($F$14,P$36,$G$16,$G$17,$G$18,"YTD",$F94,$G$19,$G$22,$G$20)</f>
        <v>-144841.00152886266</v>
      </c>
      <c r="Q94" s="71">
        <f>_xll.DBRW($F$14,Q$36,$G$16,$G$17,$G$18,"YTD",$F94,$G$19,$G$22,$G$20)</f>
        <v>-129380.38</v>
      </c>
      <c r="R94" s="71">
        <f>_xll.DBRW($F$14,R$36,$G$16,$G$17,$G$18,"YTD",$F94,$G$19,$G$22,$G$20)</f>
        <v>-178745.12747485223</v>
      </c>
      <c r="S94" s="71">
        <f>_xll.DBRW($F$14,S$36,$G$16,$G$23,$G$18,"YTD",$F94,$G$19,$G$22,$G$20)</f>
        <v>-153296.67000000001</v>
      </c>
      <c r="T94" s="72"/>
      <c r="U94" s="64">
        <f t="shared" si="46"/>
        <v>-15460.621528862655</v>
      </c>
      <c r="V94" s="64">
        <f t="shared" si="47"/>
        <v>33904.125945989566</v>
      </c>
      <c r="W94" s="64">
        <f t="shared" si="48"/>
        <v>8455.6684711373528</v>
      </c>
      <c r="X94" s="72"/>
      <c r="Y94" s="71">
        <f>_xll.DBRW($F$14,Y$36,$G$16,$G$17,$Y$28,"Period",$F94,$G$19,$G$22,$G$20)</f>
        <v>-129380.37999999998</v>
      </c>
      <c r="Z94" s="71">
        <f>_xll.DBRW($F$14,Z$36,$G$16,$G$17,$Z$28,"Period",$F94,$G$19,$G$22,$G$20)</f>
        <v>-178745.12747485234</v>
      </c>
      <c r="AA94" s="71">
        <f>_xll.DBRW($F$14,AA$36,$G$16,$G$23,$AA$28,"Period",$F94,$G$19,$G$22,$G$20)</f>
        <v>-153296.66999999998</v>
      </c>
    </row>
    <row r="95" spans="1:27" s="40" customFormat="1" x14ac:dyDescent="0.3">
      <c r="A95" s="36" t="str">
        <f>IF(_xll.TM1RPTELISCONSOLIDATED($F$74,$F95),IF(_xll.TM1RPTELLEV($F$74,$F95)&lt;=5,_xll.TM1RPTELLEV($F$74,$F95),"Default"),IF(B95="1","Percent","Leaf"))</f>
        <v>Leaf</v>
      </c>
      <c r="B95" s="36" t="str" cm="1">
        <f t="array" ref="B95">_xll.DBRW("Finance:}Elementattributes_Accounts - MA",F95,"Format Flag - MI Reports - Percentages" )</f>
        <v/>
      </c>
      <c r="C95" s="36"/>
      <c r="D95" s="40" t="str" cm="1">
        <f t="array" ref="D95">_xll.DBR("Finance:}ElementAttributes_Accounts - MA",F95,"Period YTD")</f>
        <v>Period</v>
      </c>
      <c r="F95" s="108" t="s">
        <v>136</v>
      </c>
      <c r="G95" s="71">
        <f>_xll.DBRW($F$60,G$71,$G$63,$G$64,$G$65,$G$67,$F95,$G$62,$G$68,$G$66)</f>
        <v>-135466.44802873791</v>
      </c>
      <c r="H95" s="71">
        <f>_xll.DBRW($F$60,H$71,$G$63,$G$64,$G$65,$G$67,$F95,$G$62,$G$68,$G$66)</f>
        <v>-127508.84</v>
      </c>
      <c r="I95" s="71">
        <f>_xll.DBRW($F$60,I$71,$G$63,$G$64,$G$65,$G$67,$F95,$G$62,$G$68,$G$66)</f>
        <v>-211917.16846164284</v>
      </c>
      <c r="J95" s="71">
        <f>_xll.DBRW($F$14,J$36,$G$16,$G$23,$G$18,"Period",$F95,$G$19,$G$22,$G$20)</f>
        <v>-165401.62999999998</v>
      </c>
      <c r="K95" s="72"/>
      <c r="L95" s="8">
        <f t="shared" si="43"/>
        <v>-7957.6080287379154</v>
      </c>
      <c r="M95" s="8">
        <f t="shared" si="44"/>
        <v>76450.720432904927</v>
      </c>
      <c r="N95" s="8">
        <f t="shared" si="45"/>
        <v>29935.181971262064</v>
      </c>
      <c r="O95" s="72"/>
      <c r="P95" s="71">
        <f>_xll.DBRW($F$14,P$36,$G$16,$G$17,$G$18,"YTD",$F95,$G$19,$G$22,$G$20)</f>
        <v>-1892400.0763201327</v>
      </c>
      <c r="Q95" s="71">
        <f>_xll.DBRW($F$14,Q$36,$G$16,$G$17,$G$18,"YTD",$F95,$G$19,$G$22,$G$20)</f>
        <v>-1871443.7299999997</v>
      </c>
      <c r="R95" s="71">
        <f>_xll.DBRW($F$14,R$36,$G$16,$G$17,$G$18,"YTD",$F95,$G$19,$G$22,$G$20)</f>
        <v>-1900862.74603771</v>
      </c>
      <c r="S95" s="71">
        <f>_xll.DBRW($F$14,S$36,$G$16,$G$23,$G$18,"YTD",$F95,$G$19,$G$22,$G$20)</f>
        <v>-1918296.2599999995</v>
      </c>
      <c r="T95" s="72"/>
      <c r="U95" s="64">
        <f t="shared" si="46"/>
        <v>-20956.346320132958</v>
      </c>
      <c r="V95" s="64">
        <f t="shared" si="47"/>
        <v>8462.6697175772861</v>
      </c>
      <c r="W95" s="64">
        <f t="shared" si="48"/>
        <v>25896.183679866837</v>
      </c>
      <c r="X95" s="72"/>
      <c r="Y95" s="71">
        <f>_xll.DBRW($F$14,Y$36,$G$16,$G$17,$Y$28,"Period",$F95,$G$19,$G$22,$G$20)</f>
        <v>-1871443.7299999995</v>
      </c>
      <c r="Z95" s="71">
        <f>_xll.DBRW($F$14,Z$36,$G$16,$G$17,$Z$28,"Period",$F95,$G$19,$G$22,$G$20)</f>
        <v>-1900862.7460377112</v>
      </c>
      <c r="AA95" s="71">
        <f>_xll.DBRW($F$14,AA$36,$G$16,$G$23,$AA$28,"Period",$F95,$G$19,$G$22,$G$20)</f>
        <v>-1918296.2599999998</v>
      </c>
    </row>
    <row r="96" spans="1:27" s="40" customFormat="1" x14ac:dyDescent="0.3">
      <c r="A96" s="36" t="str">
        <f>IF(_xll.TM1RPTELISCONSOLIDATED($F$74,$F96),IF(_xll.TM1RPTELLEV($F$74,$F96)&lt;=5,_xll.TM1RPTELLEV($F$74,$F96),"Default"),IF(B96="1","Percent","Leaf"))</f>
        <v>Leaf</v>
      </c>
      <c r="B96" s="36" t="str" cm="1">
        <f t="array" ref="B96">_xll.DBRW("Finance:}Elementattributes_Accounts - MA",F96,"Format Flag - MI Reports - Percentages" )</f>
        <v/>
      </c>
      <c r="C96" s="36"/>
      <c r="D96" s="40" t="str" cm="1">
        <f t="array" ref="D96">_xll.DBR("Finance:}ElementAttributes_Accounts - MA",F96,"Period YTD")</f>
        <v>Period</v>
      </c>
      <c r="F96" s="108" t="s">
        <v>139</v>
      </c>
      <c r="G96" s="71">
        <f>_xll.DBRW($F$60,G$71,$G$63,$G$64,$G$65,$G$67,$F96,$G$62,$G$68,$G$66)</f>
        <v>-36235.744137280504</v>
      </c>
      <c r="H96" s="71">
        <f>_xll.DBRW($F$60,H$71,$G$63,$G$64,$G$65,$G$67,$F96,$G$62,$G$68,$G$66)</f>
        <v>-51951.9</v>
      </c>
      <c r="I96" s="71">
        <f>_xll.DBRW($F$60,I$71,$G$63,$G$64,$G$65,$G$67,$F96,$G$62,$G$68,$G$66)</f>
        <v>-112367.19605267151</v>
      </c>
      <c r="J96" s="71">
        <f>_xll.DBRW($F$14,J$36,$G$16,$G$23,$G$18,"Period",$F96,$G$19,$G$22,$G$20)</f>
        <v>-71172.11</v>
      </c>
      <c r="K96" s="72"/>
      <c r="L96" s="8">
        <f t="shared" si="43"/>
        <v>15716.155862719497</v>
      </c>
      <c r="M96" s="8">
        <f t="shared" si="44"/>
        <v>76131.451915391008</v>
      </c>
      <c r="N96" s="8">
        <f t="shared" si="45"/>
        <v>34936.365862719496</v>
      </c>
      <c r="O96" s="72"/>
      <c r="P96" s="71">
        <f>_xll.DBRW($F$14,P$36,$G$16,$G$17,$G$18,"YTD",$F96,$G$19,$G$22,$G$20)</f>
        <v>-731085.16859013378</v>
      </c>
      <c r="Q96" s="71">
        <f>_xll.DBRW($F$14,Q$36,$G$16,$G$17,$G$18,"YTD",$F96,$G$19,$G$22,$G$20)</f>
        <v>-717185.84000000008</v>
      </c>
      <c r="R96" s="71">
        <f>_xll.DBRW($F$14,R$36,$G$16,$G$17,$G$18,"YTD",$F96,$G$19,$G$22,$G$20)</f>
        <v>-1204337.6857797871</v>
      </c>
      <c r="S96" s="71">
        <f>_xll.DBRW($F$14,S$36,$G$16,$G$23,$G$18,"YTD",$F96,$G$19,$G$22,$G$20)</f>
        <v>-1187088.56</v>
      </c>
      <c r="T96" s="72"/>
      <c r="U96" s="64">
        <f t="shared" si="46"/>
        <v>-13899.328590133693</v>
      </c>
      <c r="V96" s="64">
        <f t="shared" si="47"/>
        <v>473252.51718965336</v>
      </c>
      <c r="W96" s="64">
        <f t="shared" si="48"/>
        <v>456003.39140986628</v>
      </c>
      <c r="X96" s="72"/>
      <c r="Y96" s="71">
        <f>_xll.DBRW($F$14,Y$36,$G$16,$G$17,$Y$28,"Period",$F96,$G$19,$G$22,$G$20)</f>
        <v>-717185.84000000032</v>
      </c>
      <c r="Z96" s="71">
        <f>_xll.DBRW($F$14,Z$36,$G$16,$G$17,$Z$28,"Period",$F96,$G$19,$G$22,$G$20)</f>
        <v>-1204337.6857797874</v>
      </c>
      <c r="AA96" s="71">
        <f>_xll.DBRW($F$14,AA$36,$G$16,$G$23,$AA$28,"Period",$F96,$G$19,$G$22,$G$20)</f>
        <v>-1187088.56</v>
      </c>
    </row>
    <row r="97" spans="1:27" s="40" customFormat="1" x14ac:dyDescent="0.3">
      <c r="A97" s="36" t="str">
        <f>IF(_xll.TM1RPTELISCONSOLIDATED($F$74,$F97),IF(_xll.TM1RPTELLEV($F$74,$F97)&lt;=5,_xll.TM1RPTELLEV($F$74,$F97),"Default"),IF(B97="1","Percent","Leaf"))</f>
        <v>Leaf</v>
      </c>
      <c r="B97" s="36" t="str" cm="1">
        <f t="array" ref="B97">_xll.DBRW("Finance:}Elementattributes_Accounts - MA",F97,"Format Flag - MI Reports - Percentages" )</f>
        <v/>
      </c>
      <c r="C97" s="36"/>
      <c r="D97" s="40" t="str" cm="1">
        <f t="array" ref="D97">_xll.DBR("Finance:}ElementAttributes_Accounts - MA",F97,"Period YTD")</f>
        <v>Period</v>
      </c>
      <c r="F97" s="108" t="s">
        <v>140</v>
      </c>
      <c r="G97" s="71">
        <f>_xll.DBRW($F$60,G$71,$G$63,$G$64,$G$65,$G$67,$F97,$G$62,$G$68,$G$66)</f>
        <v>-3666.4680719446474</v>
      </c>
      <c r="H97" s="71">
        <f>_xll.DBRW($F$60,H$71,$G$63,$G$64,$G$65,$G$67,$F97,$G$62,$G$68,$G$66)</f>
        <v>-4795.3799999999992</v>
      </c>
      <c r="I97" s="71">
        <f>_xll.DBRW($F$60,I$71,$G$63,$G$64,$G$65,$G$67,$F97,$G$62,$G$68,$G$66)</f>
        <v>-12836.634293993042</v>
      </c>
      <c r="J97" s="71">
        <f>_xll.DBRW($F$14,J$36,$G$16,$G$23,$G$18,"Period",$F97,$G$19,$G$22,$G$20)</f>
        <v>46255.199999999997</v>
      </c>
      <c r="K97" s="72"/>
      <c r="L97" s="8">
        <f t="shared" si="43"/>
        <v>1128.9119280553518</v>
      </c>
      <c r="M97" s="8">
        <f t="shared" si="44"/>
        <v>9170.166222048394</v>
      </c>
      <c r="N97" s="8">
        <f t="shared" si="45"/>
        <v>-49921.668071944645</v>
      </c>
      <c r="O97" s="72"/>
      <c r="P97" s="71">
        <f>_xll.DBRW($F$14,P$36,$G$16,$G$17,$G$18,"YTD",$F97,$G$19,$G$22,$G$20)</f>
        <v>-55026.595801489624</v>
      </c>
      <c r="Q97" s="71">
        <f>_xll.DBRW($F$14,Q$36,$G$16,$G$17,$G$18,"YTD",$F97,$G$19,$G$22,$G$20)</f>
        <v>-56677.110000000059</v>
      </c>
      <c r="R97" s="71">
        <f>_xll.DBRW($F$14,R$36,$G$16,$G$17,$G$18,"YTD",$F97,$G$19,$G$22,$G$20)</f>
        <v>-1975447.9030700889</v>
      </c>
      <c r="S97" s="71">
        <f>_xll.DBRW($F$14,S$36,$G$16,$G$23,$G$18,"YTD",$F97,$G$19,$G$22,$G$20)</f>
        <v>-43562.820000000007</v>
      </c>
      <c r="T97" s="72"/>
      <c r="U97" s="64">
        <f t="shared" si="46"/>
        <v>1650.5141985104347</v>
      </c>
      <c r="V97" s="64">
        <f t="shared" si="47"/>
        <v>1920421.3072685993</v>
      </c>
      <c r="W97" s="64">
        <f t="shared" si="48"/>
        <v>-11463.775801489617</v>
      </c>
      <c r="X97" s="72"/>
      <c r="Y97" s="71">
        <f>_xll.DBRW($F$14,Y$36,$G$16,$G$17,$Y$28,"Period",$F97,$G$19,$G$22,$G$20)</f>
        <v>-56677.110000000066</v>
      </c>
      <c r="Z97" s="71">
        <f>_xll.DBRW($F$14,Z$36,$G$16,$G$17,$Z$28,"Period",$F97,$G$19,$G$22,$G$20)</f>
        <v>-1975447.9030700868</v>
      </c>
      <c r="AA97" s="71">
        <f>_xll.DBRW($F$14,AA$36,$G$16,$G$23,$AA$28,"Period",$F97,$G$19,$G$22,$G$20)</f>
        <v>-43562.820000000022</v>
      </c>
    </row>
    <row r="98" spans="1:27" s="40" customFormat="1" x14ac:dyDescent="0.3">
      <c r="A98" s="36" t="str">
        <f>IF(_xll.TM1RPTELISCONSOLIDATED($F$74,$F98),IF(_xll.TM1RPTELLEV($F$74,$F98)&lt;=5,_xll.TM1RPTELLEV($F$74,$F98),"Default"),IF(B98="1","Percent","Leaf"))</f>
        <v>Leaf</v>
      </c>
      <c r="B98" s="36" t="str" cm="1">
        <f t="array" ref="B98">_xll.DBRW("Finance:}Elementattributes_Accounts - MA",F98,"Format Flag - MI Reports - Percentages" )</f>
        <v/>
      </c>
      <c r="C98" s="36"/>
      <c r="D98" s="40" t="str" cm="1">
        <f t="array" ref="D98">_xll.DBR("Finance:}ElementAttributes_Accounts - MA",F98,"Period YTD")</f>
        <v>Period</v>
      </c>
      <c r="F98" s="108" t="s">
        <v>141</v>
      </c>
      <c r="G98" s="71">
        <f>_xll.DBRW($F$60,G$71,$G$63,$G$64,$G$65,$G$67,$F98,$G$62,$G$68,$G$66)</f>
        <v>-36003.886155974877</v>
      </c>
      <c r="H98" s="71">
        <f>_xll.DBRW($F$60,H$71,$G$63,$G$64,$G$65,$G$67,$F98,$G$62,$G$68,$G$66)</f>
        <v>-25188.940000000002</v>
      </c>
      <c r="I98" s="71">
        <f>_xll.DBRW($F$60,I$71,$G$63,$G$64,$G$65,$G$67,$F98,$G$62,$G$68,$G$66)</f>
        <v>-30175.408686975676</v>
      </c>
      <c r="J98" s="71">
        <f>_xll.DBRW($F$14,J$36,$G$16,$G$23,$G$18,"Period",$F98,$G$19,$G$22,$G$20)</f>
        <v>-30494.989999999994</v>
      </c>
      <c r="K98" s="72"/>
      <c r="L98" s="8">
        <f t="shared" si="43"/>
        <v>-10814.946155974874</v>
      </c>
      <c r="M98" s="8">
        <f t="shared" si="44"/>
        <v>-5828.4774689992009</v>
      </c>
      <c r="N98" s="8">
        <f t="shared" si="45"/>
        <v>-5508.8961559748823</v>
      </c>
      <c r="O98" s="72"/>
      <c r="P98" s="71">
        <f>_xll.DBRW($F$14,P$36,$G$16,$G$17,$G$18,"YTD",$F98,$G$19,$G$22,$G$20)</f>
        <v>-444533.24400330061</v>
      </c>
      <c r="Q98" s="71">
        <f>_xll.DBRW($F$14,Q$36,$G$16,$G$17,$G$18,"YTD",$F98,$G$19,$G$22,$G$20)</f>
        <v>-423547.77999999997</v>
      </c>
      <c r="R98" s="71">
        <f>_xll.DBRW($F$14,R$36,$G$16,$G$17,$G$18,"YTD",$F98,$G$19,$G$22,$G$20)</f>
        <v>-316056.14193942107</v>
      </c>
      <c r="S98" s="71">
        <f>_xll.DBRW($F$14,S$36,$G$16,$G$23,$G$18,"YTD",$F98,$G$19,$G$22,$G$20)</f>
        <v>-340962.68</v>
      </c>
      <c r="T98" s="72"/>
      <c r="U98" s="64">
        <f t="shared" si="46"/>
        <v>-20985.464003300644</v>
      </c>
      <c r="V98" s="64">
        <f t="shared" si="47"/>
        <v>-128477.10206387955</v>
      </c>
      <c r="W98" s="64">
        <f t="shared" si="48"/>
        <v>-103570.56400330062</v>
      </c>
      <c r="X98" s="72"/>
      <c r="Y98" s="71">
        <f>_xll.DBRW($F$14,Y$36,$G$16,$G$17,$Y$28,"Period",$F98,$G$19,$G$22,$G$20)</f>
        <v>-423547.7799999998</v>
      </c>
      <c r="Z98" s="71">
        <f>_xll.DBRW($F$14,Z$36,$G$16,$G$17,$Z$28,"Period",$F98,$G$19,$G$22,$G$20)</f>
        <v>-316056.14193942072</v>
      </c>
      <c r="AA98" s="71">
        <f>_xll.DBRW($F$14,AA$36,$G$16,$G$23,$AA$28,"Period",$F98,$G$19,$G$22,$G$20)</f>
        <v>-340962.68</v>
      </c>
    </row>
    <row r="99" spans="1:27" s="40" customFormat="1" x14ac:dyDescent="0.3">
      <c r="A99" s="36" t="str">
        <f>IF(_xll.TM1RPTELISCONSOLIDATED($F$74,$F99),IF(_xll.TM1RPTELLEV($F$74,$F99)&lt;=5,_xll.TM1RPTELLEV($F$74,$F99),"Default"),IF(B99="1","Percent","Leaf"))</f>
        <v>Leaf</v>
      </c>
      <c r="B99" s="36" t="str" cm="1">
        <f t="array" ref="B99">_xll.DBRW("Finance:}Elementattributes_Accounts - MA",F99,"Format Flag - MI Reports - Percentages" )</f>
        <v/>
      </c>
      <c r="C99" s="36"/>
      <c r="D99" s="40" t="str" cm="1">
        <f t="array" ref="D99">_xll.DBR("Finance:}ElementAttributes_Accounts - MA",F99,"Period YTD")</f>
        <v>Period</v>
      </c>
      <c r="F99" s="108" t="s">
        <v>142</v>
      </c>
      <c r="G99" s="71">
        <f>_xll.DBRW($F$60,G$71,$G$63,$G$64,$G$65,$G$67,$F99,$G$62,$G$68,$G$66)</f>
        <v>-155091.85656193475</v>
      </c>
      <c r="H99" s="71">
        <f>_xll.DBRW($F$60,H$71,$G$63,$G$64,$G$65,$G$67,$F99,$G$62,$G$68,$G$66)</f>
        <v>-97990.459999999992</v>
      </c>
      <c r="I99" s="71">
        <f>_xll.DBRW($F$60,I$71,$G$63,$G$64,$G$65,$G$67,$F99,$G$62,$G$68,$G$66)</f>
        <v>-132768.29874130699</v>
      </c>
      <c r="J99" s="71">
        <f>_xll.DBRW($F$14,J$36,$G$16,$G$23,$G$18,"Period",$F99,$G$19,$G$22,$G$20)</f>
        <v>145604.54000000004</v>
      </c>
      <c r="K99" s="72"/>
      <c r="L99" s="8">
        <f t="shared" si="43"/>
        <v>-57101.396561934758</v>
      </c>
      <c r="M99" s="8">
        <f t="shared" si="44"/>
        <v>-22323.557820627757</v>
      </c>
      <c r="N99" s="8">
        <f t="shared" si="45"/>
        <v>-300696.39656193479</v>
      </c>
      <c r="O99" s="72"/>
      <c r="P99" s="71">
        <f>_xll.DBRW($F$14,P$36,$G$16,$G$17,$G$18,"YTD",$F99,$G$19,$G$22,$G$20)</f>
        <v>-1325099.6808683909</v>
      </c>
      <c r="Q99" s="71">
        <f>_xll.DBRW($F$14,Q$36,$G$16,$G$17,$G$18,"YTD",$F99,$G$19,$G$22,$G$20)</f>
        <v>-1255053.6100000003</v>
      </c>
      <c r="R99" s="71">
        <f>_xll.DBRW($F$14,R$36,$G$16,$G$17,$G$18,"YTD",$F99,$G$19,$G$22,$G$20)</f>
        <v>-1222728.2180530827</v>
      </c>
      <c r="S99" s="71">
        <f>_xll.DBRW($F$14,S$36,$G$16,$G$23,$G$18,"YTD",$F99,$G$19,$G$22,$G$20)</f>
        <v>-769339.77999999991</v>
      </c>
      <c r="T99" s="72"/>
      <c r="U99" s="64">
        <f t="shared" si="46"/>
        <v>-70046.070868390612</v>
      </c>
      <c r="V99" s="64">
        <f t="shared" si="47"/>
        <v>-102371.46281530824</v>
      </c>
      <c r="W99" s="64">
        <f t="shared" si="48"/>
        <v>-555759.90086839104</v>
      </c>
      <c r="X99" s="72"/>
      <c r="Y99" s="71">
        <f>_xll.DBRW($F$14,Y$36,$G$16,$G$17,$Y$28,"Period",$F99,$G$19,$G$22,$G$20)</f>
        <v>-1255053.6099999999</v>
      </c>
      <c r="Z99" s="71">
        <f>_xll.DBRW($F$14,Z$36,$G$16,$G$17,$Z$28,"Period",$F99,$G$19,$G$22,$G$20)</f>
        <v>-1222728.2180530834</v>
      </c>
      <c r="AA99" s="71">
        <f>_xll.DBRW($F$14,AA$36,$G$16,$G$23,$AA$28,"Period",$F99,$G$19,$G$22,$G$20)</f>
        <v>-769339.77999999991</v>
      </c>
    </row>
    <row r="100" spans="1:27" s="40" customFormat="1" x14ac:dyDescent="0.3">
      <c r="A100" s="36" t="str">
        <f>IF(_xll.TM1RPTELISCONSOLIDATED($F$74,$F100),IF(_xll.TM1RPTELLEV($F$74,$F100)&lt;=5,_xll.TM1RPTELLEV($F$74,$F100),"Default"),IF(B100="1","Percent","Leaf"))</f>
        <v>Leaf</v>
      </c>
      <c r="B100" s="36" t="str" cm="1">
        <f t="array" ref="B100">_xll.DBRW("Finance:}Elementattributes_Accounts - MA",F100,"Format Flag - MI Reports - Percentages" )</f>
        <v/>
      </c>
      <c r="C100" s="36"/>
      <c r="D100" s="40" t="str" cm="1">
        <f t="array" ref="D100">_xll.DBR("Finance:}ElementAttributes_Accounts - MA",F100,"Period YTD")</f>
        <v>Period</v>
      </c>
      <c r="F100" s="108" t="s">
        <v>143</v>
      </c>
      <c r="G100" s="71">
        <f>_xll.DBRW($F$60,G$71,$G$63,$G$64,$G$65,$G$67,$F100,$G$62,$G$68,$G$66)</f>
        <v>28173.687935901464</v>
      </c>
      <c r="H100" s="71">
        <f>_xll.DBRW($F$60,H$71,$G$63,$G$64,$G$65,$G$67,$F100,$G$62,$G$68,$G$66)</f>
        <v>2141.6000000000022</v>
      </c>
      <c r="I100" s="71">
        <f>_xll.DBRW($F$60,I$71,$G$63,$G$64,$G$65,$G$67,$F100,$G$62,$G$68,$G$66)</f>
        <v>-7559.1701797152873</v>
      </c>
      <c r="J100" s="71">
        <f>_xll.DBRW($F$14,J$36,$G$16,$G$23,$G$18,"Period",$F100,$G$19,$G$22,$G$20)</f>
        <v>11885.049999999996</v>
      </c>
      <c r="K100" s="72"/>
      <c r="L100" s="8">
        <f t="shared" si="43"/>
        <v>26032.087935901462</v>
      </c>
      <c r="M100" s="8">
        <f t="shared" si="44"/>
        <v>35732.858115616749</v>
      </c>
      <c r="N100" s="8">
        <f t="shared" si="45"/>
        <v>16288.637935901468</v>
      </c>
      <c r="O100" s="72"/>
      <c r="P100" s="71">
        <f>_xll.DBRW($F$14,P$36,$G$16,$G$17,$G$18,"YTD",$F100,$G$19,$G$22,$G$20)</f>
        <v>47079.82529319427</v>
      </c>
      <c r="Q100" s="71">
        <f>_xll.DBRW($F$14,Q$36,$G$16,$G$17,$G$18,"YTD",$F100,$G$19,$G$22,$G$20)</f>
        <v>53268.450000000041</v>
      </c>
      <c r="R100" s="71">
        <f>_xll.DBRW($F$14,R$36,$G$16,$G$17,$G$18,"YTD",$F100,$G$19,$G$22,$G$20)</f>
        <v>2261707.5591525543</v>
      </c>
      <c r="S100" s="71">
        <f>_xll.DBRW($F$14,S$36,$G$16,$G$23,$G$18,"YTD",$F100,$G$19,$G$22,$G$20)</f>
        <v>266999.44000000006</v>
      </c>
      <c r="T100" s="72"/>
      <c r="U100" s="64">
        <f t="shared" si="46"/>
        <v>-6188.624706805771</v>
      </c>
      <c r="V100" s="64">
        <f t="shared" si="47"/>
        <v>-2214627.7338593602</v>
      </c>
      <c r="W100" s="64">
        <f t="shared" si="48"/>
        <v>-219919.61470680579</v>
      </c>
      <c r="X100" s="72"/>
      <c r="Y100" s="71">
        <f>_xll.DBRW($F$14,Y$36,$G$16,$G$17,$Y$28,"Period",$F100,$G$19,$G$22,$G$20)</f>
        <v>53268.449999999953</v>
      </c>
      <c r="Z100" s="71">
        <f>_xll.DBRW($F$14,Z$36,$G$16,$G$17,$Z$28,"Period",$F100,$G$19,$G$22,$G$20)</f>
        <v>2261707.5591525557</v>
      </c>
      <c r="AA100" s="71">
        <f>_xll.DBRW($F$14,AA$36,$G$16,$G$23,$AA$28,"Period",$F100,$G$19,$G$22,$G$20)</f>
        <v>266999.44</v>
      </c>
    </row>
    <row r="101" spans="1:27" s="40" customFormat="1" x14ac:dyDescent="0.3">
      <c r="A101" s="36" t="str">
        <f>IF(_xll.TM1RPTELISCONSOLIDATED($F$74,$F101),IF(_xll.TM1RPTELLEV($F$74,$F101)&lt;=5,_xll.TM1RPTELLEV($F$74,$F101),"Default"),IF(B101="1","Percent","Leaf"))</f>
        <v>Leaf</v>
      </c>
      <c r="B101" s="36" t="str" cm="1">
        <f t="array" ref="B101">_xll.DBRW("Finance:}Elementattributes_Accounts - MA",F101,"Format Flag - MI Reports - Percentages" )</f>
        <v/>
      </c>
      <c r="C101" s="36"/>
      <c r="D101" s="40" t="str" cm="1">
        <f t="array" ref="D101">_xll.DBR("Finance:}ElementAttributes_Accounts - MA",F101,"Period YTD")</f>
        <v>Period</v>
      </c>
      <c r="F101" s="108" t="s">
        <v>144</v>
      </c>
      <c r="G101" s="71">
        <f>_xll.DBRW($F$60,G$71,$G$63,$G$64,$G$65,$G$67,$F101,$G$62,$G$68,$G$66)</f>
        <v>0</v>
      </c>
      <c r="H101" s="71">
        <f>_xll.DBRW($F$60,H$71,$G$63,$G$64,$G$65,$G$67,$F101,$G$62,$G$68,$G$66)</f>
        <v>0</v>
      </c>
      <c r="I101" s="71">
        <f>_xll.DBRW($F$60,I$71,$G$63,$G$64,$G$65,$G$67,$F101,$G$62,$G$68,$G$66)</f>
        <v>0</v>
      </c>
      <c r="J101" s="71">
        <f>_xll.DBRW($F$14,J$36,$G$16,$G$23,$G$18,"Period",$F101,$G$19,$G$22,$G$20)</f>
        <v>-2309.46</v>
      </c>
      <c r="K101" s="72"/>
      <c r="L101" s="8">
        <f t="shared" si="43"/>
        <v>0</v>
      </c>
      <c r="M101" s="8">
        <f t="shared" si="44"/>
        <v>0</v>
      </c>
      <c r="N101" s="8">
        <f t="shared" si="45"/>
        <v>2309.46</v>
      </c>
      <c r="O101" s="72"/>
      <c r="P101" s="71">
        <f>_xll.DBRW($F$14,P$36,$G$16,$G$17,$G$18,"YTD",$F101,$G$19,$G$22,$G$20)</f>
        <v>-4.3940196266209992E-2</v>
      </c>
      <c r="Q101" s="71">
        <f>_xll.DBRW($F$14,Q$36,$G$16,$G$17,$G$18,"YTD",$F101,$G$19,$G$22,$G$20)</f>
        <v>-0.04</v>
      </c>
      <c r="R101" s="71">
        <f>_xll.DBRW($F$14,R$36,$G$16,$G$17,$G$18,"YTD",$F101,$G$19,$G$22,$G$20)</f>
        <v>-110735.40684888467</v>
      </c>
      <c r="S101" s="71">
        <f>_xll.DBRW($F$14,S$36,$G$16,$G$23,$G$18,"YTD",$F101,$G$19,$G$22,$G$20)</f>
        <v>-45100.079999999994</v>
      </c>
      <c r="T101" s="72"/>
      <c r="U101" s="64">
        <f t="shared" si="46"/>
        <v>-3.9401962662099915E-3</v>
      </c>
      <c r="V101" s="64">
        <f t="shared" si="47"/>
        <v>110735.3629086884</v>
      </c>
      <c r="W101" s="64">
        <f t="shared" si="48"/>
        <v>45100.03605980373</v>
      </c>
      <c r="X101" s="72"/>
      <c r="Y101" s="71">
        <f>_xll.DBRW($F$14,Y$36,$G$16,$G$17,$Y$28,"Period",$F101,$G$19,$G$22,$G$20)</f>
        <v>-0.04</v>
      </c>
      <c r="Z101" s="71">
        <f>_xll.DBRW($F$14,Z$36,$G$16,$G$17,$Z$28,"Period",$F101,$G$19,$G$22,$G$20)</f>
        <v>-110735.40684888468</v>
      </c>
      <c r="AA101" s="71">
        <f>_xll.DBRW($F$14,AA$36,$G$16,$G$23,$AA$28,"Period",$F101,$G$19,$G$22,$G$20)</f>
        <v>-45100.079999999994</v>
      </c>
    </row>
    <row r="102" spans="1:27" s="40" customFormat="1" x14ac:dyDescent="0.3">
      <c r="A102" s="36" t="str">
        <f>IF(_xll.TM1RPTELISCONSOLIDATED($F$74,$F102),IF(_xll.TM1RPTELLEV($F$74,$F102)&lt;=5,_xll.TM1RPTELLEV($F$74,$F102),"Default"),IF(B102="1","Percent","Leaf"))</f>
        <v>Leaf</v>
      </c>
      <c r="B102" s="36" t="str" cm="1">
        <f t="array" ref="B102">_xll.DBRW("Finance:}Elementattributes_Accounts - MA",F102,"Format Flag - MI Reports - Percentages" )</f>
        <v/>
      </c>
      <c r="C102" s="36"/>
      <c r="D102" s="40" t="str" cm="1">
        <f t="array" ref="D102">_xll.DBR("Finance:}ElementAttributes_Accounts - MA",F102,"Period YTD")</f>
        <v>Period</v>
      </c>
      <c r="F102" s="108" t="s">
        <v>145</v>
      </c>
      <c r="G102" s="71">
        <f>_xll.DBRW($F$60,G$71,$G$63,$G$64,$G$65,$G$67,$F102,$G$62,$G$68,$G$66)</f>
        <v>-44996.704648433479</v>
      </c>
      <c r="H102" s="71">
        <f>_xll.DBRW($F$60,H$71,$G$63,$G$64,$G$65,$G$67,$F102,$G$62,$G$68,$G$66)</f>
        <v>-30110.129999999997</v>
      </c>
      <c r="I102" s="71">
        <f>_xll.DBRW($F$60,I$71,$G$63,$G$64,$G$65,$G$67,$F102,$G$62,$G$68,$G$66)</f>
        <v>-49299.351310439692</v>
      </c>
      <c r="J102" s="71">
        <f>_xll.DBRW($F$14,J$36,$G$16,$G$23,$G$18,"Period",$F102,$G$19,$G$22,$G$20)</f>
        <v>-61295.189999999995</v>
      </c>
      <c r="K102" s="72"/>
      <c r="L102" s="8">
        <f t="shared" si="43"/>
        <v>-14886.574648433481</v>
      </c>
      <c r="M102" s="8">
        <f t="shared" si="44"/>
        <v>4302.6466620062129</v>
      </c>
      <c r="N102" s="8">
        <f t="shared" si="45"/>
        <v>16298.485351566516</v>
      </c>
      <c r="O102" s="72"/>
      <c r="P102" s="71">
        <f>_xll.DBRW($F$14,P$36,$G$16,$G$17,$G$18,"YTD",$F102,$G$19,$G$22,$G$20)</f>
        <v>-383596.97302546987</v>
      </c>
      <c r="Q102" s="71">
        <f>_xll.DBRW($F$14,Q$36,$G$16,$G$17,$G$18,"YTD",$F102,$G$19,$G$22,$G$20)</f>
        <v>-374517.39</v>
      </c>
      <c r="R102" s="71">
        <f>_xll.DBRW($F$14,R$36,$G$16,$G$17,$G$18,"YTD",$F102,$G$19,$G$22,$G$20)</f>
        <v>-456043.8767920977</v>
      </c>
      <c r="S102" s="71">
        <f>_xll.DBRW($F$14,S$36,$G$16,$G$23,$G$18,"YTD",$F102,$G$19,$G$22,$G$20)</f>
        <v>-475020.64000000007</v>
      </c>
      <c r="T102" s="72"/>
      <c r="U102" s="64">
        <f t="shared" si="46"/>
        <v>-9079.5830254698521</v>
      </c>
      <c r="V102" s="64">
        <f t="shared" si="47"/>
        <v>72446.903766627831</v>
      </c>
      <c r="W102" s="64">
        <f t="shared" si="48"/>
        <v>91423.666974530206</v>
      </c>
      <c r="X102" s="72"/>
      <c r="Y102" s="71">
        <f>_xll.DBRW($F$14,Y$36,$G$16,$G$17,$Y$28,"Period",$F102,$G$19,$G$22,$G$20)</f>
        <v>-374517.39000000007</v>
      </c>
      <c r="Z102" s="71">
        <f>_xll.DBRW($F$14,Z$36,$G$16,$G$17,$Z$28,"Period",$F102,$G$19,$G$22,$G$20)</f>
        <v>-456043.87679209799</v>
      </c>
      <c r="AA102" s="71">
        <f>_xll.DBRW($F$14,AA$36,$G$16,$G$23,$AA$28,"Period",$F102,$G$19,$G$22,$G$20)</f>
        <v>-475020.63999999996</v>
      </c>
    </row>
    <row r="103" spans="1:27" s="40" customFormat="1" x14ac:dyDescent="0.3">
      <c r="A103" s="36" t="str">
        <f>IF(_xll.TM1RPTELISCONSOLIDATED($F$74,$F103),IF(_xll.TM1RPTELLEV($F$74,$F103)&lt;=5,_xll.TM1RPTELLEV($F$74,$F103),"Default"),IF(B103="1","Percent","Leaf"))</f>
        <v>Leaf</v>
      </c>
      <c r="B103" s="36" t="str" cm="1">
        <f t="array" ref="B103">_xll.DBRW("Finance:}Elementattributes_Accounts - MA",F103,"Format Flag - MI Reports - Percentages" )</f>
        <v/>
      </c>
      <c r="C103" s="36"/>
      <c r="D103" s="40" t="str" cm="1">
        <f t="array" ref="D103">_xll.DBR("Finance:}ElementAttributes_Accounts - MA",F103,"Period YTD")</f>
        <v>Period</v>
      </c>
      <c r="F103" s="108" t="s">
        <v>146</v>
      </c>
      <c r="G103" s="71">
        <f>_xll.DBRW($F$60,G$71,$G$63,$G$64,$G$65,$G$67,$F103,$G$62,$G$68,$G$66)</f>
        <v>-5591.1018997432739</v>
      </c>
      <c r="H103" s="71">
        <f>_xll.DBRW($F$60,H$71,$G$63,$G$64,$G$65,$G$67,$F103,$G$62,$G$68,$G$66)</f>
        <v>-10126</v>
      </c>
      <c r="I103" s="71">
        <f>_xll.DBRW($F$60,I$71,$G$63,$G$64,$G$65,$G$67,$F103,$G$62,$G$68,$G$66)</f>
        <v>-26605.7112650977</v>
      </c>
      <c r="J103" s="71">
        <f>_xll.DBRW($F$14,J$36,$G$16,$G$23,$G$18,"Period",$F103,$G$19,$G$22,$G$20)</f>
        <v>-2899.13</v>
      </c>
      <c r="K103" s="72"/>
      <c r="L103" s="8">
        <f t="shared" si="43"/>
        <v>4534.8981002567261</v>
      </c>
      <c r="M103" s="8">
        <f t="shared" si="44"/>
        <v>21014.609365354427</v>
      </c>
      <c r="N103" s="8">
        <f t="shared" si="45"/>
        <v>-2691.9718997432738</v>
      </c>
      <c r="O103" s="72"/>
      <c r="P103" s="71">
        <f>_xll.DBRW($F$14,P$36,$G$16,$G$17,$G$18,"YTD",$F103,$G$19,$G$22,$G$20)</f>
        <v>-260086.45538577373</v>
      </c>
      <c r="Q103" s="71">
        <f>_xll.DBRW($F$14,Q$36,$G$16,$G$17,$G$18,"YTD",$F103,$G$19,$G$22,$G$20)</f>
        <v>-258103.63999999998</v>
      </c>
      <c r="R103" s="71">
        <f>_xll.DBRW($F$14,R$36,$G$16,$G$17,$G$18,"YTD",$F103,$G$19,$G$22,$G$20)</f>
        <v>-343062.0821278232</v>
      </c>
      <c r="S103" s="71">
        <f>_xll.DBRW($F$14,S$36,$G$16,$G$23,$G$18,"YTD",$F103,$G$19,$G$22,$G$20)</f>
        <v>-501974.87</v>
      </c>
      <c r="T103" s="72"/>
      <c r="U103" s="64">
        <f t="shared" si="46"/>
        <v>-1982.8153857737489</v>
      </c>
      <c r="V103" s="64">
        <f t="shared" si="47"/>
        <v>82975.62674204947</v>
      </c>
      <c r="W103" s="64">
        <f t="shared" si="48"/>
        <v>241888.41461422626</v>
      </c>
      <c r="X103" s="72"/>
      <c r="Y103" s="71">
        <f>_xll.DBRW($F$14,Y$36,$G$16,$G$17,$Y$28,"Period",$F103,$G$19,$G$22,$G$20)</f>
        <v>-258103.63999999998</v>
      </c>
      <c r="Z103" s="71">
        <f>_xll.DBRW($F$14,Z$36,$G$16,$G$17,$Z$28,"Period",$F103,$G$19,$G$22,$G$20)</f>
        <v>-343062.08212782326</v>
      </c>
      <c r="AA103" s="71">
        <f>_xll.DBRW($F$14,AA$36,$G$16,$G$23,$AA$28,"Period",$F103,$G$19,$G$22,$G$20)</f>
        <v>-501974.87</v>
      </c>
    </row>
    <row r="104" spans="1:27" s="40" customFormat="1" x14ac:dyDescent="0.3">
      <c r="A104" s="36" t="str">
        <f>IF(_xll.TM1RPTELISCONSOLIDATED($F$74,$F104),IF(_xll.TM1RPTELLEV($F$74,$F104)&lt;=5,_xll.TM1RPTELLEV($F$74,$F104),"Default"),IF(B104="1","Percent","Leaf"))</f>
        <v>Leaf</v>
      </c>
      <c r="B104" s="36" t="str" cm="1">
        <f t="array" ref="B104">_xll.DBRW("Finance:}Elementattributes_Accounts - MA",F104,"Format Flag - MI Reports - Percentages" )</f>
        <v/>
      </c>
      <c r="C104" s="36"/>
      <c r="D104" s="40" t="str" cm="1">
        <f t="array" ref="D104">_xll.DBR("Finance:}ElementAttributes_Accounts - MA",F104,"Period YTD")</f>
        <v>Period</v>
      </c>
      <c r="F104" s="108" t="s">
        <v>147</v>
      </c>
      <c r="G104" s="71">
        <f>_xll.DBRW($F$60,G$71,$G$63,$G$64,$G$65,$G$67,$F104,$G$62,$G$68,$G$66)</f>
        <v>73641.121066602936</v>
      </c>
      <c r="H104" s="71">
        <f>_xll.DBRW($F$60,H$71,$G$63,$G$64,$G$65,$G$67,$F104,$G$62,$G$68,$G$66)</f>
        <v>20995.08</v>
      </c>
      <c r="I104" s="71">
        <f>_xll.DBRW($F$60,I$71,$G$63,$G$64,$G$65,$G$67,$F104,$G$62,$G$68,$G$66)</f>
        <v>20995.083281626343</v>
      </c>
      <c r="J104" s="71">
        <f>_xll.DBRW($F$14,J$36,$G$16,$G$23,$G$18,"Period",$F104,$G$19,$G$22,$G$20)</f>
        <v>108230.33</v>
      </c>
      <c r="K104" s="72"/>
      <c r="L104" s="8">
        <f t="shared" si="43"/>
        <v>52646.041066602935</v>
      </c>
      <c r="M104" s="8">
        <f t="shared" si="44"/>
        <v>52646.037784976594</v>
      </c>
      <c r="N104" s="8">
        <f t="shared" si="45"/>
        <v>-34589.208933397065</v>
      </c>
      <c r="O104" s="72"/>
      <c r="P104" s="71">
        <f>_xll.DBRW($F$14,P$36,$G$16,$G$17,$G$18,"YTD",$F104,$G$19,$G$22,$G$20)</f>
        <v>72345.504475185095</v>
      </c>
      <c r="Q104" s="71">
        <f>_xll.DBRW($F$14,Q$36,$G$16,$G$17,$G$18,"YTD",$F104,$G$19,$G$22,$G$20)</f>
        <v>13344.699999999961</v>
      </c>
      <c r="R104" s="71">
        <f>_xll.DBRW($F$14,R$36,$G$16,$G$17,$G$18,"YTD",$F104,$G$19,$G$22,$G$20)</f>
        <v>69865.651614739545</v>
      </c>
      <c r="S104" s="71">
        <f>_xll.DBRW($F$14,S$36,$G$16,$G$23,$G$18,"YTD",$F104,$G$19,$G$22,$G$20)</f>
        <v>-95418.580000000016</v>
      </c>
      <c r="T104" s="72"/>
      <c r="U104" s="64">
        <f t="shared" si="46"/>
        <v>59000.804475185134</v>
      </c>
      <c r="V104" s="64">
        <f t="shared" si="47"/>
        <v>2479.8528604455496</v>
      </c>
      <c r="W104" s="64">
        <f t="shared" si="48"/>
        <v>167764.08447518511</v>
      </c>
      <c r="X104" s="72"/>
      <c r="Y104" s="71">
        <f>_xll.DBRW($F$14,Y$36,$G$16,$G$17,$Y$28,"Period",$F104,$G$19,$G$22,$G$20)</f>
        <v>13344.700000000128</v>
      </c>
      <c r="Z104" s="71">
        <f>_xll.DBRW($F$14,Z$36,$G$16,$G$17,$Z$28,"Period",$F104,$G$19,$G$22,$G$20)</f>
        <v>69865.65161473953</v>
      </c>
      <c r="AA104" s="71">
        <f>_xll.DBRW($F$14,AA$36,$G$16,$G$23,$AA$28,"Period",$F104,$G$19,$G$22,$G$20)</f>
        <v>-95418.579999999973</v>
      </c>
    </row>
    <row r="105" spans="1:27" s="4" customFormat="1" x14ac:dyDescent="0.3">
      <c r="A105" s="4">
        <f>IF(_xll.TM1RPTELISCONSOLIDATED($F$74,$F105),IF(_xll.TM1RPTELLEV($F$74,$F105)&lt;=5,_xll.TM1RPTELLEV($F$74,$F105),"Default"),IF(B105="1","Percent","Leaf"))</f>
        <v>0</v>
      </c>
      <c r="B105" s="4" t="str" cm="1">
        <f t="array" ref="B105">_xll.DBRW("Finance:}Elementattributes_Accounts - MA",F105,"Format Flag - MI Reports - Percentages" )</f>
        <v/>
      </c>
      <c r="D105" s="4" t="str" cm="1">
        <f t="array" ref="D105">_xll.DBR("Finance:}ElementAttributes_Accounts - MA",F105,"Period YTD")</f>
        <v>Period</v>
      </c>
      <c r="F105" s="110" t="s">
        <v>216</v>
      </c>
      <c r="G105" s="57">
        <f>_xll.DBRW($F$60,G$71,$G$63,$G$64,$G$65,$G$67,$F105,$G$62,$G$68,$G$66)</f>
        <v>-1082236.890053553</v>
      </c>
      <c r="H105" s="57">
        <f>_xll.DBRW($F$60,H$71,$G$63,$G$64,$G$65,$G$67,$F105,$G$62,$G$68,$G$66)</f>
        <v>-1185417.6799999995</v>
      </c>
      <c r="I105" s="57">
        <f>_xll.DBRW($F$60,I$71,$G$63,$G$64,$G$65,$G$67,$F105,$G$62,$G$68,$G$66)</f>
        <v>-1652161.8161311685</v>
      </c>
      <c r="J105" s="57">
        <f>_xll.DBRW($F$14,J$36,$G$16,$G$23,$G$18,"Period",$F105,$G$19,$G$22,$G$20)</f>
        <v>-931876.31999999972</v>
      </c>
      <c r="K105" s="58"/>
      <c r="L105" s="57">
        <f t="shared" ref="L105:L136" si="49">G105-H105</f>
        <v>103180.78994644643</v>
      </c>
      <c r="M105" s="57">
        <f t="shared" ref="M105:M136" si="50">G105-I105</f>
        <v>569924.92607761547</v>
      </c>
      <c r="N105" s="57">
        <f t="shared" ref="N105:N136" si="51">G105-J105</f>
        <v>-150360.57005355333</v>
      </c>
      <c r="O105" s="58"/>
      <c r="P105" s="57">
        <f>_xll.DBRW($F$14,P$36,$G$16,$G$17,$G$18,"YTD",$F105,$G$19,$G$22,$G$20)</f>
        <v>-14247674.062461399</v>
      </c>
      <c r="Q105" s="57">
        <f>_xll.DBRW($F$14,Q$36,$G$16,$G$17,$G$18,"YTD",$F105,$G$19,$G$22,$G$20)</f>
        <v>-14369408.150000002</v>
      </c>
      <c r="R105" s="57">
        <f>_xll.DBRW($F$14,R$36,$G$16,$G$17,$G$18,"YTD",$F105,$G$19,$G$22,$G$20)</f>
        <v>-14122794.171448588</v>
      </c>
      <c r="S105" s="57">
        <f>_xll.DBRW($F$14,S$36,$G$16,$G$23,$G$18,"YTD",$F105,$G$19,$G$22,$G$20)</f>
        <v>-15767076.339999998</v>
      </c>
      <c r="T105" s="58"/>
      <c r="U105" s="57">
        <f t="shared" ref="U105:U136" si="52">P105-Q105</f>
        <v>121734.08753860369</v>
      </c>
      <c r="V105" s="57">
        <f t="shared" ref="V105:V136" si="53">P105-R105</f>
        <v>-124879.89101281017</v>
      </c>
      <c r="W105" s="57">
        <f t="shared" ref="W105:W136" si="54">P105-S105</f>
        <v>1519402.2775385994</v>
      </c>
      <c r="X105" s="58"/>
      <c r="Y105" s="57">
        <f>_xll.DBRW($F$14,Y$36,$G$16,$G$17,$Y$28,"Period",$F105,$G$19,$G$22,$G$20)</f>
        <v>-14369408.149999997</v>
      </c>
      <c r="Z105" s="57">
        <f>_xll.DBRW($F$14,Z$36,$G$16,$G$17,$Z$28,"Period",$F105,$G$19,$G$22,$G$20)</f>
        <v>-14122794.171448588</v>
      </c>
      <c r="AA105" s="57">
        <f>_xll.DBRW($F$14,AA$36,$G$16,$G$23,$AA$28,"Period",$F105,$G$19,$G$22,$G$20)</f>
        <v>-15767076.339999998</v>
      </c>
    </row>
    <row r="106" spans="1:27" s="35" customFormat="1" x14ac:dyDescent="0.3">
      <c r="A106" s="31" t="str">
        <f>IF(_xll.TM1RPTELISCONSOLIDATED($F$74,$F106),IF(_xll.TM1RPTELLEV($F$74,$F106)&lt;=5,_xll.TM1RPTELLEV($F$74,$F106),"Default"),IF(B106="1","Percent","Leaf"))</f>
        <v>Percent</v>
      </c>
      <c r="B106" s="31" t="str" cm="1">
        <f t="array" ref="B106">_xll.DBRW("Finance:}Elementattributes_Accounts - MA",F106,"Format Flag - MI Reports - Percentages" )</f>
        <v>1</v>
      </c>
      <c r="C106" s="31"/>
      <c r="D106" s="35" t="str" cm="1">
        <f t="array" ref="D106">_xll.DBR("Finance:}ElementAttributes_Accounts - MA",F106,"Period YTD")</f>
        <v>Period</v>
      </c>
      <c r="F106" s="112" t="s">
        <v>186</v>
      </c>
      <c r="G106" s="104">
        <f>_xll.DBRW($F$60,G$71,$G$63,$G$64,$G$65,$G$67,$F106,$G$62,$G$68,$G$66)</f>
        <v>-7.5070008378279734E-2</v>
      </c>
      <c r="H106" s="104">
        <f>_xll.DBRW($F$60,H$71,$G$63,$G$64,$G$65,$G$67,$F106,$G$62,$G$68,$G$66)</f>
        <v>-0.10680899849994518</v>
      </c>
      <c r="I106" s="104">
        <f>_xll.DBRW($F$60,I$71,$G$63,$G$64,$G$65,$G$67,$F106,$G$62,$G$68,$G$66)</f>
        <v>-0.11145080384831377</v>
      </c>
      <c r="J106" s="104">
        <f>_xll.DBRW($F$14,J$36,$G$16,$G$23,$G$18,"Period",$F106,$G$19,$G$22,$G$20)</f>
        <v>-6.939186146683575E-2</v>
      </c>
      <c r="K106" s="102"/>
      <c r="L106" s="104">
        <f t="shared" si="49"/>
        <v>3.173899012166545E-2</v>
      </c>
      <c r="M106" s="104">
        <f t="shared" si="50"/>
        <v>3.6380795470034033E-2</v>
      </c>
      <c r="N106" s="104">
        <f t="shared" si="51"/>
        <v>-5.6781469114439848E-3</v>
      </c>
      <c r="O106" s="102"/>
      <c r="P106" s="104">
        <f>_xll.DBRW($F$14,P$36,$G$16,$G$17,$G$18,"YTD",$F106,$G$19,$G$22,$G$20)</f>
        <v>-0.10824829581907366</v>
      </c>
      <c r="Q106" s="104">
        <f>_xll.DBRW($F$14,Q$36,$G$16,$G$17,$G$18,"YTD",$F106,$G$19,$G$22,$G$20)</f>
        <v>-0.11309186194515267</v>
      </c>
      <c r="R106" s="104">
        <f>_xll.DBRW($F$14,R$36,$G$16,$G$17,$G$18,"YTD",$F106,$G$19,$G$22,$G$20)</f>
        <v>-0.10070243594642854</v>
      </c>
      <c r="S106" s="104">
        <f>_xll.DBRW($F$14,S$36,$G$16,$G$23,$G$18,"YTD",$F106,$G$19,$G$22,$G$20)</f>
        <v>-0.11001838071264265</v>
      </c>
      <c r="T106" s="102"/>
      <c r="U106" s="104">
        <f t="shared" si="52"/>
        <v>4.8435661260790019E-3</v>
      </c>
      <c r="V106" s="104">
        <f t="shared" si="53"/>
        <v>-7.5458598726451248E-3</v>
      </c>
      <c r="W106" s="104">
        <f t="shared" si="54"/>
        <v>1.7700848935689878E-3</v>
      </c>
      <c r="X106" s="102"/>
      <c r="Y106" s="104">
        <f>_xll.DBRW($F$14,Y$36,$G$16,$G$17,$Y$28,"Period",$F106,$G$19,$G$22,$G$20)</f>
        <v>-0.11309186194515264</v>
      </c>
      <c r="Z106" s="104">
        <f>_xll.DBRW($F$14,Z$36,$G$16,$G$17,$Z$28,"Period",$F106,$G$19,$G$22,$G$20)</f>
        <v>-0.10070243594642846</v>
      </c>
      <c r="AA106" s="104">
        <f>_xll.DBRW($F$14,AA$36,$G$16,$G$23,$AA$28,"Period",$F106,$G$19,$G$22,$G$20)</f>
        <v>-0.11001838071264262</v>
      </c>
    </row>
    <row r="107" spans="1:27" s="40" customFormat="1" x14ac:dyDescent="0.3">
      <c r="A107" s="36" t="str">
        <f>IF(_xll.TM1RPTELISCONSOLIDATED($F$74,$F107),IF(_xll.TM1RPTELLEV($F$74,$F107)&lt;=5,_xll.TM1RPTELLEV($F$74,$F107),"Default"),IF(B107="1","Percent","Leaf"))</f>
        <v>Leaf</v>
      </c>
      <c r="B107" s="36" t="str" cm="1">
        <f t="array" ref="B107">_xll.DBRW("Finance:}Elementattributes_Accounts - MA",F107,"Format Flag - MI Reports - Percentages" )</f>
        <v/>
      </c>
      <c r="C107" s="36"/>
      <c r="D107" s="40" t="str" cm="1">
        <f t="array" ref="D107">_xll.DBR("Finance:}ElementAttributes_Accounts - MA",F107,"Period YTD")</f>
        <v>Period</v>
      </c>
      <c r="F107" s="108" t="s">
        <v>148</v>
      </c>
      <c r="G107" s="71">
        <f>_xll.DBRW($F$60,G$71,$G$63,$G$64,$G$65,$G$67,$F107,$G$62,$G$68,$G$66)</f>
        <v>-454673.7200600197</v>
      </c>
      <c r="H107" s="71">
        <f>_xll.DBRW($F$60,H$71,$G$63,$G$64,$G$65,$G$67,$F107,$G$62,$G$68,$G$66)</f>
        <v>-492894.23</v>
      </c>
      <c r="I107" s="71">
        <f>_xll.DBRW($F$60,I$71,$G$63,$G$64,$G$65,$G$67,$F107,$G$62,$G$68,$G$66)</f>
        <v>-540690.82837292715</v>
      </c>
      <c r="J107" s="71">
        <f>_xll.DBRW($F$14,J$36,$G$16,$G$23,$G$18,"Period",$F107,$G$19,$G$22,$G$20)</f>
        <v>-450350.95999999996</v>
      </c>
      <c r="K107" s="72"/>
      <c r="L107" s="8">
        <f t="shared" si="49"/>
        <v>38220.509939980286</v>
      </c>
      <c r="M107" s="8">
        <f t="shared" si="50"/>
        <v>86017.108312907454</v>
      </c>
      <c r="N107" s="8">
        <f t="shared" si="51"/>
        <v>-4322.7600600197329</v>
      </c>
      <c r="O107" s="72"/>
      <c r="P107" s="71">
        <f>_xll.DBRW($F$14,P$36,$G$16,$G$17,$G$18,"YTD",$F107,$G$19,$G$22,$G$20)</f>
        <v>-5690242.1120893443</v>
      </c>
      <c r="Q107" s="71">
        <f>_xll.DBRW($F$14,Q$36,$G$16,$G$17,$G$18,"YTD",$F107,$G$19,$G$22,$G$20)</f>
        <v>-5762139.9299999997</v>
      </c>
      <c r="R107" s="71">
        <f>_xll.DBRW($F$14,R$36,$G$16,$G$17,$G$18,"YTD",$F107,$G$19,$G$22,$G$20)</f>
        <v>-5317366.8615008695</v>
      </c>
      <c r="S107" s="71">
        <f>_xll.DBRW($F$14,S$36,$G$16,$G$23,$G$18,"YTD",$F107,$G$19,$G$22,$G$20)</f>
        <v>-4988399.75</v>
      </c>
      <c r="T107" s="72"/>
      <c r="U107" s="64">
        <f t="shared" si="52"/>
        <v>71897.817910655402</v>
      </c>
      <c r="V107" s="64">
        <f t="shared" si="53"/>
        <v>-372875.2505884748</v>
      </c>
      <c r="W107" s="64">
        <f t="shared" si="54"/>
        <v>-701842.3620893443</v>
      </c>
      <c r="X107" s="72"/>
      <c r="Y107" s="71">
        <f>_xll.DBRW($F$14,Y$36,$G$16,$G$17,$Y$28,"Period",$F107,$G$19,$G$22,$G$20)</f>
        <v>-5762139.9299999988</v>
      </c>
      <c r="Z107" s="71">
        <f>_xll.DBRW($F$14,Z$36,$G$16,$G$17,$Z$28,"Period",$F107,$G$19,$G$22,$G$20)</f>
        <v>-5317366.8615008723</v>
      </c>
      <c r="AA107" s="71">
        <f>_xll.DBRW($F$14,AA$36,$G$16,$G$23,$AA$28,"Period",$F107,$G$19,$G$22,$G$20)</f>
        <v>-4988399.7499999991</v>
      </c>
    </row>
    <row r="108" spans="1:27" s="40" customFormat="1" x14ac:dyDescent="0.3">
      <c r="A108" s="36" t="str">
        <f>IF(_xll.TM1RPTELISCONSOLIDATED($F$74,$F108),IF(_xll.TM1RPTELLEV($F$74,$F108)&lt;=5,_xll.TM1RPTELLEV($F$74,$F108),"Default"),IF(B108="1","Percent","Leaf"))</f>
        <v>Leaf</v>
      </c>
      <c r="B108" s="36" t="str" cm="1">
        <f t="array" ref="B108">_xll.DBRW("Finance:}Elementattributes_Accounts - MA",F108,"Format Flag - MI Reports - Percentages" )</f>
        <v/>
      </c>
      <c r="C108" s="36"/>
      <c r="D108" s="40" t="str" cm="1">
        <f t="array" ref="D108">_xll.DBR("Finance:}ElementAttributes_Accounts - MA",F108,"Period YTD")</f>
        <v>Period</v>
      </c>
      <c r="F108" s="108" t="s">
        <v>149</v>
      </c>
      <c r="G108" s="71">
        <f>_xll.DBRW($F$60,G$71,$G$63,$G$64,$G$65,$G$67,$F108,$G$62,$G$68,$G$66)</f>
        <v>-9418.6146074150183</v>
      </c>
      <c r="H108" s="71">
        <f>_xll.DBRW($F$60,H$71,$G$63,$G$64,$G$65,$G$67,$F108,$G$62,$G$68,$G$66)</f>
        <v>-8468.01</v>
      </c>
      <c r="I108" s="71">
        <f>_xll.DBRW($F$60,I$71,$G$63,$G$64,$G$65,$G$67,$F108,$G$62,$G$68,$G$66)</f>
        <v>-8468.0076296167863</v>
      </c>
      <c r="J108" s="71">
        <f>_xll.DBRW($F$14,J$36,$G$16,$G$23,$G$18,"Period",$F108,$G$19,$G$22,$G$20)</f>
        <v>39938.580000000009</v>
      </c>
      <c r="K108" s="72"/>
      <c r="L108" s="8">
        <f t="shared" si="49"/>
        <v>-950.60460741501811</v>
      </c>
      <c r="M108" s="8">
        <f t="shared" si="50"/>
        <v>-950.60697779823204</v>
      </c>
      <c r="N108" s="8">
        <f t="shared" si="51"/>
        <v>-49357.194607415026</v>
      </c>
      <c r="O108" s="72"/>
      <c r="P108" s="71">
        <f>_xll.DBRW($F$14,P$36,$G$16,$G$17,$G$18,"YTD",$F108,$G$19,$G$22,$G$20)</f>
        <v>-207494.85243160249</v>
      </c>
      <c r="Q108" s="71">
        <f>_xll.DBRW($F$14,Q$36,$G$16,$G$17,$G$18,"YTD",$F108,$G$19,$G$22,$G$20)</f>
        <v>-204305.36</v>
      </c>
      <c r="R108" s="71">
        <f>_xll.DBRW($F$14,R$36,$G$16,$G$17,$G$18,"YTD",$F108,$G$19,$G$22,$G$20)</f>
        <v>-8468.0076296167863</v>
      </c>
      <c r="S108" s="71">
        <f>_xll.DBRW($F$14,S$36,$G$16,$G$23,$G$18,"YTD",$F108,$G$19,$G$22,$G$20)</f>
        <v>235858.27999999997</v>
      </c>
      <c r="T108" s="72"/>
      <c r="U108" s="64">
        <f t="shared" si="52"/>
        <v>-3189.492431602499</v>
      </c>
      <c r="V108" s="64">
        <f t="shared" si="53"/>
        <v>-199026.84480198569</v>
      </c>
      <c r="W108" s="64">
        <f t="shared" si="54"/>
        <v>-443353.13243160245</v>
      </c>
      <c r="X108" s="72"/>
      <c r="Y108" s="71">
        <f>_xll.DBRW($F$14,Y$36,$G$16,$G$17,$Y$28,"Period",$F108,$G$19,$G$22,$G$20)</f>
        <v>-204305.35999999996</v>
      </c>
      <c r="Z108" s="71">
        <f>_xll.DBRW($F$14,Z$36,$G$16,$G$17,$Z$28,"Period",$F108,$G$19,$G$22,$G$20)</f>
        <v>-8468.0076296167863</v>
      </c>
      <c r="AA108" s="71">
        <f>_xll.DBRW($F$14,AA$36,$G$16,$G$23,$AA$28,"Period",$F108,$G$19,$G$22,$G$20)</f>
        <v>235858.27999999997</v>
      </c>
    </row>
    <row r="109" spans="1:27" s="40" customFormat="1" x14ac:dyDescent="0.3">
      <c r="A109" s="36" t="str">
        <f>IF(_xll.TM1RPTELISCONSOLIDATED($F$74,$F109),IF(_xll.TM1RPTELLEV($F$74,$F109)&lt;=5,_xll.TM1RPTELLEV($F$74,$F109),"Default"),IF(B109="1","Percent","Leaf"))</f>
        <v>Leaf</v>
      </c>
      <c r="B109" s="36" t="str" cm="1">
        <f t="array" ref="B109">_xll.DBRW("Finance:}Elementattributes_Accounts - MA",F109,"Format Flag - MI Reports - Percentages" )</f>
        <v/>
      </c>
      <c r="C109" s="36"/>
      <c r="D109" s="40" t="str" cm="1">
        <f t="array" ref="D109">_xll.DBR("Finance:}ElementAttributes_Accounts - MA",F109,"Period YTD")</f>
        <v>Period</v>
      </c>
      <c r="F109" s="108" t="s">
        <v>150</v>
      </c>
      <c r="G109" s="71">
        <f>_xll.DBRW($F$60,G$71,$G$63,$G$64,$G$65,$G$67,$F109,$G$62,$G$68,$G$66)</f>
        <v>-5500</v>
      </c>
      <c r="H109" s="71">
        <f>_xll.DBRW($F$60,H$71,$G$63,$G$64,$G$65,$G$67,$F109,$G$62,$G$68,$G$66)</f>
        <v>-5500</v>
      </c>
      <c r="I109" s="71">
        <f>_xll.DBRW($F$60,I$71,$G$63,$G$64,$G$65,$G$67,$F109,$G$62,$G$68,$G$66)</f>
        <v>-5500</v>
      </c>
      <c r="J109" s="71">
        <f>_xll.DBRW($F$14,J$36,$G$16,$G$23,$G$18,"Period",$F109,$G$19,$G$22,$G$20)</f>
        <v>-11386.33</v>
      </c>
      <c r="K109" s="72"/>
      <c r="L109" s="8">
        <f t="shared" si="49"/>
        <v>0</v>
      </c>
      <c r="M109" s="8">
        <f t="shared" si="50"/>
        <v>0</v>
      </c>
      <c r="N109" s="8">
        <f t="shared" si="51"/>
        <v>5886.33</v>
      </c>
      <c r="O109" s="72"/>
      <c r="P109" s="71">
        <f>_xll.DBRW($F$14,P$36,$G$16,$G$17,$G$18,"YTD",$F109,$G$19,$G$22,$G$20)</f>
        <v>-47161.5</v>
      </c>
      <c r="Q109" s="71">
        <f>_xll.DBRW($F$14,Q$36,$G$16,$G$17,$G$18,"YTD",$F109,$G$19,$G$22,$G$20)</f>
        <v>-47161.5</v>
      </c>
      <c r="R109" s="71">
        <f>_xll.DBRW($F$14,R$36,$G$16,$G$17,$G$18,"YTD",$F109,$G$19,$G$22,$G$20)</f>
        <v>-213249.08</v>
      </c>
      <c r="S109" s="71">
        <f>_xll.DBRW($F$14,S$36,$G$16,$G$23,$G$18,"YTD",$F109,$G$19,$G$22,$G$20)</f>
        <v>-136635.97</v>
      </c>
      <c r="T109" s="72"/>
      <c r="U109" s="64">
        <f t="shared" si="52"/>
        <v>0</v>
      </c>
      <c r="V109" s="64">
        <f t="shared" si="53"/>
        <v>166087.57999999999</v>
      </c>
      <c r="W109" s="64">
        <f t="shared" si="54"/>
        <v>89474.47</v>
      </c>
      <c r="X109" s="72"/>
      <c r="Y109" s="71">
        <f>_xll.DBRW($F$14,Y$36,$G$16,$G$17,$Y$28,"Period",$F109,$G$19,$G$22,$G$20)</f>
        <v>-47161.5</v>
      </c>
      <c r="Z109" s="71">
        <f>_xll.DBRW($F$14,Z$36,$G$16,$G$17,$Z$28,"Period",$F109,$G$19,$G$22,$G$20)</f>
        <v>-213249.08</v>
      </c>
      <c r="AA109" s="71">
        <f>_xll.DBRW($F$14,AA$36,$G$16,$G$23,$AA$28,"Period",$F109,$G$19,$G$22,$G$20)</f>
        <v>-136635.97</v>
      </c>
    </row>
    <row r="110" spans="1:27" s="40" customFormat="1" x14ac:dyDescent="0.3">
      <c r="A110" s="36" t="str">
        <f>IF(_xll.TM1RPTELISCONSOLIDATED($F$74,$F110),IF(_xll.TM1RPTELLEV($F$74,$F110)&lt;=5,_xll.TM1RPTELLEV($F$74,$F110),"Default"),IF(B110="1","Percent","Leaf"))</f>
        <v>Leaf</v>
      </c>
      <c r="B110" s="36" t="str" cm="1">
        <f t="array" ref="B110">_xll.DBRW("Finance:}Elementattributes_Accounts - MA",F110,"Format Flag - MI Reports - Percentages" )</f>
        <v/>
      </c>
      <c r="C110" s="36"/>
      <c r="D110" s="40" t="str" cm="1">
        <f t="array" ref="D110">_xll.DBR("Finance:}ElementAttributes_Accounts - MA",F110,"Period YTD")</f>
        <v>Period</v>
      </c>
      <c r="F110" s="108" t="s">
        <v>151</v>
      </c>
      <c r="G110" s="71">
        <f>_xll.DBRW($F$60,G$71,$G$63,$G$64,$G$65,$G$67,$F110,$G$62,$G$68,$G$66)</f>
        <v>25141.121223912065</v>
      </c>
      <c r="H110" s="71">
        <f>_xll.DBRW($F$60,H$71,$G$63,$G$64,$G$65,$G$67,$F110,$G$62,$G$68,$G$66)</f>
        <v>-61085.81</v>
      </c>
      <c r="I110" s="71">
        <f>_xll.DBRW($F$60,I$71,$G$63,$G$64,$G$65,$G$67,$F110,$G$62,$G$68,$G$66)</f>
        <v>-76299.070768953214</v>
      </c>
      <c r="J110" s="71">
        <f>_xll.DBRW($F$14,J$36,$G$16,$G$23,$G$18,"Period",$F110,$G$19,$G$22,$G$20)</f>
        <v>-75366.290000000008</v>
      </c>
      <c r="K110" s="72"/>
      <c r="L110" s="8">
        <f t="shared" si="49"/>
        <v>86226.931223912063</v>
      </c>
      <c r="M110" s="8">
        <f t="shared" si="50"/>
        <v>101440.19199286528</v>
      </c>
      <c r="N110" s="8">
        <f t="shared" si="51"/>
        <v>100507.41122391207</v>
      </c>
      <c r="O110" s="72"/>
      <c r="P110" s="71">
        <f>_xll.DBRW($F$14,P$36,$G$16,$G$17,$G$18,"YTD",$F110,$G$19,$G$22,$G$20)</f>
        <v>-622411.86327950854</v>
      </c>
      <c r="Q110" s="71">
        <f>_xll.DBRW($F$14,Q$36,$G$16,$G$17,$G$18,"YTD",$F110,$G$19,$G$22,$G$20)</f>
        <v>-742394.7200000002</v>
      </c>
      <c r="R110" s="71">
        <f>_xll.DBRW($F$14,R$36,$G$16,$G$17,$G$18,"YTD",$F110,$G$19,$G$22,$G$20)</f>
        <v>-863729.67112932762</v>
      </c>
      <c r="S110" s="71">
        <f>_xll.DBRW($F$14,S$36,$G$16,$G$23,$G$18,"YTD",$F110,$G$19,$G$22,$G$20)</f>
        <v>-811029.63</v>
      </c>
      <c r="T110" s="72"/>
      <c r="U110" s="64">
        <f t="shared" si="52"/>
        <v>119982.85672049166</v>
      </c>
      <c r="V110" s="64">
        <f t="shared" si="53"/>
        <v>241317.80784981907</v>
      </c>
      <c r="W110" s="64">
        <f t="shared" si="54"/>
        <v>188617.76672049146</v>
      </c>
      <c r="X110" s="72"/>
      <c r="Y110" s="71">
        <f>_xll.DBRW($F$14,Y$36,$G$16,$G$17,$Y$28,"Period",$F110,$G$19,$G$22,$G$20)</f>
        <v>-742394.71999999986</v>
      </c>
      <c r="Z110" s="71">
        <f>_xll.DBRW($F$14,Z$36,$G$16,$G$17,$Z$28,"Period",$F110,$G$19,$G$22,$G$20)</f>
        <v>-863729.6711293282</v>
      </c>
      <c r="AA110" s="71">
        <f>_xll.DBRW($F$14,AA$36,$G$16,$G$23,$AA$28,"Period",$F110,$G$19,$G$22,$G$20)</f>
        <v>-811029.63000000012</v>
      </c>
    </row>
    <row r="111" spans="1:27" s="40" customFormat="1" x14ac:dyDescent="0.3">
      <c r="A111" s="36" t="str">
        <f>IF(_xll.TM1RPTELISCONSOLIDATED($F$74,$F111),IF(_xll.TM1RPTELLEV($F$74,$F111)&lt;=5,_xll.TM1RPTELLEV($F$74,$F111),"Default"),IF(B111="1","Percent","Leaf"))</f>
        <v>Leaf</v>
      </c>
      <c r="B111" s="36" t="str" cm="1">
        <f t="array" ref="B111">_xll.DBRW("Finance:}Elementattributes_Accounts - MA",F111,"Format Flag - MI Reports - Percentages" )</f>
        <v/>
      </c>
      <c r="C111" s="36"/>
      <c r="D111" s="40" t="str" cm="1">
        <f t="array" ref="D111">_xll.DBR("Finance:}ElementAttributes_Accounts - MA",F111,"Period YTD")</f>
        <v>Period</v>
      </c>
      <c r="F111" s="108" t="s">
        <v>152</v>
      </c>
      <c r="G111" s="71">
        <f>_xll.DBRW($F$60,G$71,$G$63,$G$64,$G$65,$G$67,$F111,$G$62,$G$68,$G$66)</f>
        <v>-65729.430107698005</v>
      </c>
      <c r="H111" s="71">
        <f>_xll.DBRW($F$60,H$71,$G$63,$G$64,$G$65,$G$67,$F111,$G$62,$G$68,$G$66)</f>
        <v>-63883.199999999997</v>
      </c>
      <c r="I111" s="71">
        <f>_xll.DBRW($F$60,I$71,$G$63,$G$64,$G$65,$G$67,$F111,$G$62,$G$68,$G$66)</f>
        <v>-81641.407041218423</v>
      </c>
      <c r="J111" s="71">
        <f>_xll.DBRW($F$14,J$36,$G$16,$G$23,$G$18,"Period",$F111,$G$19,$G$22,$G$20)</f>
        <v>-90055.939999999988</v>
      </c>
      <c r="K111" s="72"/>
      <c r="L111" s="8">
        <f t="shared" si="49"/>
        <v>-1846.2301076980075</v>
      </c>
      <c r="M111" s="8">
        <f t="shared" si="50"/>
        <v>15911.976933520418</v>
      </c>
      <c r="N111" s="8">
        <f t="shared" si="51"/>
        <v>24326.509892301983</v>
      </c>
      <c r="O111" s="72"/>
      <c r="P111" s="71">
        <f>_xll.DBRW($F$14,P$36,$G$16,$G$17,$G$18,"YTD",$F111,$G$19,$G$22,$G$20)</f>
        <v>-766323.05358566099</v>
      </c>
      <c r="Q111" s="71">
        <f>_xll.DBRW($F$14,Q$36,$G$16,$G$17,$G$18,"YTD",$F111,$G$19,$G$22,$G$20)</f>
        <v>-760333.49</v>
      </c>
      <c r="R111" s="71">
        <f>_xll.DBRW($F$14,R$36,$G$16,$G$17,$G$18,"YTD",$F111,$G$19,$G$22,$G$20)</f>
        <v>-889897.11566447793</v>
      </c>
      <c r="S111" s="71">
        <f>_xll.DBRW($F$14,S$36,$G$16,$G$23,$G$18,"YTD",$F111,$G$19,$G$22,$G$20)</f>
        <v>-859789.9</v>
      </c>
      <c r="T111" s="72"/>
      <c r="U111" s="64">
        <f t="shared" si="52"/>
        <v>-5989.5635856610024</v>
      </c>
      <c r="V111" s="64">
        <f t="shared" si="53"/>
        <v>123574.06207881693</v>
      </c>
      <c r="W111" s="64">
        <f t="shared" si="54"/>
        <v>93466.84641433903</v>
      </c>
      <c r="X111" s="72"/>
      <c r="Y111" s="71">
        <f>_xll.DBRW($F$14,Y$36,$G$16,$G$17,$Y$28,"Period",$F111,$G$19,$G$22,$G$20)</f>
        <v>-760333.48999999987</v>
      </c>
      <c r="Z111" s="71">
        <f>_xll.DBRW($F$14,Z$36,$G$16,$G$17,$Z$28,"Period",$F111,$G$19,$G$22,$G$20)</f>
        <v>-889897.11566447723</v>
      </c>
      <c r="AA111" s="71">
        <f>_xll.DBRW($F$14,AA$36,$G$16,$G$23,$AA$28,"Period",$F111,$G$19,$G$22,$G$20)</f>
        <v>-859789.89999999991</v>
      </c>
    </row>
    <row r="112" spans="1:27" s="40" customFormat="1" x14ac:dyDescent="0.3">
      <c r="A112" s="36" t="str">
        <f>IF(_xll.TM1RPTELISCONSOLIDATED($F$74,$F112),IF(_xll.TM1RPTELLEV($F$74,$F112)&lt;=5,_xll.TM1RPTELLEV($F$74,$F112),"Default"),IF(B112="1","Percent","Leaf"))</f>
        <v>Leaf</v>
      </c>
      <c r="B112" s="36" t="str" cm="1">
        <f t="array" ref="B112">_xll.DBRW("Finance:}Elementattributes_Accounts - MA",F112,"Format Flag - MI Reports - Percentages" )</f>
        <v/>
      </c>
      <c r="C112" s="36"/>
      <c r="D112" s="40" t="str" cm="1">
        <f t="array" ref="D112">_xll.DBR("Finance:}ElementAttributes_Accounts - MA",F112,"Period YTD")</f>
        <v>Period</v>
      </c>
      <c r="F112" s="108" t="s">
        <v>153</v>
      </c>
      <c r="G112" s="71">
        <f>_xll.DBRW($F$60,G$71,$G$63,$G$64,$G$65,$G$67,$F112,$G$62,$G$68,$G$66)</f>
        <v>-62994.915306853916</v>
      </c>
      <c r="H112" s="71">
        <f>_xll.DBRW($F$60,H$71,$G$63,$G$64,$G$65,$G$67,$F112,$G$62,$G$68,$G$66)</f>
        <v>-201619.50999999998</v>
      </c>
      <c r="I112" s="71">
        <f>_xll.DBRW($F$60,I$71,$G$63,$G$64,$G$65,$G$67,$F112,$G$62,$G$68,$G$66)</f>
        <v>-231341.08214618257</v>
      </c>
      <c r="J112" s="71">
        <f>_xll.DBRW($F$14,J$36,$G$16,$G$23,$G$18,"Period",$F112,$G$19,$G$22,$G$20)</f>
        <v>-142895.95999999996</v>
      </c>
      <c r="K112" s="72"/>
      <c r="L112" s="8">
        <f t="shared" si="49"/>
        <v>138624.59469314606</v>
      </c>
      <c r="M112" s="8">
        <f t="shared" si="50"/>
        <v>168346.16683932865</v>
      </c>
      <c r="N112" s="8">
        <f t="shared" si="51"/>
        <v>79901.044693146046</v>
      </c>
      <c r="O112" s="72"/>
      <c r="P112" s="71">
        <f>_xll.DBRW($F$14,P$36,$G$16,$G$17,$G$18,"YTD",$F112,$G$19,$G$22,$G$20)</f>
        <v>-1893712.4069754032</v>
      </c>
      <c r="Q112" s="71">
        <f>_xll.DBRW($F$14,Q$36,$G$16,$G$17,$G$18,"YTD",$F112,$G$19,$G$22,$G$20)</f>
        <v>-2145786.4000000008</v>
      </c>
      <c r="R112" s="71">
        <f>_xll.DBRW($F$14,R$36,$G$16,$G$17,$G$18,"YTD",$F112,$G$19,$G$22,$G$20)</f>
        <v>-2467200.4589990913</v>
      </c>
      <c r="S112" s="71">
        <f>_xll.DBRW($F$14,S$36,$G$16,$G$23,$G$18,"YTD",$F112,$G$19,$G$22,$G$20)</f>
        <v>-2133696.7999999998</v>
      </c>
      <c r="T112" s="72"/>
      <c r="U112" s="64">
        <f t="shared" si="52"/>
        <v>252073.99302459764</v>
      </c>
      <c r="V112" s="64">
        <f t="shared" si="53"/>
        <v>573488.0520236881</v>
      </c>
      <c r="W112" s="64">
        <f t="shared" si="54"/>
        <v>239984.39302459662</v>
      </c>
      <c r="X112" s="72"/>
      <c r="Y112" s="71">
        <f>_xll.DBRW($F$14,Y$36,$G$16,$G$17,$Y$28,"Period",$F112,$G$19,$G$22,$G$20)</f>
        <v>-2145786.4000000008</v>
      </c>
      <c r="Z112" s="71">
        <f>_xll.DBRW($F$14,Z$36,$G$16,$G$17,$Z$28,"Period",$F112,$G$19,$G$22,$G$20)</f>
        <v>-2467200.4589990866</v>
      </c>
      <c r="AA112" s="71">
        <f>_xll.DBRW($F$14,AA$36,$G$16,$G$23,$AA$28,"Period",$F112,$G$19,$G$22,$G$20)</f>
        <v>-2133696.7999999998</v>
      </c>
    </row>
    <row r="113" spans="1:27" s="40" customFormat="1" x14ac:dyDescent="0.3">
      <c r="A113" s="36" t="str">
        <f>IF(_xll.TM1RPTELISCONSOLIDATED($F$74,$F113),IF(_xll.TM1RPTELLEV($F$74,$F113)&lt;=5,_xll.TM1RPTELLEV($F$74,$F113),"Default"),IF(B113="1","Percent","Leaf"))</f>
        <v>Leaf</v>
      </c>
      <c r="B113" s="36" t="str" cm="1">
        <f t="array" ref="B113">_xll.DBRW("Finance:}Elementattributes_Accounts - MA",F113,"Format Flag - MI Reports - Percentages" )</f>
        <v/>
      </c>
      <c r="C113" s="36"/>
      <c r="D113" s="40" t="str" cm="1">
        <f t="array" ref="D113">_xll.DBR("Finance:}ElementAttributes_Accounts - MA",F113,"Period YTD")</f>
        <v>Period</v>
      </c>
      <c r="F113" s="108" t="s">
        <v>154</v>
      </c>
      <c r="G113" s="71">
        <f>_xll.DBRW($F$60,G$71,$G$63,$G$64,$G$65,$G$67,$F113,$G$62,$G$68,$G$66)</f>
        <v>-115781.61305258833</v>
      </c>
      <c r="H113" s="71">
        <f>_xll.DBRW($F$60,H$71,$G$63,$G$64,$G$65,$G$67,$F113,$G$62,$G$68,$G$66)</f>
        <v>30471.32</v>
      </c>
      <c r="I113" s="71">
        <f>_xll.DBRW($F$60,I$71,$G$63,$G$64,$G$65,$G$67,$F113,$G$62,$G$68,$G$66)</f>
        <v>58104.65150744011</v>
      </c>
      <c r="J113" s="71">
        <f>_xll.DBRW($F$14,J$36,$G$16,$G$23,$G$18,"Period",$F113,$G$19,$G$22,$G$20)</f>
        <v>0</v>
      </c>
      <c r="K113" s="72"/>
      <c r="L113" s="8">
        <f t="shared" si="49"/>
        <v>-146252.93305258834</v>
      </c>
      <c r="M113" s="8">
        <f t="shared" si="50"/>
        <v>-173886.26456002844</v>
      </c>
      <c r="N113" s="8">
        <f t="shared" si="51"/>
        <v>-115781.61305258833</v>
      </c>
      <c r="O113" s="72"/>
      <c r="P113" s="71">
        <f>_xll.DBRW($F$14,P$36,$G$16,$G$17,$G$18,"YTD",$F113,$G$19,$G$22,$G$20)</f>
        <v>-572597.49559455644</v>
      </c>
      <c r="Q113" s="71">
        <f>_xll.DBRW($F$14,Q$36,$G$16,$G$17,$G$18,"YTD",$F113,$G$19,$G$22,$G$20)</f>
        <v>-565602.8899999999</v>
      </c>
      <c r="R113" s="71">
        <f>_xll.DBRW($F$14,R$36,$G$16,$G$17,$G$18,"YTD",$F113,$G$19,$G$22,$G$20)</f>
        <v>58104.65150744011</v>
      </c>
      <c r="S113" s="71">
        <f>_xll.DBRW($F$14,S$36,$G$16,$G$23,$G$18,"YTD",$F113,$G$19,$G$22,$G$20)</f>
        <v>0</v>
      </c>
      <c r="T113" s="72"/>
      <c r="U113" s="64">
        <f t="shared" si="52"/>
        <v>-6994.6055945565458</v>
      </c>
      <c r="V113" s="64">
        <f t="shared" si="53"/>
        <v>-630702.14710199658</v>
      </c>
      <c r="W113" s="64">
        <f t="shared" si="54"/>
        <v>-572597.49559455644</v>
      </c>
      <c r="X113" s="72"/>
      <c r="Y113" s="71">
        <f>_xll.DBRW($F$14,Y$36,$G$16,$G$17,$Y$28,"Period",$F113,$G$19,$G$22,$G$20)</f>
        <v>-565602.89</v>
      </c>
      <c r="Z113" s="71">
        <f>_xll.DBRW($F$14,Z$36,$G$16,$G$17,$Z$28,"Period",$F113,$G$19,$G$22,$G$20)</f>
        <v>58104.65150744011</v>
      </c>
      <c r="AA113" s="71">
        <f>_xll.DBRW($F$14,AA$36,$G$16,$G$23,$AA$28,"Period",$F113,$G$19,$G$22,$G$20)</f>
        <v>0</v>
      </c>
    </row>
    <row r="114" spans="1:27" s="40" customFormat="1" x14ac:dyDescent="0.3">
      <c r="A114" s="36" t="str">
        <f>IF(_xll.TM1RPTELISCONSOLIDATED($F$74,$F114),IF(_xll.TM1RPTELLEV($F$74,$F114)&lt;=5,_xll.TM1RPTELLEV($F$74,$F114),"Default"),IF(B114="1","Percent","Leaf"))</f>
        <v>Leaf</v>
      </c>
      <c r="B114" s="36" t="str" cm="1">
        <f t="array" ref="B114">_xll.DBRW("Finance:}Elementattributes_Accounts - MA",F114,"Format Flag - MI Reports - Percentages" )</f>
        <v/>
      </c>
      <c r="C114" s="36"/>
      <c r="D114" s="40" t="str" cm="1">
        <f t="array" ref="D114">_xll.DBR("Finance:}ElementAttributes_Accounts - MA",F114,"Period YTD")</f>
        <v>Period</v>
      </c>
      <c r="F114" s="108" t="s">
        <v>155</v>
      </c>
      <c r="G114" s="71">
        <f>_xll.DBRW($F$60,G$71,$G$63,$G$64,$G$65,$G$67,$F114,$G$62,$G$68,$G$66)</f>
        <v>-226691.16383169722</v>
      </c>
      <c r="H114" s="71">
        <f>_xll.DBRW($F$60,H$71,$G$63,$G$64,$G$65,$G$67,$F114,$G$62,$G$68,$G$66)</f>
        <v>-232899.46000000002</v>
      </c>
      <c r="I114" s="71">
        <f>_xll.DBRW($F$60,I$71,$G$63,$G$64,$G$65,$G$67,$F114,$G$62,$G$68,$G$66)</f>
        <v>-219844.90927809334</v>
      </c>
      <c r="J114" s="71">
        <f>_xll.DBRW($F$14,J$36,$G$16,$G$23,$G$18,"Period",$F114,$G$19,$G$22,$G$20)</f>
        <v>-290489.36000000004</v>
      </c>
      <c r="K114" s="72"/>
      <c r="L114" s="8">
        <f t="shared" si="49"/>
        <v>6208.296168302797</v>
      </c>
      <c r="M114" s="8">
        <f t="shared" si="50"/>
        <v>-6846.2545536038815</v>
      </c>
      <c r="N114" s="8">
        <f t="shared" si="51"/>
        <v>63798.19616830282</v>
      </c>
      <c r="O114" s="72"/>
      <c r="P114" s="71">
        <f>_xll.DBRW($F$14,P$36,$G$16,$G$17,$G$18,"YTD",$F114,$G$19,$G$22,$G$20)</f>
        <v>-1702952.6490224965</v>
      </c>
      <c r="Q114" s="71">
        <f>_xll.DBRW($F$14,Q$36,$G$16,$G$17,$G$18,"YTD",$F114,$G$19,$G$22,$G$20)</f>
        <v>-1703965.8200000003</v>
      </c>
      <c r="R114" s="71">
        <f>_xll.DBRW($F$14,R$36,$G$16,$G$17,$G$18,"YTD",$F114,$G$19,$G$22,$G$20)</f>
        <v>-1424747.675308144</v>
      </c>
      <c r="S114" s="71">
        <f>_xll.DBRW($F$14,S$36,$G$16,$G$23,$G$18,"YTD",$F114,$G$19,$G$22,$G$20)</f>
        <v>-1497659.21</v>
      </c>
      <c r="T114" s="72"/>
      <c r="U114" s="64">
        <f t="shared" si="52"/>
        <v>1013.1709775037598</v>
      </c>
      <c r="V114" s="64">
        <f t="shared" si="53"/>
        <v>-278204.97371435259</v>
      </c>
      <c r="W114" s="64">
        <f t="shared" si="54"/>
        <v>-205293.43902249658</v>
      </c>
      <c r="X114" s="72"/>
      <c r="Y114" s="71">
        <f>_xll.DBRW($F$14,Y$36,$G$16,$G$17,$Y$28,"Period",$F114,$G$19,$G$22,$G$20)</f>
        <v>-1703965.82</v>
      </c>
      <c r="Z114" s="71">
        <f>_xll.DBRW($F$14,Z$36,$G$16,$G$17,$Z$28,"Period",$F114,$G$19,$G$22,$G$20)</f>
        <v>-1424747.6753081433</v>
      </c>
      <c r="AA114" s="71">
        <f>_xll.DBRW($F$14,AA$36,$G$16,$G$23,$AA$28,"Period",$F114,$G$19,$G$22,$G$20)</f>
        <v>-1497659.2099999997</v>
      </c>
    </row>
    <row r="115" spans="1:27" s="40" customFormat="1" x14ac:dyDescent="0.3">
      <c r="A115" s="36" t="str">
        <f>IF(_xll.TM1RPTELISCONSOLIDATED($F$74,$F115),IF(_xll.TM1RPTELLEV($F$74,$F115)&lt;=5,_xll.TM1RPTELLEV($F$74,$F115),"Default"),IF(B115="1","Percent","Leaf"))</f>
        <v>Leaf</v>
      </c>
      <c r="B115" s="36" t="str" cm="1">
        <f t="array" ref="B115">_xll.DBRW("Finance:}Elementattributes_Accounts - MA",F115,"Format Flag - MI Reports - Percentages" )</f>
        <v/>
      </c>
      <c r="C115" s="36"/>
      <c r="D115" s="40" t="str" cm="1">
        <f t="array" ref="D115">_xll.DBR("Finance:}ElementAttributes_Accounts - MA",F115,"Period YTD")</f>
        <v>Period</v>
      </c>
      <c r="F115" s="108" t="s">
        <v>156</v>
      </c>
      <c r="G115" s="71">
        <f>_xll.DBRW($F$60,G$71,$G$63,$G$64,$G$65,$G$67,$F115,$G$62,$G$68,$G$66)</f>
        <v>-307602.67592227674</v>
      </c>
      <c r="H115" s="71">
        <f>_xll.DBRW($F$60,H$71,$G$63,$G$64,$G$65,$G$67,$F115,$G$62,$G$68,$G$66)</f>
        <v>-218799.96</v>
      </c>
      <c r="I115" s="71">
        <f>_xll.DBRW($F$60,I$71,$G$63,$G$64,$G$65,$G$67,$F115,$G$62,$G$68,$G$66)</f>
        <v>-337543.21851162077</v>
      </c>
      <c r="J115" s="71">
        <f>_xll.DBRW($F$14,J$36,$G$16,$G$23,$G$18,"Period",$F115,$G$19,$G$22,$G$20)</f>
        <v>-334108.09000000008</v>
      </c>
      <c r="K115" s="72"/>
      <c r="L115" s="8">
        <f t="shared" si="49"/>
        <v>-88802.715922276751</v>
      </c>
      <c r="M115" s="8">
        <f t="shared" si="50"/>
        <v>29940.542589344026</v>
      </c>
      <c r="N115" s="8">
        <f t="shared" si="51"/>
        <v>26505.414077723341</v>
      </c>
      <c r="O115" s="72"/>
      <c r="P115" s="71">
        <f>_xll.DBRW($F$14,P$36,$G$16,$G$17,$G$18,"YTD",$F115,$G$19,$G$22,$G$20)</f>
        <v>-3031056.2190560014</v>
      </c>
      <c r="Q115" s="71">
        <f>_xll.DBRW($F$14,Q$36,$G$16,$G$17,$G$18,"YTD",$F115,$G$19,$G$22,$G$20)</f>
        <v>-2883425.8599999994</v>
      </c>
      <c r="R115" s="71">
        <f>_xll.DBRW($F$14,R$36,$G$16,$G$17,$G$18,"YTD",$F115,$G$19,$G$22,$G$20)</f>
        <v>-3429603.847064137</v>
      </c>
      <c r="S115" s="71">
        <f>_xll.DBRW($F$14,S$36,$G$16,$G$23,$G$18,"YTD",$F115,$G$19,$G$22,$G$20)</f>
        <v>-3265192.8899999992</v>
      </c>
      <c r="T115" s="72"/>
      <c r="U115" s="64">
        <f t="shared" si="52"/>
        <v>-147630.35905600199</v>
      </c>
      <c r="V115" s="64">
        <f t="shared" si="53"/>
        <v>398547.62800813559</v>
      </c>
      <c r="W115" s="64">
        <f t="shared" si="54"/>
        <v>234136.6709439978</v>
      </c>
      <c r="X115" s="72"/>
      <c r="Y115" s="71">
        <f>_xll.DBRW($F$14,Y$36,$G$16,$G$17,$Y$28,"Period",$F115,$G$19,$G$22,$G$20)</f>
        <v>-2883425.8599999994</v>
      </c>
      <c r="Z115" s="71">
        <f>_xll.DBRW($F$14,Z$36,$G$16,$G$17,$Z$28,"Period",$F115,$G$19,$G$22,$G$20)</f>
        <v>-3429603.847064137</v>
      </c>
      <c r="AA115" s="71">
        <f>_xll.DBRW($F$14,AA$36,$G$16,$G$23,$AA$28,"Period",$F115,$G$19,$G$22,$G$20)</f>
        <v>-3265192.8899999997</v>
      </c>
    </row>
    <row r="116" spans="1:27" s="40" customFormat="1" x14ac:dyDescent="0.3">
      <c r="A116" s="36" t="str">
        <f>IF(_xll.TM1RPTELISCONSOLIDATED($F$74,$F116),IF(_xll.TM1RPTELLEV($F$74,$F116)&lt;=5,_xll.TM1RPTELLEV($F$74,$F116),"Default"),IF(B116="1","Percent","Leaf"))</f>
        <v>Leaf</v>
      </c>
      <c r="B116" s="36" t="str" cm="1">
        <f t="array" ref="B116">_xll.DBRW("Finance:}Elementattributes_Accounts - MA",F116,"Format Flag - MI Reports - Percentages" )</f>
        <v/>
      </c>
      <c r="C116" s="36"/>
      <c r="D116" s="40" t="str" cm="1">
        <f t="array" ref="D116">_xll.DBR("Finance:}ElementAttributes_Accounts - MA",F116,"Period YTD")</f>
        <v>Period</v>
      </c>
      <c r="F116" s="108" t="s">
        <v>157</v>
      </c>
      <c r="G116" s="71">
        <f>_xll.DBRW($F$60,G$71,$G$63,$G$64,$G$65,$G$67,$F116,$G$62,$G$68,$G$66)</f>
        <v>-7806.7779734304304</v>
      </c>
      <c r="H116" s="71">
        <f>_xll.DBRW($F$60,H$71,$G$63,$G$64,$G$65,$G$67,$F116,$G$62,$G$68,$G$66)</f>
        <v>-130102.5</v>
      </c>
      <c r="I116" s="71">
        <f>_xll.DBRW($F$60,I$71,$G$63,$G$64,$G$65,$G$67,$F116,$G$62,$G$68,$G$66)</f>
        <v>-181287.05195013175</v>
      </c>
      <c r="J116" s="71">
        <f>_xll.DBRW($F$14,J$36,$G$16,$G$23,$G$18,"Period",$F116,$G$19,$G$22,$G$20)</f>
        <v>-85042.02</v>
      </c>
      <c r="K116" s="72"/>
      <c r="L116" s="8">
        <f t="shared" si="49"/>
        <v>122295.72202656957</v>
      </c>
      <c r="M116" s="8">
        <f t="shared" si="50"/>
        <v>173480.27397670131</v>
      </c>
      <c r="N116" s="8">
        <f t="shared" si="51"/>
        <v>77235.242026569569</v>
      </c>
      <c r="O116" s="72"/>
      <c r="P116" s="71">
        <f>_xll.DBRW($F$14,P$36,$G$16,$G$17,$G$18,"YTD",$F116,$G$19,$G$22,$G$20)</f>
        <v>-1805084.5659116374</v>
      </c>
      <c r="Q116" s="71">
        <f>_xll.DBRW($F$14,Q$36,$G$16,$G$17,$G$18,"YTD",$F116,$G$19,$G$22,$G$20)</f>
        <v>-1639974.4100000001</v>
      </c>
      <c r="R116" s="71">
        <f>_xll.DBRW($F$14,R$36,$G$16,$G$17,$G$18,"YTD",$F116,$G$19,$G$22,$G$20)</f>
        <v>-1637338.2149262617</v>
      </c>
      <c r="S116" s="71">
        <f>_xll.DBRW($F$14,S$36,$G$16,$G$23,$G$18,"YTD",$F116,$G$19,$G$22,$G$20)</f>
        <v>-2020481.6700000004</v>
      </c>
      <c r="T116" s="72"/>
      <c r="U116" s="64">
        <f t="shared" si="52"/>
        <v>-165110.15591163724</v>
      </c>
      <c r="V116" s="64">
        <f t="shared" si="53"/>
        <v>-167746.3509853757</v>
      </c>
      <c r="W116" s="64">
        <f t="shared" si="54"/>
        <v>215397.104088363</v>
      </c>
      <c r="X116" s="72"/>
      <c r="Y116" s="71">
        <f>_xll.DBRW($F$14,Y$36,$G$16,$G$17,$Y$28,"Period",$F116,$G$19,$G$22,$G$20)</f>
        <v>-1639974.41</v>
      </c>
      <c r="Z116" s="71">
        <f>_xll.DBRW($F$14,Z$36,$G$16,$G$17,$Z$28,"Period",$F116,$G$19,$G$22,$G$20)</f>
        <v>-1637338.214926261</v>
      </c>
      <c r="AA116" s="71">
        <f>_xll.DBRW($F$14,AA$36,$G$16,$G$23,$AA$28,"Period",$F116,$G$19,$G$22,$G$20)</f>
        <v>-2020481.6700000004</v>
      </c>
    </row>
    <row r="117" spans="1:27" s="40" customFormat="1" x14ac:dyDescent="0.3">
      <c r="A117" s="36" t="str">
        <f>IF(_xll.TM1RPTELISCONSOLIDATED($F$74,$F117),IF(_xll.TM1RPTELLEV($F$74,$F117)&lt;=5,_xll.TM1RPTELLEV($F$74,$F117),"Default"),IF(B117="1","Percent","Leaf"))</f>
        <v>Leaf</v>
      </c>
      <c r="B117" s="36" t="str" cm="1">
        <f t="array" ref="B117">_xll.DBRW("Finance:}Elementattributes_Accounts - MA",F117,"Format Flag - MI Reports - Percentages" )</f>
        <v/>
      </c>
      <c r="C117" s="36"/>
      <c r="D117" s="40" t="str" cm="1">
        <f t="array" ref="D117">_xll.DBR("Finance:}ElementAttributes_Accounts - MA",F117,"Period YTD")</f>
        <v>Period</v>
      </c>
      <c r="F117" s="108" t="s">
        <v>158</v>
      </c>
      <c r="G117" s="71">
        <f>_xll.DBRW($F$60,G$71,$G$63,$G$64,$G$65,$G$67,$F117,$G$62,$G$68,$G$66)</f>
        <v>-35194.433176500192</v>
      </c>
      <c r="H117" s="71">
        <f>_xll.DBRW($F$60,H$71,$G$63,$G$64,$G$65,$G$67,$F117,$G$62,$G$68,$G$66)</f>
        <v>-43350.91</v>
      </c>
      <c r="I117" s="71">
        <f>_xll.DBRW($F$60,I$71,$G$63,$G$64,$G$65,$G$67,$F117,$G$62,$G$68,$G$66)</f>
        <v>-944.07845669606525</v>
      </c>
      <c r="J117" s="71">
        <f>_xll.DBRW($F$14,J$36,$G$16,$G$23,$G$18,"Period",$F117,$G$19,$G$22,$G$20)</f>
        <v>-17037.860000000004</v>
      </c>
      <c r="K117" s="72"/>
      <c r="L117" s="8">
        <f t="shared" si="49"/>
        <v>8156.4768234998119</v>
      </c>
      <c r="M117" s="8">
        <f t="shared" si="50"/>
        <v>-34250.354719804127</v>
      </c>
      <c r="N117" s="8">
        <f t="shared" si="51"/>
        <v>-18156.573176500187</v>
      </c>
      <c r="O117" s="72"/>
      <c r="P117" s="71">
        <f>_xll.DBRW($F$14,P$36,$G$16,$G$17,$G$18,"YTD",$F117,$G$19,$G$22,$G$20)</f>
        <v>-86003.519338446829</v>
      </c>
      <c r="Q117" s="71">
        <f>_xll.DBRW($F$14,Q$36,$G$16,$G$17,$G$18,"YTD",$F117,$G$19,$G$22,$G$20)</f>
        <v>-174991.06</v>
      </c>
      <c r="R117" s="71">
        <f>_xll.DBRW($F$14,R$36,$G$16,$G$17,$G$18,"YTD",$F117,$G$19,$G$22,$G$20)</f>
        <v>-13689.122044798412</v>
      </c>
      <c r="S117" s="71">
        <f>_xll.DBRW($F$14,S$36,$G$16,$G$23,$G$18,"YTD",$F117,$G$19,$G$22,$G$20)</f>
        <v>836961.77000000014</v>
      </c>
      <c r="T117" s="72"/>
      <c r="U117" s="64">
        <f t="shared" si="52"/>
        <v>88987.540661553168</v>
      </c>
      <c r="V117" s="64">
        <f t="shared" si="53"/>
        <v>-72314.397293648421</v>
      </c>
      <c r="W117" s="64">
        <f t="shared" si="54"/>
        <v>-922965.28933844692</v>
      </c>
      <c r="X117" s="72"/>
      <c r="Y117" s="71">
        <f>_xll.DBRW($F$14,Y$36,$G$16,$G$17,$Y$28,"Period",$F117,$G$19,$G$22,$G$20)</f>
        <v>-174991.06000000006</v>
      </c>
      <c r="Z117" s="71">
        <f>_xll.DBRW($F$14,Z$36,$G$16,$G$17,$Z$28,"Period",$F117,$G$19,$G$22,$G$20)</f>
        <v>-13689.122044798409</v>
      </c>
      <c r="AA117" s="71">
        <f>_xll.DBRW($F$14,AA$36,$G$16,$G$23,$AA$28,"Period",$F117,$G$19,$G$22,$G$20)</f>
        <v>836961.77000000014</v>
      </c>
    </row>
    <row r="118" spans="1:27" s="40" customFormat="1" x14ac:dyDescent="0.3">
      <c r="A118" s="36" t="str">
        <f>IF(_xll.TM1RPTELISCONSOLIDATED($F$74,$F118),IF(_xll.TM1RPTELLEV($F$74,$F118)&lt;=5,_xll.TM1RPTELLEV($F$74,$F118),"Default"),IF(B118="1","Percent","Leaf"))</f>
        <v>Leaf</v>
      </c>
      <c r="B118" s="36" t="str" cm="1">
        <f t="array" ref="B118">_xll.DBRW("Finance:}Elementattributes_Accounts - MA",F118,"Format Flag - MI Reports - Percentages" )</f>
        <v/>
      </c>
      <c r="C118" s="36"/>
      <c r="D118" s="40" t="str" cm="1">
        <f t="array" ref="D118">_xll.DBR("Finance:}ElementAttributes_Accounts - MA",F118,"Period YTD")</f>
        <v>Period</v>
      </c>
      <c r="F118" s="108" t="s">
        <v>159</v>
      </c>
      <c r="G118" s="71">
        <f>_xll.DBRW($F$60,G$71,$G$63,$G$64,$G$65,$G$67,$F118,$G$62,$G$68,$G$66)</f>
        <v>-103666.18980646027</v>
      </c>
      <c r="H118" s="71">
        <f>_xll.DBRW($F$60,H$71,$G$63,$G$64,$G$65,$G$67,$F118,$G$62,$G$68,$G$66)</f>
        <v>-81764.97</v>
      </c>
      <c r="I118" s="71">
        <f>_xll.DBRW($F$60,I$71,$G$63,$G$64,$G$65,$G$67,$F118,$G$62,$G$68,$G$66)</f>
        <v>-185128.16441233578</v>
      </c>
      <c r="J118" s="71">
        <f>_xll.DBRW($F$14,J$36,$G$16,$G$23,$G$18,"Period",$F118,$G$19,$G$22,$G$20)</f>
        <v>-146082.33999999997</v>
      </c>
      <c r="K118" s="72"/>
      <c r="L118" s="8">
        <f t="shared" si="49"/>
        <v>-21901.219806460271</v>
      </c>
      <c r="M118" s="8">
        <f t="shared" si="50"/>
        <v>81461.974605875512</v>
      </c>
      <c r="N118" s="8">
        <f t="shared" si="51"/>
        <v>42416.150193539695</v>
      </c>
      <c r="O118" s="72"/>
      <c r="P118" s="71">
        <f>_xll.DBRW($F$14,P$36,$G$16,$G$17,$G$18,"YTD",$F118,$G$19,$G$22,$G$20)</f>
        <v>-1379145.896482443</v>
      </c>
      <c r="Q118" s="71">
        <f>_xll.DBRW($F$14,Q$36,$G$16,$G$17,$G$18,"YTD",$F118,$G$19,$G$22,$G$20)</f>
        <v>-1316731.4200000002</v>
      </c>
      <c r="R118" s="71">
        <f>_xll.DBRW($F$14,R$36,$G$16,$G$17,$G$18,"YTD",$F118,$G$19,$G$22,$G$20)</f>
        <v>-1740461.9914512672</v>
      </c>
      <c r="S118" s="71">
        <f>_xll.DBRW($F$14,S$36,$G$16,$G$23,$G$18,"YTD",$F118,$G$19,$G$22,$G$20)</f>
        <v>-1600289.9500000002</v>
      </c>
      <c r="T118" s="72"/>
      <c r="U118" s="64">
        <f t="shared" si="52"/>
        <v>-62414.476482442813</v>
      </c>
      <c r="V118" s="64">
        <f t="shared" si="53"/>
        <v>361316.09496882418</v>
      </c>
      <c r="W118" s="64">
        <f t="shared" si="54"/>
        <v>221144.05351755721</v>
      </c>
      <c r="X118" s="72"/>
      <c r="Y118" s="71">
        <f>_xll.DBRW($F$14,Y$36,$G$16,$G$17,$Y$28,"Period",$F118,$G$19,$G$22,$G$20)</f>
        <v>-1316731.42</v>
      </c>
      <c r="Z118" s="71">
        <f>_xll.DBRW($F$14,Z$36,$G$16,$G$17,$Z$28,"Period",$F118,$G$19,$G$22,$G$20)</f>
        <v>-1740461.9914512669</v>
      </c>
      <c r="AA118" s="71">
        <f>_xll.DBRW($F$14,AA$36,$G$16,$G$23,$AA$28,"Period",$F118,$G$19,$G$22,$G$20)</f>
        <v>-1600289.9500000002</v>
      </c>
    </row>
    <row r="119" spans="1:27" s="40" customFormat="1" x14ac:dyDescent="0.3">
      <c r="A119" s="36" t="str">
        <f>IF(_xll.TM1RPTELISCONSOLIDATED($F$74,$F119),IF(_xll.TM1RPTELLEV($F$74,$F119)&lt;=5,_xll.TM1RPTELLEV($F$74,$F119),"Default"),IF(B119="1","Percent","Leaf"))</f>
        <v>Leaf</v>
      </c>
      <c r="B119" s="36" t="str" cm="1">
        <f t="array" ref="B119">_xll.DBRW("Finance:}Elementattributes_Accounts - MA",F119,"Format Flag - MI Reports - Percentages" )</f>
        <v/>
      </c>
      <c r="C119" s="36"/>
      <c r="D119" s="40" t="str" cm="1">
        <f t="array" ref="D119">_xll.DBR("Finance:}ElementAttributes_Accounts - MA",F119,"Period YTD")</f>
        <v>Period</v>
      </c>
      <c r="F119" s="108" t="s">
        <v>160</v>
      </c>
      <c r="G119" s="71">
        <f>_xll.DBRW($F$60,G$71,$G$63,$G$64,$G$65,$G$67,$F119,$G$62,$G$68,$G$66)</f>
        <v>-4774.5770359429889</v>
      </c>
      <c r="H119" s="71">
        <f>_xll.DBRW($F$60,H$71,$G$63,$G$64,$G$65,$G$67,$F119,$G$62,$G$68,$G$66)</f>
        <v>-27791.97</v>
      </c>
      <c r="I119" s="71">
        <f>_xll.DBRW($F$60,I$71,$G$63,$G$64,$G$65,$G$67,$F119,$G$62,$G$68,$G$66)</f>
        <v>-50896.46698743241</v>
      </c>
      <c r="J119" s="71">
        <f>_xll.DBRW($F$14,J$36,$G$16,$G$23,$G$18,"Period",$F119,$G$19,$G$22,$G$20)</f>
        <v>-38944.80999999999</v>
      </c>
      <c r="K119" s="72"/>
      <c r="L119" s="8">
        <f t="shared" si="49"/>
        <v>23017.392964057013</v>
      </c>
      <c r="M119" s="8">
        <f t="shared" si="50"/>
        <v>46121.889951489422</v>
      </c>
      <c r="N119" s="8">
        <f t="shared" si="51"/>
        <v>34170.232964057002</v>
      </c>
      <c r="O119" s="72"/>
      <c r="P119" s="71">
        <f>_xll.DBRW($F$14,P$36,$G$16,$G$17,$G$18,"YTD",$F119,$G$19,$G$22,$G$20)</f>
        <v>-261027.15340122479</v>
      </c>
      <c r="Q119" s="71">
        <f>_xll.DBRW($F$14,Q$36,$G$16,$G$17,$G$18,"YTD",$F119,$G$19,$G$22,$G$20)</f>
        <v>-306355.72999999992</v>
      </c>
      <c r="R119" s="71">
        <f>_xll.DBRW($F$14,R$36,$G$16,$G$17,$G$18,"YTD",$F119,$G$19,$G$22,$G$20)</f>
        <v>-372359.33567259437</v>
      </c>
      <c r="S119" s="71">
        <f>_xll.DBRW($F$14,S$36,$G$16,$G$23,$G$18,"YTD",$F119,$G$19,$G$22,$G$20)</f>
        <v>-406020.92</v>
      </c>
      <c r="T119" s="72"/>
      <c r="U119" s="64">
        <f t="shared" si="52"/>
        <v>45328.576598775137</v>
      </c>
      <c r="V119" s="64">
        <f t="shared" si="53"/>
        <v>111332.18227136959</v>
      </c>
      <c r="W119" s="64">
        <f t="shared" si="54"/>
        <v>144993.7665987752</v>
      </c>
      <c r="X119" s="72"/>
      <c r="Y119" s="71">
        <f>_xll.DBRW($F$14,Y$36,$G$16,$G$17,$Y$28,"Period",$F119,$G$19,$G$22,$G$20)</f>
        <v>-306355.72999999992</v>
      </c>
      <c r="Z119" s="71">
        <f>_xll.DBRW($F$14,Z$36,$G$16,$G$17,$Z$28,"Period",$F119,$G$19,$G$22,$G$20)</f>
        <v>-372359.33567259414</v>
      </c>
      <c r="AA119" s="71">
        <f>_xll.DBRW($F$14,AA$36,$G$16,$G$23,$AA$28,"Period",$F119,$G$19,$G$22,$G$20)</f>
        <v>-406020.92000000004</v>
      </c>
    </row>
    <row r="120" spans="1:27" s="40" customFormat="1" x14ac:dyDescent="0.3">
      <c r="A120" s="36" t="str">
        <f>IF(_xll.TM1RPTELISCONSOLIDATED($F$74,$F120),IF(_xll.TM1RPTELLEV($F$74,$F120)&lt;=5,_xll.TM1RPTELLEV($F$74,$F120),"Default"),IF(B120="1","Percent","Leaf"))</f>
        <v>Leaf</v>
      </c>
      <c r="B120" s="36" t="str" cm="1">
        <f t="array" ref="B120">_xll.DBRW("Finance:}Elementattributes_Accounts - MA",F120,"Format Flag - MI Reports - Percentages" )</f>
        <v/>
      </c>
      <c r="C120" s="36"/>
      <c r="D120" s="40" t="str" cm="1">
        <f t="array" ref="D120">_xll.DBR("Finance:}ElementAttributes_Accounts - MA",F120,"Period YTD")</f>
        <v>Period</v>
      </c>
      <c r="F120" s="108" t="s">
        <v>161</v>
      </c>
      <c r="G120" s="71">
        <f>_xll.DBRW($F$60,G$71,$G$63,$G$64,$G$65,$G$67,$F120,$G$62,$G$68,$G$66)</f>
        <v>-26071.869496643732</v>
      </c>
      <c r="H120" s="71">
        <f>_xll.DBRW($F$60,H$71,$G$63,$G$64,$G$65,$G$67,$F120,$G$62,$G$68,$G$66)</f>
        <v>-27897.82</v>
      </c>
      <c r="I120" s="71">
        <f>_xll.DBRW($F$60,I$71,$G$63,$G$64,$G$65,$G$67,$F120,$G$62,$G$68,$G$66)</f>
        <v>-26176.502443402256</v>
      </c>
      <c r="J120" s="71">
        <f>_xll.DBRW($F$14,J$36,$G$16,$G$23,$G$18,"Period",$F120,$G$19,$G$22,$G$20)</f>
        <v>-30972.75</v>
      </c>
      <c r="K120" s="72"/>
      <c r="L120" s="8">
        <f t="shared" si="49"/>
        <v>1825.9505033562673</v>
      </c>
      <c r="M120" s="8">
        <f t="shared" si="50"/>
        <v>104.63294675852376</v>
      </c>
      <c r="N120" s="8">
        <f t="shared" si="51"/>
        <v>4900.8805033562676</v>
      </c>
      <c r="O120" s="72"/>
      <c r="P120" s="71">
        <f>_xll.DBRW($F$14,P$36,$G$16,$G$17,$G$18,"YTD",$F120,$G$19,$G$22,$G$20)</f>
        <v>-224097.87267465715</v>
      </c>
      <c r="Q120" s="71">
        <f>_xll.DBRW($F$14,Q$36,$G$16,$G$17,$G$18,"YTD",$F120,$G$19,$G$22,$G$20)</f>
        <v>-235640.58999999997</v>
      </c>
      <c r="R120" s="71">
        <f>_xll.DBRW($F$14,R$36,$G$16,$G$17,$G$18,"YTD",$F120,$G$19,$G$22,$G$20)</f>
        <v>-345644.67827778595</v>
      </c>
      <c r="S120" s="71">
        <f>_xll.DBRW($F$14,S$36,$G$16,$G$23,$G$18,"YTD",$F120,$G$19,$G$22,$G$20)</f>
        <v>-328025.52999999997</v>
      </c>
      <c r="T120" s="72"/>
      <c r="U120" s="64">
        <f t="shared" si="52"/>
        <v>11542.717325342819</v>
      </c>
      <c r="V120" s="64">
        <f t="shared" si="53"/>
        <v>121546.8056031288</v>
      </c>
      <c r="W120" s="64">
        <f t="shared" si="54"/>
        <v>103927.65732534282</v>
      </c>
      <c r="X120" s="72"/>
      <c r="Y120" s="71">
        <f>_xll.DBRW($F$14,Y$36,$G$16,$G$17,$Y$28,"Period",$F120,$G$19,$G$22,$G$20)</f>
        <v>-235640.58999999997</v>
      </c>
      <c r="Z120" s="71">
        <f>_xll.DBRW($F$14,Z$36,$G$16,$G$17,$Z$28,"Period",$F120,$G$19,$G$22,$G$20)</f>
        <v>-345644.67827778589</v>
      </c>
      <c r="AA120" s="71">
        <f>_xll.DBRW($F$14,AA$36,$G$16,$G$23,$AA$28,"Period",$F120,$G$19,$G$22,$G$20)</f>
        <v>-328025.53000000003</v>
      </c>
    </row>
    <row r="121" spans="1:27" s="40" customFormat="1" x14ac:dyDescent="0.3">
      <c r="A121" s="36" t="str">
        <f>IF(_xll.TM1RPTELISCONSOLIDATED($F$74,$F121),IF(_xll.TM1RPTELLEV($F$74,$F121)&lt;=5,_xll.TM1RPTELLEV($F$74,$F121),"Default"),IF(B121="1","Percent","Leaf"))</f>
        <v>Leaf</v>
      </c>
      <c r="B121" s="36" t="str" cm="1">
        <f t="array" ref="B121">_xll.DBRW("Finance:}Elementattributes_Accounts - MA",F121,"Format Flag - MI Reports - Percentages" )</f>
        <v/>
      </c>
      <c r="C121" s="36"/>
      <c r="D121" s="40" t="str" cm="1">
        <f t="array" ref="D121">_xll.DBR("Finance:}ElementAttributes_Accounts - MA",F121,"Period YTD")</f>
        <v>Period</v>
      </c>
      <c r="F121" s="108" t="s">
        <v>162</v>
      </c>
      <c r="G121" s="71">
        <f>_xll.DBRW($F$60,G$71,$G$63,$G$64,$G$65,$G$67,$F121,$G$62,$G$68,$G$66)</f>
        <v>-14494.83</v>
      </c>
      <c r="H121" s="71">
        <f>_xll.DBRW($F$60,H$71,$G$63,$G$64,$G$65,$G$67,$F121,$G$62,$G$68,$G$66)</f>
        <v>3600</v>
      </c>
      <c r="I121" s="71">
        <f>_xll.DBRW($F$60,I$71,$G$63,$G$64,$G$65,$G$67,$F121,$G$62,$G$68,$G$66)</f>
        <v>-33870.5</v>
      </c>
      <c r="J121" s="71">
        <f>_xll.DBRW($F$14,J$36,$G$16,$G$23,$G$18,"Period",$F121,$G$19,$G$22,$G$20)</f>
        <v>-18309.919999999998</v>
      </c>
      <c r="K121" s="72"/>
      <c r="L121" s="8">
        <f t="shared" si="49"/>
        <v>-18094.830000000002</v>
      </c>
      <c r="M121" s="8">
        <f t="shared" si="50"/>
        <v>19375.669999999998</v>
      </c>
      <c r="N121" s="8">
        <f t="shared" si="51"/>
        <v>3815.0899999999983</v>
      </c>
      <c r="O121" s="72"/>
      <c r="P121" s="71">
        <f>_xll.DBRW($F$14,P$36,$G$16,$G$17,$G$18,"YTD",$F121,$G$19,$G$22,$G$20)</f>
        <v>-206922.18999999994</v>
      </c>
      <c r="Q121" s="71">
        <f>_xll.DBRW($F$14,Q$36,$G$16,$G$17,$G$18,"YTD",$F121,$G$19,$G$22,$G$20)</f>
        <v>-152668.79999999996</v>
      </c>
      <c r="R121" s="71">
        <f>_xll.DBRW($F$14,R$36,$G$16,$G$17,$G$18,"YTD",$F121,$G$19,$G$22,$G$20)</f>
        <v>-68050.440307885641</v>
      </c>
      <c r="S121" s="71">
        <f>_xll.DBRW($F$14,S$36,$G$16,$G$23,$G$18,"YTD",$F121,$G$19,$G$22,$G$20)</f>
        <v>-220087.53999999992</v>
      </c>
      <c r="T121" s="72"/>
      <c r="U121" s="64">
        <f t="shared" si="52"/>
        <v>-54253.389999999985</v>
      </c>
      <c r="V121" s="64">
        <f t="shared" si="53"/>
        <v>-138871.7496921143</v>
      </c>
      <c r="W121" s="64">
        <f t="shared" si="54"/>
        <v>13165.349999999977</v>
      </c>
      <c r="X121" s="72"/>
      <c r="Y121" s="71">
        <f>_xll.DBRW($F$14,Y$36,$G$16,$G$17,$Y$28,"Period",$F121,$G$19,$G$22,$G$20)</f>
        <v>-152668.79999999996</v>
      </c>
      <c r="Z121" s="71">
        <f>_xll.DBRW($F$14,Z$36,$G$16,$G$17,$Z$28,"Period",$F121,$G$19,$G$22,$G$20)</f>
        <v>-68050.440307885656</v>
      </c>
      <c r="AA121" s="71">
        <f>_xll.DBRW($F$14,AA$36,$G$16,$G$23,$AA$28,"Period",$F121,$G$19,$G$22,$G$20)</f>
        <v>-220087.53999999992</v>
      </c>
    </row>
    <row r="122" spans="1:27" s="40" customFormat="1" x14ac:dyDescent="0.3">
      <c r="A122" s="36" t="str">
        <f>IF(_xll.TM1RPTELISCONSOLIDATED($F$74,$F122),IF(_xll.TM1RPTELLEV($F$74,$F122)&lt;=5,_xll.TM1RPTELLEV($F$74,$F122),"Default"),IF(B122="1","Percent","Leaf"))</f>
        <v>Leaf</v>
      </c>
      <c r="B122" s="36" t="str" cm="1">
        <f t="array" ref="B122">_xll.DBRW("Finance:}Elementattributes_Accounts - MA",F122,"Format Flag - MI Reports - Percentages" )</f>
        <v/>
      </c>
      <c r="C122" s="36"/>
      <c r="D122" s="40" t="str" cm="1">
        <f t="array" ref="D122">_xll.DBR("Finance:}ElementAttributes_Accounts - MA",F122,"Period YTD")</f>
        <v>Period</v>
      </c>
      <c r="F122" s="108" t="s">
        <v>163</v>
      </c>
      <c r="G122" s="71">
        <f>_xll.DBRW($F$60,G$71,$G$63,$G$64,$G$65,$G$67,$F122,$G$62,$G$68,$G$66)</f>
        <v>120022.87639680761</v>
      </c>
      <c r="H122" s="71">
        <f>_xll.DBRW($F$60,H$71,$G$63,$G$64,$G$65,$G$67,$F122,$G$62,$G$68,$G$66)</f>
        <v>1122.9100000000001</v>
      </c>
      <c r="I122" s="71">
        <f>_xll.DBRW($F$60,I$71,$G$63,$G$64,$G$65,$G$67,$F122,$G$62,$G$68,$G$66)</f>
        <v>4722.9094584067352</v>
      </c>
      <c r="J122" s="71">
        <f>_xll.DBRW($F$14,J$36,$G$16,$G$23,$G$18,"Period",$F122,$G$19,$G$22,$G$20)</f>
        <v>747.09</v>
      </c>
      <c r="K122" s="72"/>
      <c r="L122" s="8">
        <f t="shared" si="49"/>
        <v>118899.96639680761</v>
      </c>
      <c r="M122" s="8">
        <f t="shared" si="50"/>
        <v>115299.96693840087</v>
      </c>
      <c r="N122" s="8">
        <f t="shared" si="51"/>
        <v>119275.78639680761</v>
      </c>
      <c r="O122" s="72"/>
      <c r="P122" s="71">
        <f>_xll.DBRW($F$14,P$36,$G$16,$G$17,$G$18,"YTD",$F122,$G$19,$G$22,$G$20)</f>
        <v>171656.34623412386</v>
      </c>
      <c r="Q122" s="71">
        <f>_xll.DBRW($F$14,Q$36,$G$16,$G$17,$G$18,"YTD",$F122,$G$19,$G$22,$G$20)</f>
        <v>45572.529999999992</v>
      </c>
      <c r="R122" s="71">
        <f>_xll.DBRW($F$14,R$36,$G$16,$G$17,$G$18,"YTD",$F122,$G$19,$G$22,$G$20)</f>
        <v>66579.9599837899</v>
      </c>
      <c r="S122" s="71">
        <f>_xll.DBRW($F$14,S$36,$G$16,$G$23,$G$18,"YTD",$F122,$G$19,$G$22,$G$20)</f>
        <v>15429.33</v>
      </c>
      <c r="T122" s="72"/>
      <c r="U122" s="64">
        <f t="shared" si="52"/>
        <v>126083.81623412386</v>
      </c>
      <c r="V122" s="64">
        <f t="shared" si="53"/>
        <v>105076.38625033396</v>
      </c>
      <c r="W122" s="64">
        <f t="shared" si="54"/>
        <v>156227.01623412388</v>
      </c>
      <c r="X122" s="72"/>
      <c r="Y122" s="71">
        <f>_xll.DBRW($F$14,Y$36,$G$16,$G$17,$Y$28,"Period",$F122,$G$19,$G$22,$G$20)</f>
        <v>45572.53</v>
      </c>
      <c r="Z122" s="71">
        <f>_xll.DBRW($F$14,Z$36,$G$16,$G$17,$Z$28,"Period",$F122,$G$19,$G$22,$G$20)</f>
        <v>66579.959983789944</v>
      </c>
      <c r="AA122" s="71">
        <f>_xll.DBRW($F$14,AA$36,$G$16,$G$23,$AA$28,"Period",$F122,$G$19,$G$22,$G$20)</f>
        <v>15429.330000000002</v>
      </c>
    </row>
    <row r="123" spans="1:27" s="40" customFormat="1" x14ac:dyDescent="0.3">
      <c r="A123" s="36" t="str">
        <f>IF(_xll.TM1RPTELISCONSOLIDATED($F$74,$F123),IF(_xll.TM1RPTELLEV($F$74,$F123)&lt;=5,_xll.TM1RPTELLEV($F$74,$F123),"Default"),IF(B123="1","Percent","Leaf"))</f>
        <v>Leaf</v>
      </c>
      <c r="B123" s="36" t="str" cm="1">
        <f t="array" ref="B123">_xll.DBRW("Finance:}Elementattributes_Accounts - MA",F123,"Format Flag - MI Reports - Percentages" )</f>
        <v/>
      </c>
      <c r="C123" s="36"/>
      <c r="D123" s="40" t="str" cm="1">
        <f t="array" ref="D123">_xll.DBR("Finance:}ElementAttributes_Accounts - MA",F123,"Period YTD")</f>
        <v>Period</v>
      </c>
      <c r="F123" s="108" t="s">
        <v>164</v>
      </c>
      <c r="G123" s="71">
        <f>_xll.DBRW($F$60,G$71,$G$63,$G$64,$G$65,$G$67,$F123,$G$62,$G$68,$G$66)</f>
        <v>113694.83147444129</v>
      </c>
      <c r="H123" s="71">
        <f>_xll.DBRW($F$60,H$71,$G$63,$G$64,$G$65,$G$67,$F123,$G$62,$G$68,$G$66)</f>
        <v>112374.48</v>
      </c>
      <c r="I123" s="71">
        <f>_xll.DBRW($F$60,I$71,$G$63,$G$64,$G$65,$G$67,$F123,$G$62,$G$68,$G$66)</f>
        <v>115886.36711114965</v>
      </c>
      <c r="J123" s="71">
        <f>_xll.DBRW($F$14,J$36,$G$16,$G$23,$G$18,"Period",$F123,$G$19,$G$22,$G$20)</f>
        <v>143885.97999999998</v>
      </c>
      <c r="K123" s="72"/>
      <c r="L123" s="8">
        <f t="shared" si="49"/>
        <v>1320.3514744412969</v>
      </c>
      <c r="M123" s="8">
        <f t="shared" si="50"/>
        <v>-2191.5356367083587</v>
      </c>
      <c r="N123" s="8">
        <f t="shared" si="51"/>
        <v>-30191.148525558689</v>
      </c>
      <c r="O123" s="72"/>
      <c r="P123" s="71">
        <f>_xll.DBRW($F$14,P$36,$G$16,$G$17,$G$18,"YTD",$F123,$G$19,$G$22,$G$20)</f>
        <v>1337028.1313110234</v>
      </c>
      <c r="Q123" s="71">
        <f>_xll.DBRW($F$14,Q$36,$G$16,$G$17,$G$18,"YTD",$F123,$G$19,$G$22,$G$20)</f>
        <v>1339353.08</v>
      </c>
      <c r="R123" s="71">
        <f>_xll.DBRW($F$14,R$36,$G$16,$G$17,$G$18,"YTD",$F123,$G$19,$G$22,$G$20)</f>
        <v>1291250.2237940002</v>
      </c>
      <c r="S123" s="71">
        <f>_xll.DBRW($F$14,S$36,$G$16,$G$23,$G$18,"YTD",$F123,$G$19,$G$22,$G$20)</f>
        <v>1506869.3</v>
      </c>
      <c r="T123" s="72"/>
      <c r="U123" s="64">
        <f t="shared" si="52"/>
        <v>-2324.9486889766995</v>
      </c>
      <c r="V123" s="64">
        <f t="shared" si="53"/>
        <v>45777.907517023152</v>
      </c>
      <c r="W123" s="64">
        <f t="shared" si="54"/>
        <v>-169841.16868897667</v>
      </c>
      <c r="X123" s="72"/>
      <c r="Y123" s="71">
        <f>_xll.DBRW($F$14,Y$36,$G$16,$G$17,$Y$28,"Period",$F123,$G$19,$G$22,$G$20)</f>
        <v>1339353.08</v>
      </c>
      <c r="Z123" s="71">
        <f>_xll.DBRW($F$14,Z$36,$G$16,$G$17,$Z$28,"Period",$F123,$G$19,$G$22,$G$20)</f>
        <v>1291250.2237940005</v>
      </c>
      <c r="AA123" s="71">
        <f>_xll.DBRW($F$14,AA$36,$G$16,$G$23,$AA$28,"Period",$F123,$G$19,$G$22,$G$20)</f>
        <v>1506869.3</v>
      </c>
    </row>
    <row r="124" spans="1:27" s="4" customFormat="1" x14ac:dyDescent="0.3">
      <c r="A124" s="4">
        <f>IF(_xll.TM1RPTELISCONSOLIDATED($F$74,$F124),IF(_xll.TM1RPTELLEV($F$74,$F124)&lt;=5,_xll.TM1RPTELLEV($F$74,$F124),"Default"),IF(B124="1","Percent","Leaf"))</f>
        <v>0</v>
      </c>
      <c r="B124" s="4" t="str" cm="1">
        <f t="array" ref="B124">_xll.DBRW("Finance:}Elementattributes_Accounts - MA",F124,"Format Flag - MI Reports - Percentages" )</f>
        <v/>
      </c>
      <c r="D124" s="4" t="str" cm="1">
        <f t="array" ref="D124">_xll.DBR("Finance:}ElementAttributes_Accounts - MA",F124,"Period YTD")</f>
        <v>Period</v>
      </c>
      <c r="F124" s="110" t="s">
        <v>165</v>
      </c>
      <c r="G124" s="57">
        <f>_xll.DBRW($F$60,G$71,$G$63,$G$64,$G$65,$G$67,$F124,$G$62,$G$68,$G$66)</f>
        <v>-1181541.9812823657</v>
      </c>
      <c r="H124" s="57">
        <f>_xll.DBRW($F$60,H$71,$G$63,$G$64,$G$65,$G$67,$F124,$G$62,$G$68,$G$66)</f>
        <v>-1448489.64</v>
      </c>
      <c r="I124" s="57">
        <f>_xll.DBRW($F$60,I$71,$G$63,$G$64,$G$65,$G$67,$F124,$G$62,$G$68,$G$66)</f>
        <v>-1800917.3599216142</v>
      </c>
      <c r="J124" s="57">
        <f>_xll.DBRW($F$14,J$36,$G$16,$G$23,$G$18,"Period",$F124,$G$19,$G$22,$G$20)</f>
        <v>-1546470.98</v>
      </c>
      <c r="K124" s="58"/>
      <c r="L124" s="57">
        <f t="shared" si="49"/>
        <v>266947.65871763416</v>
      </c>
      <c r="M124" s="57">
        <f t="shared" si="50"/>
        <v>619375.37863924843</v>
      </c>
      <c r="N124" s="57">
        <f t="shared" si="51"/>
        <v>364928.99871763424</v>
      </c>
      <c r="O124" s="58"/>
      <c r="P124" s="57">
        <f>_xll.DBRW($F$14,P$36,$G$16,$G$17,$G$18,"YTD",$F124,$G$19,$G$22,$G$20)</f>
        <v>-16987548.872297838</v>
      </c>
      <c r="Q124" s="57">
        <f>_xll.DBRW($F$14,Q$36,$G$16,$G$17,$G$18,"YTD",$F124,$G$19,$G$22,$G$20)</f>
        <v>-17256552.370000001</v>
      </c>
      <c r="R124" s="57">
        <f>_xll.DBRW($F$14,R$36,$G$16,$G$17,$G$18,"YTD",$F124,$G$19,$G$22,$G$20)</f>
        <v>-17375871.664691027</v>
      </c>
      <c r="S124" s="57">
        <f>_xll.DBRW($F$14,S$36,$G$16,$G$23,$G$18,"YTD",$F124,$G$19,$G$22,$G$20)</f>
        <v>-15672191.08</v>
      </c>
      <c r="T124" s="58"/>
      <c r="U124" s="57">
        <f t="shared" si="52"/>
        <v>269003.49770216271</v>
      </c>
      <c r="V124" s="57">
        <f t="shared" si="53"/>
        <v>388322.79239318892</v>
      </c>
      <c r="W124" s="57">
        <f t="shared" si="54"/>
        <v>-1315357.7922978383</v>
      </c>
      <c r="X124" s="58"/>
      <c r="Y124" s="57">
        <f>_xll.DBRW($F$14,Y$36,$G$16,$G$17,$Y$28,"Period",$F124,$G$19,$G$22,$G$20)</f>
        <v>-17256552.369999997</v>
      </c>
      <c r="Z124" s="57">
        <f>_xll.DBRW($F$14,Z$36,$G$16,$G$17,$Z$28,"Period",$F124,$G$19,$G$22,$G$20)</f>
        <v>-17375871.664691024</v>
      </c>
      <c r="AA124" s="57">
        <f>_xll.DBRW($F$14,AA$36,$G$16,$G$23,$AA$28,"Period",$F124,$G$19,$G$22,$G$20)</f>
        <v>-15672191.079999998</v>
      </c>
    </row>
    <row r="125" spans="1:27" s="35" customFormat="1" x14ac:dyDescent="0.3">
      <c r="A125" s="31" t="str">
        <f>IF(_xll.TM1RPTELISCONSOLIDATED($F$74,$F125),IF(_xll.TM1RPTELLEV($F$74,$F125)&lt;=5,_xll.TM1RPTELLEV($F$74,$F125),"Default"),IF(B125="1","Percent","Leaf"))</f>
        <v>Percent</v>
      </c>
      <c r="B125" s="31" t="str" cm="1">
        <f t="array" ref="B125">_xll.DBRW("Finance:}Elementattributes_Accounts - MA",F125,"Format Flag - MI Reports - Percentages" )</f>
        <v>1</v>
      </c>
      <c r="C125" s="31"/>
      <c r="D125" s="35" t="str" cm="1">
        <f t="array" ref="D125">_xll.DBR("Finance:}ElementAttributes_Accounts - MA",F125,"Period YTD")</f>
        <v>Period</v>
      </c>
      <c r="F125" s="112" t="s">
        <v>187</v>
      </c>
      <c r="G125" s="104">
        <f>_xll.DBRW($F$60,G$71,$G$63,$G$64,$G$65,$G$67,$F125,$G$62,$G$68,$G$66)</f>
        <v>-8.1958365353603235E-2</v>
      </c>
      <c r="H125" s="104">
        <f>_xll.DBRW($F$60,H$71,$G$63,$G$64,$G$65,$G$67,$F125,$G$62,$G$68,$G$66)</f>
        <v>-0.13051241802462926</v>
      </c>
      <c r="I125" s="104">
        <f>_xll.DBRW($F$60,I$71,$G$63,$G$64,$G$65,$G$67,$F125,$G$62,$G$68,$G$66)</f>
        <v>-0.12148548977947803</v>
      </c>
      <c r="J125" s="104">
        <f>_xll.DBRW($F$14,J$36,$G$16,$G$23,$G$18,"Period",$F125,$G$19,$G$22,$G$20)</f>
        <v>-0.11515744922742724</v>
      </c>
      <c r="K125" s="102"/>
      <c r="L125" s="104">
        <f t="shared" si="49"/>
        <v>4.8554052671026027E-2</v>
      </c>
      <c r="M125" s="104">
        <f t="shared" si="50"/>
        <v>3.9527124425874791E-2</v>
      </c>
      <c r="N125" s="104">
        <f t="shared" si="51"/>
        <v>3.3199083873824003E-2</v>
      </c>
      <c r="O125" s="102"/>
      <c r="P125" s="104">
        <f>_xll.DBRW($F$14,P$36,$G$16,$G$17,$G$18,"YTD",$F125,$G$19,$G$22,$G$20)</f>
        <v>-0.12906480085857522</v>
      </c>
      <c r="Q125" s="104">
        <f>_xll.DBRW($F$14,Q$36,$G$16,$G$17,$G$18,"YTD",$F125,$G$19,$G$22,$G$20)</f>
        <v>-0.13581461518144278</v>
      </c>
      <c r="R125" s="104">
        <f>_xll.DBRW($F$14,R$36,$G$16,$G$17,$G$18,"YTD",$F125,$G$19,$G$22,$G$20)</f>
        <v>-0.12389847094595391</v>
      </c>
      <c r="S125" s="104">
        <f>_xll.DBRW($F$14,S$36,$G$16,$G$23,$G$18,"YTD",$F125,$G$19,$G$22,$G$20)</f>
        <v>-0.10935629711302093</v>
      </c>
      <c r="T125" s="102"/>
      <c r="U125" s="104">
        <f t="shared" si="52"/>
        <v>6.7498143228675589E-3</v>
      </c>
      <c r="V125" s="104">
        <f t="shared" si="53"/>
        <v>-5.1663299126213091E-3</v>
      </c>
      <c r="W125" s="104">
        <f t="shared" si="54"/>
        <v>-1.9708503745554287E-2</v>
      </c>
      <c r="X125" s="102"/>
      <c r="Y125" s="104">
        <f>_xll.DBRW($F$14,Y$36,$G$16,$G$17,$Y$28,"Period",$F125,$G$19,$G$22,$G$20)</f>
        <v>-0.13581461518144258</v>
      </c>
      <c r="Z125" s="104">
        <f>_xll.DBRW($F$14,Z$36,$G$16,$G$17,$Z$28,"Period",$F125,$G$19,$G$22,$G$20)</f>
        <v>-0.12389847094595381</v>
      </c>
      <c r="AA125" s="104">
        <f>_xll.DBRW($F$14,AA$36,$G$16,$G$23,$AA$28,"Period",$F125,$G$19,$G$22,$G$20)</f>
        <v>-0.10935629711302085</v>
      </c>
    </row>
    <row r="126" spans="1:27" s="4" customFormat="1" x14ac:dyDescent="0.3">
      <c r="A126" s="4">
        <f>IF(_xll.TM1RPTELISCONSOLIDATED($F$74,$F126),IF(_xll.TM1RPTELLEV($F$74,$F126)&lt;=5,_xll.TM1RPTELLEV($F$74,$F126),"Default"),IF(B126="1","Percent","Leaf"))</f>
        <v>0</v>
      </c>
      <c r="B126" s="4" t="str" cm="1">
        <f t="array" ref="B126">_xll.DBRW("Finance:}Elementattributes_Accounts - MA",F126,"Format Flag - MI Reports - Percentages" )</f>
        <v/>
      </c>
      <c r="D126" s="4" t="str" cm="1">
        <f t="array" ref="D126">_xll.DBR("Finance:}ElementAttributes_Accounts - MA",F126,"Period YTD")</f>
        <v>Period</v>
      </c>
      <c r="F126" s="110" t="s">
        <v>166</v>
      </c>
      <c r="G126" s="57">
        <f>_xll.DBRW($F$60,G$71,$G$63,$G$64,$G$65,$G$67,$F126,$G$62,$G$68,$G$66)</f>
        <v>2632286.5564870057</v>
      </c>
      <c r="H126" s="57">
        <f>_xll.DBRW($F$60,H$71,$G$63,$G$64,$G$65,$G$67,$F126,$G$62,$G$68,$G$66)</f>
        <v>1450464.7600000014</v>
      </c>
      <c r="I126" s="57">
        <f>_xll.DBRW($F$60,I$71,$G$63,$G$64,$G$65,$G$67,$F126,$G$62,$G$68,$G$66)</f>
        <v>1771421.9462217179</v>
      </c>
      <c r="J126" s="57">
        <f>_xll.DBRW($F$14,J$36,$G$16,$G$23,$G$18,"Period",$F126,$G$19,$G$22,$G$20)</f>
        <v>2337392.5400000014</v>
      </c>
      <c r="K126" s="58"/>
      <c r="L126" s="57">
        <f t="shared" si="49"/>
        <v>1181821.7964870043</v>
      </c>
      <c r="M126" s="57">
        <f t="shared" si="50"/>
        <v>860864.6102652878</v>
      </c>
      <c r="N126" s="57">
        <f t="shared" si="51"/>
        <v>294894.01648700424</v>
      </c>
      <c r="O126" s="58"/>
      <c r="P126" s="57">
        <f>_xll.DBRW($F$14,P$36,$G$16,$G$17,$G$18,"YTD",$F126,$G$19,$G$22,$G$20)</f>
        <v>13578424.113648882</v>
      </c>
      <c r="Q126" s="57">
        <f>_xll.DBRW($F$14,Q$36,$G$16,$G$17,$G$18,"YTD",$F126,$G$19,$G$22,$G$20)</f>
        <v>11886755.340000002</v>
      </c>
      <c r="R126" s="57">
        <f>_xll.DBRW($F$14,R$36,$G$16,$G$17,$G$18,"YTD",$F126,$G$19,$G$22,$G$20)</f>
        <v>13559530.024600124</v>
      </c>
      <c r="S126" s="57">
        <f>_xll.DBRW($F$14,S$36,$G$16,$G$23,$G$18,"YTD",$F126,$G$19,$G$22,$G$20)</f>
        <v>13321939.330000002</v>
      </c>
      <c r="T126" s="58"/>
      <c r="U126" s="57">
        <f t="shared" si="52"/>
        <v>1691668.7736488804</v>
      </c>
      <c r="V126" s="57">
        <f t="shared" si="53"/>
        <v>18894.089048758149</v>
      </c>
      <c r="W126" s="57">
        <f t="shared" si="54"/>
        <v>256484.7836488802</v>
      </c>
      <c r="X126" s="58"/>
      <c r="Y126" s="57">
        <f>_xll.DBRW($F$14,Y$36,$G$16,$G$17,$Y$28,"Period",$F126,$G$19,$G$22,$G$20)</f>
        <v>11886755.340000063</v>
      </c>
      <c r="Z126" s="57">
        <f>_xll.DBRW($F$14,Z$36,$G$16,$G$17,$Z$28,"Period",$F126,$G$19,$G$22,$G$20)</f>
        <v>13559530.02460013</v>
      </c>
      <c r="AA126" s="57">
        <f>_xll.DBRW($F$14,AA$36,$G$16,$G$23,$AA$28,"Period",$F126,$G$19,$G$22,$G$20)</f>
        <v>13321939.330000008</v>
      </c>
    </row>
    <row r="127" spans="1:27" s="40" customFormat="1" x14ac:dyDescent="0.3">
      <c r="A127" s="36" t="str">
        <f>IF(_xll.TM1RPTELISCONSOLIDATED($F$74,$F127),IF(_xll.TM1RPTELLEV($F$74,$F127)&lt;=5,_xll.TM1RPTELLEV($F$74,$F127),"Default"),IF(B127="1","Percent","Leaf"))</f>
        <v>Leaf</v>
      </c>
      <c r="B127" s="36" t="str" cm="1">
        <f t="array" ref="B127">_xll.DBRW("Finance:}Elementattributes_Accounts - MA",F127,"Format Flag - MI Reports - Percentages" )</f>
        <v/>
      </c>
      <c r="C127" s="36"/>
      <c r="D127" s="40" t="str" cm="1">
        <f t="array" ref="D127">_xll.DBR("Finance:}ElementAttributes_Accounts - MA",F127,"Period YTD")</f>
        <v>Period</v>
      </c>
      <c r="F127" s="108" t="s">
        <v>167</v>
      </c>
      <c r="G127" s="71">
        <f>_xll.DBRW($F$60,G$71,$G$63,$G$64,$G$65,$G$67,$F127,$G$62,$G$68,$G$66)</f>
        <v>-405167.40331407089</v>
      </c>
      <c r="H127" s="71">
        <f>_xll.DBRW($F$60,H$71,$G$63,$G$64,$G$65,$G$67,$F127,$G$62,$G$68,$G$66)</f>
        <v>-398964.51000000007</v>
      </c>
      <c r="I127" s="71">
        <f>_xll.DBRW($F$60,I$71,$G$63,$G$64,$G$65,$G$67,$F127,$G$62,$G$68,$G$66)</f>
        <v>-572604.86813876312</v>
      </c>
      <c r="J127" s="71">
        <f>_xll.DBRW($F$14,J$36,$G$16,$G$23,$G$18,"Period",$F127,$G$19,$G$22,$G$20)</f>
        <v>-241968.44000000003</v>
      </c>
      <c r="K127" s="72"/>
      <c r="L127" s="8">
        <f t="shared" si="49"/>
        <v>-6202.893314070825</v>
      </c>
      <c r="M127" s="8">
        <f t="shared" si="50"/>
        <v>167437.46482469223</v>
      </c>
      <c r="N127" s="8">
        <f t="shared" si="51"/>
        <v>-163198.96331407086</v>
      </c>
      <c r="O127" s="72"/>
      <c r="P127" s="71">
        <f>_xll.DBRW($F$14,P$36,$G$16,$G$17,$G$18,"YTD",$F127,$G$19,$G$22,$G$20)</f>
        <v>-4873570.7227644362</v>
      </c>
      <c r="Q127" s="71">
        <f>_xll.DBRW($F$14,Q$36,$G$16,$G$17,$G$18,"YTD",$F127,$G$19,$G$22,$G$20)</f>
        <v>-4865953.57</v>
      </c>
      <c r="R127" s="71">
        <f>_xll.DBRW($F$14,R$36,$G$16,$G$17,$G$18,"YTD",$F127,$G$19,$G$22,$G$20)</f>
        <v>-5130878.690225143</v>
      </c>
      <c r="S127" s="71">
        <f>_xll.DBRW($F$14,S$36,$G$16,$G$23,$G$18,"YTD",$F127,$G$19,$G$22,$G$20)</f>
        <v>-4486288.6400000006</v>
      </c>
      <c r="T127" s="72"/>
      <c r="U127" s="64">
        <f t="shared" si="52"/>
        <v>-7617.1527644358575</v>
      </c>
      <c r="V127" s="64">
        <f t="shared" si="53"/>
        <v>257307.96746070683</v>
      </c>
      <c r="W127" s="64">
        <f t="shared" si="54"/>
        <v>-387282.08276443556</v>
      </c>
      <c r="X127" s="72"/>
      <c r="Y127" s="71">
        <f>_xll.DBRW($F$14,Y$36,$G$16,$G$17,$Y$28,"Period",$F127,$G$19,$G$22,$G$20)</f>
        <v>-4865953.57</v>
      </c>
      <c r="Z127" s="71">
        <f>_xll.DBRW($F$14,Z$36,$G$16,$G$17,$Z$28,"Period",$F127,$G$19,$G$22,$G$20)</f>
        <v>-5130878.690225143</v>
      </c>
      <c r="AA127" s="71">
        <f>_xll.DBRW($F$14,AA$36,$G$16,$G$23,$AA$28,"Period",$F127,$G$19,$G$22,$G$20)</f>
        <v>-4486288.6400000006</v>
      </c>
    </row>
    <row r="128" spans="1:27" s="40" customFormat="1" x14ac:dyDescent="0.3">
      <c r="A128" s="36" t="str">
        <f>IF(_xll.TM1RPTELISCONSOLIDATED($F$74,$F128),IF(_xll.TM1RPTELLEV($F$74,$F128)&lt;=5,_xll.TM1RPTELLEV($F$74,$F128),"Default"),IF(B128="1","Percent","Leaf"))</f>
        <v>Leaf</v>
      </c>
      <c r="B128" s="36" t="str" cm="1">
        <f t="array" ref="B128">_xll.DBRW("Finance:}Elementattributes_Accounts - MA",F128,"Format Flag - MI Reports - Percentages" )</f>
        <v/>
      </c>
      <c r="C128" s="36"/>
      <c r="D128" s="40" t="str" cm="1">
        <f t="array" ref="D128">_xll.DBR("Finance:}ElementAttributes_Accounts - MA",F128,"Period YTD")</f>
        <v>Period</v>
      </c>
      <c r="F128" s="108" t="s">
        <v>168</v>
      </c>
      <c r="G128" s="71">
        <f>_xll.DBRW($F$60,G$71,$G$63,$G$64,$G$65,$G$67,$F128,$G$62,$G$68,$G$66)</f>
        <v>-274856.67230190849</v>
      </c>
      <c r="H128" s="71">
        <f>_xll.DBRW($F$60,H$71,$G$63,$G$64,$G$65,$G$67,$F128,$G$62,$G$68,$G$66)</f>
        <v>-215083.30000000002</v>
      </c>
      <c r="I128" s="71">
        <f>_xll.DBRW($F$60,I$71,$G$63,$G$64,$G$65,$G$67,$F128,$G$62,$G$68,$G$66)</f>
        <v>-253155.93387249421</v>
      </c>
      <c r="J128" s="71">
        <f>_xll.DBRW($F$14,J$36,$G$16,$G$23,$G$18,"Period",$F128,$G$19,$G$22,$G$20)</f>
        <v>-399877.82000000007</v>
      </c>
      <c r="K128" s="72"/>
      <c r="L128" s="8">
        <f t="shared" si="49"/>
        <v>-59773.372301908472</v>
      </c>
      <c r="M128" s="8">
        <f t="shared" si="50"/>
        <v>-21700.738429414283</v>
      </c>
      <c r="N128" s="8">
        <f t="shared" si="51"/>
        <v>125021.14769809158</v>
      </c>
      <c r="O128" s="72"/>
      <c r="P128" s="71">
        <f>_xll.DBRW($F$14,P$36,$G$16,$G$17,$G$18,"YTD",$F128,$G$19,$G$22,$G$20)</f>
        <v>-2688163.8848768016</v>
      </c>
      <c r="Q128" s="71">
        <f>_xll.DBRW($F$14,Q$36,$G$16,$G$17,$G$18,"YTD",$F128,$G$19,$G$22,$G$20)</f>
        <v>-2626812.0100000002</v>
      </c>
      <c r="R128" s="71">
        <f>_xll.DBRW($F$14,R$36,$G$16,$G$17,$G$18,"YTD",$F128,$G$19,$G$22,$G$20)</f>
        <v>-2741777.4695194401</v>
      </c>
      <c r="S128" s="71">
        <f>_xll.DBRW($F$14,S$36,$G$16,$G$23,$G$18,"YTD",$F128,$G$19,$G$22,$G$20)</f>
        <v>-3282500.6799999997</v>
      </c>
      <c r="T128" s="72"/>
      <c r="U128" s="64">
        <f t="shared" si="52"/>
        <v>-61351.87487680139</v>
      </c>
      <c r="V128" s="64">
        <f t="shared" si="53"/>
        <v>53613.584642638452</v>
      </c>
      <c r="W128" s="64">
        <f t="shared" si="54"/>
        <v>594336.79512319807</v>
      </c>
      <c r="X128" s="72"/>
      <c r="Y128" s="71">
        <f>_xll.DBRW($F$14,Y$36,$G$16,$G$17,$Y$28,"Period",$F128,$G$19,$G$22,$G$20)</f>
        <v>-2626812.0099999998</v>
      </c>
      <c r="Z128" s="71">
        <f>_xll.DBRW($F$14,Z$36,$G$16,$G$17,$Z$28,"Period",$F128,$G$19,$G$22,$G$20)</f>
        <v>-2741777.4695194406</v>
      </c>
      <c r="AA128" s="71">
        <f>_xll.DBRW($F$14,AA$36,$G$16,$G$23,$AA$28,"Period",$F128,$G$19,$G$22,$G$20)</f>
        <v>-3282500.6800000006</v>
      </c>
    </row>
    <row r="129" spans="1:27" s="40" customFormat="1" x14ac:dyDescent="0.3">
      <c r="A129" s="36" t="str">
        <f>IF(_xll.TM1RPTELISCONSOLIDATED($F$74,$F129),IF(_xll.TM1RPTELLEV($F$74,$F129)&lt;=5,_xll.TM1RPTELLEV($F$74,$F129),"Default"),IF(B129="1","Percent","Leaf"))</f>
        <v>Leaf</v>
      </c>
      <c r="B129" s="36" t="str" cm="1">
        <f t="array" ref="B129">_xll.DBRW("Finance:}Elementattributes_Accounts - MA",F129,"Format Flag - MI Reports - Percentages" )</f>
        <v/>
      </c>
      <c r="C129" s="36"/>
      <c r="D129" s="40" t="str" cm="1">
        <f t="array" ref="D129">_xll.DBR("Finance:}ElementAttributes_Accounts - MA",F129,"Period YTD")</f>
        <v>Period</v>
      </c>
      <c r="F129" s="108" t="s">
        <v>57</v>
      </c>
      <c r="G129" s="71">
        <f>_xll.DBRW($F$60,G$71,$G$63,$G$64,$G$65,$G$67,$F129,$G$62,$G$68,$G$66)</f>
        <v>43199.227839712308</v>
      </c>
      <c r="H129" s="71">
        <f>_xll.DBRW($F$60,H$71,$G$63,$G$64,$G$65,$G$67,$F129,$G$62,$G$68,$G$66)</f>
        <v>-13281.08</v>
      </c>
      <c r="I129" s="71">
        <f>_xll.DBRW($F$60,I$71,$G$63,$G$64,$G$65,$G$67,$F129,$G$62,$G$68,$G$66)</f>
        <v>-15446.231444425177</v>
      </c>
      <c r="J129" s="71">
        <f>_xll.DBRW($F$14,J$36,$G$16,$G$23,$G$18,"Period",$F129,$G$19,$G$22,$G$20)</f>
        <v>-21105.08</v>
      </c>
      <c r="K129" s="72"/>
      <c r="L129" s="8">
        <f t="shared" si="49"/>
        <v>56480.30783971231</v>
      </c>
      <c r="M129" s="8">
        <f t="shared" si="50"/>
        <v>58645.459284137483</v>
      </c>
      <c r="N129" s="8">
        <f t="shared" si="51"/>
        <v>64304.30783971231</v>
      </c>
      <c r="O129" s="72"/>
      <c r="P129" s="71">
        <f>_xll.DBRW($F$14,P$36,$G$16,$G$17,$G$18,"YTD",$F129,$G$19,$G$22,$G$20)</f>
        <v>-155570.45252367583</v>
      </c>
      <c r="Q129" s="71">
        <f>_xll.DBRW($F$14,Q$36,$G$16,$G$17,$G$18,"YTD",$F129,$G$19,$G$22,$G$20)</f>
        <v>-210943.96000000002</v>
      </c>
      <c r="R129" s="71">
        <f>_xll.DBRW($F$14,R$36,$G$16,$G$17,$G$18,"YTD",$F129,$G$19,$G$22,$G$20)</f>
        <v>-145543.3414444252</v>
      </c>
      <c r="S129" s="71">
        <f>_xll.DBRW($F$14,S$36,$G$16,$G$23,$G$18,"YTD",$F129,$G$19,$G$22,$G$20)</f>
        <v>-193516.89999999997</v>
      </c>
      <c r="T129" s="72"/>
      <c r="U129" s="64">
        <f t="shared" si="52"/>
        <v>55373.507476324186</v>
      </c>
      <c r="V129" s="64">
        <f t="shared" si="53"/>
        <v>-10027.111079250637</v>
      </c>
      <c r="W129" s="64">
        <f t="shared" si="54"/>
        <v>37946.447476324131</v>
      </c>
      <c r="X129" s="72"/>
      <c r="Y129" s="71">
        <f>_xll.DBRW($F$14,Y$36,$G$16,$G$17,$Y$28,"Period",$F129,$G$19,$G$22,$G$20)</f>
        <v>-210943.96</v>
      </c>
      <c r="Z129" s="71">
        <f>_xll.DBRW($F$14,Z$36,$G$16,$G$17,$Z$28,"Period",$F129,$G$19,$G$22,$G$20)</f>
        <v>-145543.34144442523</v>
      </c>
      <c r="AA129" s="71">
        <f>_xll.DBRW($F$14,AA$36,$G$16,$G$23,$AA$28,"Period",$F129,$G$19,$G$22,$G$20)</f>
        <v>-193516.90000000002</v>
      </c>
    </row>
    <row r="130" spans="1:27" s="4" customFormat="1" x14ac:dyDescent="0.3">
      <c r="A130" s="4">
        <f>IF(_xll.TM1RPTELISCONSOLIDATED($F$74,$F130),IF(_xll.TM1RPTELLEV($F$74,$F130)&lt;=5,_xll.TM1RPTELLEV($F$74,$F130),"Default"),IF(B130="1","Percent","Leaf"))</f>
        <v>0</v>
      </c>
      <c r="B130" s="4" t="str" cm="1">
        <f t="array" ref="B130">_xll.DBRW("Finance:}Elementattributes_Accounts - MA",F130,"Format Flag - MI Reports - Percentages" )</f>
        <v/>
      </c>
      <c r="D130" s="4" t="str" cm="1">
        <f t="array" ref="D130">_xll.DBR("Finance:}ElementAttributes_Accounts - MA",F130,"Period YTD")</f>
        <v>Period</v>
      </c>
      <c r="F130" s="110" t="s">
        <v>169</v>
      </c>
      <c r="G130" s="57">
        <f>_xll.DBRW($F$60,G$71,$G$63,$G$64,$G$65,$G$67,$F130,$G$62,$G$68,$G$66)</f>
        <v>1995461.7087107385</v>
      </c>
      <c r="H130" s="57">
        <f>_xll.DBRW($F$60,H$71,$G$63,$G$64,$G$65,$G$67,$F130,$G$62,$G$68,$G$66)</f>
        <v>823135.87000000069</v>
      </c>
      <c r="I130" s="57">
        <f>_xll.DBRW($F$60,I$71,$G$63,$G$64,$G$65,$G$67,$F130,$G$62,$G$68,$G$66)</f>
        <v>930214.91276603553</v>
      </c>
      <c r="J130" s="57">
        <f>_xll.DBRW($F$14,J$36,$G$16,$G$23,$G$18,"Period",$F130,$G$19,$G$22,$G$20)</f>
        <v>1674441.2000000009</v>
      </c>
      <c r="K130" s="58"/>
      <c r="L130" s="57">
        <f t="shared" si="49"/>
        <v>1172325.8387107379</v>
      </c>
      <c r="M130" s="57">
        <f t="shared" si="50"/>
        <v>1065246.7959447028</v>
      </c>
      <c r="N130" s="57">
        <f t="shared" si="51"/>
        <v>321020.50871073757</v>
      </c>
      <c r="O130" s="58"/>
      <c r="P130" s="57">
        <f>_xll.DBRW($F$14,P$36,$G$16,$G$17,$G$18,"YTD",$F130,$G$19,$G$22,$G$20)</f>
        <v>5861119.0534839695</v>
      </c>
      <c r="Q130" s="57">
        <f>_xll.DBRW($F$14,Q$36,$G$16,$G$17,$G$18,"YTD",$F130,$G$19,$G$22,$G$20)</f>
        <v>4183045.8000000049</v>
      </c>
      <c r="R130" s="57">
        <f>_xll.DBRW($F$14,R$36,$G$16,$G$17,$G$18,"YTD",$F130,$G$19,$G$22,$G$20)</f>
        <v>5541330.5234111138</v>
      </c>
      <c r="S130" s="57">
        <f>_xll.DBRW($F$14,S$36,$G$16,$G$23,$G$18,"YTD",$F130,$G$19,$G$22,$G$20)</f>
        <v>5359633.1100000013</v>
      </c>
      <c r="T130" s="58"/>
      <c r="U130" s="57">
        <f t="shared" si="52"/>
        <v>1678073.2534839646</v>
      </c>
      <c r="V130" s="57">
        <f t="shared" si="53"/>
        <v>319788.53007285576</v>
      </c>
      <c r="W130" s="57">
        <f t="shared" si="54"/>
        <v>501485.94348396827</v>
      </c>
      <c r="X130" s="58"/>
      <c r="Y130" s="57">
        <f>_xll.DBRW($F$14,Y$36,$G$16,$G$17,$Y$28,"Period",$F130,$G$19,$G$22,$G$20)</f>
        <v>4183045.8000000636</v>
      </c>
      <c r="Z130" s="57">
        <f>_xll.DBRW($F$14,Z$36,$G$16,$G$17,$Z$28,"Period",$F130,$G$19,$G$22,$G$20)</f>
        <v>5541330.523411124</v>
      </c>
      <c r="AA130" s="57">
        <f>_xll.DBRW($F$14,AA$36,$G$16,$G$23,$AA$28,"Period",$F130,$G$19,$G$22,$G$20)</f>
        <v>5359633.1100000031</v>
      </c>
    </row>
    <row r="131" spans="1:27" s="35" customFormat="1" x14ac:dyDescent="0.3">
      <c r="A131" s="31" t="str">
        <f>IF(_xll.TM1RPTELISCONSOLIDATED($F$74,$F131),IF(_xll.TM1RPTELLEV($F$74,$F131)&lt;=5,_xll.TM1RPTELLEV($F$74,$F131),"Default"),IF(B131="1","Percent","Leaf"))</f>
        <v>Percent</v>
      </c>
      <c r="B131" s="31" t="str" cm="1">
        <f t="array" ref="B131">_xll.DBRW("Finance:}Elementattributes_Accounts - MA",F131,"Format Flag - MI Reports - Percentages" )</f>
        <v>1</v>
      </c>
      <c r="C131" s="31"/>
      <c r="D131" s="35" t="str" cm="1">
        <f t="array" ref="D131">_xll.DBR("Finance:}ElementAttributes_Accounts - MA",F131,"Period YTD")</f>
        <v>Period</v>
      </c>
      <c r="F131" s="112" t="s">
        <v>188</v>
      </c>
      <c r="G131" s="104">
        <f>_xll.DBRW($F$60,G$71,$G$63,$G$64,$G$65,$G$67,$F131,$G$62,$G$68,$G$66)</f>
        <v>0.13841639346080592</v>
      </c>
      <c r="H131" s="104">
        <f>_xll.DBRW($F$60,H$71,$G$63,$G$64,$G$65,$G$67,$F131,$G$62,$G$68,$G$66)</f>
        <v>7.4166531668467428E-2</v>
      </c>
      <c r="I131" s="104">
        <f>_xll.DBRW($F$60,I$71,$G$63,$G$64,$G$65,$G$67,$F131,$G$62,$G$68,$G$66)</f>
        <v>6.2750027731686128E-2</v>
      </c>
      <c r="J131" s="104">
        <f>_xll.DBRW($F$14,J$36,$G$16,$G$23,$G$18,"Period",$F131,$G$19,$G$22,$G$20)</f>
        <v>0.12468670926712933</v>
      </c>
      <c r="K131" s="102"/>
      <c r="L131" s="104">
        <f t="shared" si="49"/>
        <v>6.4249861792338492E-2</v>
      </c>
      <c r="M131" s="104">
        <f t="shared" si="50"/>
        <v>7.5666365729119792E-2</v>
      </c>
      <c r="N131" s="104">
        <f t="shared" si="51"/>
        <v>1.3729684193676595E-2</v>
      </c>
      <c r="O131" s="102"/>
      <c r="P131" s="104">
        <f>_xll.DBRW($F$14,P$36,$G$16,$G$17,$G$18,"YTD",$F131,$G$19,$G$22,$G$20)</f>
        <v>4.4530506969130884E-2</v>
      </c>
      <c r="Q131" s="104">
        <f>_xll.DBRW($F$14,Q$36,$G$16,$G$17,$G$18,"YTD",$F131,$G$19,$G$22,$G$20)</f>
        <v>3.2921915306849264E-2</v>
      </c>
      <c r="R131" s="104">
        <f>_xll.DBRW($F$14,R$36,$G$16,$G$17,$G$18,"YTD",$F131,$G$19,$G$22,$G$20)</f>
        <v>3.9512399268689567E-2</v>
      </c>
      <c r="S131" s="104">
        <f>_xll.DBRW($F$14,S$36,$G$16,$G$23,$G$18,"YTD",$F131,$G$19,$G$22,$G$20)</f>
        <v>3.7398065643922854E-2</v>
      </c>
      <c r="T131" s="102"/>
      <c r="U131" s="104">
        <f t="shared" si="52"/>
        <v>1.160859166228162E-2</v>
      </c>
      <c r="V131" s="104">
        <f t="shared" si="53"/>
        <v>5.0181077004413169E-3</v>
      </c>
      <c r="W131" s="104">
        <f t="shared" si="54"/>
        <v>7.1324413252080304E-3</v>
      </c>
      <c r="X131" s="102"/>
      <c r="Y131" s="104">
        <f>_xll.DBRW($F$14,Y$36,$G$16,$G$17,$Y$28,"Period",$F131,$G$19,$G$22,$G$20)</f>
        <v>3.2921915306849334E-2</v>
      </c>
      <c r="Z131" s="104">
        <f>_xll.DBRW($F$14,Z$36,$G$16,$G$17,$Z$28,"Period",$F131,$G$19,$G$22,$G$20)</f>
        <v>3.9512399268689651E-2</v>
      </c>
      <c r="AA131" s="104">
        <f>_xll.DBRW($F$14,AA$36,$G$16,$G$23,$AA$28,"Period",$F131,$G$19,$G$22,$G$20)</f>
        <v>3.7398065643922986E-2</v>
      </c>
    </row>
    <row r="132" spans="1:27" s="40" customFormat="1" x14ac:dyDescent="0.3">
      <c r="A132" s="36" t="str">
        <f>IF(_xll.TM1RPTELISCONSOLIDATED($F$74,$F132),IF(_xll.TM1RPTELLEV($F$74,$F132)&lt;=5,_xll.TM1RPTELLEV($F$74,$F132),"Default"),IF(B132="1","Percent","Leaf"))</f>
        <v>Leaf</v>
      </c>
      <c r="B132" s="36" t="str" cm="1">
        <f t="array" ref="B132">_xll.DBRW("Finance:}Elementattributes_Accounts - MA",F132,"Format Flag - MI Reports - Percentages" )</f>
        <v/>
      </c>
      <c r="C132" s="36"/>
      <c r="D132" s="40" t="str" cm="1">
        <f t="array" ref="D132">_xll.DBR("Finance:}ElementAttributes_Accounts - MA",F132,"Period YTD")</f>
        <v>Period</v>
      </c>
      <c r="F132" s="108" t="s">
        <v>172</v>
      </c>
      <c r="G132" s="71">
        <f>_xll.DBRW($F$60,G$71,$G$63,$G$64,$G$65,$G$67,$F132,$G$62,$G$68,$G$66)</f>
        <v>-243184.63165896339</v>
      </c>
      <c r="H132" s="71">
        <f>_xll.DBRW($F$60,H$71,$G$63,$G$64,$G$65,$G$67,$F132,$G$62,$G$68,$G$66)</f>
        <v>-217851.75</v>
      </c>
      <c r="I132" s="71">
        <f>_xll.DBRW($F$60,I$71,$G$63,$G$64,$G$65,$G$67,$F132,$G$62,$G$68,$G$66)</f>
        <v>-209851.77590677107</v>
      </c>
      <c r="J132" s="71">
        <f>_xll.DBRW($F$14,J$36,$G$16,$G$23,$G$18,"Period",$F132,$G$19,$G$22,$G$20)</f>
        <v>-228062.56</v>
      </c>
      <c r="K132" s="72"/>
      <c r="L132" s="8">
        <f t="shared" si="49"/>
        <v>-25332.881658963393</v>
      </c>
      <c r="M132" s="8">
        <f t="shared" si="50"/>
        <v>-33332.855752192321</v>
      </c>
      <c r="N132" s="8">
        <f t="shared" si="51"/>
        <v>-15122.071658963396</v>
      </c>
      <c r="O132" s="72"/>
      <c r="P132" s="71">
        <f>_xll.DBRW($F$14,P$36,$G$16,$G$17,$G$18,"YTD",$F132,$G$19,$G$22,$G$20)</f>
        <v>-2722941.4777299669</v>
      </c>
      <c r="Q132" s="71">
        <f>_xll.DBRW($F$14,Q$36,$G$16,$G$17,$G$18,"YTD",$F132,$G$19,$G$22,$G$20)</f>
        <v>-2712183.9599999995</v>
      </c>
      <c r="R132" s="71">
        <f>_xll.DBRW($F$14,R$36,$G$16,$G$17,$G$18,"YTD",$F132,$G$19,$G$22,$G$20)</f>
        <v>-2930168.4381496212</v>
      </c>
      <c r="S132" s="71">
        <f>_xll.DBRW($F$14,S$36,$G$16,$G$23,$G$18,"YTD",$F132,$G$19,$G$22,$G$20)</f>
        <v>-2342204.29</v>
      </c>
      <c r="T132" s="72"/>
      <c r="U132" s="64">
        <f t="shared" si="52"/>
        <v>-10757.517729967367</v>
      </c>
      <c r="V132" s="64">
        <f t="shared" si="53"/>
        <v>207226.96041965438</v>
      </c>
      <c r="W132" s="64">
        <f t="shared" si="54"/>
        <v>-380737.18772996683</v>
      </c>
      <c r="X132" s="72"/>
      <c r="Y132" s="71">
        <f>_xll.DBRW($F$14,Y$36,$G$16,$G$17,$Y$28,"Period",$F132,$G$19,$G$22,$G$20)</f>
        <v>-2712183.96</v>
      </c>
      <c r="Z132" s="71">
        <f>_xll.DBRW($F$14,Z$36,$G$16,$G$17,$Z$28,"Period",$F132,$G$19,$G$22,$G$20)</f>
        <v>-2930168.4381496217</v>
      </c>
      <c r="AA132" s="71">
        <f>_xll.DBRW($F$14,AA$36,$G$16,$G$23,$AA$28,"Period",$F132,$G$19,$G$22,$G$20)</f>
        <v>-2342204.29</v>
      </c>
    </row>
    <row r="133" spans="1:27" s="40" customFormat="1" x14ac:dyDescent="0.3">
      <c r="A133" s="36" t="str">
        <f>IF(_xll.TM1RPTELISCONSOLIDATED($F$74,$F133),IF(_xll.TM1RPTELLEV($F$74,$F133)&lt;=5,_xll.TM1RPTELLEV($F$74,$F133),"Default"),IF(B133="1","Percent","Leaf"))</f>
        <v>Leaf</v>
      </c>
      <c r="B133" s="36" t="str" cm="1">
        <f t="array" ref="B133">_xll.DBRW("Finance:}Elementattributes_Accounts - MA",F133,"Format Flag - MI Reports - Percentages" )</f>
        <v/>
      </c>
      <c r="C133" s="36"/>
      <c r="D133" s="40" t="str" cm="1">
        <f t="array" ref="D133">_xll.DBR("Finance:}ElementAttributes_Accounts - MA",F133,"Period YTD")</f>
        <v>Period</v>
      </c>
      <c r="F133" s="108" t="s">
        <v>173</v>
      </c>
      <c r="G133" s="71">
        <f>_xll.DBRW($F$60,G$71,$G$63,$G$64,$G$65,$G$67,$F133,$G$62,$G$68,$G$66)</f>
        <v>-87446.608471411761</v>
      </c>
      <c r="H133" s="71">
        <f>_xll.DBRW($F$60,H$71,$G$63,$G$64,$G$65,$G$67,$F133,$G$62,$G$68,$G$66)</f>
        <v>-67379.59</v>
      </c>
      <c r="I133" s="71">
        <f>_xll.DBRW($F$60,I$71,$G$63,$G$64,$G$65,$G$67,$F133,$G$62,$G$68,$G$66)</f>
        <v>-77214.550099500135</v>
      </c>
      <c r="J133" s="71">
        <f>_xll.DBRW($F$14,J$36,$G$16,$G$23,$G$18,"Period",$F133,$G$19,$G$22,$G$20)</f>
        <v>-68095.820000000022</v>
      </c>
      <c r="K133" s="72"/>
      <c r="L133" s="8">
        <f t="shared" si="49"/>
        <v>-20067.018471411764</v>
      </c>
      <c r="M133" s="8">
        <f t="shared" si="50"/>
        <v>-10232.058371911626</v>
      </c>
      <c r="N133" s="8">
        <f t="shared" si="51"/>
        <v>-19350.788471411739</v>
      </c>
      <c r="O133" s="72"/>
      <c r="P133" s="71">
        <f>_xll.DBRW($F$14,P$36,$G$16,$G$17,$G$18,"YTD",$F133,$G$19,$G$22,$G$20)</f>
        <v>-909273.24833406683</v>
      </c>
      <c r="Q133" s="71">
        <f>_xll.DBRW($F$14,Q$36,$G$16,$G$17,$G$18,"YTD",$F133,$G$19,$G$22,$G$20)</f>
        <v>-863901.18000000017</v>
      </c>
      <c r="R133" s="71">
        <f>_xll.DBRW($F$14,R$36,$G$16,$G$17,$G$18,"YTD",$F133,$G$19,$G$22,$G$20)</f>
        <v>-691034.7921896351</v>
      </c>
      <c r="S133" s="71">
        <f>_xll.DBRW($F$14,S$36,$G$16,$G$23,$G$18,"YTD",$F133,$G$19,$G$22,$G$20)</f>
        <v>-709134.21999999986</v>
      </c>
      <c r="T133" s="72"/>
      <c r="U133" s="64">
        <f t="shared" si="52"/>
        <v>-45372.068334066658</v>
      </c>
      <c r="V133" s="64">
        <f t="shared" si="53"/>
        <v>-218238.45614443172</v>
      </c>
      <c r="W133" s="64">
        <f t="shared" si="54"/>
        <v>-200139.02833406697</v>
      </c>
      <c r="X133" s="72"/>
      <c r="Y133" s="71">
        <f>_xll.DBRW($F$14,Y$36,$G$16,$G$17,$Y$28,"Period",$F133,$G$19,$G$22,$G$20)</f>
        <v>-863901.18000000028</v>
      </c>
      <c r="Z133" s="71">
        <f>_xll.DBRW($F$14,Z$36,$G$16,$G$17,$Z$28,"Period",$F133,$G$19,$G$22,$G$20)</f>
        <v>-691034.79218963464</v>
      </c>
      <c r="AA133" s="71">
        <f>_xll.DBRW($F$14,AA$36,$G$16,$G$23,$AA$28,"Period",$F133,$G$19,$G$22,$G$20)</f>
        <v>-709134.22</v>
      </c>
    </row>
    <row r="134" spans="1:27" s="40" customFormat="1" x14ac:dyDescent="0.3">
      <c r="A134" s="36" t="str">
        <f>IF(_xll.TM1RPTELISCONSOLIDATED($F$74,$F134),IF(_xll.TM1RPTELLEV($F$74,$F134)&lt;=5,_xll.TM1RPTELLEV($F$74,$F134),"Default"),IF(B134="1","Percent","Leaf"))</f>
        <v>Leaf</v>
      </c>
      <c r="B134" s="36" t="str" cm="1">
        <f t="array" ref="B134">_xll.DBRW("Finance:}Elementattributes_Accounts - MA",F134,"Format Flag - MI Reports - Percentages" )</f>
        <v/>
      </c>
      <c r="C134" s="36"/>
      <c r="D134" s="40" t="str" cm="1">
        <f t="array" ref="D134">_xll.DBR("Finance:}ElementAttributes_Accounts - MA",F134,"Period YTD")</f>
        <v>Period</v>
      </c>
      <c r="F134" s="108" t="s">
        <v>174</v>
      </c>
      <c r="G134" s="71">
        <f>_xll.DBRW($F$60,G$71,$G$63,$G$64,$G$65,$G$67,$F134,$G$62,$G$68,$G$66)</f>
        <v>-136276.94999999998</v>
      </c>
      <c r="H134" s="71">
        <f>_xll.DBRW($F$60,H$71,$G$63,$G$64,$G$65,$G$67,$F134,$G$62,$G$68,$G$66)</f>
        <v>-136927.74</v>
      </c>
      <c r="I134" s="71">
        <f>_xll.DBRW($F$60,I$71,$G$63,$G$64,$G$65,$G$67,$F134,$G$62,$G$68,$G$66)</f>
        <v>-137927.70784566959</v>
      </c>
      <c r="J134" s="71">
        <f>_xll.DBRW($F$14,J$36,$G$16,$G$23,$G$18,"Period",$F134,$G$19,$G$22,$G$20)</f>
        <v>-82360.249999999985</v>
      </c>
      <c r="K134" s="72"/>
      <c r="L134" s="8">
        <f t="shared" si="49"/>
        <v>650.79000000000815</v>
      </c>
      <c r="M134" s="8">
        <f t="shared" si="50"/>
        <v>1650.7578456696065</v>
      </c>
      <c r="N134" s="8">
        <f t="shared" si="51"/>
        <v>-53916.7</v>
      </c>
      <c r="O134" s="72"/>
      <c r="P134" s="71">
        <f>_xll.DBRW($F$14,P$36,$G$16,$G$17,$G$18,"YTD",$F134,$G$19,$G$22,$G$20)</f>
        <v>-1623448.301317337</v>
      </c>
      <c r="Q134" s="71">
        <f>_xll.DBRW($F$14,Q$36,$G$16,$G$17,$G$18,"YTD",$F134,$G$19,$G$22,$G$20)</f>
        <v>-1648252.98</v>
      </c>
      <c r="R134" s="71">
        <f>_xll.DBRW($F$14,R$36,$G$16,$G$17,$G$18,"YTD",$F134,$G$19,$G$22,$G$20)</f>
        <v>-1433299.5641480351</v>
      </c>
      <c r="S134" s="71">
        <f>_xll.DBRW($F$14,S$36,$G$16,$G$23,$G$18,"YTD",$F134,$G$19,$G$22,$G$20)</f>
        <v>-701818.53</v>
      </c>
      <c r="T134" s="72"/>
      <c r="U134" s="64">
        <f t="shared" si="52"/>
        <v>24804.678682663012</v>
      </c>
      <c r="V134" s="64">
        <f t="shared" si="53"/>
        <v>-190148.73716930184</v>
      </c>
      <c r="W134" s="64">
        <f t="shared" si="54"/>
        <v>-921629.77131733694</v>
      </c>
      <c r="X134" s="72"/>
      <c r="Y134" s="71">
        <f>_xll.DBRW($F$14,Y$36,$G$16,$G$17,$Y$28,"Period",$F134,$G$19,$G$22,$G$20)</f>
        <v>-1648252.98</v>
      </c>
      <c r="Z134" s="71">
        <f>_xll.DBRW($F$14,Z$36,$G$16,$G$17,$Z$28,"Period",$F134,$G$19,$G$22,$G$20)</f>
        <v>-1433299.5641480354</v>
      </c>
      <c r="AA134" s="71">
        <f>_xll.DBRW($F$14,AA$36,$G$16,$G$23,$AA$28,"Period",$F134,$G$19,$G$22,$G$20)</f>
        <v>-701818.53</v>
      </c>
    </row>
    <row r="135" spans="1:27" s="40" customFormat="1" x14ac:dyDescent="0.3">
      <c r="A135" s="36" t="str">
        <f>IF(_xll.TM1RPTELISCONSOLIDATED($F$74,$F135),IF(_xll.TM1RPTELLEV($F$74,$F135)&lt;=5,_xll.TM1RPTELLEV($F$74,$F135),"Default"),IF(B135="1","Percent","Leaf"))</f>
        <v>Leaf</v>
      </c>
      <c r="B135" s="36" t="str" cm="1">
        <f t="array" ref="B135">_xll.DBRW("Finance:}Elementattributes_Accounts - MA",F135,"Format Flag - MI Reports - Percentages" )</f>
        <v/>
      </c>
      <c r="C135" s="36"/>
      <c r="D135" s="40" t="str" cm="1">
        <f t="array" ref="D135">_xll.DBR("Finance:}ElementAttributes_Accounts - MA",F135,"Period YTD")</f>
        <v>Period</v>
      </c>
      <c r="F135" s="108" t="s">
        <v>170</v>
      </c>
      <c r="G135" s="71">
        <f>_xll.DBRW($F$60,G$71,$G$63,$G$64,$G$65,$G$67,$F135,$G$62,$G$68,$G$66)</f>
        <v>-965068.67089204572</v>
      </c>
      <c r="H135" s="71">
        <f>_xll.DBRW($F$60,H$71,$G$63,$G$64,$G$65,$G$67,$F135,$G$62,$G$68,$G$66)</f>
        <v>-96702.080000000002</v>
      </c>
      <c r="I135" s="71">
        <f>_xll.DBRW($F$60,I$71,$G$63,$G$64,$G$65,$G$67,$F135,$G$62,$G$68,$G$66)</f>
        <v>-692052.34713659144</v>
      </c>
      <c r="J135" s="71">
        <f>_xll.DBRW($F$14,J$36,$G$16,$G$23,$G$18,"Period",$F135,$G$19,$G$22,$G$20)</f>
        <v>-1180507.48</v>
      </c>
      <c r="K135" s="72"/>
      <c r="L135" s="8">
        <f t="shared" si="49"/>
        <v>-868366.59089204576</v>
      </c>
      <c r="M135" s="8">
        <f t="shared" si="50"/>
        <v>-273016.32375545427</v>
      </c>
      <c r="N135" s="8">
        <f t="shared" si="51"/>
        <v>215438.80910795426</v>
      </c>
      <c r="O135" s="72"/>
      <c r="P135" s="71">
        <f>_xll.DBRW($F$14,P$36,$G$16,$G$17,$G$18,"YTD",$F135,$G$19,$G$22,$G$20)</f>
        <v>-3436650.3509137952</v>
      </c>
      <c r="Q135" s="71">
        <f>_xll.DBRW($F$14,Q$36,$G$16,$G$17,$G$18,"YTD",$F135,$G$19,$G$22,$G$20)</f>
        <v>-2584985.4700000002</v>
      </c>
      <c r="R135" s="71">
        <f>_xll.DBRW($F$14,R$36,$G$16,$G$17,$G$18,"YTD",$F135,$G$19,$G$22,$G$20)</f>
        <v>-1264818.9771365914</v>
      </c>
      <c r="S135" s="71">
        <f>_xll.DBRW($F$14,S$36,$G$16,$G$23,$G$18,"YTD",$F135,$G$19,$G$22,$G$20)</f>
        <v>-3655455.13</v>
      </c>
      <c r="T135" s="72"/>
      <c r="U135" s="64">
        <f t="shared" si="52"/>
        <v>-851664.88091379497</v>
      </c>
      <c r="V135" s="64">
        <f t="shared" si="53"/>
        <v>-2171831.3737772037</v>
      </c>
      <c r="W135" s="64">
        <f t="shared" si="54"/>
        <v>218804.77908620471</v>
      </c>
      <c r="X135" s="72"/>
      <c r="Y135" s="71">
        <f>_xll.DBRW($F$14,Y$36,$G$16,$G$17,$Y$28,"Period",$F135,$G$19,$G$22,$G$20)</f>
        <v>-2584985.4700000007</v>
      </c>
      <c r="Z135" s="71">
        <f>_xll.DBRW($F$14,Z$36,$G$16,$G$17,$Z$28,"Period",$F135,$G$19,$G$22,$G$20)</f>
        <v>-1264818.9771365924</v>
      </c>
      <c r="AA135" s="71">
        <f>_xll.DBRW($F$14,AA$36,$G$16,$G$23,$AA$28,"Period",$F135,$G$19,$G$22,$G$20)</f>
        <v>-3655455.1299999994</v>
      </c>
    </row>
    <row r="136" spans="1:27" s="40" customFormat="1" x14ac:dyDescent="0.3">
      <c r="A136" s="36" t="str">
        <f>IF(_xll.TM1RPTELISCONSOLIDATED($F$74,$F136),IF(_xll.TM1RPTELLEV($F$74,$F136)&lt;=5,_xll.TM1RPTELLEV($F$74,$F136),"Default"),IF(B136="1","Percent","Leaf"))</f>
        <v>Leaf</v>
      </c>
      <c r="B136" s="36" t="str" cm="1">
        <f t="array" ref="B136">_xll.DBRW("Finance:}Elementattributes_Accounts - MA",F136,"Format Flag - MI Reports - Percentages" )</f>
        <v/>
      </c>
      <c r="C136" s="36"/>
      <c r="D136" s="40" t="str" cm="1">
        <f t="array" ref="D136">_xll.DBR("Finance:}ElementAttributes_Accounts - MA",F136,"Period YTD")</f>
        <v>Period</v>
      </c>
      <c r="F136" s="108" t="s">
        <v>171</v>
      </c>
      <c r="G136" s="71">
        <f>_xll.DBRW($F$60,G$71,$G$63,$G$64,$G$65,$G$67,$F136,$G$62,$G$68,$G$66)</f>
        <v>-255117.91683168316</v>
      </c>
      <c r="H136" s="71">
        <f>_xll.DBRW($F$60,H$71,$G$63,$G$64,$G$65,$G$67,$F136,$G$62,$G$68,$G$66)</f>
        <v>0</v>
      </c>
      <c r="I136" s="71">
        <f>_xll.DBRW($F$60,I$71,$G$63,$G$64,$G$65,$G$67,$F136,$G$62,$G$68,$G$66)</f>
        <v>0</v>
      </c>
      <c r="J136" s="71">
        <f>_xll.DBRW($F$14,J$36,$G$16,$G$23,$G$18,"Period",$F136,$G$19,$G$22,$G$20)</f>
        <v>-1140.71</v>
      </c>
      <c r="K136" s="72"/>
      <c r="L136" s="8">
        <f t="shared" si="49"/>
        <v>-255117.91683168316</v>
      </c>
      <c r="M136" s="8">
        <f t="shared" si="50"/>
        <v>-255117.91683168316</v>
      </c>
      <c r="N136" s="8">
        <f t="shared" si="51"/>
        <v>-253977.20683168317</v>
      </c>
      <c r="O136" s="72"/>
      <c r="P136" s="71">
        <f>_xll.DBRW($F$14,P$36,$G$16,$G$17,$G$18,"YTD",$F136,$G$19,$G$22,$G$20)</f>
        <v>-220528.28213821808</v>
      </c>
      <c r="Q136" s="71">
        <f>_xll.DBRW($F$14,Q$36,$G$16,$G$17,$G$18,"YTD",$F136,$G$19,$G$22,$G$20)</f>
        <v>31462.180000000004</v>
      </c>
      <c r="R136" s="71">
        <f>_xll.DBRW($F$14,R$36,$G$16,$G$17,$G$18,"YTD",$F136,$G$19,$G$22,$G$20)</f>
        <v>0</v>
      </c>
      <c r="S136" s="71">
        <f>_xll.DBRW($F$14,S$36,$G$16,$G$23,$G$18,"YTD",$F136,$G$19,$G$22,$G$20)</f>
        <v>750037.41000000015</v>
      </c>
      <c r="T136" s="72"/>
      <c r="U136" s="64">
        <f t="shared" si="52"/>
        <v>-251990.46213821808</v>
      </c>
      <c r="V136" s="64">
        <f t="shared" si="53"/>
        <v>-220528.28213821808</v>
      </c>
      <c r="W136" s="64">
        <f t="shared" si="54"/>
        <v>-970565.6921382182</v>
      </c>
      <c r="X136" s="72"/>
      <c r="Y136" s="71">
        <f>_xll.DBRW($F$14,Y$36,$G$16,$G$17,$Y$28,"Period",$F136,$G$19,$G$22,$G$20)</f>
        <v>31462.180000000004</v>
      </c>
      <c r="Z136" s="71">
        <f>_xll.DBRW($F$14,Z$36,$G$16,$G$17,$Z$28,"Period",$F136,$G$19,$G$22,$G$20)</f>
        <v>0</v>
      </c>
      <c r="AA136" s="71">
        <f>_xll.DBRW($F$14,AA$36,$G$16,$G$23,$AA$28,"Period",$F136,$G$19,$G$22,$G$20)</f>
        <v>750037.41000000015</v>
      </c>
    </row>
    <row r="137" spans="1:27" s="4" customFormat="1" x14ac:dyDescent="0.3">
      <c r="A137" s="4">
        <f>IF(_xll.TM1RPTELISCONSOLIDATED($F$74,$F137),IF(_xll.TM1RPTELLEV($F$74,$F137)&lt;=5,_xll.TM1RPTELLEV($F$74,$F137),"Default"),IF(B137="1","Percent","Leaf"))</f>
        <v>0</v>
      </c>
      <c r="B137" s="4" t="str" cm="1">
        <f t="array" ref="B137">_xll.DBRW("Finance:}Elementattributes_Accounts - MA",F137,"Format Flag - MI Reports - Percentages" )</f>
        <v/>
      </c>
      <c r="D137" s="4" t="str" cm="1">
        <f t="array" ref="D137">_xll.DBR("Finance:}ElementAttributes_Accounts - MA",F137,"Period YTD")</f>
        <v>Period</v>
      </c>
      <c r="F137" s="110" t="s">
        <v>175</v>
      </c>
      <c r="G137" s="57">
        <f>_xll.DBRW($F$60,G$71,$G$63,$G$64,$G$65,$G$67,$F137,$G$62,$G$68,$G$66)</f>
        <v>308366.93085663393</v>
      </c>
      <c r="H137" s="57">
        <f>_xll.DBRW($F$60,H$71,$G$63,$G$64,$G$65,$G$67,$F137,$G$62,$G$68,$G$66)</f>
        <v>304274.71000000072</v>
      </c>
      <c r="I137" s="57">
        <f>_xll.DBRW($F$60,I$71,$G$63,$G$64,$G$65,$G$67,$F137,$G$62,$G$68,$G$66)</f>
        <v>-120370.81343053219</v>
      </c>
      <c r="J137" s="57">
        <f>_xll.DBRW($F$14,J$36,$G$16,$G$23,$G$18,"Period",$F137,$G$19,$G$22,$G$20)</f>
        <v>114274.38000000104</v>
      </c>
      <c r="K137" s="58"/>
      <c r="L137" s="57">
        <f t="shared" ref="L137:L140" si="55">G137-H137</f>
        <v>4092.220856633212</v>
      </c>
      <c r="M137" s="57">
        <f t="shared" ref="M137:M140" si="56">G137-I137</f>
        <v>428737.7442871661</v>
      </c>
      <c r="N137" s="57">
        <f t="shared" ref="N137:N140" si="57">G137-J137</f>
        <v>194092.55085663288</v>
      </c>
      <c r="O137" s="58"/>
      <c r="P137" s="57">
        <f>_xll.DBRW($F$14,P$36,$G$16,$G$17,$G$18,"YTD",$F137,$G$19,$G$22,$G$20)</f>
        <v>-3051722.6069494137</v>
      </c>
      <c r="Q137" s="57">
        <f>_xll.DBRW($F$14,Q$36,$G$16,$G$17,$G$18,"YTD",$F137,$G$19,$G$22,$G$20)</f>
        <v>-3594815.6099999971</v>
      </c>
      <c r="R137" s="57">
        <f>_xll.DBRW($F$14,R$36,$G$16,$G$17,$G$18,"YTD",$F137,$G$19,$G$22,$G$20)</f>
        <v>-549027.07553547784</v>
      </c>
      <c r="S137" s="57">
        <f>_xll.DBRW($F$14,S$36,$G$16,$G$23,$G$18,"YTD",$F137,$G$19,$G$22,$G$20)</f>
        <v>-1298942.1899999978</v>
      </c>
      <c r="T137" s="58"/>
      <c r="U137" s="57">
        <f t="shared" ref="U137:U140" si="58">P137-Q137</f>
        <v>543093.00305058341</v>
      </c>
      <c r="V137" s="57">
        <f t="shared" ref="V137:V140" si="59">P137-R137</f>
        <v>-2502695.5314139361</v>
      </c>
      <c r="W137" s="57">
        <f t="shared" ref="W137:W140" si="60">P137-S137</f>
        <v>-1752780.4169494158</v>
      </c>
      <c r="X137" s="58"/>
      <c r="Y137" s="57">
        <f>_xll.DBRW($F$14,Y$36,$G$16,$G$17,$Y$28,"Period",$F137,$G$19,$G$22,$G$20)</f>
        <v>-3594815.6099999379</v>
      </c>
      <c r="Z137" s="57">
        <f>_xll.DBRW($F$14,Z$36,$G$16,$G$17,$Z$28,"Period",$F137,$G$19,$G$22,$G$20)</f>
        <v>-549027.07553547062</v>
      </c>
      <c r="AA137" s="57">
        <f>_xll.DBRW($F$14,AA$36,$G$16,$G$23,$AA$28,"Period",$F137,$G$19,$G$22,$G$20)</f>
        <v>-1298942.1899999944</v>
      </c>
    </row>
    <row r="138" spans="1:27" s="40" customFormat="1" x14ac:dyDescent="0.3">
      <c r="A138" s="36" t="str">
        <f>IF(_xll.TM1RPTELISCONSOLIDATED($F$74,$F138),IF(_xll.TM1RPTELLEV($F$74,$F138)&lt;=5,_xll.TM1RPTELLEV($F$74,$F138),"Default"),IF(B138="1","Percent","Leaf"))</f>
        <v>Leaf</v>
      </c>
      <c r="B138" s="36" t="str" cm="1">
        <f t="array" ref="B138">_xll.DBRW("Finance:}Elementattributes_Accounts - MA",F138,"Format Flag - MI Reports - Percentages" )</f>
        <v/>
      </c>
      <c r="C138" s="36"/>
      <c r="D138" s="40" t="str" cm="1">
        <f t="array" ref="D138">_xll.DBR("Finance:}ElementAttributes_Accounts - MA",F138,"Period YTD")</f>
        <v>Period</v>
      </c>
      <c r="F138" s="108" t="s">
        <v>176</v>
      </c>
      <c r="G138" s="71">
        <f>_xll.DBRW($F$60,G$71,$G$63,$G$64,$G$65,$G$67,$F138,$G$62,$G$68,$G$66)</f>
        <v>-130957.97714272651</v>
      </c>
      <c r="H138" s="71">
        <f>_xll.DBRW($F$60,H$71,$G$63,$G$64,$G$65,$G$67,$F138,$G$62,$G$68,$G$66)</f>
        <v>-214316.65</v>
      </c>
      <c r="I138" s="71">
        <f>_xll.DBRW($F$60,I$71,$G$63,$G$64,$G$65,$G$67,$F138,$G$62,$G$68,$G$66)</f>
        <v>-290514.05419022759</v>
      </c>
      <c r="J138" s="71">
        <f>_xll.DBRW($F$14,J$36,$G$16,$G$23,$G$18,"Period",$F138,$G$19,$G$22,$G$20)</f>
        <v>-66589.84</v>
      </c>
      <c r="K138" s="72"/>
      <c r="L138" s="8">
        <f t="shared" si="55"/>
        <v>83358.672857273486</v>
      </c>
      <c r="M138" s="8">
        <f t="shared" si="56"/>
        <v>159556.07704750108</v>
      </c>
      <c r="N138" s="8">
        <f t="shared" si="57"/>
        <v>-64368.137142726511</v>
      </c>
      <c r="O138" s="72"/>
      <c r="P138" s="71">
        <f>_xll.DBRW($F$14,P$36,$G$16,$G$17,$G$18,"YTD",$F138,$G$19,$G$22,$G$20)</f>
        <v>-815852.90934168291</v>
      </c>
      <c r="Q138" s="71">
        <f>_xll.DBRW($F$14,Q$36,$G$16,$G$17,$G$18,"YTD",$F138,$G$19,$G$22,$G$20)</f>
        <v>-763449.99</v>
      </c>
      <c r="R138" s="71">
        <f>_xll.DBRW($F$14,R$36,$G$16,$G$17,$G$18,"YTD",$F138,$G$19,$G$22,$G$20)</f>
        <v>-909670.97992370464</v>
      </c>
      <c r="S138" s="71">
        <f>_xll.DBRW($F$14,S$36,$G$16,$G$23,$G$18,"YTD",$F138,$G$19,$G$22,$G$20)</f>
        <v>-888744.68000000017</v>
      </c>
      <c r="T138" s="72"/>
      <c r="U138" s="64">
        <f t="shared" si="58"/>
        <v>-52402.919341682922</v>
      </c>
      <c r="V138" s="64">
        <f t="shared" si="59"/>
        <v>93818.070582021726</v>
      </c>
      <c r="W138" s="64">
        <f t="shared" si="60"/>
        <v>72891.770658317255</v>
      </c>
      <c r="X138" s="72"/>
      <c r="Y138" s="71">
        <f>_xll.DBRW($F$14,Y$36,$G$16,$G$17,$Y$28,"Period",$F138,$G$19,$G$22,$G$20)</f>
        <v>-763449.98999999976</v>
      </c>
      <c r="Z138" s="71">
        <f>_xll.DBRW($F$14,Z$36,$G$16,$G$17,$Z$28,"Period",$F138,$G$19,$G$22,$G$20)</f>
        <v>-909670.97992370464</v>
      </c>
      <c r="AA138" s="71">
        <f>_xll.DBRW($F$14,AA$36,$G$16,$G$23,$AA$28,"Period",$F138,$G$19,$G$22,$G$20)</f>
        <v>-888744.67999999982</v>
      </c>
    </row>
    <row r="139" spans="1:27" s="4" customFormat="1" x14ac:dyDescent="0.3">
      <c r="A139" s="4">
        <f>IF(_xll.TM1RPTELISCONSOLIDATED($F$74,$F139),IF(_xll.TM1RPTELLEV($F$74,$F139)&lt;=5,_xll.TM1RPTELLEV($F$74,$F139),"Default"),IF(B139="1","Percent","Leaf"))</f>
        <v>0</v>
      </c>
      <c r="B139" s="4" t="str" cm="1">
        <f t="array" ref="B139">_xll.DBRW("Finance:}Elementattributes_Accounts - MA",F139,"Format Flag - MI Reports - Percentages" )</f>
        <v/>
      </c>
      <c r="D139" s="4" t="str" cm="1">
        <f t="array" ref="D139">_xll.DBR("Finance:}ElementAttributes_Accounts - MA",F139,"Period YTD")</f>
        <v>Period</v>
      </c>
      <c r="F139" s="110" t="s">
        <v>177</v>
      </c>
      <c r="G139" s="57">
        <f>_xll.DBRW($F$60,G$71,$G$63,$G$64,$G$65,$G$67,$F139,$G$62,$G$68,$G$66)</f>
        <v>177408.95371390739</v>
      </c>
      <c r="H139" s="57">
        <f>_xll.DBRW($F$60,H$71,$G$63,$G$64,$G$65,$G$67,$F139,$G$62,$G$68,$G$66)</f>
        <v>89958.060000000711</v>
      </c>
      <c r="I139" s="57">
        <f>_xll.DBRW($F$60,I$71,$G$63,$G$64,$G$65,$G$67,$F139,$G$62,$G$68,$G$66)</f>
        <v>-410884.86762075982</v>
      </c>
      <c r="J139" s="57">
        <f>_xll.DBRW($F$14,J$36,$G$16,$G$23,$G$18,"Period",$F139,$G$19,$G$22,$G$20)</f>
        <v>47684.540000001085</v>
      </c>
      <c r="K139" s="58"/>
      <c r="L139" s="57">
        <f t="shared" si="55"/>
        <v>87450.893713906684</v>
      </c>
      <c r="M139" s="57">
        <f t="shared" si="56"/>
        <v>588293.82133466727</v>
      </c>
      <c r="N139" s="57">
        <f t="shared" si="57"/>
        <v>129724.41371390631</v>
      </c>
      <c r="O139" s="58"/>
      <c r="P139" s="57">
        <f>_xll.DBRW($F$14,P$36,$G$16,$G$17,$G$18,"YTD",$F139,$G$19,$G$22,$G$20)</f>
        <v>-3867575.5162910968</v>
      </c>
      <c r="Q139" s="57">
        <f>_xll.DBRW($F$14,Q$36,$G$16,$G$17,$G$18,"YTD",$F139,$G$19,$G$22,$G$20)</f>
        <v>-4358265.5999999978</v>
      </c>
      <c r="R139" s="57">
        <f>_xll.DBRW($F$14,R$36,$G$16,$G$17,$G$18,"YTD",$F139,$G$19,$G$22,$G$20)</f>
        <v>-1458698.0554591822</v>
      </c>
      <c r="S139" s="57">
        <f>_xll.DBRW($F$14,S$36,$G$16,$G$23,$G$18,"YTD",$F139,$G$19,$G$22,$G$20)</f>
        <v>-2187686.8699999978</v>
      </c>
      <c r="T139" s="58"/>
      <c r="U139" s="57">
        <f t="shared" si="58"/>
        <v>490690.08370890096</v>
      </c>
      <c r="V139" s="57">
        <f t="shared" si="59"/>
        <v>-2408877.4608319146</v>
      </c>
      <c r="W139" s="57">
        <f t="shared" si="60"/>
        <v>-1679888.646291099</v>
      </c>
      <c r="X139" s="58"/>
      <c r="Y139" s="57">
        <f>_xll.DBRW($F$14,Y$36,$G$16,$G$17,$Y$28,"Period",$F139,$G$19,$G$22,$G$20)</f>
        <v>-4358265.5999999382</v>
      </c>
      <c r="Z139" s="57">
        <f>_xll.DBRW($F$14,Z$36,$G$16,$G$17,$Z$28,"Period",$F139,$G$19,$G$22,$G$20)</f>
        <v>-1458698.0554591753</v>
      </c>
      <c r="AA139" s="57">
        <f>_xll.DBRW($F$14,AA$36,$G$16,$G$23,$AA$28,"Period",$F139,$G$19,$G$22,$G$20)</f>
        <v>-2187686.8699999964</v>
      </c>
    </row>
    <row r="140" spans="1:27" s="4" customFormat="1" x14ac:dyDescent="0.3">
      <c r="A140" s="4">
        <f>IF(_xll.TM1RPTELISCONSOLIDATED($F$74,$F140),IF(_xll.TM1RPTELLEV($F$74,$F140)&lt;=5,_xll.TM1RPTELLEV($F$74,$F140),"Default"),IF(B140="1","Percent","Leaf"))</f>
        <v>0</v>
      </c>
      <c r="B140" s="4" t="str" cm="1">
        <f t="array" ref="B140">_xll.DBRW("Finance:}Elementattributes_Accounts - MA",F140,"Format Flag - MI Reports - Percentages" )</f>
        <v/>
      </c>
      <c r="D140" s="4" t="str" cm="1">
        <f t="array" ref="D140">_xll.DBR("Finance:}ElementAttributes_Accounts - MA",F140,"Period YTD")</f>
        <v>Period</v>
      </c>
      <c r="F140" s="110" t="s">
        <v>178</v>
      </c>
      <c r="G140" s="57">
        <f>_xll.DBRW($F$60,G$71,$G$63,$G$64,$G$65,$G$67,$F140,$G$62,$G$68,$G$66)</f>
        <v>177408.95371390739</v>
      </c>
      <c r="H140" s="57">
        <f>_xll.DBRW($F$60,H$71,$G$63,$G$64,$G$65,$G$67,$F140,$G$62,$G$68,$G$66)</f>
        <v>89958.060000000711</v>
      </c>
      <c r="I140" s="57">
        <f>_xll.DBRW($F$60,I$71,$G$63,$G$64,$G$65,$G$67,$F140,$G$62,$G$68,$G$66)</f>
        <v>-411022.03623923619</v>
      </c>
      <c r="J140" s="57">
        <f>_xll.DBRW($F$14,J$36,$G$16,$G$23,$G$18,"Period",$F140,$G$19,$G$22,$G$20)</f>
        <v>47684.540000001056</v>
      </c>
      <c r="K140" s="58"/>
      <c r="L140" s="57">
        <f t="shared" si="55"/>
        <v>87450.893713906684</v>
      </c>
      <c r="M140" s="57">
        <f t="shared" si="56"/>
        <v>588430.98995314352</v>
      </c>
      <c r="N140" s="57">
        <f t="shared" si="57"/>
        <v>129724.41371390634</v>
      </c>
      <c r="O140" s="58"/>
      <c r="P140" s="57">
        <f>_xll.DBRW($F$14,P$36,$G$16,$G$17,$G$18,"YTD",$F140,$G$19,$G$22,$G$20)</f>
        <v>-3867575.5162910968</v>
      </c>
      <c r="Q140" s="57">
        <f>_xll.DBRW($F$14,Q$36,$G$16,$G$17,$G$18,"YTD",$F140,$G$19,$G$22,$G$20)</f>
        <v>-4358265.5999999978</v>
      </c>
      <c r="R140" s="57">
        <f>_xll.DBRW($F$14,R$36,$G$16,$G$17,$G$18,"YTD",$F140,$G$19,$G$22,$G$20)</f>
        <v>-1211198.7271654163</v>
      </c>
      <c r="S140" s="57">
        <f>_xll.DBRW($F$14,S$36,$G$16,$G$23,$G$18,"YTD",$F140,$G$19,$G$22,$G$20)</f>
        <v>-2187686.8699999982</v>
      </c>
      <c r="T140" s="58"/>
      <c r="U140" s="57">
        <f t="shared" si="58"/>
        <v>490690.08370890096</v>
      </c>
      <c r="V140" s="57">
        <f t="shared" si="59"/>
        <v>-2656376.7891256805</v>
      </c>
      <c r="W140" s="57">
        <f t="shared" si="60"/>
        <v>-1679888.6462910986</v>
      </c>
      <c r="X140" s="58"/>
      <c r="Y140" s="57">
        <f>_xll.DBRW($F$14,Y$36,$G$16,$G$17,$Y$28,"Period",$F140,$G$19,$G$22,$G$20)</f>
        <v>-4358265.5999999382</v>
      </c>
      <c r="Z140" s="57">
        <f>_xll.DBRW($F$14,Z$36,$G$16,$G$17,$Z$28,"Period",$F140,$G$19,$G$22,$G$20)</f>
        <v>-1211198.7271654082</v>
      </c>
      <c r="AA140" s="57">
        <f>_xll.DBRW($F$14,AA$36,$G$16,$G$23,$AA$28,"Period",$F140,$G$19,$G$22,$G$20)</f>
        <v>-2187686.8699999964</v>
      </c>
    </row>
    <row r="142" spans="1:27" hidden="1" x14ac:dyDescent="0.3"/>
    <row r="143" spans="1:27" hidden="1" x14ac:dyDescent="0.3">
      <c r="A143" s="1" t="s">
        <v>0</v>
      </c>
      <c r="B143" s="1"/>
      <c r="C143" s="1"/>
    </row>
    <row r="144" spans="1:27" s="4" customFormat="1" hidden="1" x14ac:dyDescent="0.3">
      <c r="A144" s="4">
        <v>0</v>
      </c>
      <c r="F144" s="56" t="s">
        <v>4</v>
      </c>
      <c r="G144" s="57">
        <v>123.456789</v>
      </c>
      <c r="H144" s="57">
        <v>123.456789</v>
      </c>
      <c r="I144" s="57">
        <v>123.456789</v>
      </c>
      <c r="J144" s="57">
        <v>123.456789</v>
      </c>
      <c r="K144" s="58">
        <v>123.456789</v>
      </c>
      <c r="L144" s="57">
        <v>123.456789</v>
      </c>
      <c r="M144" s="57">
        <v>123.456789</v>
      </c>
      <c r="N144" s="57">
        <v>123.456789</v>
      </c>
      <c r="O144" s="58">
        <v>123.456789</v>
      </c>
      <c r="P144" s="57">
        <v>123.456789</v>
      </c>
      <c r="Q144" s="57">
        <v>123.456789</v>
      </c>
      <c r="R144" s="57">
        <v>123.456789</v>
      </c>
      <c r="S144" s="57">
        <v>123.456789</v>
      </c>
      <c r="T144" s="58">
        <v>123.456789</v>
      </c>
      <c r="U144" s="57">
        <v>123.456789</v>
      </c>
      <c r="V144" s="57">
        <v>123.456789</v>
      </c>
      <c r="W144" s="57">
        <v>123.456789</v>
      </c>
      <c r="X144" s="58">
        <v>123.456789</v>
      </c>
      <c r="Y144" s="57">
        <v>123.456789</v>
      </c>
      <c r="Z144" s="57">
        <v>123.456789</v>
      </c>
      <c r="AA144" s="57">
        <v>123.456789</v>
      </c>
    </row>
    <row r="145" spans="1:27" s="9" customFormat="1" hidden="1" x14ac:dyDescent="0.3">
      <c r="A145" s="9">
        <v>1</v>
      </c>
      <c r="F145" s="59" t="s">
        <v>4</v>
      </c>
      <c r="G145" s="60">
        <v>123.456789</v>
      </c>
      <c r="H145" s="60">
        <v>123.456789</v>
      </c>
      <c r="I145" s="60">
        <v>123.456789</v>
      </c>
      <c r="J145" s="60">
        <v>123.456789</v>
      </c>
      <c r="K145" s="61">
        <v>123.456789</v>
      </c>
      <c r="L145" s="60">
        <v>123.456789</v>
      </c>
      <c r="M145" s="60">
        <v>123.456789</v>
      </c>
      <c r="N145" s="60">
        <v>123.456789</v>
      </c>
      <c r="O145" s="61">
        <v>123.456789</v>
      </c>
      <c r="P145" s="60">
        <v>123.456789</v>
      </c>
      <c r="Q145" s="60">
        <v>123.456789</v>
      </c>
      <c r="R145" s="60">
        <v>123.456789</v>
      </c>
      <c r="S145" s="60">
        <v>123.456789</v>
      </c>
      <c r="T145" s="61">
        <v>123.456789</v>
      </c>
      <c r="U145" s="60">
        <v>123.456789</v>
      </c>
      <c r="V145" s="60">
        <v>123.456789</v>
      </c>
      <c r="W145" s="60">
        <v>123.456789</v>
      </c>
      <c r="X145" s="61">
        <v>123.456789</v>
      </c>
      <c r="Y145" s="60">
        <v>123.456789</v>
      </c>
      <c r="Z145" s="60">
        <v>123.456789</v>
      </c>
      <c r="AA145" s="60">
        <v>123.456789</v>
      </c>
    </row>
    <row r="146" spans="1:27" s="13" customFormat="1" hidden="1" x14ac:dyDescent="0.3">
      <c r="A146" s="13">
        <v>2</v>
      </c>
      <c r="F146" s="14" t="s">
        <v>4</v>
      </c>
      <c r="G146" s="62">
        <v>123.456789</v>
      </c>
      <c r="H146" s="62">
        <v>123.456789</v>
      </c>
      <c r="I146" s="62">
        <v>123.456789</v>
      </c>
      <c r="J146" s="62">
        <v>123.456789</v>
      </c>
      <c r="K146" s="63">
        <v>123.456789</v>
      </c>
      <c r="L146" s="8">
        <v>123.456789</v>
      </c>
      <c r="M146" s="8">
        <v>123.456789</v>
      </c>
      <c r="N146" s="8">
        <v>123.456789</v>
      </c>
      <c r="O146" s="63">
        <v>123.456789</v>
      </c>
      <c r="P146" s="62">
        <v>123.456789</v>
      </c>
      <c r="Q146" s="62">
        <v>123.456789</v>
      </c>
      <c r="R146" s="62">
        <v>123.456789</v>
      </c>
      <c r="S146" s="62">
        <v>123.456789</v>
      </c>
      <c r="T146" s="63">
        <v>123.456789</v>
      </c>
      <c r="U146" s="64">
        <v>123.456789</v>
      </c>
      <c r="V146" s="64">
        <v>123.456789</v>
      </c>
      <c r="W146" s="64">
        <v>123.456789</v>
      </c>
      <c r="X146" s="63">
        <v>123.456789</v>
      </c>
      <c r="Y146" s="62">
        <v>123.456789</v>
      </c>
      <c r="Z146" s="62">
        <v>123.456789</v>
      </c>
      <c r="AA146" s="62">
        <v>123.456789</v>
      </c>
    </row>
    <row r="147" spans="1:27" s="17" customFormat="1" hidden="1" x14ac:dyDescent="0.3">
      <c r="A147" s="17">
        <v>3</v>
      </c>
      <c r="F147" s="18" t="s">
        <v>4</v>
      </c>
      <c r="G147" s="65">
        <v>123.456789</v>
      </c>
      <c r="H147" s="65">
        <v>123.456789</v>
      </c>
      <c r="I147" s="65">
        <v>123.456789</v>
      </c>
      <c r="J147" s="65">
        <v>123.456789</v>
      </c>
      <c r="K147" s="66">
        <v>123.456789</v>
      </c>
      <c r="L147" s="8">
        <v>123.456789</v>
      </c>
      <c r="M147" s="8">
        <v>123.456789</v>
      </c>
      <c r="N147" s="8">
        <v>123.456789</v>
      </c>
      <c r="O147" s="66">
        <v>123.456789</v>
      </c>
      <c r="P147" s="65">
        <v>123.456789</v>
      </c>
      <c r="Q147" s="65">
        <v>123.456789</v>
      </c>
      <c r="R147" s="65">
        <v>123.456789</v>
      </c>
      <c r="S147" s="65">
        <v>123.456789</v>
      </c>
      <c r="T147" s="66">
        <v>123.456789</v>
      </c>
      <c r="U147" s="64">
        <v>123.456789</v>
      </c>
      <c r="V147" s="64">
        <v>123.456789</v>
      </c>
      <c r="W147" s="64">
        <v>123.456789</v>
      </c>
      <c r="X147" s="66">
        <v>123.456789</v>
      </c>
      <c r="Y147" s="65">
        <v>123.456789</v>
      </c>
      <c r="Z147" s="65">
        <v>123.456789</v>
      </c>
      <c r="AA147" s="65">
        <v>123.456789</v>
      </c>
    </row>
    <row r="148" spans="1:27" s="21" customFormat="1" hidden="1" x14ac:dyDescent="0.3">
      <c r="A148" s="21">
        <v>4</v>
      </c>
      <c r="F148" s="22" t="s">
        <v>4</v>
      </c>
      <c r="G148" s="67">
        <v>123.456789</v>
      </c>
      <c r="H148" s="67">
        <v>123.456789</v>
      </c>
      <c r="I148" s="67">
        <v>123.456789</v>
      </c>
      <c r="J148" s="67">
        <v>123.456789</v>
      </c>
      <c r="K148" s="68">
        <v>123.456789</v>
      </c>
      <c r="L148" s="8">
        <v>123.456789</v>
      </c>
      <c r="M148" s="8">
        <v>123.456789</v>
      </c>
      <c r="N148" s="8">
        <v>123.456789</v>
      </c>
      <c r="O148" s="68">
        <v>123.456789</v>
      </c>
      <c r="P148" s="67">
        <v>123.456789</v>
      </c>
      <c r="Q148" s="67">
        <v>123.456789</v>
      </c>
      <c r="R148" s="67">
        <v>123.456789</v>
      </c>
      <c r="S148" s="67">
        <v>123.456789</v>
      </c>
      <c r="T148" s="68">
        <v>123.456789</v>
      </c>
      <c r="U148" s="64">
        <v>123.456789</v>
      </c>
      <c r="V148" s="64">
        <v>123.456789</v>
      </c>
      <c r="W148" s="64">
        <v>123.456789</v>
      </c>
      <c r="X148" s="68">
        <v>123.456789</v>
      </c>
      <c r="Y148" s="67">
        <v>123.456789</v>
      </c>
      <c r="Z148" s="67">
        <v>123.456789</v>
      </c>
      <c r="AA148" s="67">
        <v>123.456789</v>
      </c>
    </row>
    <row r="149" spans="1:27" s="25" customFormat="1" hidden="1" x14ac:dyDescent="0.3">
      <c r="A149" s="25">
        <v>5</v>
      </c>
      <c r="F149" s="26" t="s">
        <v>4</v>
      </c>
      <c r="G149" s="29">
        <v>123.456789</v>
      </c>
      <c r="H149" s="29">
        <v>123.456789</v>
      </c>
      <c r="I149" s="29">
        <v>123.456789</v>
      </c>
      <c r="J149" s="29">
        <v>123.456789</v>
      </c>
      <c r="K149" s="30">
        <v>123.456789</v>
      </c>
      <c r="L149" s="8">
        <v>123.456789</v>
      </c>
      <c r="M149" s="8">
        <v>123.456789</v>
      </c>
      <c r="N149" s="8">
        <v>123.456789</v>
      </c>
      <c r="O149" s="30">
        <v>123.456789</v>
      </c>
      <c r="P149" s="29">
        <v>123.456789</v>
      </c>
      <c r="Q149" s="29">
        <v>123.456789</v>
      </c>
      <c r="R149" s="29">
        <v>123.456789</v>
      </c>
      <c r="S149" s="29">
        <v>123.456789</v>
      </c>
      <c r="T149" s="30">
        <v>123.456789</v>
      </c>
      <c r="U149" s="64">
        <v>123.456789</v>
      </c>
      <c r="V149" s="64">
        <v>123.456789</v>
      </c>
      <c r="W149" s="64">
        <v>123.456789</v>
      </c>
      <c r="X149" s="30">
        <v>123.456789</v>
      </c>
      <c r="Y149" s="29">
        <v>123.456789</v>
      </c>
      <c r="Z149" s="29">
        <v>123.456789</v>
      </c>
      <c r="AA149" s="29">
        <v>123.456789</v>
      </c>
    </row>
    <row r="150" spans="1:27" s="35" customFormat="1" hidden="1" x14ac:dyDescent="0.3">
      <c r="A150" s="31" t="s">
        <v>1</v>
      </c>
      <c r="B150" s="31"/>
      <c r="C150" s="31"/>
      <c r="F150" s="32" t="s">
        <v>4</v>
      </c>
      <c r="G150" s="69">
        <v>123.456789</v>
      </c>
      <c r="H150" s="69">
        <v>123.456789</v>
      </c>
      <c r="I150" s="69">
        <v>123.456789</v>
      </c>
      <c r="J150" s="69">
        <v>123.456789</v>
      </c>
      <c r="K150" s="70">
        <v>123.456789</v>
      </c>
      <c r="L150" s="8">
        <v>123.456789</v>
      </c>
      <c r="M150" s="8">
        <v>123.456789</v>
      </c>
      <c r="N150" s="8">
        <v>123.456789</v>
      </c>
      <c r="O150" s="70">
        <v>123.456789</v>
      </c>
      <c r="P150" s="69">
        <v>123.456789</v>
      </c>
      <c r="Q150" s="69">
        <v>123.456789</v>
      </c>
      <c r="R150" s="69">
        <v>123.456789</v>
      </c>
      <c r="S150" s="69">
        <v>123.456789</v>
      </c>
      <c r="T150" s="70">
        <v>123.456789</v>
      </c>
      <c r="U150" s="64">
        <v>123.456789</v>
      </c>
      <c r="V150" s="64">
        <v>123.456789</v>
      </c>
      <c r="W150" s="64">
        <v>123.456789</v>
      </c>
      <c r="X150" s="70">
        <v>123.456789</v>
      </c>
      <c r="Y150" s="69">
        <v>123.456789</v>
      </c>
      <c r="Z150" s="69">
        <v>123.456789</v>
      </c>
      <c r="AA150" s="69">
        <v>123.456789</v>
      </c>
    </row>
    <row r="151" spans="1:27" s="40" customFormat="1" hidden="1" x14ac:dyDescent="0.3">
      <c r="A151" s="36" t="s">
        <v>2</v>
      </c>
      <c r="B151" s="36"/>
      <c r="C151" s="36"/>
      <c r="F151" s="37" t="s">
        <v>4</v>
      </c>
      <c r="G151" s="71">
        <v>123.456789</v>
      </c>
      <c r="H151" s="71">
        <v>123.456789</v>
      </c>
      <c r="I151" s="71">
        <v>123.456789</v>
      </c>
      <c r="J151" s="71">
        <v>123.456789</v>
      </c>
      <c r="K151" s="72">
        <v>123.456789</v>
      </c>
      <c r="L151" s="8">
        <v>123.456789</v>
      </c>
      <c r="M151" s="8">
        <v>123.456789</v>
      </c>
      <c r="N151" s="8">
        <v>123.456789</v>
      </c>
      <c r="O151" s="72">
        <v>123.456789</v>
      </c>
      <c r="P151" s="71">
        <v>123.456789</v>
      </c>
      <c r="Q151" s="71">
        <v>123.456789</v>
      </c>
      <c r="R151" s="71">
        <v>123.456789</v>
      </c>
      <c r="S151" s="71">
        <v>123.456789</v>
      </c>
      <c r="T151" s="72">
        <v>123.456789</v>
      </c>
      <c r="U151" s="64">
        <v>123.456789</v>
      </c>
      <c r="V151" s="64">
        <v>123.456789</v>
      </c>
      <c r="W151" s="64">
        <v>123.456789</v>
      </c>
      <c r="X151" s="72">
        <v>123.456789</v>
      </c>
      <c r="Y151" s="71">
        <v>123.456789</v>
      </c>
      <c r="Z151" s="71">
        <v>123.456789</v>
      </c>
      <c r="AA151" s="71">
        <v>123.456789</v>
      </c>
    </row>
    <row r="152" spans="1:27" hidden="1" x14ac:dyDescent="0.3">
      <c r="A152" s="1" t="s">
        <v>3</v>
      </c>
      <c r="B152" s="1"/>
      <c r="C152" s="1"/>
    </row>
    <row r="153" spans="1:27" hidden="1" x14ac:dyDescent="0.3">
      <c r="F153" s="1" t="s">
        <v>36</v>
      </c>
    </row>
    <row r="154" spans="1:27" hidden="1" x14ac:dyDescent="0.3">
      <c r="F154" s="2" t="str">
        <f>_xll.TM1RPTVIEW("Finance:MA Reporting:17585586",0,_xll.TM1RPTTITLE("Finance:FX Calculation",$G$156),_xll.TM1RPTTITLE("Finance:Company",$G$157),_xll.TM1RPTTITLE("Finance:Financial Year",$G$158),_xll.TM1RPTTITLE("Finance:Financial Period",$G$159),_xll.TM1RPTTITLE("Finance:m_MA Reporting",$G$160),_xll.TM1RPTTITLE("Finance:Consolidation Layer",$G$162),TM1RPTFMTRNG17585586,TM1RPTFMTIDCOL17585586)</f>
        <v>Finance:MA Reporting:17585586</v>
      </c>
    </row>
    <row r="155" spans="1:27" hidden="1" x14ac:dyDescent="0.3"/>
    <row r="156" spans="1:27" hidden="1" x14ac:dyDescent="0.3">
      <c r="F156" s="73" t="s">
        <v>5</v>
      </c>
      <c r="G156" s="74" t="str">
        <f>$G$19</f>
        <v>GBP MA</v>
      </c>
    </row>
    <row r="157" spans="1:27" hidden="1" x14ac:dyDescent="0.3">
      <c r="F157" s="73" t="s">
        <v>6</v>
      </c>
      <c r="G157" s="74" t="str">
        <f>$G$16</f>
        <v>GROUP TOTAL</v>
      </c>
    </row>
    <row r="158" spans="1:27" hidden="1" x14ac:dyDescent="0.3">
      <c r="F158" s="73" t="s">
        <v>7</v>
      </c>
      <c r="G158" s="74" t="str">
        <f>$G$17</f>
        <v>FY24</v>
      </c>
    </row>
    <row r="159" spans="1:27" hidden="1" x14ac:dyDescent="0.3">
      <c r="F159" s="73" t="s">
        <v>8</v>
      </c>
      <c r="G159" s="74" t="str">
        <f>$G$18</f>
        <v>P12</v>
      </c>
    </row>
    <row r="160" spans="1:27" hidden="1" x14ac:dyDescent="0.3">
      <c r="F160" s="73" t="s">
        <v>9</v>
      </c>
      <c r="G160" s="74" t="str">
        <f>$G$20</f>
        <v>Value</v>
      </c>
    </row>
    <row r="161" spans="1:28" hidden="1" x14ac:dyDescent="0.3">
      <c r="F161" s="73" t="s">
        <v>10</v>
      </c>
      <c r="G161" s="74" t="str">
        <f>$G$21</f>
        <v>Period</v>
      </c>
    </row>
    <row r="162" spans="1:28" hidden="1" x14ac:dyDescent="0.3">
      <c r="F162" s="73" t="s">
        <v>11</v>
      </c>
      <c r="G162" s="74" t="str">
        <f>$G$22</f>
        <v>Management Accounts</v>
      </c>
    </row>
    <row r="163" spans="1:28" hidden="1" x14ac:dyDescent="0.3"/>
    <row r="164" spans="1:28" hidden="1" x14ac:dyDescent="0.3">
      <c r="G164" s="116" t="s">
        <v>31</v>
      </c>
      <c r="H164" s="116"/>
      <c r="I164" s="116"/>
      <c r="J164" s="116"/>
      <c r="K164" s="116"/>
      <c r="L164" s="116"/>
      <c r="M164" s="116"/>
      <c r="N164" s="116"/>
      <c r="O164" s="75"/>
      <c r="P164" s="116" t="s">
        <v>32</v>
      </c>
      <c r="Q164" s="116"/>
      <c r="R164" s="116"/>
      <c r="S164" s="116"/>
      <c r="T164" s="116"/>
      <c r="U164" s="116"/>
      <c r="V164" s="116"/>
      <c r="W164" s="116"/>
      <c r="X164" s="75"/>
      <c r="Y164" s="116" t="s">
        <v>33</v>
      </c>
      <c r="Z164" s="116"/>
      <c r="AA164" s="116"/>
    </row>
    <row r="165" spans="1:28" hidden="1" x14ac:dyDescent="0.3">
      <c r="G165" s="76" t="s">
        <v>12</v>
      </c>
      <c r="H165" s="76" t="str" cm="1">
        <f t="array" ref="H165">_xll.DBR("Finance:Model Settings","Value","Reporting Forecast Version")</f>
        <v>9+3 Forecast</v>
      </c>
      <c r="I165" s="76" t="s">
        <v>13</v>
      </c>
      <c r="J165" s="76" t="s">
        <v>12</v>
      </c>
      <c r="K165" s="75"/>
      <c r="L165" s="77" t="s">
        <v>25</v>
      </c>
      <c r="M165" s="77" t="s">
        <v>26</v>
      </c>
      <c r="N165" s="78" t="s">
        <v>27</v>
      </c>
      <c r="O165" s="75"/>
      <c r="P165" s="76" t="s">
        <v>12</v>
      </c>
      <c r="Q165" s="76" t="str" cm="1">
        <f t="array" ref="Q165">_xll.DBR("Finance:Model Settings","Value","Reporting Forecast Version")</f>
        <v>9+3 Forecast</v>
      </c>
      <c r="R165" s="76" t="s">
        <v>13</v>
      </c>
      <c r="S165" s="76" t="s">
        <v>12</v>
      </c>
      <c r="T165" s="75"/>
      <c r="U165" s="77" t="s">
        <v>25</v>
      </c>
      <c r="V165" s="77" t="s">
        <v>26</v>
      </c>
      <c r="W165" s="78" t="s">
        <v>27</v>
      </c>
      <c r="X165" s="75"/>
      <c r="Y165" s="76" t="str" cm="1">
        <f t="array" ref="Y165">_xll.DBR("Finance:Model Settings","Value","Reporting Forecast Version")</f>
        <v>9+3 Forecast</v>
      </c>
      <c r="Z165" s="76" t="s">
        <v>13</v>
      </c>
      <c r="AA165" s="76" t="s">
        <v>12</v>
      </c>
    </row>
    <row r="166" spans="1:28" hidden="1" x14ac:dyDescent="0.3">
      <c r="G166" s="79" t="s">
        <v>20</v>
      </c>
      <c r="H166" s="79" t="str">
        <f>H37</f>
        <v>9+3 Forecast</v>
      </c>
      <c r="I166" s="79" t="s">
        <v>22</v>
      </c>
      <c r="J166" s="79" t="s">
        <v>24</v>
      </c>
      <c r="K166" s="80"/>
      <c r="L166" s="79" t="s">
        <v>28</v>
      </c>
      <c r="M166" s="79" t="s">
        <v>29</v>
      </c>
      <c r="N166" s="79" t="s">
        <v>30</v>
      </c>
      <c r="O166" s="80"/>
      <c r="P166" s="79" t="s">
        <v>20</v>
      </c>
      <c r="Q166" s="79" t="str">
        <f>Q37</f>
        <v>9+3 Forecast</v>
      </c>
      <c r="R166" s="79" t="s">
        <v>22</v>
      </c>
      <c r="S166" s="79" t="s">
        <v>24</v>
      </c>
      <c r="T166" s="80"/>
      <c r="U166" s="79" t="s">
        <v>28</v>
      </c>
      <c r="V166" s="79" t="s">
        <v>29</v>
      </c>
      <c r="W166" s="79" t="s">
        <v>30</v>
      </c>
      <c r="X166" s="80"/>
      <c r="Y166" s="79" t="str">
        <f>Y37</f>
        <v>9+3 Forecast</v>
      </c>
      <c r="Z166" s="79" t="s">
        <v>22</v>
      </c>
      <c r="AA166" s="79" t="s">
        <v>24</v>
      </c>
    </row>
    <row r="167" spans="1:28" s="40" customFormat="1" x14ac:dyDescent="0.3">
      <c r="A167" s="36" t="str">
        <f>IF(_xll.TM1RPTELISCONSOLIDATED($F$167,$F167),IF(_xll.TM1RPTELLEV($F$167,$F167)&lt;=5,_xll.TM1RPTELLEV($F$167,$F167),"Default"),"Leaf")</f>
        <v>Leaf</v>
      </c>
      <c r="B167" s="36"/>
      <c r="C167" s="36"/>
      <c r="D167" s="40" t="str" cm="1">
        <f t="array" ref="D167">_xll.DBR("Finance:}ElementAttributes_Accounts - MA",F167,"Period YTD")</f>
        <v>YTD</v>
      </c>
      <c r="F167" s="51" t="str">
        <f>_xll.TM1RPTROW($F$154,"Finance:Accounts - MA","Balance Sheet Reporting Subset",,"Display Name",FALSE,,,FALSE)</f>
        <v>Tangible Fixed Assets NBV B/F @ Opening Rate</v>
      </c>
      <c r="G167" s="71">
        <f>_xll.DBRW($F$154,G$165,$G$157,$G$158,$G$159,$D167,$F167,$G$156,$G$162,$G$160)</f>
        <v>32343184.535548128</v>
      </c>
      <c r="H167" s="71">
        <f>_xll.DBRW($F$154,H$165,$G$157,$G$158,$G$159,$D167,$F167,$G$156,$G$162,$G$160)</f>
        <v>32393843.080009636</v>
      </c>
      <c r="I167" s="71">
        <f>_xll.DBRW($F$154,I$165,$G$157,$G$158,$G$159,$D167,$F167,$G$156,$G$162,$G$160)</f>
        <v>34391593.215687871</v>
      </c>
      <c r="J167" s="71">
        <f>_xll.DBRW($F$14,J$36,$G$16,$G$23,$G$18,$D167,$F167,$G$19,$G$22,$G$20)</f>
        <v>36817139.5</v>
      </c>
      <c r="K167" s="72"/>
      <c r="L167" s="8">
        <f>_xll.DBRW($F$14,L$36,$G$16,$G$17,$G$18,$D167,$F167,$G$19,$G$22,$G$20)</f>
        <v>32963241.843367677</v>
      </c>
      <c r="M167" s="8">
        <f>_xll.DBRW($F$14,M$36,$G$16,$G$17,$G$18,$D167,$F167,$G$19,$G$22,$G$20)</f>
        <v>-2048408.6801397428</v>
      </c>
      <c r="N167" s="8">
        <f t="shared" ref="N167" si="61">G167-J167</f>
        <v>-4473954.9644518718</v>
      </c>
      <c r="O167" s="72"/>
      <c r="P167" s="71">
        <f>_xll.DBRW($F$14,P$36,$G$16,$G$17,$G$18,"YTD",$F167,$G$19,$G$22,$G$20)</f>
        <v>32343184.535548128</v>
      </c>
      <c r="Q167" s="71">
        <f>_xll.DBRW($F$14,Q$36,$G$16,$G$17,$G$18,"YTD",$F167,$G$19,$G$22,$G$20)</f>
        <v>32393843.080009636</v>
      </c>
      <c r="R167" s="71">
        <f>_xll.DBRW($F$14,R$36,$G$16,$G$17,$G$18,"YTD",$F167,$G$19,$G$22,$G$20)</f>
        <v>34391593.215687871</v>
      </c>
      <c r="S167" s="71">
        <f>_xll.DBRW($F$14,S$36,$G$16,$G$23,$G$18,"YTD",$F167,$G$19,$G$22,$G$20)</f>
        <v>36817139.5</v>
      </c>
      <c r="T167" s="72"/>
      <c r="U167" s="64">
        <f>_xll.DBRW($F$14,U$36,$G$16,$G$17,$G$18,"YTD",$F167,$G$19,$G$22,$G$20)</f>
        <v>32963241.843367677</v>
      </c>
      <c r="V167" s="64">
        <f>_xll.DBRW($F$14,V$36,$G$16,$G$17,$G$18,"YTD",$F167,$G$19,$G$22,$G$20)</f>
        <v>-2048408.6801397428</v>
      </c>
      <c r="W167" s="64">
        <f t="shared" ref="W167" si="62">P167-S167</f>
        <v>-4473954.9644518718</v>
      </c>
      <c r="X167" s="72"/>
      <c r="Y167" s="71">
        <f>_xll.DBRW($F$14,Y$36,$G$16,$G$17,$Y$29,$D167,$F167,$G$19,$G$22,$G$20)</f>
        <v>32393843.080009636</v>
      </c>
      <c r="Z167" s="71">
        <f>_xll.DBRW($F$14,Z$36,$G$16,$G$17,$Z$29,$D167,$F167,$G$19,$G$22,$G$20)</f>
        <v>34391593.215687871</v>
      </c>
      <c r="AA167" s="71">
        <f>_xll.DBRW($F$14,AA$36,$G$16,$G$23,$AA$29,$D167,$F167,$G$19,$G$22,$G$20)</f>
        <v>36817139.5</v>
      </c>
      <c r="AB167" s="40" t="e">
        <f>_xll.DBRW($F$14,AB$36,$G$16,$G$17,$AA$29,$D167,$F167,$G$19,$G$22,$G$20)</f>
        <v>#VALUE!</v>
      </c>
    </row>
    <row r="168" spans="1:28" s="40" customFormat="1" x14ac:dyDescent="0.3">
      <c r="A168" s="36" t="str">
        <f>IF(_xll.TM1RPTELISCONSOLIDATED($F$167,$F168),IF(_xll.TM1RPTELLEV($F$167,$F168)&lt;=5,_xll.TM1RPTELLEV($F$167,$F168),"Default"),"Leaf")</f>
        <v>Leaf</v>
      </c>
      <c r="B168" s="36"/>
      <c r="C168" s="36"/>
      <c r="D168" s="40" t="str" cm="1">
        <f t="array" ref="D168">_xll.DBR("Finance:}ElementAttributes_Accounts - MA",F168,"Period YTD")</f>
        <v>YTD</v>
      </c>
      <c r="F168" s="108" t="s">
        <v>209</v>
      </c>
      <c r="G168" s="71">
        <f>_xll.DBRW($F$154,G$165,$G$157,$G$158,$G$159,$D168,$F168,$G$156,$G$162,$G$160)</f>
        <v>32343184.535548128</v>
      </c>
      <c r="H168" s="71">
        <f>_xll.DBRW($F$154,H$165,$G$157,$G$158,$G$159,$D168,$F168,$G$156,$G$162,$G$160)</f>
        <v>33282391.637517631</v>
      </c>
      <c r="I168" s="71">
        <f>_xll.DBRW($F$154,I$165,$G$157,$G$158,$G$159,$D168,$F168,$G$156,$G$162,$G$160)</f>
        <v>35366261.06452509</v>
      </c>
      <c r="J168" s="71">
        <f>_xll.DBRW($F$14,J$36,$G$16,$G$23,$G$18,$D168,$F168,$G$19,$G$22,$G$20)</f>
        <v>36817139.507522725</v>
      </c>
      <c r="K168" s="72"/>
      <c r="L168" s="8">
        <f>_xll.DBRW($F$14,L$36,$G$16,$G$17,$G$18,$D168,$F168,$G$19,$G$22,$G$20)</f>
        <v>32343184.535548128</v>
      </c>
      <c r="M168" s="8">
        <f>_xll.DBRW($F$14,M$36,$G$16,$G$17,$G$18,$D168,$F168,$G$19,$G$22,$G$20)</f>
        <v>-3023076.528976962</v>
      </c>
      <c r="N168" s="8">
        <f t="shared" ref="N168:N169" si="63">G168-J168</f>
        <v>-4473954.9719745964</v>
      </c>
      <c r="O168" s="72"/>
      <c r="P168" s="71">
        <f>_xll.DBRW($F$14,P$36,$G$16,$G$17,$G$18,"YTD",$F168,$G$19,$G$22,$G$20)</f>
        <v>32343184.535548128</v>
      </c>
      <c r="Q168" s="71">
        <f>_xll.DBRW($F$14,Q$36,$G$16,$G$17,$G$18,"YTD",$F168,$G$19,$G$22,$G$20)</f>
        <v>33282391.637517631</v>
      </c>
      <c r="R168" s="71">
        <f>_xll.DBRW($F$14,R$36,$G$16,$G$17,$G$18,"YTD",$F168,$G$19,$G$22,$G$20)</f>
        <v>35366261.06452509</v>
      </c>
      <c r="S168" s="71">
        <f>_xll.DBRW($F$14,S$36,$G$16,$G$23,$G$18,"YTD",$F168,$G$19,$G$22,$G$20)</f>
        <v>36817139.507522725</v>
      </c>
      <c r="T168" s="72"/>
      <c r="U168" s="64">
        <f>_xll.DBRW($F$14,U$36,$G$16,$G$17,$G$18,"YTD",$F168,$G$19,$G$22,$G$20)</f>
        <v>32343184.535548128</v>
      </c>
      <c r="V168" s="64">
        <f>_xll.DBRW($F$14,V$36,$G$16,$G$17,$G$18,"YTD",$F168,$G$19,$G$22,$G$20)</f>
        <v>-3023076.528976962</v>
      </c>
      <c r="W168" s="64">
        <f t="shared" ref="W168:W169" si="64">P168-S168</f>
        <v>-4473954.9719745964</v>
      </c>
      <c r="X168" s="72"/>
      <c r="Y168" s="71">
        <f>_xll.DBRW($F$14,Y$36,$G$16,$G$17,$Y$29,$D168,$F168,$G$19,$G$22,$G$20)</f>
        <v>33282391.637517631</v>
      </c>
      <c r="Z168" s="71">
        <f>_xll.DBRW($F$14,Z$36,$G$16,$G$17,$Z$29,$D168,$F168,$G$19,$G$22,$G$20)</f>
        <v>35366261.06452509</v>
      </c>
      <c r="AA168" s="71">
        <f>_xll.DBRW($F$14,AA$36,$G$16,$G$23,$AA$29,$D168,$F168,$G$19,$G$22,$G$20)</f>
        <v>36817139.507522725</v>
      </c>
    </row>
    <row r="169" spans="1:28" s="40" customFormat="1" x14ac:dyDescent="0.3">
      <c r="A169" s="36" t="str">
        <f>IF(_xll.TM1RPTELISCONSOLIDATED($F$167,$F169),IF(_xll.TM1RPTELLEV($F$167,$F169)&lt;=5,_xll.TM1RPTELLEV($F$167,$F169),"Default"),"Leaf")</f>
        <v>Leaf</v>
      </c>
      <c r="B169" s="36"/>
      <c r="C169" s="36"/>
      <c r="D169" s="40" t="str" cm="1">
        <f t="array" ref="D169">_xll.DBR("Finance:}ElementAttributes_Accounts - MA",F169,"Period YTD")</f>
        <v>YTD</v>
      </c>
      <c r="F169" s="108" t="s">
        <v>179</v>
      </c>
      <c r="G169" s="71">
        <f>_xll.DBRW($F$154,G$165,$G$157,$G$158,$G$159,$D169,$F169,$G$156,$G$162,$G$160)</f>
        <v>4516427.5296448916</v>
      </c>
      <c r="H169" s="71">
        <f>_xll.DBRW($F$154,H$165,$G$157,$G$158,$G$159,$D169,$F169,$G$156,$G$162,$G$160)</f>
        <v>4773879.3137201574</v>
      </c>
      <c r="I169" s="71">
        <f>_xll.DBRW($F$154,I$165,$G$157,$G$158,$G$159,$D169,$F169,$G$156,$G$162,$G$160)</f>
        <v>911710.12826642301</v>
      </c>
      <c r="J169" s="71">
        <f>_xll.DBRW($F$14,J$36,$G$16,$G$23,$G$18,$D169,$F169,$G$19,$G$22,$G$20)</f>
        <v>2340095.5099999998</v>
      </c>
      <c r="K169" s="72"/>
      <c r="L169" s="8">
        <f>_xll.DBRW($F$14,L$36,$G$16,$G$17,$G$18,$D169,$F169,$G$19,$G$22,$G$20)</f>
        <v>6.2798447906970978E-3</v>
      </c>
      <c r="M169" s="8">
        <f>_xll.DBRW($F$14,M$36,$G$16,$G$17,$G$18,$D169,$F169,$G$19,$G$22,$G$20)</f>
        <v>3604717.4013784686</v>
      </c>
      <c r="N169" s="8">
        <f t="shared" si="63"/>
        <v>2176332.0196448918</v>
      </c>
      <c r="O169" s="72"/>
      <c r="P169" s="71">
        <f>_xll.DBRW($F$14,P$36,$G$16,$G$17,$G$18,"YTD",$F169,$G$19,$G$22,$G$20)</f>
        <v>4516427.5296448916</v>
      </c>
      <c r="Q169" s="71">
        <f>_xll.DBRW($F$14,Q$36,$G$16,$G$17,$G$18,"YTD",$F169,$G$19,$G$22,$G$20)</f>
        <v>4773879.3137201574</v>
      </c>
      <c r="R169" s="71">
        <f>_xll.DBRW($F$14,R$36,$G$16,$G$17,$G$18,"YTD",$F169,$G$19,$G$22,$G$20)</f>
        <v>911710.12826642301</v>
      </c>
      <c r="S169" s="71">
        <f>_xll.DBRW($F$14,S$36,$G$16,$G$23,$G$18,"YTD",$F169,$G$19,$G$22,$G$20)</f>
        <v>2340095.5099999998</v>
      </c>
      <c r="T169" s="72"/>
      <c r="U169" s="64">
        <f>_xll.DBRW($F$14,U$36,$G$16,$G$17,$G$18,"YTD",$F169,$G$19,$G$22,$G$20)</f>
        <v>6.2798447906970978E-3</v>
      </c>
      <c r="V169" s="64">
        <f>_xll.DBRW($F$14,V$36,$G$16,$G$17,$G$18,"YTD",$F169,$G$19,$G$22,$G$20)</f>
        <v>3604717.4013784686</v>
      </c>
      <c r="W169" s="64">
        <f t="shared" si="64"/>
        <v>2176332.0196448918</v>
      </c>
      <c r="X169" s="72"/>
      <c r="Y169" s="71">
        <f>_xll.DBRW($F$14,Y$36,$G$16,$G$17,$Y$29,$D169,$F169,$G$19,$G$22,$G$20)</f>
        <v>4773879.3137201574</v>
      </c>
      <c r="Z169" s="71">
        <f>_xll.DBRW($F$14,Z$36,$G$16,$G$17,$Z$29,$D169,$F169,$G$19,$G$22,$G$20)</f>
        <v>911710.12826642301</v>
      </c>
      <c r="AA169" s="71">
        <f>_xll.DBRW($F$14,AA$36,$G$16,$G$23,$AA$29,$D169,$F169,$G$19,$G$22,$G$20)</f>
        <v>2340095.5099999998</v>
      </c>
    </row>
    <row r="170" spans="1:28" s="40" customFormat="1" x14ac:dyDescent="0.3">
      <c r="A170" s="36" t="str">
        <f>IF(_xll.TM1RPTELISCONSOLIDATED($F$167,$F170),IF(_xll.TM1RPTELLEV($F$167,$F170)&lt;=5,_xll.TM1RPTELLEV($F$167,$F170),"Default"),"Leaf")</f>
        <v>Leaf</v>
      </c>
      <c r="B170" s="36"/>
      <c r="C170" s="36"/>
      <c r="D170" s="40" t="str" cm="1">
        <f t="array" ref="D170">_xll.DBR("Finance:}ElementAttributes_Accounts - MA",F170,"Period YTD")</f>
        <v>YTD</v>
      </c>
      <c r="F170" s="108" t="s">
        <v>76</v>
      </c>
      <c r="G170" s="71">
        <f>_xll.DBRW($F$154,G$165,$G$157,$G$158,$G$159,$D170,$F170,$G$156,$G$162,$G$160)</f>
        <v>-4961959.3218885344</v>
      </c>
      <c r="H170" s="71">
        <f>_xll.DBRW($F$154,H$165,$G$157,$G$158,$G$159,$D170,$F170,$G$156,$G$162,$G$160)</f>
        <v>-5021654.9029350802</v>
      </c>
      <c r="I170" s="71">
        <f>_xll.DBRW($F$154,I$165,$G$157,$G$158,$G$159,$D170,$F170,$G$156,$G$162,$G$160)</f>
        <v>-4676281.5424239542</v>
      </c>
      <c r="J170" s="71">
        <f>_xll.DBRW($F$14,J$36,$G$16,$G$23,$G$18,$D170,$F170,$G$19,$G$22,$G$20)</f>
        <v>-4949520.21</v>
      </c>
      <c r="K170" s="72"/>
      <c r="L170" s="8">
        <f>_xll.DBRW($F$14,L$36,$G$16,$G$17,$G$18,$D170,$F170,$G$19,$G$22,$G$20)</f>
        <v>-7.0649208500981331E-3</v>
      </c>
      <c r="M170" s="8">
        <f>_xll.DBRW($F$14,M$36,$G$16,$G$17,$G$18,$D170,$F170,$G$19,$G$22,$G$20)</f>
        <v>-285677.77946458012</v>
      </c>
      <c r="N170" s="8">
        <f t="shared" ref="N170:N173" si="65">G170-J170</f>
        <v>-12439.111888534389</v>
      </c>
      <c r="O170" s="72"/>
      <c r="P170" s="71">
        <f>_xll.DBRW($F$14,P$36,$G$16,$G$17,$G$18,"YTD",$F170,$G$19,$G$22,$G$20)</f>
        <v>-4961959.3218885344</v>
      </c>
      <c r="Q170" s="71">
        <f>_xll.DBRW($F$14,Q$36,$G$16,$G$17,$G$18,"YTD",$F170,$G$19,$G$22,$G$20)</f>
        <v>-5021654.9029350802</v>
      </c>
      <c r="R170" s="71">
        <f>_xll.DBRW($F$14,R$36,$G$16,$G$17,$G$18,"YTD",$F170,$G$19,$G$22,$G$20)</f>
        <v>-4676281.5424239542</v>
      </c>
      <c r="S170" s="71">
        <f>_xll.DBRW($F$14,S$36,$G$16,$G$23,$G$18,"YTD",$F170,$G$19,$G$22,$G$20)</f>
        <v>-4949520.21</v>
      </c>
      <c r="T170" s="72"/>
      <c r="U170" s="64">
        <f>_xll.DBRW($F$14,U$36,$G$16,$G$17,$G$18,"YTD",$F170,$G$19,$G$22,$G$20)</f>
        <v>-7.0649208500981331E-3</v>
      </c>
      <c r="V170" s="64">
        <f>_xll.DBRW($F$14,V$36,$G$16,$G$17,$G$18,"YTD",$F170,$G$19,$G$22,$G$20)</f>
        <v>-285677.77946458012</v>
      </c>
      <c r="W170" s="64">
        <f t="shared" ref="W170:W173" si="66">P170-S170</f>
        <v>-12439.111888534389</v>
      </c>
      <c r="X170" s="72"/>
      <c r="Y170" s="71">
        <f>_xll.DBRW($F$14,Y$36,$G$16,$G$17,$Y$29,$D170,$F170,$G$19,$G$22,$G$20)</f>
        <v>-5021654.9029350802</v>
      </c>
      <c r="Z170" s="71">
        <f>_xll.DBRW($F$14,Z$36,$G$16,$G$17,$Z$29,$D170,$F170,$G$19,$G$22,$G$20)</f>
        <v>-4676281.5424239542</v>
      </c>
      <c r="AA170" s="71">
        <f>_xll.DBRW($F$14,AA$36,$G$16,$G$23,$AA$29,$D170,$F170,$G$19,$G$22,$G$20)</f>
        <v>-4949520.21</v>
      </c>
    </row>
    <row r="171" spans="1:28" s="40" customFormat="1" x14ac:dyDescent="0.3">
      <c r="A171" s="36" t="str">
        <f>IF(_xll.TM1RPTELISCONSOLIDATED($F$167,$F171),IF(_xll.TM1RPTELLEV($F$167,$F171)&lt;=5,_xll.TM1RPTELLEV($F$167,$F171),"Default"),"Leaf")</f>
        <v>Leaf</v>
      </c>
      <c r="B171" s="36"/>
      <c r="C171" s="36"/>
      <c r="D171" s="40" t="str" cm="1">
        <f t="array" ref="D171">_xll.DBR("Finance:}ElementAttributes_Accounts - MA",F171,"Period YTD")</f>
        <v>YTD</v>
      </c>
      <c r="F171" s="108" t="s">
        <v>77</v>
      </c>
      <c r="G171" s="71">
        <f>_xll.DBRW($F$154,G$165,$G$157,$G$158,$G$159,$D171,$F171,$G$156,$G$162,$G$160)</f>
        <v>-752838.87366336631</v>
      </c>
      <c r="H171" s="71">
        <f>_xll.DBRW($F$154,H$165,$G$157,$G$158,$G$159,$D171,$F171,$G$156,$G$162,$G$160)</f>
        <v>-494079.64693056868</v>
      </c>
      <c r="I171" s="71">
        <f>_xll.DBRW($F$154,I$165,$G$157,$G$158,$G$159,$D171,$F171,$G$156,$G$162,$G$160)</f>
        <v>0</v>
      </c>
      <c r="J171" s="71">
        <f>_xll.DBRW($F$14,J$36,$G$16,$G$23,$G$18,$D171,$F171,$G$19,$G$22,$G$20)</f>
        <v>-681916.19</v>
      </c>
      <c r="K171" s="72"/>
      <c r="L171" s="8">
        <f>_xll.DBRW($F$14,L$36,$G$16,$G$17,$G$18,$D171,$F171,$G$19,$G$22,$G$20)</f>
        <v>-3.0694312881678343E-3</v>
      </c>
      <c r="M171" s="8">
        <f>_xll.DBRW($F$14,M$36,$G$16,$G$17,$G$18,$D171,$F171,$G$19,$G$22,$G$20)</f>
        <v>-752838.87366336631</v>
      </c>
      <c r="N171" s="8">
        <f t="shared" si="65"/>
        <v>-70922.683663366362</v>
      </c>
      <c r="O171" s="72"/>
      <c r="P171" s="71">
        <f>_xll.DBRW($F$14,P$36,$G$16,$G$17,$G$18,"YTD",$F171,$G$19,$G$22,$G$20)</f>
        <v>-752838.87366336631</v>
      </c>
      <c r="Q171" s="71">
        <f>_xll.DBRW($F$14,Q$36,$G$16,$G$17,$G$18,"YTD",$F171,$G$19,$G$22,$G$20)</f>
        <v>-494079.64693056868</v>
      </c>
      <c r="R171" s="71">
        <f>_xll.DBRW($F$14,R$36,$G$16,$G$17,$G$18,"YTD",$F171,$G$19,$G$22,$G$20)</f>
        <v>0</v>
      </c>
      <c r="S171" s="71">
        <f>_xll.DBRW($F$14,S$36,$G$16,$G$23,$G$18,"YTD",$F171,$G$19,$G$22,$G$20)</f>
        <v>-681916.19</v>
      </c>
      <c r="T171" s="72"/>
      <c r="U171" s="64">
        <f>_xll.DBRW($F$14,U$36,$G$16,$G$17,$G$18,"YTD",$F171,$G$19,$G$22,$G$20)</f>
        <v>-3.0694312881678343E-3</v>
      </c>
      <c r="V171" s="64">
        <f>_xll.DBRW($F$14,V$36,$G$16,$G$17,$G$18,"YTD",$F171,$G$19,$G$22,$G$20)</f>
        <v>-752838.87366336631</v>
      </c>
      <c r="W171" s="64">
        <f t="shared" si="66"/>
        <v>-70922.683663366362</v>
      </c>
      <c r="X171" s="72"/>
      <c r="Y171" s="71">
        <f>_xll.DBRW($F$14,Y$36,$G$16,$G$17,$Y$29,$D171,$F171,$G$19,$G$22,$G$20)</f>
        <v>-494079.64693056868</v>
      </c>
      <c r="Z171" s="71">
        <f>_xll.DBRW($F$14,Z$36,$G$16,$G$17,$Z$29,$D171,$F171,$G$19,$G$22,$G$20)</f>
        <v>0</v>
      </c>
      <c r="AA171" s="71">
        <f>_xll.DBRW($F$14,AA$36,$G$16,$G$23,$AA$29,$D171,$F171,$G$19,$G$22,$G$20)</f>
        <v>-681916.19</v>
      </c>
    </row>
    <row r="172" spans="1:28" s="40" customFormat="1" x14ac:dyDescent="0.3">
      <c r="A172" s="36" t="str">
        <f>IF(_xll.TM1RPTELISCONSOLIDATED($F$167,$F172),IF(_xll.TM1RPTELLEV($F$167,$F172)&lt;=5,_xll.TM1RPTELLEV($F$167,$F172),"Default"),"Leaf")</f>
        <v>Leaf</v>
      </c>
      <c r="B172" s="36"/>
      <c r="C172" s="36"/>
      <c r="D172" s="40" t="str" cm="1">
        <f t="array" ref="D172">_xll.DBR("Finance:}ElementAttributes_Accounts - MA",F172,"Period YTD")</f>
        <v>YTD</v>
      </c>
      <c r="F172" s="108" t="s">
        <v>78</v>
      </c>
      <c r="G172" s="71">
        <f>_xll.DBRW($F$154,G$165,$G$157,$G$158,$G$159,$D172,$F172,$G$156,$G$162,$G$160)</f>
        <v>-1322809.8743981693</v>
      </c>
      <c r="H172" s="71">
        <f>_xll.DBRW($F$154,H$165,$G$157,$G$158,$G$159,$D172,$F172,$G$156,$G$162,$G$160)</f>
        <v>-1323002.1496009913</v>
      </c>
      <c r="I172" s="71">
        <f>_xll.DBRW($F$154,I$165,$G$157,$G$158,$G$159,$D172,$F172,$G$156,$G$162,$G$160)</f>
        <v>-261996.44037701687</v>
      </c>
      <c r="J172" s="71">
        <f>_xll.DBRW($F$14,J$36,$G$16,$G$23,$G$18,$D172,$F172,$G$19,$G$22,$G$20)</f>
        <v>-270484.67000000004</v>
      </c>
      <c r="K172" s="72"/>
      <c r="L172" s="8">
        <f>_xll.DBRW($F$14,L$36,$G$16,$G$17,$G$18,$D172,$F172,$G$19,$G$22,$G$20)</f>
        <v>-3.9900862611830235E-4</v>
      </c>
      <c r="M172" s="8">
        <f>_xll.DBRW($F$14,M$36,$G$16,$G$17,$G$18,$D172,$F172,$G$19,$G$22,$G$20)</f>
        <v>-1060813.4340211526</v>
      </c>
      <c r="N172" s="8">
        <f t="shared" si="65"/>
        <v>-1052325.2043981692</v>
      </c>
      <c r="O172" s="72"/>
      <c r="P172" s="71">
        <f>_xll.DBRW($F$14,P$36,$G$16,$G$17,$G$18,"YTD",$F172,$G$19,$G$22,$G$20)</f>
        <v>-1322809.8743981693</v>
      </c>
      <c r="Q172" s="71">
        <f>_xll.DBRW($F$14,Q$36,$G$16,$G$17,$G$18,"YTD",$F172,$G$19,$G$22,$G$20)</f>
        <v>-1323002.1496009913</v>
      </c>
      <c r="R172" s="71">
        <f>_xll.DBRW($F$14,R$36,$G$16,$G$17,$G$18,"YTD",$F172,$G$19,$G$22,$G$20)</f>
        <v>-261996.44037701687</v>
      </c>
      <c r="S172" s="71">
        <f>_xll.DBRW($F$14,S$36,$G$16,$G$23,$G$18,"YTD",$F172,$G$19,$G$22,$G$20)</f>
        <v>-270484.67000000004</v>
      </c>
      <c r="T172" s="72"/>
      <c r="U172" s="64">
        <f>_xll.DBRW($F$14,U$36,$G$16,$G$17,$G$18,"YTD",$F172,$G$19,$G$22,$G$20)</f>
        <v>-3.9900862611830235E-4</v>
      </c>
      <c r="V172" s="64">
        <f>_xll.DBRW($F$14,V$36,$G$16,$G$17,$G$18,"YTD",$F172,$G$19,$G$22,$G$20)</f>
        <v>-1060813.4340211526</v>
      </c>
      <c r="W172" s="64">
        <f t="shared" si="66"/>
        <v>-1052325.2043981692</v>
      </c>
      <c r="X172" s="72"/>
      <c r="Y172" s="71">
        <f>_xll.DBRW($F$14,Y$36,$G$16,$G$17,$Y$29,$D172,$F172,$G$19,$G$22,$G$20)</f>
        <v>-1323002.1496009913</v>
      </c>
      <c r="Z172" s="71">
        <f>_xll.DBRW($F$14,Z$36,$G$16,$G$17,$Z$29,$D172,$F172,$G$19,$G$22,$G$20)</f>
        <v>-261996.44037701687</v>
      </c>
      <c r="AA172" s="71">
        <f>_xll.DBRW($F$14,AA$36,$G$16,$G$23,$AA$29,$D172,$F172,$G$19,$G$22,$G$20)</f>
        <v>-270484.67000000004</v>
      </c>
    </row>
    <row r="173" spans="1:28" s="4" customFormat="1" x14ac:dyDescent="0.3">
      <c r="A173" s="4">
        <f>IF(_xll.TM1RPTELISCONSOLIDATED($F$167,$F173),IF(_xll.TM1RPTELLEV($F$167,$F173)&lt;=5,_xll.TM1RPTELLEV($F$167,$F173),"Default"),"Leaf")</f>
        <v>0</v>
      </c>
      <c r="D173" s="4" t="str" cm="1">
        <f t="array" ref="D173">_xll.DBR("Finance:}ElementAttributes_Accounts - MA",F173,"Period YTD")</f>
        <v>YTD</v>
      </c>
      <c r="F173" s="110" t="s">
        <v>79</v>
      </c>
      <c r="G173" s="57">
        <f>_xll.DBRW($F$154,G$165,$G$157,$G$158,$G$159,$D173,$F173,$G$156,$G$162,$G$160)</f>
        <v>29822003.99524295</v>
      </c>
      <c r="H173" s="57">
        <f>_xll.DBRW($F$154,H$165,$G$157,$G$158,$G$159,$D173,$F173,$G$156,$G$162,$G$160)</f>
        <v>30328985.694263153</v>
      </c>
      <c r="I173" s="57">
        <f>_xll.DBRW($F$154,I$165,$G$157,$G$158,$G$159,$D173,$F173,$G$156,$G$162,$G$160)</f>
        <v>30365025.361153323</v>
      </c>
      <c r="J173" s="57">
        <f>_xll.DBRW($F$14,J$36,$G$16,$G$23,$G$18,$D173,$F173,$G$19,$G$22,$G$20)</f>
        <v>33255313.939999994</v>
      </c>
      <c r="K173" s="58"/>
      <c r="L173" s="57">
        <f>_xll.DBRW($F$14,L$36,$G$16,$G$17,$G$18,$D173,$F173,$G$19,$G$22,$G$20)</f>
        <v>32963241.839114159</v>
      </c>
      <c r="M173" s="57">
        <f>_xll.DBRW($F$14,M$36,$G$16,$G$17,$G$18,$D173,$F173,$G$19,$G$22,$G$20)</f>
        <v>-543021.3659103734</v>
      </c>
      <c r="N173" s="57">
        <f t="shared" si="65"/>
        <v>-3433309.9447570443</v>
      </c>
      <c r="O173" s="58"/>
      <c r="P173" s="57">
        <f>_xll.DBRW($F$14,P$36,$G$16,$G$17,$G$18,"YTD",$F173,$G$19,$G$22,$G$20)</f>
        <v>29822003.99524295</v>
      </c>
      <c r="Q173" s="57">
        <f>_xll.DBRW($F$14,Q$36,$G$16,$G$17,$G$18,"YTD",$F173,$G$19,$G$22,$G$20)</f>
        <v>30328985.694263153</v>
      </c>
      <c r="R173" s="57">
        <f>_xll.DBRW($F$14,R$36,$G$16,$G$17,$G$18,"YTD",$F173,$G$19,$G$22,$G$20)</f>
        <v>30365025.361153323</v>
      </c>
      <c r="S173" s="57">
        <f>_xll.DBRW($F$14,S$36,$G$16,$G$23,$G$18,"YTD",$F173,$G$19,$G$22,$G$20)</f>
        <v>33255313.939999994</v>
      </c>
      <c r="T173" s="58"/>
      <c r="U173" s="57">
        <f>_xll.DBRW($F$14,U$36,$G$16,$G$17,$G$18,"YTD",$F173,$G$19,$G$22,$G$20)</f>
        <v>32963241.839114159</v>
      </c>
      <c r="V173" s="57">
        <f>_xll.DBRW($F$14,V$36,$G$16,$G$17,$G$18,"YTD",$F173,$G$19,$G$22,$G$20)</f>
        <v>-543021.3659103734</v>
      </c>
      <c r="W173" s="57">
        <f t="shared" si="66"/>
        <v>-3433309.9447570443</v>
      </c>
      <c r="X173" s="58"/>
      <c r="Y173" s="57">
        <f>_xll.DBRW($F$14,Y$36,$G$16,$G$17,$Y$29,$D173,$F173,$G$19,$G$22,$G$20)</f>
        <v>30328985.694263153</v>
      </c>
      <c r="Z173" s="57">
        <f>_xll.DBRW($F$14,Z$36,$G$16,$G$17,$Z$29,$D173,$F173,$G$19,$G$22,$G$20)</f>
        <v>30365025.361153323</v>
      </c>
      <c r="AA173" s="57">
        <f>_xll.DBRW($F$14,AA$36,$G$16,$G$23,$AA$29,$D173,$F173,$G$19,$G$22,$G$20)</f>
        <v>33255313.939999994</v>
      </c>
    </row>
    <row r="174" spans="1:28" s="40" customFormat="1" x14ac:dyDescent="0.3">
      <c r="A174" s="36" t="str">
        <f>IF(_xll.TM1RPTELISCONSOLIDATED($F$167,$F174),IF(_xll.TM1RPTELLEV($F$167,$F174)&lt;=5,_xll.TM1RPTELLEV($F$167,$F174),"Default"),"Leaf")</f>
        <v>Leaf</v>
      </c>
      <c r="B174" s="36"/>
      <c r="C174" s="36"/>
      <c r="D174" s="40" t="str" cm="1">
        <f t="array" ref="D174">_xll.DBR("Finance:}ElementAttributes_Accounts - MA",F174,"Period YTD")</f>
        <v>YTD</v>
      </c>
      <c r="F174" s="108" t="s">
        <v>81</v>
      </c>
      <c r="G174" s="71">
        <f>_xll.DBRW($F$154,G$165,$G$157,$G$158,$G$159,$D174,$F174,$G$156,$G$162,$G$160)</f>
        <v>23278804.610313158</v>
      </c>
      <c r="H174" s="71">
        <f>_xll.DBRW($F$154,H$165,$G$157,$G$158,$G$159,$D174,$F174,$G$156,$G$162,$G$160)</f>
        <v>23257024.0386688</v>
      </c>
      <c r="I174" s="71">
        <f>_xll.DBRW($F$154,I$165,$G$157,$G$158,$G$159,$D174,$F174,$G$156,$G$162,$G$160)</f>
        <v>23911134.309696801</v>
      </c>
      <c r="J174" s="71">
        <f>_xll.DBRW($F$14,J$36,$G$16,$G$23,$G$18,$D174,$F174,$G$19,$G$22,$G$20)</f>
        <v>23464180.470000003</v>
      </c>
      <c r="K174" s="72"/>
      <c r="L174" s="8">
        <f>_xll.DBRW($F$14,L$36,$G$16,$G$17,$G$18,$D174,$F174,$G$19,$G$22,$G$20)</f>
        <v>23297529.71695707</v>
      </c>
      <c r="M174" s="8">
        <f>_xll.DBRW($F$14,M$36,$G$16,$G$17,$G$18,$D174,$F174,$G$19,$G$22,$G$20)</f>
        <v>-632329.69938364252</v>
      </c>
      <c r="N174" s="8">
        <f t="shared" ref="N174" si="67">G174-J174</f>
        <v>-185375.85968684405</v>
      </c>
      <c r="O174" s="72"/>
      <c r="P174" s="71">
        <f>_xll.DBRW($F$14,P$36,$G$16,$G$17,$G$18,"YTD",$F174,$G$19,$G$22,$G$20)</f>
        <v>23278804.610313158</v>
      </c>
      <c r="Q174" s="71">
        <f>_xll.DBRW($F$14,Q$36,$G$16,$G$17,$G$18,"YTD",$F174,$G$19,$G$22,$G$20)</f>
        <v>23257024.0386688</v>
      </c>
      <c r="R174" s="71">
        <f>_xll.DBRW($F$14,R$36,$G$16,$G$17,$G$18,"YTD",$F174,$G$19,$G$22,$G$20)</f>
        <v>23911134.309696801</v>
      </c>
      <c r="S174" s="71">
        <f>_xll.DBRW($F$14,S$36,$G$16,$G$23,$G$18,"YTD",$F174,$G$19,$G$22,$G$20)</f>
        <v>23464180.470000003</v>
      </c>
      <c r="T174" s="72"/>
      <c r="U174" s="64">
        <f>_xll.DBRW($F$14,U$36,$G$16,$G$17,$G$18,"YTD",$F174,$G$19,$G$22,$G$20)</f>
        <v>23297529.71695707</v>
      </c>
      <c r="V174" s="64">
        <f>_xll.DBRW($F$14,V$36,$G$16,$G$17,$G$18,"YTD",$F174,$G$19,$G$22,$G$20)</f>
        <v>-632329.69938364252</v>
      </c>
      <c r="W174" s="64">
        <f t="shared" ref="W174" si="68">P174-S174</f>
        <v>-185375.85968684405</v>
      </c>
      <c r="X174" s="72"/>
      <c r="Y174" s="71">
        <f>_xll.DBRW($F$14,Y$36,$G$16,$G$17,$Y$29,$D174,$F174,$G$19,$G$22,$G$20)</f>
        <v>23257024.0386688</v>
      </c>
      <c r="Z174" s="71">
        <f>_xll.DBRW($F$14,Z$36,$G$16,$G$17,$Z$29,$D174,$F174,$G$19,$G$22,$G$20)</f>
        <v>23911134.309696801</v>
      </c>
      <c r="AA174" s="71">
        <f>_xll.DBRW($F$14,AA$36,$G$16,$G$23,$AA$29,$D174,$F174,$G$19,$G$22,$G$20)</f>
        <v>23464180.470000003</v>
      </c>
    </row>
    <row r="175" spans="1:28" s="40" customFormat="1" x14ac:dyDescent="0.3">
      <c r="A175" s="36" t="str">
        <f>IF(_xll.TM1RPTELISCONSOLIDATED($F$167,$F175),IF(_xll.TM1RPTELLEV($F$167,$F175)&lt;=5,_xll.TM1RPTELLEV($F$167,$F175),"Default"),"Leaf")</f>
        <v>Leaf</v>
      </c>
      <c r="B175" s="36"/>
      <c r="C175" s="36"/>
      <c r="D175" s="40" t="str" cm="1">
        <f t="array" ref="D175">_xll.DBR("Finance:}ElementAttributes_Accounts - MA",F175,"Period YTD")</f>
        <v>YTD</v>
      </c>
      <c r="F175" s="108" t="s">
        <v>210</v>
      </c>
      <c r="G175" s="71">
        <f>_xll.DBRW($F$154,G$165,$G$157,$G$158,$G$159,$D175,$F175,$G$156,$G$162,$G$160)</f>
        <v>0</v>
      </c>
      <c r="H175" s="71">
        <f>_xll.DBRW($F$154,H$165,$G$157,$G$158,$G$159,$D175,$F175,$G$156,$G$162,$G$160)</f>
        <v>149066.92961562751</v>
      </c>
      <c r="I175" s="71">
        <f>_xll.DBRW($F$154,I$165,$G$157,$G$158,$G$159,$D175,$F175,$G$156,$G$162,$G$160)</f>
        <v>149066.93858762897</v>
      </c>
      <c r="J175" s="71">
        <f>_xll.DBRW($F$14,J$36,$G$16,$G$23,$G$18,$D175,$F175,$G$19,$G$22,$G$20)</f>
        <v>2.5980692716327525E-3</v>
      </c>
      <c r="K175" s="72"/>
      <c r="L175" s="8">
        <f>_xll.DBRW($F$14,L$36,$G$16,$G$17,$G$18,$D175,$F175,$G$19,$G$22,$G$20)</f>
        <v>-18725.10664391279</v>
      </c>
      <c r="M175" s="8">
        <f>_xll.DBRW($F$14,M$36,$G$16,$G$17,$G$18,$D175,$F175,$G$19,$G$22,$G$20)</f>
        <v>-149066.93858762897</v>
      </c>
      <c r="N175" s="8">
        <f t="shared" ref="N175:N176" si="69">G175-J175</f>
        <v>-2.5980692716327525E-3</v>
      </c>
      <c r="O175" s="72"/>
      <c r="P175" s="71">
        <f>_xll.DBRW($F$14,P$36,$G$16,$G$17,$G$18,"YTD",$F175,$G$19,$G$22,$G$20)</f>
        <v>0</v>
      </c>
      <c r="Q175" s="71">
        <f>_xll.DBRW($F$14,Q$36,$G$16,$G$17,$G$18,"YTD",$F175,$G$19,$G$22,$G$20)</f>
        <v>149066.92961562751</v>
      </c>
      <c r="R175" s="71">
        <f>_xll.DBRW($F$14,R$36,$G$16,$G$17,$G$18,"YTD",$F175,$G$19,$G$22,$G$20)</f>
        <v>149066.93858762897</v>
      </c>
      <c r="S175" s="71">
        <f>_xll.DBRW($F$14,S$36,$G$16,$G$23,$G$18,"YTD",$F175,$G$19,$G$22,$G$20)</f>
        <v>2.5980692716327525E-3</v>
      </c>
      <c r="T175" s="72"/>
      <c r="U175" s="64">
        <f>_xll.DBRW($F$14,U$36,$G$16,$G$17,$G$18,"YTD",$F175,$G$19,$G$22,$G$20)</f>
        <v>-18725.10664391279</v>
      </c>
      <c r="V175" s="64">
        <f>_xll.DBRW($F$14,V$36,$G$16,$G$17,$G$18,"YTD",$F175,$G$19,$G$22,$G$20)</f>
        <v>-149066.93858762897</v>
      </c>
      <c r="W175" s="64">
        <f t="shared" ref="W175:W176" si="70">P175-S175</f>
        <v>-2.5980692716327525E-3</v>
      </c>
      <c r="X175" s="72"/>
      <c r="Y175" s="71">
        <f>_xll.DBRW($F$14,Y$36,$G$16,$G$17,$Y$29,$D175,$F175,$G$19,$G$22,$G$20)</f>
        <v>149066.92961562751</v>
      </c>
      <c r="Z175" s="71">
        <f>_xll.DBRW($F$14,Z$36,$G$16,$G$17,$Z$29,$D175,$F175,$G$19,$G$22,$G$20)</f>
        <v>149066.93858762897</v>
      </c>
      <c r="AA175" s="71">
        <f>_xll.DBRW($F$14,AA$36,$G$16,$G$23,$AA$29,$D175,$F175,$G$19,$G$22,$G$20)</f>
        <v>2.5980692716327525E-3</v>
      </c>
    </row>
    <row r="176" spans="1:28" s="40" customFormat="1" x14ac:dyDescent="0.3">
      <c r="A176" s="36" t="str">
        <f>IF(_xll.TM1RPTELISCONSOLIDATED($F$167,$F176),IF(_xll.TM1RPTELLEV($F$167,$F176)&lt;=5,_xll.TM1RPTELLEV($F$167,$F176),"Default"),"Leaf")</f>
        <v>Leaf</v>
      </c>
      <c r="B176" s="36"/>
      <c r="C176" s="36"/>
      <c r="D176" s="40" t="str" cm="1">
        <f t="array" ref="D176">_xll.DBR("Finance:}ElementAttributes_Accounts - MA",F176,"Period YTD")</f>
        <v>YTD</v>
      </c>
      <c r="F176" s="108" t="s">
        <v>211</v>
      </c>
      <c r="G176" s="71">
        <f>_xll.DBRW($F$154,G$165,$G$157,$G$158,$G$159,$D176,$F176,$G$156,$G$162,$G$160)</f>
        <v>7390353.5303131621</v>
      </c>
      <c r="H176" s="71">
        <f>_xll.DBRW($F$154,H$165,$G$157,$G$158,$G$159,$D176,$F176,$G$156,$G$162,$G$160)</f>
        <v>7517639.8882844308</v>
      </c>
      <c r="I176" s="71">
        <f>_xll.DBRW($F$154,I$165,$G$157,$G$158,$G$159,$D176,$F176,$G$156,$G$162,$G$160)</f>
        <v>8171750.1682844302</v>
      </c>
      <c r="J176" s="71">
        <f>_xll.DBRW($F$14,J$36,$G$16,$G$23,$G$18,$D176,$F176,$G$19,$G$22,$G$20)</f>
        <v>7513111.3925980693</v>
      </c>
      <c r="K176" s="72"/>
      <c r="L176" s="8">
        <f>_xll.DBRW($F$14,L$36,$G$16,$G$17,$G$18,$D176,$F176,$G$19,$G$22,$G$20)</f>
        <v>7390353.5303131621</v>
      </c>
      <c r="M176" s="8">
        <f>_xll.DBRW($F$14,M$36,$G$16,$G$17,$G$18,$D176,$F176,$G$19,$G$22,$G$20)</f>
        <v>-781396.63797126804</v>
      </c>
      <c r="N176" s="8">
        <f t="shared" si="69"/>
        <v>-122757.86228490714</v>
      </c>
      <c r="O176" s="72"/>
      <c r="P176" s="71">
        <f>_xll.DBRW($F$14,P$36,$G$16,$G$17,$G$18,"YTD",$F176,$G$19,$G$22,$G$20)</f>
        <v>7390353.5303131621</v>
      </c>
      <c r="Q176" s="71">
        <f>_xll.DBRW($F$14,Q$36,$G$16,$G$17,$G$18,"YTD",$F176,$G$19,$G$22,$G$20)</f>
        <v>7517639.8882844308</v>
      </c>
      <c r="R176" s="71">
        <f>_xll.DBRW($F$14,R$36,$G$16,$G$17,$G$18,"YTD",$F176,$G$19,$G$22,$G$20)</f>
        <v>8171750.1682844302</v>
      </c>
      <c r="S176" s="71">
        <f>_xll.DBRW($F$14,S$36,$G$16,$G$23,$G$18,"YTD",$F176,$G$19,$G$22,$G$20)</f>
        <v>7513111.3925980693</v>
      </c>
      <c r="T176" s="72"/>
      <c r="U176" s="64">
        <f>_xll.DBRW($F$14,U$36,$G$16,$G$17,$G$18,"YTD",$F176,$G$19,$G$22,$G$20)</f>
        <v>7390353.5303131621</v>
      </c>
      <c r="V176" s="64">
        <f>_xll.DBRW($F$14,V$36,$G$16,$G$17,$G$18,"YTD",$F176,$G$19,$G$22,$G$20)</f>
        <v>-781396.63797126804</v>
      </c>
      <c r="W176" s="64">
        <f t="shared" si="70"/>
        <v>-122757.86228490714</v>
      </c>
      <c r="X176" s="72"/>
      <c r="Y176" s="71">
        <f>_xll.DBRW($F$14,Y$36,$G$16,$G$17,$Y$29,$D176,$F176,$G$19,$G$22,$G$20)</f>
        <v>7517639.8882844308</v>
      </c>
      <c r="Z176" s="71">
        <f>_xll.DBRW($F$14,Z$36,$G$16,$G$17,$Z$29,$D176,$F176,$G$19,$G$22,$G$20)</f>
        <v>8171750.1682844302</v>
      </c>
      <c r="AA176" s="71">
        <f>_xll.DBRW($F$14,AA$36,$G$16,$G$23,$AA$29,$D176,$F176,$G$19,$G$22,$G$20)</f>
        <v>7513111.3925980693</v>
      </c>
    </row>
    <row r="177" spans="1:27" s="40" customFormat="1" x14ac:dyDescent="0.3">
      <c r="A177" s="36" t="str">
        <f>IF(_xll.TM1RPTELISCONSOLIDATED($F$167,$F177),IF(_xll.TM1RPTELLEV($F$167,$F177)&lt;=5,_xll.TM1RPTELLEV($F$167,$F177),"Default"),"Leaf")</f>
        <v>Leaf</v>
      </c>
      <c r="B177" s="36"/>
      <c r="C177" s="36"/>
      <c r="D177" s="40" t="str" cm="1">
        <f t="array" ref="D177">_xll.DBR("Finance:}ElementAttributes_Accounts - MA",F177,"Period YTD")</f>
        <v>YTD</v>
      </c>
      <c r="F177" s="108" t="s">
        <v>80</v>
      </c>
      <c r="G177" s="71">
        <f>_xll.DBRW($F$154,G$165,$G$157,$G$158,$G$159,$D177,$F177,$G$156,$G$162,$G$160)</f>
        <v>85410.64</v>
      </c>
      <c r="H177" s="71">
        <f>_xll.DBRW($F$154,H$165,$G$157,$G$158,$G$159,$D177,$F177,$G$156,$G$162,$G$160)</f>
        <v>73532.5</v>
      </c>
      <c r="I177" s="71">
        <f>_xll.DBRW($F$154,I$165,$G$157,$G$158,$G$159,$D177,$F177,$G$156,$G$162,$G$160)</f>
        <v>30000</v>
      </c>
      <c r="J177" s="71">
        <f>_xll.DBRW($F$14,J$36,$G$16,$G$23,$G$18,$D177,$F177,$G$19,$G$22,$G$20)</f>
        <v>70530</v>
      </c>
      <c r="K177" s="72"/>
      <c r="L177" s="8">
        <f>_xll.DBRW($F$14,L$36,$G$16,$G$17,$G$18,$D177,$F177,$G$19,$G$22,$G$20)</f>
        <v>0</v>
      </c>
      <c r="M177" s="8">
        <f>_xll.DBRW($F$14,M$36,$G$16,$G$17,$G$18,$D177,$F177,$G$19,$G$22,$G$20)</f>
        <v>55410.64</v>
      </c>
      <c r="N177" s="8">
        <f t="shared" ref="N177" si="71">G177-J177</f>
        <v>14880.64</v>
      </c>
      <c r="O177" s="72"/>
      <c r="P177" s="71">
        <f>_xll.DBRW($F$14,P$36,$G$16,$G$17,$G$18,"YTD",$F177,$G$19,$G$22,$G$20)</f>
        <v>85410.64</v>
      </c>
      <c r="Q177" s="71">
        <f>_xll.DBRW($F$14,Q$36,$G$16,$G$17,$G$18,"YTD",$F177,$G$19,$G$22,$G$20)</f>
        <v>73532.5</v>
      </c>
      <c r="R177" s="71">
        <f>_xll.DBRW($F$14,R$36,$G$16,$G$17,$G$18,"YTD",$F177,$G$19,$G$22,$G$20)</f>
        <v>30000</v>
      </c>
      <c r="S177" s="71">
        <f>_xll.DBRW($F$14,S$36,$G$16,$G$23,$G$18,"YTD",$F177,$G$19,$G$22,$G$20)</f>
        <v>70530</v>
      </c>
      <c r="T177" s="72"/>
      <c r="U177" s="64">
        <f>_xll.DBRW($F$14,U$36,$G$16,$G$17,$G$18,"YTD",$F177,$G$19,$G$22,$G$20)</f>
        <v>0</v>
      </c>
      <c r="V177" s="64">
        <f>_xll.DBRW($F$14,V$36,$G$16,$G$17,$G$18,"YTD",$F177,$G$19,$G$22,$G$20)</f>
        <v>55410.64</v>
      </c>
      <c r="W177" s="64">
        <f t="shared" ref="W177" si="72">P177-S177</f>
        <v>14880.64</v>
      </c>
      <c r="X177" s="72"/>
      <c r="Y177" s="71">
        <f>_xll.DBRW($F$14,Y$36,$G$16,$G$17,$Y$29,$D177,$F177,$G$19,$G$22,$G$20)</f>
        <v>73532.5</v>
      </c>
      <c r="Z177" s="71">
        <f>_xll.DBRW($F$14,Z$36,$G$16,$G$17,$Z$29,$D177,$F177,$G$19,$G$22,$G$20)</f>
        <v>30000</v>
      </c>
      <c r="AA177" s="71">
        <f>_xll.DBRW($F$14,AA$36,$G$16,$G$23,$AA$29,$D177,$F177,$G$19,$G$22,$G$20)</f>
        <v>70530</v>
      </c>
    </row>
    <row r="178" spans="1:27" s="40" customFormat="1" x14ac:dyDescent="0.3">
      <c r="A178" s="36" t="str">
        <f>IF(_xll.TM1RPTELISCONSOLIDATED($F$167,$F178),IF(_xll.TM1RPTELLEV($F$167,$F178)&lt;=5,_xll.TM1RPTELLEV($F$167,$F178),"Default"),"Leaf")</f>
        <v>Leaf</v>
      </c>
      <c r="B178" s="36"/>
      <c r="C178" s="36"/>
      <c r="D178" s="40" t="str" cm="1">
        <f t="array" ref="D178">_xll.DBR("Finance:}ElementAttributes_Accounts - MA",F178,"Period YTD")</f>
        <v>YTD</v>
      </c>
      <c r="F178" s="108" t="s">
        <v>82</v>
      </c>
      <c r="G178" s="71">
        <f>_xll.DBRW($F$154,G$165,$G$157,$G$158,$G$159,$D178,$F178,$G$156,$G$162,$G$160)</f>
        <v>-146488.72</v>
      </c>
      <c r="H178" s="71">
        <f>_xll.DBRW($F$154,H$165,$G$157,$G$158,$G$159,$D178,$F178,$G$156,$G$162,$G$160)</f>
        <v>-89981.440000000002</v>
      </c>
      <c r="I178" s="71">
        <f>_xll.DBRW($F$154,I$165,$G$157,$G$158,$G$159,$D178,$F178,$G$156,$G$162,$G$160)</f>
        <v>-86924.06</v>
      </c>
      <c r="J178" s="71">
        <f>_xll.DBRW($F$14,J$36,$G$16,$G$23,$G$18,$D178,$F178,$G$19,$G$22,$G$20)</f>
        <v>-191723.11000000002</v>
      </c>
      <c r="K178" s="72"/>
      <c r="L178" s="8">
        <f>_xll.DBRW($F$14,L$36,$G$16,$G$17,$G$18,$D178,$F178,$G$19,$G$22,$G$20)</f>
        <v>0</v>
      </c>
      <c r="M178" s="8">
        <f>_xll.DBRW($F$14,M$36,$G$16,$G$17,$G$18,$D178,$F178,$G$19,$G$22,$G$20)</f>
        <v>-59564.66</v>
      </c>
      <c r="N178" s="8">
        <f t="shared" ref="N178" si="73">G178-J178</f>
        <v>45234.390000000014</v>
      </c>
      <c r="O178" s="72"/>
      <c r="P178" s="71">
        <f>_xll.DBRW($F$14,P$36,$G$16,$G$17,$G$18,"YTD",$F178,$G$19,$G$22,$G$20)</f>
        <v>-146488.72</v>
      </c>
      <c r="Q178" s="71">
        <f>_xll.DBRW($F$14,Q$36,$G$16,$G$17,$G$18,"YTD",$F178,$G$19,$G$22,$G$20)</f>
        <v>-89981.440000000002</v>
      </c>
      <c r="R178" s="71">
        <f>_xll.DBRW($F$14,R$36,$G$16,$G$17,$G$18,"YTD",$F178,$G$19,$G$22,$G$20)</f>
        <v>-86924.06</v>
      </c>
      <c r="S178" s="71">
        <f>_xll.DBRW($F$14,S$36,$G$16,$G$23,$G$18,"YTD",$F178,$G$19,$G$22,$G$20)</f>
        <v>-191723.11000000002</v>
      </c>
      <c r="T178" s="72"/>
      <c r="U178" s="64">
        <f>_xll.DBRW($F$14,U$36,$G$16,$G$17,$G$18,"YTD",$F178,$G$19,$G$22,$G$20)</f>
        <v>0</v>
      </c>
      <c r="V178" s="64">
        <f>_xll.DBRW($F$14,V$36,$G$16,$G$17,$G$18,"YTD",$F178,$G$19,$G$22,$G$20)</f>
        <v>-59564.66</v>
      </c>
      <c r="W178" s="64">
        <f t="shared" ref="W178" si="74">P178-S178</f>
        <v>45234.390000000014</v>
      </c>
      <c r="X178" s="72"/>
      <c r="Y178" s="71">
        <f>_xll.DBRW($F$14,Y$36,$G$16,$G$17,$Y$29,$D178,$F178,$G$19,$G$22,$G$20)</f>
        <v>-89981.440000000002</v>
      </c>
      <c r="Z178" s="71">
        <f>_xll.DBRW($F$14,Z$36,$G$16,$G$17,$Z$29,$D178,$F178,$G$19,$G$22,$G$20)</f>
        <v>-86924.06</v>
      </c>
      <c r="AA178" s="71">
        <f>_xll.DBRW($F$14,AA$36,$G$16,$G$23,$AA$29,$D178,$F178,$G$19,$G$22,$G$20)</f>
        <v>-191723.11000000002</v>
      </c>
    </row>
    <row r="179" spans="1:27" s="40" customFormat="1" x14ac:dyDescent="0.3">
      <c r="A179" s="36" t="str">
        <f>IF(_xll.TM1RPTELISCONSOLIDATED($F$167,$F179),IF(_xll.TM1RPTELLEV($F$167,$F179)&lt;=5,_xll.TM1RPTELLEV($F$167,$F179),"Default"),"Leaf")</f>
        <v>Leaf</v>
      </c>
      <c r="B179" s="36"/>
      <c r="C179" s="36"/>
      <c r="D179" s="40" t="str" cm="1">
        <f t="array" ref="D179">_xll.DBR("Finance:}ElementAttributes_Accounts - MA",F179,"Period YTD")</f>
        <v>YTD</v>
      </c>
      <c r="F179" s="108" t="s">
        <v>196</v>
      </c>
      <c r="G179" s="71">
        <f>_xll.DBRW($F$154,G$165,$G$157,$G$158,$G$159,$D179,$F179,$G$156,$G$162,$G$160)</f>
        <v>0</v>
      </c>
      <c r="H179" s="71">
        <f>_xll.DBRW($F$154,H$165,$G$157,$G$158,$G$159,$D179,$F179,$G$156,$G$162,$G$160)</f>
        <v>0</v>
      </c>
      <c r="I179" s="71">
        <f>_xll.DBRW($F$154,I$165,$G$157,$G$158,$G$159,$D179,$F179,$G$156,$G$162,$G$160)</f>
        <v>0</v>
      </c>
      <c r="J179" s="71">
        <f>_xll.DBRW($F$14,J$36,$G$16,$G$23,$G$18,$D179,$F179,$G$19,$G$22,$G$20)</f>
        <v>0</v>
      </c>
      <c r="K179" s="72"/>
      <c r="L179" s="8">
        <f>_xll.DBRW($F$14,L$36,$G$16,$G$17,$G$18,$D179,$F179,$G$19,$G$22,$G$20)</f>
        <v>0</v>
      </c>
      <c r="M179" s="8">
        <f>_xll.DBRW($F$14,M$36,$G$16,$G$17,$G$18,$D179,$F179,$G$19,$G$22,$G$20)</f>
        <v>0</v>
      </c>
      <c r="N179" s="8">
        <f t="shared" ref="N179:N182" si="75">G179-J179</f>
        <v>0</v>
      </c>
      <c r="O179" s="72"/>
      <c r="P179" s="71">
        <f>_xll.DBRW($F$14,P$36,$G$16,$G$17,$G$18,"YTD",$F179,$G$19,$G$22,$G$20)</f>
        <v>0</v>
      </c>
      <c r="Q179" s="71">
        <f>_xll.DBRW($F$14,Q$36,$G$16,$G$17,$G$18,"YTD",$F179,$G$19,$G$22,$G$20)</f>
        <v>0</v>
      </c>
      <c r="R179" s="71">
        <f>_xll.DBRW($F$14,R$36,$G$16,$G$17,$G$18,"YTD",$F179,$G$19,$G$22,$G$20)</f>
        <v>0</v>
      </c>
      <c r="S179" s="71">
        <f>_xll.DBRW($F$14,S$36,$G$16,$G$23,$G$18,"YTD",$F179,$G$19,$G$22,$G$20)</f>
        <v>0</v>
      </c>
      <c r="T179" s="72"/>
      <c r="U179" s="64">
        <f>_xll.DBRW($F$14,U$36,$G$16,$G$17,$G$18,"YTD",$F179,$G$19,$G$22,$G$20)</f>
        <v>0</v>
      </c>
      <c r="V179" s="64">
        <f>_xll.DBRW($F$14,V$36,$G$16,$G$17,$G$18,"YTD",$F179,$G$19,$G$22,$G$20)</f>
        <v>0</v>
      </c>
      <c r="W179" s="64">
        <f t="shared" ref="W179:W182" si="76">P179-S179</f>
        <v>0</v>
      </c>
      <c r="X179" s="72"/>
      <c r="Y179" s="71">
        <f>_xll.DBRW($F$14,Y$36,$G$16,$G$17,$Y$29,$D179,$F179,$G$19,$G$22,$G$20)</f>
        <v>0</v>
      </c>
      <c r="Z179" s="71">
        <f>_xll.DBRW($F$14,Z$36,$G$16,$G$17,$Z$29,$D179,$F179,$G$19,$G$22,$G$20)</f>
        <v>0</v>
      </c>
      <c r="AA179" s="71">
        <f>_xll.DBRW($F$14,AA$36,$G$16,$G$23,$AA$29,$D179,$F179,$G$19,$G$22,$G$20)</f>
        <v>0</v>
      </c>
    </row>
    <row r="180" spans="1:27" s="40" customFormat="1" x14ac:dyDescent="0.3">
      <c r="A180" s="36" t="str">
        <f>IF(_xll.TM1RPTELISCONSOLIDATED($F$167,$F180),IF(_xll.TM1RPTELLEV($F$167,$F180)&lt;=5,_xll.TM1RPTELLEV($F$167,$F180),"Default"),"Leaf")</f>
        <v>Leaf</v>
      </c>
      <c r="B180" s="36"/>
      <c r="C180" s="36"/>
      <c r="D180" s="40" t="str" cm="1">
        <f t="array" ref="D180">_xll.DBR("Finance:}ElementAttributes_Accounts - MA",F180,"Period YTD")</f>
        <v>YTD</v>
      </c>
      <c r="F180" s="108" t="s">
        <v>83</v>
      </c>
      <c r="G180" s="71">
        <f>_xll.DBRW($F$154,G$165,$G$157,$G$158,$G$159,$D180,$F180,$G$156,$G$162,$G$160)</f>
        <v>0</v>
      </c>
      <c r="H180" s="71">
        <f>_xll.DBRW($F$154,H$165,$G$157,$G$158,$G$159,$D180,$F180,$G$156,$G$162,$G$160)</f>
        <v>-61875</v>
      </c>
      <c r="I180" s="71">
        <f>_xll.DBRW($F$154,I$165,$G$157,$G$158,$G$159,$D180,$F180,$G$156,$G$162,$G$160)</f>
        <v>0</v>
      </c>
      <c r="J180" s="71">
        <f>_xll.DBRW($F$14,J$36,$G$16,$G$23,$G$18,$D180,$F180,$G$19,$G$22,$G$20)</f>
        <v>0</v>
      </c>
      <c r="K180" s="72"/>
      <c r="L180" s="8">
        <f>_xll.DBRW($F$14,L$36,$G$16,$G$17,$G$18,$D180,$F180,$G$19,$G$22,$G$20)</f>
        <v>0</v>
      </c>
      <c r="M180" s="8">
        <f>_xll.DBRW($F$14,M$36,$G$16,$G$17,$G$18,$D180,$F180,$G$19,$G$22,$G$20)</f>
        <v>0</v>
      </c>
      <c r="N180" s="8">
        <f t="shared" si="75"/>
        <v>0</v>
      </c>
      <c r="O180" s="72"/>
      <c r="P180" s="71">
        <f>_xll.DBRW($F$14,P$36,$G$16,$G$17,$G$18,"YTD",$F180,$G$19,$G$22,$G$20)</f>
        <v>0</v>
      </c>
      <c r="Q180" s="71">
        <f>_xll.DBRW($F$14,Q$36,$G$16,$G$17,$G$18,"YTD",$F180,$G$19,$G$22,$G$20)</f>
        <v>-61875</v>
      </c>
      <c r="R180" s="71">
        <f>_xll.DBRW($F$14,R$36,$G$16,$G$17,$G$18,"YTD",$F180,$G$19,$G$22,$G$20)</f>
        <v>0</v>
      </c>
      <c r="S180" s="71">
        <f>_xll.DBRW($F$14,S$36,$G$16,$G$23,$G$18,"YTD",$F180,$G$19,$G$22,$G$20)</f>
        <v>0</v>
      </c>
      <c r="T180" s="72"/>
      <c r="U180" s="64">
        <f>_xll.DBRW($F$14,U$36,$G$16,$G$17,$G$18,"YTD",$F180,$G$19,$G$22,$G$20)</f>
        <v>0</v>
      </c>
      <c r="V180" s="64">
        <f>_xll.DBRW($F$14,V$36,$G$16,$G$17,$G$18,"YTD",$F180,$G$19,$G$22,$G$20)</f>
        <v>0</v>
      </c>
      <c r="W180" s="64">
        <f t="shared" si="76"/>
        <v>0</v>
      </c>
      <c r="X180" s="72"/>
      <c r="Y180" s="71">
        <f>_xll.DBRW($F$14,Y$36,$G$16,$G$17,$Y$29,$D180,$F180,$G$19,$G$22,$G$20)</f>
        <v>-61875</v>
      </c>
      <c r="Z180" s="71">
        <f>_xll.DBRW($F$14,Z$36,$G$16,$G$17,$Z$29,$D180,$F180,$G$19,$G$22,$G$20)</f>
        <v>0</v>
      </c>
      <c r="AA180" s="71">
        <f>_xll.DBRW($F$14,AA$36,$G$16,$G$23,$AA$29,$D180,$F180,$G$19,$G$22,$G$20)</f>
        <v>0</v>
      </c>
    </row>
    <row r="181" spans="1:27" s="4" customFormat="1" x14ac:dyDescent="0.3">
      <c r="A181" s="4">
        <f>IF(_xll.TM1RPTELISCONSOLIDATED($F$167,$F181),IF(_xll.TM1RPTELLEV($F$167,$F181)&lt;=5,_xll.TM1RPTELLEV($F$167,$F181),"Default"),"Leaf")</f>
        <v>0</v>
      </c>
      <c r="D181" s="4" t="str" cm="1">
        <f t="array" ref="D181">_xll.DBR("Finance:}ElementAttributes_Accounts - MA",F181,"Period YTD")</f>
        <v>YTD</v>
      </c>
      <c r="F181" s="110" t="s">
        <v>84</v>
      </c>
      <c r="G181" s="57">
        <f>_xll.DBRW($F$154,G$165,$G$157,$G$158,$G$159,$D181,$F181,$G$156,$G$162,$G$160)</f>
        <v>23217726.53031316</v>
      </c>
      <c r="H181" s="57">
        <f>_xll.DBRW($F$154,H$165,$G$157,$G$158,$G$159,$D181,$F181,$G$156,$G$162,$G$160)</f>
        <v>23178700.098668799</v>
      </c>
      <c r="I181" s="57">
        <f>_xll.DBRW($F$154,I$165,$G$157,$G$158,$G$159,$D181,$F181,$G$156,$G$162,$G$160)</f>
        <v>23854210.249696802</v>
      </c>
      <c r="J181" s="57">
        <f>_xll.DBRW($F$14,J$36,$G$16,$G$23,$G$18,$D181,$F181,$G$19,$G$22,$G$20)</f>
        <v>23342987.360000003</v>
      </c>
      <c r="K181" s="58"/>
      <c r="L181" s="57">
        <f>_xll.DBRW($F$14,L$36,$G$16,$G$17,$G$18,$D181,$F181,$G$19,$G$22,$G$20)</f>
        <v>23297529.71695707</v>
      </c>
      <c r="M181" s="57">
        <f>_xll.DBRW($F$14,M$36,$G$16,$G$17,$G$18,$D181,$F181,$G$19,$G$22,$G$20)</f>
        <v>-636483.71938364324</v>
      </c>
      <c r="N181" s="57">
        <f t="shared" si="75"/>
        <v>-125260.82968684286</v>
      </c>
      <c r="O181" s="58"/>
      <c r="P181" s="57">
        <f>_xll.DBRW($F$14,P$36,$G$16,$G$17,$G$18,"YTD",$F181,$G$19,$G$22,$G$20)</f>
        <v>23217726.53031316</v>
      </c>
      <c r="Q181" s="57">
        <f>_xll.DBRW($F$14,Q$36,$G$16,$G$17,$G$18,"YTD",$F181,$G$19,$G$22,$G$20)</f>
        <v>23178700.098668799</v>
      </c>
      <c r="R181" s="57">
        <f>_xll.DBRW($F$14,R$36,$G$16,$G$17,$G$18,"YTD",$F181,$G$19,$G$22,$G$20)</f>
        <v>23854210.249696802</v>
      </c>
      <c r="S181" s="57">
        <f>_xll.DBRW($F$14,S$36,$G$16,$G$23,$G$18,"YTD",$F181,$G$19,$G$22,$G$20)</f>
        <v>23342987.360000003</v>
      </c>
      <c r="T181" s="58"/>
      <c r="U181" s="57">
        <f>_xll.DBRW($F$14,U$36,$G$16,$G$17,$G$18,"YTD",$F181,$G$19,$G$22,$G$20)</f>
        <v>23297529.71695707</v>
      </c>
      <c r="V181" s="57">
        <f>_xll.DBRW($F$14,V$36,$G$16,$G$17,$G$18,"YTD",$F181,$G$19,$G$22,$G$20)</f>
        <v>-636483.71938364324</v>
      </c>
      <c r="W181" s="57">
        <f t="shared" si="76"/>
        <v>-125260.82968684286</v>
      </c>
      <c r="X181" s="58"/>
      <c r="Y181" s="57">
        <f>_xll.DBRW($F$14,Y$36,$G$16,$G$17,$Y$29,$D181,$F181,$G$19,$G$22,$G$20)</f>
        <v>23178700.098668799</v>
      </c>
      <c r="Z181" s="57">
        <f>_xll.DBRW($F$14,Z$36,$G$16,$G$17,$Z$29,$D181,$F181,$G$19,$G$22,$G$20)</f>
        <v>23854210.249696802</v>
      </c>
      <c r="AA181" s="57">
        <f>_xll.DBRW($F$14,AA$36,$G$16,$G$23,$AA$29,$D181,$F181,$G$19,$G$22,$G$20)</f>
        <v>23342987.360000003</v>
      </c>
    </row>
    <row r="182" spans="1:27" s="40" customFormat="1" x14ac:dyDescent="0.3">
      <c r="A182" s="36" t="str">
        <f>IF(_xll.TM1RPTELISCONSOLIDATED($F$167,$F182),IF(_xll.TM1RPTELLEV($F$167,$F182)&lt;=5,_xll.TM1RPTELLEV($F$167,$F182),"Default"),"Leaf")</f>
        <v>Leaf</v>
      </c>
      <c r="B182" s="36"/>
      <c r="C182" s="36"/>
      <c r="D182" s="40" t="str" cm="1">
        <f t="array" ref="D182">_xll.DBR("Finance:}ElementAttributes_Accounts - MA",F182,"Period YTD")</f>
        <v>YTD</v>
      </c>
      <c r="F182" s="108" t="s">
        <v>85</v>
      </c>
      <c r="G182" s="71">
        <f>_xll.DBRW($F$154,G$165,$G$157,$G$158,$G$159,$D182,$F182,$G$156,$G$162,$G$160)</f>
        <v>12825762.06987828</v>
      </c>
      <c r="H182" s="71">
        <f>_xll.DBRW($F$154,H$165,$G$157,$G$158,$G$159,$D182,$F182,$G$156,$G$162,$G$160)</f>
        <v>12800077.607077636</v>
      </c>
      <c r="I182" s="71">
        <f>_xll.DBRW($F$154,I$165,$G$157,$G$158,$G$159,$D182,$F182,$G$156,$G$162,$G$160)</f>
        <v>12271500.683842087</v>
      </c>
      <c r="J182" s="71">
        <f>_xll.DBRW($F$14,J$36,$G$16,$G$23,$G$18,$D182,$F182,$G$19,$G$22,$G$20)</f>
        <v>12255934.170000002</v>
      </c>
      <c r="K182" s="72"/>
      <c r="L182" s="8">
        <f>_xll.DBRW($F$14,L$36,$G$16,$G$17,$G$18,$D182,$F182,$G$19,$G$22,$G$20)</f>
        <v>12952267.309651196</v>
      </c>
      <c r="M182" s="8">
        <f>_xll.DBRW($F$14,M$36,$G$16,$G$17,$G$18,$D182,$F182,$G$19,$G$22,$G$20)</f>
        <v>554261.386036193</v>
      </c>
      <c r="N182" s="8">
        <f t="shared" si="75"/>
        <v>569827.89987827837</v>
      </c>
      <c r="O182" s="72"/>
      <c r="P182" s="71">
        <f>_xll.DBRW($F$14,P$36,$G$16,$G$17,$G$18,"YTD",$F182,$G$19,$G$22,$G$20)</f>
        <v>12825762.06987828</v>
      </c>
      <c r="Q182" s="71">
        <f>_xll.DBRW($F$14,Q$36,$G$16,$G$17,$G$18,"YTD",$F182,$G$19,$G$22,$G$20)</f>
        <v>12800077.607077636</v>
      </c>
      <c r="R182" s="71">
        <f>_xll.DBRW($F$14,R$36,$G$16,$G$17,$G$18,"YTD",$F182,$G$19,$G$22,$G$20)</f>
        <v>12271500.683842087</v>
      </c>
      <c r="S182" s="71">
        <f>_xll.DBRW($F$14,S$36,$G$16,$G$23,$G$18,"YTD",$F182,$G$19,$G$22,$G$20)</f>
        <v>12255934.170000002</v>
      </c>
      <c r="T182" s="72"/>
      <c r="U182" s="64">
        <f>_xll.DBRW($F$14,U$36,$G$16,$G$17,$G$18,"YTD",$F182,$G$19,$G$22,$G$20)</f>
        <v>12952267.309651196</v>
      </c>
      <c r="V182" s="64">
        <f>_xll.DBRW($F$14,V$36,$G$16,$G$17,$G$18,"YTD",$F182,$G$19,$G$22,$G$20)</f>
        <v>554261.386036193</v>
      </c>
      <c r="W182" s="64">
        <f t="shared" si="76"/>
        <v>569827.89987827837</v>
      </c>
      <c r="X182" s="72"/>
      <c r="Y182" s="71">
        <f>_xll.DBRW($F$14,Y$36,$G$16,$G$17,$Y$29,$D182,$F182,$G$19,$G$22,$G$20)</f>
        <v>12800077.607077636</v>
      </c>
      <c r="Z182" s="71">
        <f>_xll.DBRW($F$14,Z$36,$G$16,$G$17,$Z$29,$D182,$F182,$G$19,$G$22,$G$20)</f>
        <v>12271500.683842087</v>
      </c>
      <c r="AA182" s="71">
        <f>_xll.DBRW($F$14,AA$36,$G$16,$G$23,$AA$29,$D182,$F182,$G$19,$G$22,$G$20)</f>
        <v>12255934.170000002</v>
      </c>
    </row>
    <row r="183" spans="1:27" s="40" customFormat="1" x14ac:dyDescent="0.3">
      <c r="A183" s="36" t="str">
        <f>IF(_xll.TM1RPTELISCONSOLIDATED($F$167,$F183),IF(_xll.TM1RPTELLEV($F$167,$F183)&lt;=5,_xll.TM1RPTELLEV($F$167,$F183),"Default"),"Leaf")</f>
        <v>Leaf</v>
      </c>
      <c r="B183" s="36"/>
      <c r="C183" s="36"/>
      <c r="D183" s="40" t="str" cm="1">
        <f t="array" ref="D183">_xll.DBR("Finance:}ElementAttributes_Accounts - MA",F183,"Period YTD")</f>
        <v>YTD</v>
      </c>
      <c r="F183" s="108" t="s">
        <v>212</v>
      </c>
      <c r="G183" s="71">
        <f>_xll.DBRW($F$154,G$165,$G$157,$G$158,$G$159,$D183,$F183,$G$156,$G$162,$G$160)</f>
        <v>0</v>
      </c>
      <c r="H183" s="71">
        <f>_xll.DBRW($F$154,H$165,$G$157,$G$158,$G$159,$D183,$F183,$G$156,$G$162,$G$160)</f>
        <v>376957.37967033667</v>
      </c>
      <c r="I183" s="71">
        <f>_xll.DBRW($F$154,I$165,$G$157,$G$158,$G$159,$D183,$F183,$G$156,$G$162,$G$160)</f>
        <v>344472.23327420914</v>
      </c>
      <c r="J183" s="71">
        <f>_xll.DBRW($F$14,J$36,$G$16,$G$23,$G$18,$D183,$F183,$G$19,$G$22,$G$20)</f>
        <v>4.3805601089843549E-3</v>
      </c>
      <c r="K183" s="72"/>
      <c r="L183" s="8">
        <f>_xll.DBRW($F$14,L$36,$G$16,$G$17,$G$18,$D183,$F183,$G$19,$G$22,$G$20)</f>
        <v>-126505.23977291631</v>
      </c>
      <c r="M183" s="8">
        <f>_xll.DBRW($F$14,M$36,$G$16,$G$17,$G$18,$D183,$F183,$G$19,$G$22,$G$20)</f>
        <v>-344472.23327420914</v>
      </c>
      <c r="N183" s="8">
        <f t="shared" ref="N183:N190" si="77">G183-J183</f>
        <v>-4.3805601089843549E-3</v>
      </c>
      <c r="O183" s="72"/>
      <c r="P183" s="71">
        <f>_xll.DBRW($F$14,P$36,$G$16,$G$17,$G$18,"YTD",$F183,$G$19,$G$22,$G$20)</f>
        <v>0</v>
      </c>
      <c r="Q183" s="71">
        <f>_xll.DBRW($F$14,Q$36,$G$16,$G$17,$G$18,"YTD",$F183,$G$19,$G$22,$G$20)</f>
        <v>376957.37967033667</v>
      </c>
      <c r="R183" s="71">
        <f>_xll.DBRW($F$14,R$36,$G$16,$G$17,$G$18,"YTD",$F183,$G$19,$G$22,$G$20)</f>
        <v>344472.23327420914</v>
      </c>
      <c r="S183" s="71">
        <f>_xll.DBRW($F$14,S$36,$G$16,$G$23,$G$18,"YTD",$F183,$G$19,$G$22,$G$20)</f>
        <v>4.3805601089843549E-3</v>
      </c>
      <c r="T183" s="72"/>
      <c r="U183" s="64">
        <f>_xll.DBRW($F$14,U$36,$G$16,$G$17,$G$18,"YTD",$F183,$G$19,$G$22,$G$20)</f>
        <v>-126505.23977291631</v>
      </c>
      <c r="V183" s="64">
        <f>_xll.DBRW($F$14,V$36,$G$16,$G$17,$G$18,"YTD",$F183,$G$19,$G$22,$G$20)</f>
        <v>-344472.23327420914</v>
      </c>
      <c r="W183" s="64">
        <f t="shared" ref="W183:W190" si="78">P183-S183</f>
        <v>-4.3805601089843549E-3</v>
      </c>
      <c r="X183" s="72"/>
      <c r="Y183" s="71">
        <f>_xll.DBRW($F$14,Y$36,$G$16,$G$17,$Y$29,$D183,$F183,$G$19,$G$22,$G$20)</f>
        <v>376957.37967033667</v>
      </c>
      <c r="Z183" s="71">
        <f>_xll.DBRW($F$14,Z$36,$G$16,$G$17,$Z$29,$D183,$F183,$G$19,$G$22,$G$20)</f>
        <v>344472.23327420914</v>
      </c>
      <c r="AA183" s="71">
        <f>_xll.DBRW($F$14,AA$36,$G$16,$G$23,$AA$29,$D183,$F183,$G$19,$G$22,$G$20)</f>
        <v>4.3805601089843549E-3</v>
      </c>
    </row>
    <row r="184" spans="1:27" s="40" customFormat="1" x14ac:dyDescent="0.3">
      <c r="A184" s="36" t="str">
        <f>IF(_xll.TM1RPTELISCONSOLIDATED($F$167,$F184),IF(_xll.TM1RPTELLEV($F$167,$F184)&lt;=5,_xll.TM1RPTELLEV($F$167,$F184),"Default"),"Leaf")</f>
        <v>Leaf</v>
      </c>
      <c r="B184" s="36"/>
      <c r="C184" s="36"/>
      <c r="D184" s="40" t="str" cm="1">
        <f t="array" ref="D184">_xll.DBR("Finance:}ElementAttributes_Accounts - MA",F184,"Period YTD")</f>
        <v>YTD</v>
      </c>
      <c r="F184" s="108" t="s">
        <v>213</v>
      </c>
      <c r="G184" s="71">
        <f>_xll.DBRW($F$154,G$165,$G$157,$G$158,$G$159,$D184,$F184,$G$156,$G$162,$G$160)</f>
        <v>12825762.06987828</v>
      </c>
      <c r="H184" s="71">
        <f>_xll.DBRW($F$154,H$165,$G$157,$G$158,$G$159,$D184,$F184,$G$156,$G$162,$G$160)</f>
        <v>13177034.986747973</v>
      </c>
      <c r="I184" s="71">
        <f>_xll.DBRW($F$154,I$165,$G$157,$G$158,$G$159,$D184,$F184,$G$156,$G$162,$G$160)</f>
        <v>12615972.917116296</v>
      </c>
      <c r="J184" s="71">
        <f>_xll.DBRW($F$14,J$36,$G$16,$G$23,$G$18,$D184,$F184,$G$19,$G$22,$G$20)</f>
        <v>12255934.174380561</v>
      </c>
      <c r="K184" s="72"/>
      <c r="L184" s="8">
        <f>_xll.DBRW($F$14,L$36,$G$16,$G$17,$G$18,$D184,$F184,$G$19,$G$22,$G$20)</f>
        <v>12825762.06987828</v>
      </c>
      <c r="M184" s="8">
        <f>_xll.DBRW($F$14,M$36,$G$16,$G$17,$G$18,$D184,$F184,$G$19,$G$22,$G$20)</f>
        <v>209789.15276198462</v>
      </c>
      <c r="N184" s="8">
        <f t="shared" si="77"/>
        <v>569827.89549771883</v>
      </c>
      <c r="O184" s="72"/>
      <c r="P184" s="71">
        <f>_xll.DBRW($F$14,P$36,$G$16,$G$17,$G$18,"YTD",$F184,$G$19,$G$22,$G$20)</f>
        <v>12825762.06987828</v>
      </c>
      <c r="Q184" s="71">
        <f>_xll.DBRW($F$14,Q$36,$G$16,$G$17,$G$18,"YTD",$F184,$G$19,$G$22,$G$20)</f>
        <v>13177034.986747973</v>
      </c>
      <c r="R184" s="71">
        <f>_xll.DBRW($F$14,R$36,$G$16,$G$17,$G$18,"YTD",$F184,$G$19,$G$22,$G$20)</f>
        <v>12615972.917116296</v>
      </c>
      <c r="S184" s="71">
        <f>_xll.DBRW($F$14,S$36,$G$16,$G$23,$G$18,"YTD",$F184,$G$19,$G$22,$G$20)</f>
        <v>12255934.174380561</v>
      </c>
      <c r="T184" s="72"/>
      <c r="U184" s="64">
        <f>_xll.DBRW($F$14,U$36,$G$16,$G$17,$G$18,"YTD",$F184,$G$19,$G$22,$G$20)</f>
        <v>12825762.06987828</v>
      </c>
      <c r="V184" s="64">
        <f>_xll.DBRW($F$14,V$36,$G$16,$G$17,$G$18,"YTD",$F184,$G$19,$G$22,$G$20)</f>
        <v>209789.15276198462</v>
      </c>
      <c r="W184" s="64">
        <f t="shared" si="78"/>
        <v>569827.89549771883</v>
      </c>
      <c r="X184" s="72"/>
      <c r="Y184" s="71">
        <f>_xll.DBRW($F$14,Y$36,$G$16,$G$17,$Y$29,$D184,$F184,$G$19,$G$22,$G$20)</f>
        <v>13177034.986747973</v>
      </c>
      <c r="Z184" s="71">
        <f>_xll.DBRW($F$14,Z$36,$G$16,$G$17,$Z$29,$D184,$F184,$G$19,$G$22,$G$20)</f>
        <v>12615972.917116296</v>
      </c>
      <c r="AA184" s="71">
        <f>_xll.DBRW($F$14,AA$36,$G$16,$G$23,$AA$29,$D184,$F184,$G$19,$G$22,$G$20)</f>
        <v>12255934.174380561</v>
      </c>
    </row>
    <row r="185" spans="1:27" s="40" customFormat="1" x14ac:dyDescent="0.3">
      <c r="A185" s="36" t="str">
        <f>IF(_xll.TM1RPTELISCONSOLIDATED($F$167,$F185),IF(_xll.TM1RPTELLEV($F$167,$F185)&lt;=5,_xll.TM1RPTELLEV($F$167,$F185),"Default"),"Leaf")</f>
        <v>Leaf</v>
      </c>
      <c r="B185" s="36"/>
      <c r="C185" s="36"/>
      <c r="D185" s="40" t="str" cm="1">
        <f t="array" ref="D185">_xll.DBR("Finance:}ElementAttributes_Accounts - MA",F185,"Period YTD")</f>
        <v>YTD</v>
      </c>
      <c r="F185" s="108" t="s">
        <v>180</v>
      </c>
      <c r="G185" s="71">
        <f>_xll.DBRW($F$154,G$165,$G$157,$G$158,$G$159,$D185,$F185,$G$156,$G$162,$G$160)</f>
        <v>4769661.5246445043</v>
      </c>
      <c r="H185" s="71">
        <f>_xll.DBRW($F$154,H$165,$G$157,$G$158,$G$159,$D185,$F185,$G$156,$G$162,$G$160)</f>
        <v>4854292.7324007023</v>
      </c>
      <c r="I185" s="71">
        <f>_xll.DBRW($F$154,I$165,$G$157,$G$158,$G$159,$D185,$F185,$G$156,$G$162,$G$160)</f>
        <v>7247170.9118772661</v>
      </c>
      <c r="J185" s="71">
        <f>_xll.DBRW($F$14,J$36,$G$16,$G$23,$G$18,$D185,$F185,$G$19,$G$22,$G$20)</f>
        <v>4093918.94</v>
      </c>
      <c r="K185" s="72"/>
      <c r="L185" s="8">
        <f>_xll.DBRW($F$14,L$36,$G$16,$G$17,$G$18,$D185,$F185,$G$19,$G$22,$G$20)</f>
        <v>-2.4007027968764305E-3</v>
      </c>
      <c r="M185" s="8">
        <f>_xll.DBRW($F$14,M$36,$G$16,$G$17,$G$18,$D185,$F185,$G$19,$G$22,$G$20)</f>
        <v>-2477509.3872327618</v>
      </c>
      <c r="N185" s="8">
        <f t="shared" si="77"/>
        <v>675742.58464450436</v>
      </c>
      <c r="O185" s="72"/>
      <c r="P185" s="71">
        <f>_xll.DBRW($F$14,P$36,$G$16,$G$17,$G$18,"YTD",$F185,$G$19,$G$22,$G$20)</f>
        <v>4769661.5246445043</v>
      </c>
      <c r="Q185" s="71">
        <f>_xll.DBRW($F$14,Q$36,$G$16,$G$17,$G$18,"YTD",$F185,$G$19,$G$22,$G$20)</f>
        <v>4854292.7324007023</v>
      </c>
      <c r="R185" s="71">
        <f>_xll.DBRW($F$14,R$36,$G$16,$G$17,$G$18,"YTD",$F185,$G$19,$G$22,$G$20)</f>
        <v>7247170.9118772661</v>
      </c>
      <c r="S185" s="71">
        <f>_xll.DBRW($F$14,S$36,$G$16,$G$23,$G$18,"YTD",$F185,$G$19,$G$22,$G$20)</f>
        <v>4093918.94</v>
      </c>
      <c r="T185" s="72"/>
      <c r="U185" s="64">
        <f>_xll.DBRW($F$14,U$36,$G$16,$G$17,$G$18,"YTD",$F185,$G$19,$G$22,$G$20)</f>
        <v>-2.4007027968764305E-3</v>
      </c>
      <c r="V185" s="64">
        <f>_xll.DBRW($F$14,V$36,$G$16,$G$17,$G$18,"YTD",$F185,$G$19,$G$22,$G$20)</f>
        <v>-2477509.3872327618</v>
      </c>
      <c r="W185" s="64">
        <f t="shared" si="78"/>
        <v>675742.58464450436</v>
      </c>
      <c r="X185" s="72"/>
      <c r="Y185" s="71">
        <f>_xll.DBRW($F$14,Y$36,$G$16,$G$17,$Y$29,$D185,$F185,$G$19,$G$22,$G$20)</f>
        <v>4854292.7324007023</v>
      </c>
      <c r="Z185" s="71">
        <f>_xll.DBRW($F$14,Z$36,$G$16,$G$17,$Z$29,$D185,$F185,$G$19,$G$22,$G$20)</f>
        <v>7247170.9118772661</v>
      </c>
      <c r="AA185" s="71">
        <f>_xll.DBRW($F$14,AA$36,$G$16,$G$23,$AA$29,$D185,$F185,$G$19,$G$22,$G$20)</f>
        <v>4093918.94</v>
      </c>
    </row>
    <row r="186" spans="1:27" s="40" customFormat="1" x14ac:dyDescent="0.3">
      <c r="A186" s="36" t="str">
        <f>IF(_xll.TM1RPTELISCONSOLIDATED($F$167,$F186),IF(_xll.TM1RPTELLEV($F$167,$F186)&lt;=5,_xll.TM1RPTELLEV($F$167,$F186),"Default"),"Leaf")</f>
        <v>Leaf</v>
      </c>
      <c r="B186" s="36"/>
      <c r="C186" s="36"/>
      <c r="D186" s="40" t="str" cm="1">
        <f t="array" ref="D186">_xll.DBR("Finance:}ElementAttributes_Accounts - MA",F186,"Period YTD")</f>
        <v>YTD</v>
      </c>
      <c r="F186" s="108" t="s">
        <v>86</v>
      </c>
      <c r="G186" s="71">
        <f>_xll.DBRW($F$154,G$165,$G$157,$G$158,$G$159,$D186,$F186,$G$156,$G$162,$G$160)</f>
        <v>-3231715.7783033885</v>
      </c>
      <c r="H186" s="71">
        <f>_xll.DBRW($F$154,H$165,$G$157,$G$158,$G$159,$D186,$F186,$G$156,$G$162,$G$160)</f>
        <v>-3151913.9669463993</v>
      </c>
      <c r="I186" s="71">
        <f>_xll.DBRW($F$154,I$165,$G$157,$G$158,$G$159,$D186,$F186,$G$156,$G$162,$G$160)</f>
        <v>-2984956.4489250816</v>
      </c>
      <c r="J186" s="71">
        <f>_xll.DBRW($F$14,J$36,$G$16,$G$23,$G$18,$D186,$F186,$G$19,$G$22,$G$20)</f>
        <v>-2956940.39</v>
      </c>
      <c r="K186" s="72"/>
      <c r="L186" s="8">
        <f>_xll.DBRW($F$14,L$36,$G$16,$G$17,$G$18,$D186,$F186,$G$19,$G$22,$G$20)</f>
        <v>6.9463993422687054E-3</v>
      </c>
      <c r="M186" s="8">
        <f>_xll.DBRW($F$14,M$36,$G$16,$G$17,$G$18,$D186,$F186,$G$19,$G$22,$G$20)</f>
        <v>-246759.32937830687</v>
      </c>
      <c r="N186" s="8">
        <f t="shared" si="77"/>
        <v>-274775.38830338838</v>
      </c>
      <c r="O186" s="72"/>
      <c r="P186" s="71">
        <f>_xll.DBRW($F$14,P$36,$G$16,$G$17,$G$18,"YTD",$F186,$G$19,$G$22,$G$20)</f>
        <v>-3231715.7783033885</v>
      </c>
      <c r="Q186" s="71">
        <f>_xll.DBRW($F$14,Q$36,$G$16,$G$17,$G$18,"YTD",$F186,$G$19,$G$22,$G$20)</f>
        <v>-3151913.9669463993</v>
      </c>
      <c r="R186" s="71">
        <f>_xll.DBRW($F$14,R$36,$G$16,$G$17,$G$18,"YTD",$F186,$G$19,$G$22,$G$20)</f>
        <v>-2984956.4489250816</v>
      </c>
      <c r="S186" s="71">
        <f>_xll.DBRW($F$14,S$36,$G$16,$G$23,$G$18,"YTD",$F186,$G$19,$G$22,$G$20)</f>
        <v>-2956940.39</v>
      </c>
      <c r="T186" s="72"/>
      <c r="U186" s="64">
        <f>_xll.DBRW($F$14,U$36,$G$16,$G$17,$G$18,"YTD",$F186,$G$19,$G$22,$G$20)</f>
        <v>6.9463993422687054E-3</v>
      </c>
      <c r="V186" s="64">
        <f>_xll.DBRW($F$14,V$36,$G$16,$G$17,$G$18,"YTD",$F186,$G$19,$G$22,$G$20)</f>
        <v>-246759.32937830687</v>
      </c>
      <c r="W186" s="64">
        <f t="shared" si="78"/>
        <v>-274775.38830338838</v>
      </c>
      <c r="X186" s="72"/>
      <c r="Y186" s="71">
        <f>_xll.DBRW($F$14,Y$36,$G$16,$G$17,$Y$29,$D186,$F186,$G$19,$G$22,$G$20)</f>
        <v>-3151913.9669463993</v>
      </c>
      <c r="Z186" s="71">
        <f>_xll.DBRW($F$14,Z$36,$G$16,$G$17,$Z$29,$D186,$F186,$G$19,$G$22,$G$20)</f>
        <v>-2984956.4489250816</v>
      </c>
      <c r="AA186" s="71">
        <f>_xll.DBRW($F$14,AA$36,$G$16,$G$23,$AA$29,$D186,$F186,$G$19,$G$22,$G$20)</f>
        <v>-2956940.39</v>
      </c>
    </row>
    <row r="187" spans="1:27" s="40" customFormat="1" x14ac:dyDescent="0.3">
      <c r="A187" s="36" t="str">
        <f>IF(_xll.TM1RPTELISCONSOLIDATED($F$167,$F187),IF(_xll.TM1RPTELLEV($F$167,$F187)&lt;=5,_xll.TM1RPTELLEV($F$167,$F187),"Default"),"Leaf")</f>
        <v>Leaf</v>
      </c>
      <c r="B187" s="36"/>
      <c r="C187" s="36"/>
      <c r="D187" s="40" t="str" cm="1">
        <f t="array" ref="D187">_xll.DBR("Finance:}ElementAttributes_Accounts - MA",F187,"Period YTD")</f>
        <v>YTD</v>
      </c>
      <c r="F187" s="108" t="s">
        <v>87</v>
      </c>
      <c r="G187" s="71">
        <f>_xll.DBRW($F$154,G$165,$G$157,$G$158,$G$159,$D187,$F187,$G$156,$G$162,$G$160)</f>
        <v>-1309309.4330693069</v>
      </c>
      <c r="H187" s="71">
        <f>_xll.DBRW($F$154,H$165,$G$157,$G$158,$G$159,$D187,$F187,$G$156,$G$162,$G$160)</f>
        <v>-1343807.960395853</v>
      </c>
      <c r="I187" s="71">
        <f>_xll.DBRW($F$154,I$165,$G$157,$G$158,$G$159,$D187,$F187,$G$156,$G$162,$G$160)</f>
        <v>0</v>
      </c>
      <c r="J187" s="71">
        <f>_xll.DBRW($F$14,J$36,$G$16,$G$23,$G$18,$D187,$F187,$G$19,$G$22,$G$20)</f>
        <v>-233105.45</v>
      </c>
      <c r="K187" s="72"/>
      <c r="L187" s="8">
        <f>_xll.DBRW($F$14,L$36,$G$16,$G$17,$G$18,$D187,$F187,$G$19,$G$22,$G$20)</f>
        <v>3.9585307240486145E-4</v>
      </c>
      <c r="M187" s="8">
        <f>_xll.DBRW($F$14,M$36,$G$16,$G$17,$G$18,$D187,$F187,$G$19,$G$22,$G$20)</f>
        <v>-1309309.4330693069</v>
      </c>
      <c r="N187" s="8">
        <f t="shared" si="77"/>
        <v>-1076203.9830693069</v>
      </c>
      <c r="O187" s="72"/>
      <c r="P187" s="71">
        <f>_xll.DBRW($F$14,P$36,$G$16,$G$17,$G$18,"YTD",$F187,$G$19,$G$22,$G$20)</f>
        <v>-1309309.4330693069</v>
      </c>
      <c r="Q187" s="71">
        <f>_xll.DBRW($F$14,Q$36,$G$16,$G$17,$G$18,"YTD",$F187,$G$19,$G$22,$G$20)</f>
        <v>-1343807.960395853</v>
      </c>
      <c r="R187" s="71">
        <f>_xll.DBRW($F$14,R$36,$G$16,$G$17,$G$18,"YTD",$F187,$G$19,$G$22,$G$20)</f>
        <v>0</v>
      </c>
      <c r="S187" s="71">
        <f>_xll.DBRW($F$14,S$36,$G$16,$G$23,$G$18,"YTD",$F187,$G$19,$G$22,$G$20)</f>
        <v>-233105.45</v>
      </c>
      <c r="T187" s="72"/>
      <c r="U187" s="64">
        <f>_xll.DBRW($F$14,U$36,$G$16,$G$17,$G$18,"YTD",$F187,$G$19,$G$22,$G$20)</f>
        <v>3.9585307240486145E-4</v>
      </c>
      <c r="V187" s="64">
        <f>_xll.DBRW($F$14,V$36,$G$16,$G$17,$G$18,"YTD",$F187,$G$19,$G$22,$G$20)</f>
        <v>-1309309.4330693069</v>
      </c>
      <c r="W187" s="64">
        <f t="shared" si="78"/>
        <v>-1076203.9830693069</v>
      </c>
      <c r="X187" s="72"/>
      <c r="Y187" s="71">
        <f>_xll.DBRW($F$14,Y$36,$G$16,$G$17,$Y$29,$D187,$F187,$G$19,$G$22,$G$20)</f>
        <v>-1343807.960395853</v>
      </c>
      <c r="Z187" s="71">
        <f>_xll.DBRW($F$14,Z$36,$G$16,$G$17,$Z$29,$D187,$F187,$G$19,$G$22,$G$20)</f>
        <v>0</v>
      </c>
      <c r="AA187" s="71">
        <f>_xll.DBRW($F$14,AA$36,$G$16,$G$23,$AA$29,$D187,$F187,$G$19,$G$22,$G$20)</f>
        <v>-233105.45</v>
      </c>
    </row>
    <row r="188" spans="1:27" s="40" customFormat="1" x14ac:dyDescent="0.3">
      <c r="A188" s="36" t="str">
        <f>IF(_xll.TM1RPTELISCONSOLIDATED($F$167,$F188),IF(_xll.TM1RPTELLEV($F$167,$F188)&lt;=5,_xll.TM1RPTELLEV($F$167,$F188),"Default"),"Leaf")</f>
        <v>Leaf</v>
      </c>
      <c r="B188" s="36"/>
      <c r="C188" s="36"/>
      <c r="D188" s="40" t="str" cm="1">
        <f t="array" ref="D188">_xll.DBR("Finance:}ElementAttributes_Accounts - MA",F188,"Period YTD")</f>
        <v>YTD</v>
      </c>
      <c r="F188" s="108" t="s">
        <v>88</v>
      </c>
      <c r="G188" s="71">
        <f>_xll.DBRW($F$154,G$165,$G$157,$G$158,$G$159,$D188,$F188,$G$156,$G$162,$G$160)</f>
        <v>24344.29816054547</v>
      </c>
      <c r="H188" s="71">
        <f>_xll.DBRW($F$154,H$165,$G$157,$G$158,$G$159,$D188,$F188,$G$156,$G$162,$G$160)</f>
        <v>35448.913396153075</v>
      </c>
      <c r="I188" s="71">
        <f>_xll.DBRW($F$154,I$165,$G$157,$G$158,$G$159,$D188,$F188,$G$156,$G$162,$G$160)</f>
        <v>261996.44037701687</v>
      </c>
      <c r="J188" s="71">
        <f>_xll.DBRW($F$14,J$36,$G$16,$G$23,$G$18,$D188,$F188,$G$19,$G$22,$G$20)</f>
        <v>-85735.97</v>
      </c>
      <c r="K188" s="72"/>
      <c r="L188" s="8">
        <f>_xll.DBRW($F$14,L$36,$G$16,$G$17,$G$18,$D188,$F188,$G$19,$G$22,$G$20)</f>
        <v>-3.3961530425585806E-3</v>
      </c>
      <c r="M188" s="8">
        <f>_xll.DBRW($F$14,M$36,$G$16,$G$17,$G$18,$D188,$F188,$G$19,$G$22,$G$20)</f>
        <v>-237652.1422164714</v>
      </c>
      <c r="N188" s="8">
        <f t="shared" si="77"/>
        <v>110080.26816054547</v>
      </c>
      <c r="O188" s="72"/>
      <c r="P188" s="71">
        <f>_xll.DBRW($F$14,P$36,$G$16,$G$17,$G$18,"YTD",$F188,$G$19,$G$22,$G$20)</f>
        <v>24344.29816054547</v>
      </c>
      <c r="Q188" s="71">
        <f>_xll.DBRW($F$14,Q$36,$G$16,$G$17,$G$18,"YTD",$F188,$G$19,$G$22,$G$20)</f>
        <v>35448.913396153075</v>
      </c>
      <c r="R188" s="71">
        <f>_xll.DBRW($F$14,R$36,$G$16,$G$17,$G$18,"YTD",$F188,$G$19,$G$22,$G$20)</f>
        <v>261996.44037701687</v>
      </c>
      <c r="S188" s="71">
        <f>_xll.DBRW($F$14,S$36,$G$16,$G$23,$G$18,"YTD",$F188,$G$19,$G$22,$G$20)</f>
        <v>-85735.97</v>
      </c>
      <c r="T188" s="72"/>
      <c r="U188" s="64">
        <f>_xll.DBRW($F$14,U$36,$G$16,$G$17,$G$18,"YTD",$F188,$G$19,$G$22,$G$20)</f>
        <v>-3.3961530425585806E-3</v>
      </c>
      <c r="V188" s="64">
        <f>_xll.DBRW($F$14,V$36,$G$16,$G$17,$G$18,"YTD",$F188,$G$19,$G$22,$G$20)</f>
        <v>-237652.1422164714</v>
      </c>
      <c r="W188" s="64">
        <f t="shared" si="78"/>
        <v>110080.26816054547</v>
      </c>
      <c r="X188" s="72"/>
      <c r="Y188" s="71">
        <f>_xll.DBRW($F$14,Y$36,$G$16,$G$17,$Y$29,$D188,$F188,$G$19,$G$22,$G$20)</f>
        <v>35448.913396153075</v>
      </c>
      <c r="Z188" s="71">
        <f>_xll.DBRW($F$14,Z$36,$G$16,$G$17,$Z$29,$D188,$F188,$G$19,$G$22,$G$20)</f>
        <v>261996.44037701687</v>
      </c>
      <c r="AA188" s="71">
        <f>_xll.DBRW($F$14,AA$36,$G$16,$G$23,$AA$29,$D188,$F188,$G$19,$G$22,$G$20)</f>
        <v>-85735.97</v>
      </c>
    </row>
    <row r="189" spans="1:27" s="4" customFormat="1" x14ac:dyDescent="0.3">
      <c r="A189" s="4">
        <f>IF(_xll.TM1RPTELISCONSOLIDATED($F$167,$F189),IF(_xll.TM1RPTELLEV($F$167,$F189)&lt;=5,_xll.TM1RPTELLEV($F$167,$F189),"Default"),"Leaf")</f>
        <v>0</v>
      </c>
      <c r="D189" s="4" t="str" cm="1">
        <f t="array" ref="D189">_xll.DBR("Finance:}ElementAttributes_Accounts - MA",F189,"Period YTD")</f>
        <v>YTD</v>
      </c>
      <c r="F189" s="110" t="s">
        <v>89</v>
      </c>
      <c r="G189" s="57">
        <f>_xll.DBRW($F$154,G$165,$G$157,$G$158,$G$159,$D189,$F189,$G$156,$G$162,$G$160)</f>
        <v>13078742.681310635</v>
      </c>
      <c r="H189" s="57">
        <f>_xll.DBRW($F$154,H$165,$G$157,$G$158,$G$159,$D189,$F189,$G$156,$G$162,$G$160)</f>
        <v>13194097.325532239</v>
      </c>
      <c r="I189" s="57">
        <f>_xll.DBRW($F$154,I$165,$G$157,$G$158,$G$159,$D189,$F189,$G$156,$G$162,$G$160)</f>
        <v>16795711.587171286</v>
      </c>
      <c r="J189" s="57">
        <f>_xll.DBRW($F$14,J$36,$G$16,$G$23,$G$18,$D189,$F189,$G$19,$G$22,$G$20)</f>
        <v>13074071.300000001</v>
      </c>
      <c r="K189" s="58"/>
      <c r="L189" s="57">
        <f>_xll.DBRW($F$14,L$36,$G$16,$G$17,$G$18,$D189,$F189,$G$19,$G$22,$G$20)</f>
        <v>12952267.311196594</v>
      </c>
      <c r="M189" s="57">
        <f>_xll.DBRW($F$14,M$36,$G$16,$G$17,$G$18,$D189,$F189,$G$19,$G$22,$G$20)</f>
        <v>-3716968.9058606518</v>
      </c>
      <c r="N189" s="57">
        <f t="shared" si="77"/>
        <v>4671.381310634315</v>
      </c>
      <c r="O189" s="58"/>
      <c r="P189" s="57">
        <f>_xll.DBRW($F$14,P$36,$G$16,$G$17,$G$18,"YTD",$F189,$G$19,$G$22,$G$20)</f>
        <v>13078742.681310635</v>
      </c>
      <c r="Q189" s="57">
        <f>_xll.DBRW($F$14,Q$36,$G$16,$G$17,$G$18,"YTD",$F189,$G$19,$G$22,$G$20)</f>
        <v>13194097.325532239</v>
      </c>
      <c r="R189" s="57">
        <f>_xll.DBRW($F$14,R$36,$G$16,$G$17,$G$18,"YTD",$F189,$G$19,$G$22,$G$20)</f>
        <v>16795711.587171286</v>
      </c>
      <c r="S189" s="57">
        <f>_xll.DBRW($F$14,S$36,$G$16,$G$23,$G$18,"YTD",$F189,$G$19,$G$22,$G$20)</f>
        <v>13074071.300000001</v>
      </c>
      <c r="T189" s="58"/>
      <c r="U189" s="57">
        <f>_xll.DBRW($F$14,U$36,$G$16,$G$17,$G$18,"YTD",$F189,$G$19,$G$22,$G$20)</f>
        <v>12952267.311196594</v>
      </c>
      <c r="V189" s="57">
        <f>_xll.DBRW($F$14,V$36,$G$16,$G$17,$G$18,"YTD",$F189,$G$19,$G$22,$G$20)</f>
        <v>-3716968.9058606518</v>
      </c>
      <c r="W189" s="57">
        <f t="shared" si="78"/>
        <v>4671.381310634315</v>
      </c>
      <c r="X189" s="58"/>
      <c r="Y189" s="57">
        <f>_xll.DBRW($F$14,Y$36,$G$16,$G$17,$Y$29,$D189,$F189,$G$19,$G$22,$G$20)</f>
        <v>13194097.325532239</v>
      </c>
      <c r="Z189" s="57">
        <f>_xll.DBRW($F$14,Z$36,$G$16,$G$17,$Z$29,$D189,$F189,$G$19,$G$22,$G$20)</f>
        <v>16795711.587171286</v>
      </c>
      <c r="AA189" s="57">
        <f>_xll.DBRW($F$14,AA$36,$G$16,$G$23,$AA$29,$D189,$F189,$G$19,$G$22,$G$20)</f>
        <v>13074071.300000001</v>
      </c>
    </row>
    <row r="190" spans="1:27" s="40" customFormat="1" x14ac:dyDescent="0.3">
      <c r="A190" s="36" t="str">
        <f>IF(_xll.TM1RPTELISCONSOLIDATED($F$167,$F190),IF(_xll.TM1RPTELLEV($F$167,$F190)&lt;=5,_xll.TM1RPTELLEV($F$167,$F190),"Default"),"Leaf")</f>
        <v>Leaf</v>
      </c>
      <c r="B190" s="36"/>
      <c r="C190" s="36"/>
      <c r="D190" s="40" t="str" cm="1">
        <f t="array" ref="D190">_xll.DBR("Finance:}ElementAttributes_Accounts - MA",F190,"Period YTD")</f>
        <v>YTD</v>
      </c>
      <c r="F190" s="108" t="s">
        <v>90</v>
      </c>
      <c r="G190" s="71">
        <f>_xll.DBRW($F$154,G$165,$G$157,$G$158,$G$159,$D190,$F190,$G$156,$G$162,$G$160)</f>
        <v>9047.7199999999993</v>
      </c>
      <c r="H190" s="71">
        <f>_xll.DBRW($F$154,H$165,$G$157,$G$158,$G$159,$D190,$F190,$G$156,$G$162,$G$160)</f>
        <v>9047.7199999999993</v>
      </c>
      <c r="I190" s="71">
        <f>_xll.DBRW($F$154,I$165,$G$157,$G$158,$G$159,$D190,$F190,$G$156,$G$162,$G$160)</f>
        <v>0</v>
      </c>
      <c r="J190" s="71">
        <f>_xll.DBRW($F$14,J$36,$G$16,$G$23,$G$18,$D190,$F190,$G$19,$G$22,$G$20)</f>
        <v>0</v>
      </c>
      <c r="K190" s="72"/>
      <c r="L190" s="8">
        <f>_xll.DBRW($F$14,L$36,$G$16,$G$17,$G$18,$D190,$F190,$G$19,$G$22,$G$20)</f>
        <v>9047.7199999999993</v>
      </c>
      <c r="M190" s="8">
        <f>_xll.DBRW($F$14,M$36,$G$16,$G$17,$G$18,$D190,$F190,$G$19,$G$22,$G$20)</f>
        <v>9047.7199999999993</v>
      </c>
      <c r="N190" s="8">
        <f t="shared" si="77"/>
        <v>9047.7199999999993</v>
      </c>
      <c r="O190" s="72"/>
      <c r="P190" s="71">
        <f>_xll.DBRW($F$14,P$36,$G$16,$G$17,$G$18,"YTD",$F190,$G$19,$G$22,$G$20)</f>
        <v>9047.7199999999993</v>
      </c>
      <c r="Q190" s="71">
        <f>_xll.DBRW($F$14,Q$36,$G$16,$G$17,$G$18,"YTD",$F190,$G$19,$G$22,$G$20)</f>
        <v>9047.7199999999993</v>
      </c>
      <c r="R190" s="71">
        <f>_xll.DBRW($F$14,R$36,$G$16,$G$17,$G$18,"YTD",$F190,$G$19,$G$22,$G$20)</f>
        <v>0</v>
      </c>
      <c r="S190" s="71">
        <f>_xll.DBRW($F$14,S$36,$G$16,$G$23,$G$18,"YTD",$F190,$G$19,$G$22,$G$20)</f>
        <v>0</v>
      </c>
      <c r="T190" s="72"/>
      <c r="U190" s="64">
        <f>_xll.DBRW($F$14,U$36,$G$16,$G$17,$G$18,"YTD",$F190,$G$19,$G$22,$G$20)</f>
        <v>9047.7199999999993</v>
      </c>
      <c r="V190" s="64">
        <f>_xll.DBRW($F$14,V$36,$G$16,$G$17,$G$18,"YTD",$F190,$G$19,$G$22,$G$20)</f>
        <v>9047.7199999999993</v>
      </c>
      <c r="W190" s="64">
        <f t="shared" si="78"/>
        <v>9047.7199999999993</v>
      </c>
      <c r="X190" s="72"/>
      <c r="Y190" s="71">
        <f>_xll.DBRW($F$14,Y$36,$G$16,$G$17,$Y$29,$D190,$F190,$G$19,$G$22,$G$20)</f>
        <v>9047.7199999999993</v>
      </c>
      <c r="Z190" s="71">
        <f>_xll.DBRW($F$14,Z$36,$G$16,$G$17,$Z$29,$D190,$F190,$G$19,$G$22,$G$20)</f>
        <v>0</v>
      </c>
      <c r="AA190" s="71">
        <f>_xll.DBRW($F$14,AA$36,$G$16,$G$23,$AA$29,$D190,$F190,$G$19,$G$22,$G$20)</f>
        <v>0</v>
      </c>
    </row>
    <row r="191" spans="1:27" s="40" customFormat="1" x14ac:dyDescent="0.3">
      <c r="A191" s="36" t="str">
        <f>IF(_xll.TM1RPTELISCONSOLIDATED($F$167,$F191),IF(_xll.TM1RPTELLEV($F$167,$F191)&lt;=5,_xll.TM1RPTELLEV($F$167,$F191),"Default"),"Leaf")</f>
        <v>Leaf</v>
      </c>
      <c r="B191" s="36"/>
      <c r="C191" s="36"/>
      <c r="D191" s="40" t="str" cm="1">
        <f t="array" ref="D191">_xll.DBR("Finance:}ElementAttributes_Accounts - MA",F191,"Period YTD")</f>
        <v>YTD</v>
      </c>
      <c r="F191" s="108" t="s">
        <v>214</v>
      </c>
      <c r="G191" s="71">
        <f>_xll.DBRW($F$154,G$165,$G$157,$G$158,$G$159,$D191,$F191,$G$156,$G$162,$G$160)</f>
        <v>0</v>
      </c>
      <c r="H191" s="71">
        <f>_xll.DBRW($F$154,H$165,$G$157,$G$158,$G$159,$D191,$F191,$G$156,$G$162,$G$160)</f>
        <v>0</v>
      </c>
      <c r="I191" s="71">
        <f>_xll.DBRW($F$154,I$165,$G$157,$G$158,$G$159,$D191,$F191,$G$156,$G$162,$G$160)</f>
        <v>0</v>
      </c>
      <c r="J191" s="71">
        <f>_xll.DBRW($F$14,J$36,$G$16,$G$23,$G$18,$D191,$F191,$G$19,$G$22,$G$20)</f>
        <v>0</v>
      </c>
      <c r="K191" s="72"/>
      <c r="L191" s="8">
        <f>_xll.DBRW($F$14,L$36,$G$16,$G$17,$G$18,$D191,$F191,$G$19,$G$22,$G$20)</f>
        <v>0</v>
      </c>
      <c r="M191" s="8">
        <f>_xll.DBRW($F$14,M$36,$G$16,$G$17,$G$18,$D191,$F191,$G$19,$G$22,$G$20)</f>
        <v>0</v>
      </c>
      <c r="N191" s="8">
        <f t="shared" ref="N191:N206" si="79">G191-J191</f>
        <v>0</v>
      </c>
      <c r="O191" s="72"/>
      <c r="P191" s="71">
        <f>_xll.DBRW($F$14,P$36,$G$16,$G$17,$G$18,"YTD",$F191,$G$19,$G$22,$G$20)</f>
        <v>0</v>
      </c>
      <c r="Q191" s="71">
        <f>_xll.DBRW($F$14,Q$36,$G$16,$G$17,$G$18,"YTD",$F191,$G$19,$G$22,$G$20)</f>
        <v>0</v>
      </c>
      <c r="R191" s="71">
        <f>_xll.DBRW($F$14,R$36,$G$16,$G$17,$G$18,"YTD",$F191,$G$19,$G$22,$G$20)</f>
        <v>0</v>
      </c>
      <c r="S191" s="71">
        <f>_xll.DBRW($F$14,S$36,$G$16,$G$23,$G$18,"YTD",$F191,$G$19,$G$22,$G$20)</f>
        <v>0</v>
      </c>
      <c r="T191" s="72"/>
      <c r="U191" s="64">
        <f>_xll.DBRW($F$14,U$36,$G$16,$G$17,$G$18,"YTD",$F191,$G$19,$G$22,$G$20)</f>
        <v>0</v>
      </c>
      <c r="V191" s="64">
        <f>_xll.DBRW($F$14,V$36,$G$16,$G$17,$G$18,"YTD",$F191,$G$19,$G$22,$G$20)</f>
        <v>0</v>
      </c>
      <c r="W191" s="64">
        <f t="shared" ref="W191:W206" si="80">P191-S191</f>
        <v>0</v>
      </c>
      <c r="X191" s="72"/>
      <c r="Y191" s="71">
        <f>_xll.DBRW($F$14,Y$36,$G$16,$G$17,$Y$29,$D191,$F191,$G$19,$G$22,$G$20)</f>
        <v>0</v>
      </c>
      <c r="Z191" s="71">
        <f>_xll.DBRW($F$14,Z$36,$G$16,$G$17,$Z$29,$D191,$F191,$G$19,$G$22,$G$20)</f>
        <v>0</v>
      </c>
      <c r="AA191" s="71">
        <f>_xll.DBRW($F$14,AA$36,$G$16,$G$23,$AA$29,$D191,$F191,$G$19,$G$22,$G$20)</f>
        <v>0</v>
      </c>
    </row>
    <row r="192" spans="1:27" s="40" customFormat="1" x14ac:dyDescent="0.3">
      <c r="A192" s="36" t="str">
        <f>IF(_xll.TM1RPTELISCONSOLIDATED($F$167,$F192),IF(_xll.TM1RPTELLEV($F$167,$F192)&lt;=5,_xll.TM1RPTELLEV($F$167,$F192),"Default"),"Leaf")</f>
        <v>Leaf</v>
      </c>
      <c r="B192" s="36"/>
      <c r="C192" s="36"/>
      <c r="D192" s="40" t="str" cm="1">
        <f t="array" ref="D192">_xll.DBR("Finance:}ElementAttributes_Accounts - MA",F192,"Period YTD")</f>
        <v>YTD</v>
      </c>
      <c r="F192" s="108" t="s">
        <v>215</v>
      </c>
      <c r="G192" s="71">
        <f>_xll.DBRW($F$154,G$165,$G$157,$G$158,$G$159,$D192,$F192,$G$156,$G$162,$G$160)</f>
        <v>9047.7199999999993</v>
      </c>
      <c r="H192" s="71">
        <f>_xll.DBRW($F$154,H$165,$G$157,$G$158,$G$159,$D192,$F192,$G$156,$G$162,$G$160)</f>
        <v>9047.7199999999993</v>
      </c>
      <c r="I192" s="71">
        <f>_xll.DBRW($F$154,I$165,$G$157,$G$158,$G$159,$D192,$F192,$G$156,$G$162,$G$160)</f>
        <v>0</v>
      </c>
      <c r="J192" s="71">
        <f>_xll.DBRW($F$14,J$36,$G$16,$G$23,$G$18,$D192,$F192,$G$19,$G$22,$G$20)</f>
        <v>0</v>
      </c>
      <c r="K192" s="72"/>
      <c r="L192" s="8">
        <f>_xll.DBRW($F$14,L$36,$G$16,$G$17,$G$18,$D192,$F192,$G$19,$G$22,$G$20)</f>
        <v>9047.7199999999993</v>
      </c>
      <c r="M192" s="8">
        <f>_xll.DBRW($F$14,M$36,$G$16,$G$17,$G$18,$D192,$F192,$G$19,$G$22,$G$20)</f>
        <v>9047.7199999999993</v>
      </c>
      <c r="N192" s="8">
        <f t="shared" si="79"/>
        <v>9047.7199999999993</v>
      </c>
      <c r="O192" s="72"/>
      <c r="P192" s="71">
        <f>_xll.DBRW($F$14,P$36,$G$16,$G$17,$G$18,"YTD",$F192,$G$19,$G$22,$G$20)</f>
        <v>9047.7199999999993</v>
      </c>
      <c r="Q192" s="71">
        <f>_xll.DBRW($F$14,Q$36,$G$16,$G$17,$G$18,"YTD",$F192,$G$19,$G$22,$G$20)</f>
        <v>9047.7199999999993</v>
      </c>
      <c r="R192" s="71">
        <f>_xll.DBRW($F$14,R$36,$G$16,$G$17,$G$18,"YTD",$F192,$G$19,$G$22,$G$20)</f>
        <v>0</v>
      </c>
      <c r="S192" s="71">
        <f>_xll.DBRW($F$14,S$36,$G$16,$G$23,$G$18,"YTD",$F192,$G$19,$G$22,$G$20)</f>
        <v>0</v>
      </c>
      <c r="T192" s="72"/>
      <c r="U192" s="64">
        <f>_xll.DBRW($F$14,U$36,$G$16,$G$17,$G$18,"YTD",$F192,$G$19,$G$22,$G$20)</f>
        <v>9047.7199999999993</v>
      </c>
      <c r="V192" s="64">
        <f>_xll.DBRW($F$14,V$36,$G$16,$G$17,$G$18,"YTD",$F192,$G$19,$G$22,$G$20)</f>
        <v>9047.7199999999993</v>
      </c>
      <c r="W192" s="64">
        <f t="shared" si="80"/>
        <v>9047.7199999999993</v>
      </c>
      <c r="X192" s="72"/>
      <c r="Y192" s="71">
        <f>_xll.DBRW($F$14,Y$36,$G$16,$G$17,$Y$29,$D192,$F192,$G$19,$G$22,$G$20)</f>
        <v>9047.7199999999993</v>
      </c>
      <c r="Z192" s="71">
        <f>_xll.DBRW($F$14,Z$36,$G$16,$G$17,$Z$29,$D192,$F192,$G$19,$G$22,$G$20)</f>
        <v>0</v>
      </c>
      <c r="AA192" s="71">
        <f>_xll.DBRW($F$14,AA$36,$G$16,$G$23,$AA$29,$D192,$F192,$G$19,$G$22,$G$20)</f>
        <v>0</v>
      </c>
    </row>
    <row r="193" spans="1:27" s="40" customFormat="1" x14ac:dyDescent="0.3">
      <c r="A193" s="36" t="str">
        <f>IF(_xll.TM1RPTELISCONSOLIDATED($F$167,$F193),IF(_xll.TM1RPTELLEV($F$167,$F193)&lt;=5,_xll.TM1RPTELLEV($F$167,$F193),"Default"),"Leaf")</f>
        <v>Leaf</v>
      </c>
      <c r="B193" s="36"/>
      <c r="C193" s="36"/>
      <c r="D193" s="40" t="str" cm="1">
        <f t="array" ref="D193">_xll.DBR("Finance:}ElementAttributes_Accounts - MA",F193,"Period YTD")</f>
        <v>YTD</v>
      </c>
      <c r="F193" s="108" t="s">
        <v>91</v>
      </c>
      <c r="G193" s="71">
        <f>_xll.DBRW($F$154,G$165,$G$157,$G$158,$G$159,$D193,$F193,$G$156,$G$162,$G$160)</f>
        <v>21289.41</v>
      </c>
      <c r="H193" s="71">
        <f>_xll.DBRW($F$154,H$165,$G$157,$G$158,$G$159,$D193,$F193,$G$156,$G$162,$G$160)</f>
        <v>0</v>
      </c>
      <c r="I193" s="71">
        <f>_xll.DBRW($F$154,I$165,$G$157,$G$158,$G$159,$D193,$F193,$G$156,$G$162,$G$160)</f>
        <v>0</v>
      </c>
      <c r="J193" s="71">
        <f>_xll.DBRW($F$14,J$36,$G$16,$G$23,$G$18,$D193,$F193,$G$19,$G$22,$G$20)</f>
        <v>32572.26</v>
      </c>
      <c r="K193" s="72"/>
      <c r="L193" s="8">
        <f>_xll.DBRW($F$14,L$36,$G$16,$G$17,$G$18,$D193,$F193,$G$19,$G$22,$G$20)</f>
        <v>0</v>
      </c>
      <c r="M193" s="8">
        <f>_xll.DBRW($F$14,M$36,$G$16,$G$17,$G$18,$D193,$F193,$G$19,$G$22,$G$20)</f>
        <v>21289.41</v>
      </c>
      <c r="N193" s="8">
        <f t="shared" si="79"/>
        <v>-11282.849999999999</v>
      </c>
      <c r="O193" s="72"/>
      <c r="P193" s="71">
        <f>_xll.DBRW($F$14,P$36,$G$16,$G$17,$G$18,"YTD",$F193,$G$19,$G$22,$G$20)</f>
        <v>21289.41</v>
      </c>
      <c r="Q193" s="71">
        <f>_xll.DBRW($F$14,Q$36,$G$16,$G$17,$G$18,"YTD",$F193,$G$19,$G$22,$G$20)</f>
        <v>0</v>
      </c>
      <c r="R193" s="71">
        <f>_xll.DBRW($F$14,R$36,$G$16,$G$17,$G$18,"YTD",$F193,$G$19,$G$22,$G$20)</f>
        <v>0</v>
      </c>
      <c r="S193" s="71">
        <f>_xll.DBRW($F$14,S$36,$G$16,$G$23,$G$18,"YTD",$F193,$G$19,$G$22,$G$20)</f>
        <v>32572.26</v>
      </c>
      <c r="T193" s="72"/>
      <c r="U193" s="64">
        <f>_xll.DBRW($F$14,U$36,$G$16,$G$17,$G$18,"YTD",$F193,$G$19,$G$22,$G$20)</f>
        <v>0</v>
      </c>
      <c r="V193" s="64">
        <f>_xll.DBRW($F$14,V$36,$G$16,$G$17,$G$18,"YTD",$F193,$G$19,$G$22,$G$20)</f>
        <v>21289.41</v>
      </c>
      <c r="W193" s="64">
        <f t="shared" si="80"/>
        <v>-11282.849999999999</v>
      </c>
      <c r="X193" s="72"/>
      <c r="Y193" s="71">
        <f>_xll.DBRW($F$14,Y$36,$G$16,$G$17,$Y$29,$D193,$F193,$G$19,$G$22,$G$20)</f>
        <v>0</v>
      </c>
      <c r="Z193" s="71">
        <f>_xll.DBRW($F$14,Z$36,$G$16,$G$17,$Z$29,$D193,$F193,$G$19,$G$22,$G$20)</f>
        <v>0</v>
      </c>
      <c r="AA193" s="71">
        <f>_xll.DBRW($F$14,AA$36,$G$16,$G$23,$AA$29,$D193,$F193,$G$19,$G$22,$G$20)</f>
        <v>32572.26</v>
      </c>
    </row>
    <row r="194" spans="1:27" s="40" customFormat="1" x14ac:dyDescent="0.3">
      <c r="A194" s="36" t="str">
        <f>IF(_xll.TM1RPTELISCONSOLIDATED($F$167,$F194),IF(_xll.TM1RPTELLEV($F$167,$F194)&lt;=5,_xll.TM1RPTELLEV($F$167,$F194),"Default"),"Leaf")</f>
        <v>Leaf</v>
      </c>
      <c r="B194" s="36"/>
      <c r="C194" s="36"/>
      <c r="D194" s="40" t="str" cm="1">
        <f t="array" ref="D194">_xll.DBR("Finance:}ElementAttributes_Accounts - MA",F194,"Period YTD")</f>
        <v>YTD</v>
      </c>
      <c r="F194" s="108" t="s">
        <v>92</v>
      </c>
      <c r="G194" s="71">
        <f>_xll.DBRW($F$154,G$165,$G$157,$G$158,$G$159,$D194,$F194,$G$156,$G$162,$G$160)</f>
        <v>-9047.7199999999993</v>
      </c>
      <c r="H194" s="71">
        <f>_xll.DBRW($F$154,H$165,$G$157,$G$158,$G$159,$D194,$F194,$G$156,$G$162,$G$160)</f>
        <v>-9047.7199999999993</v>
      </c>
      <c r="I194" s="71">
        <f>_xll.DBRW($F$154,I$165,$G$157,$G$158,$G$159,$D194,$F194,$G$156,$G$162,$G$160)</f>
        <v>0</v>
      </c>
      <c r="J194" s="71">
        <f>_xll.DBRW($F$14,J$36,$G$16,$G$23,$G$18,$D194,$F194,$G$19,$G$22,$G$20)</f>
        <v>-1809.7600000000002</v>
      </c>
      <c r="K194" s="72"/>
      <c r="L194" s="8">
        <f>_xll.DBRW($F$14,L$36,$G$16,$G$17,$G$18,$D194,$F194,$G$19,$G$22,$G$20)</f>
        <v>0</v>
      </c>
      <c r="M194" s="8">
        <f>_xll.DBRW($F$14,M$36,$G$16,$G$17,$G$18,$D194,$F194,$G$19,$G$22,$G$20)</f>
        <v>-9047.7199999999993</v>
      </c>
      <c r="N194" s="8">
        <f t="shared" si="79"/>
        <v>-7237.9599999999991</v>
      </c>
      <c r="O194" s="72"/>
      <c r="P194" s="71">
        <f>_xll.DBRW($F$14,P$36,$G$16,$G$17,$G$18,"YTD",$F194,$G$19,$G$22,$G$20)</f>
        <v>-9047.7199999999993</v>
      </c>
      <c r="Q194" s="71">
        <f>_xll.DBRW($F$14,Q$36,$G$16,$G$17,$G$18,"YTD",$F194,$G$19,$G$22,$G$20)</f>
        <v>-9047.7199999999993</v>
      </c>
      <c r="R194" s="71">
        <f>_xll.DBRW($F$14,R$36,$G$16,$G$17,$G$18,"YTD",$F194,$G$19,$G$22,$G$20)</f>
        <v>0</v>
      </c>
      <c r="S194" s="71">
        <f>_xll.DBRW($F$14,S$36,$G$16,$G$23,$G$18,"YTD",$F194,$G$19,$G$22,$G$20)</f>
        <v>-1809.7600000000002</v>
      </c>
      <c r="T194" s="72"/>
      <c r="U194" s="64">
        <f>_xll.DBRW($F$14,U$36,$G$16,$G$17,$G$18,"YTD",$F194,$G$19,$G$22,$G$20)</f>
        <v>0</v>
      </c>
      <c r="V194" s="64">
        <f>_xll.DBRW($F$14,V$36,$G$16,$G$17,$G$18,"YTD",$F194,$G$19,$G$22,$G$20)</f>
        <v>-9047.7199999999993</v>
      </c>
      <c r="W194" s="64">
        <f t="shared" si="80"/>
        <v>-7237.9599999999991</v>
      </c>
      <c r="X194" s="72"/>
      <c r="Y194" s="71">
        <f>_xll.DBRW($F$14,Y$36,$G$16,$G$17,$Y$29,$D194,$F194,$G$19,$G$22,$G$20)</f>
        <v>-9047.7199999999993</v>
      </c>
      <c r="Z194" s="71">
        <f>_xll.DBRW($F$14,Z$36,$G$16,$G$17,$Z$29,$D194,$F194,$G$19,$G$22,$G$20)</f>
        <v>0</v>
      </c>
      <c r="AA194" s="71">
        <f>_xll.DBRW($F$14,AA$36,$G$16,$G$23,$AA$29,$D194,$F194,$G$19,$G$22,$G$20)</f>
        <v>-1809.7600000000002</v>
      </c>
    </row>
    <row r="195" spans="1:27" s="40" customFormat="1" x14ac:dyDescent="0.3">
      <c r="A195" s="36" t="str">
        <f>IF(_xll.TM1RPTELISCONSOLIDATED($F$167,$F195),IF(_xll.TM1RPTELLEV($F$167,$F195)&lt;=5,_xll.TM1RPTELLEV($F$167,$F195),"Default"),"Leaf")</f>
        <v>Leaf</v>
      </c>
      <c r="B195" s="36"/>
      <c r="C195" s="36"/>
      <c r="D195" s="40" t="str" cm="1">
        <f t="array" ref="D195">_xll.DBR("Finance:}ElementAttributes_Accounts - MA",F195,"Period YTD")</f>
        <v>YTD</v>
      </c>
      <c r="F195" s="108" t="s">
        <v>197</v>
      </c>
      <c r="G195" s="71">
        <f>_xll.DBRW($F$154,G$165,$G$157,$G$158,$G$159,$D195,$F195,$G$156,$G$162,$G$160)</f>
        <v>0</v>
      </c>
      <c r="H195" s="71">
        <f>_xll.DBRW($F$154,H$165,$G$157,$G$158,$G$159,$D195,$F195,$G$156,$G$162,$G$160)</f>
        <v>0</v>
      </c>
      <c r="I195" s="71">
        <f>_xll.DBRW($F$154,I$165,$G$157,$G$158,$G$159,$D195,$F195,$G$156,$G$162,$G$160)</f>
        <v>0</v>
      </c>
      <c r="J195" s="71">
        <f>_xll.DBRW($F$14,J$36,$G$16,$G$23,$G$18,$D195,$F195,$G$19,$G$22,$G$20)</f>
        <v>0</v>
      </c>
      <c r="K195" s="72"/>
      <c r="L195" s="8">
        <f>_xll.DBRW($F$14,L$36,$G$16,$G$17,$G$18,$D195,$F195,$G$19,$G$22,$G$20)</f>
        <v>0</v>
      </c>
      <c r="M195" s="8">
        <f>_xll.DBRW($F$14,M$36,$G$16,$G$17,$G$18,$D195,$F195,$G$19,$G$22,$G$20)</f>
        <v>0</v>
      </c>
      <c r="N195" s="8">
        <f t="shared" si="79"/>
        <v>0</v>
      </c>
      <c r="O195" s="72"/>
      <c r="P195" s="71">
        <f>_xll.DBRW($F$14,P$36,$G$16,$G$17,$G$18,"YTD",$F195,$G$19,$G$22,$G$20)</f>
        <v>0</v>
      </c>
      <c r="Q195" s="71">
        <f>_xll.DBRW($F$14,Q$36,$G$16,$G$17,$G$18,"YTD",$F195,$G$19,$G$22,$G$20)</f>
        <v>0</v>
      </c>
      <c r="R195" s="71">
        <f>_xll.DBRW($F$14,R$36,$G$16,$G$17,$G$18,"YTD",$F195,$G$19,$G$22,$G$20)</f>
        <v>0</v>
      </c>
      <c r="S195" s="71">
        <f>_xll.DBRW($F$14,S$36,$G$16,$G$23,$G$18,"YTD",$F195,$G$19,$G$22,$G$20)</f>
        <v>0</v>
      </c>
      <c r="T195" s="72"/>
      <c r="U195" s="64">
        <f>_xll.DBRW($F$14,U$36,$G$16,$G$17,$G$18,"YTD",$F195,$G$19,$G$22,$G$20)</f>
        <v>0</v>
      </c>
      <c r="V195" s="64">
        <f>_xll.DBRW($F$14,V$36,$G$16,$G$17,$G$18,"YTD",$F195,$G$19,$G$22,$G$20)</f>
        <v>0</v>
      </c>
      <c r="W195" s="64">
        <f t="shared" si="80"/>
        <v>0</v>
      </c>
      <c r="X195" s="72"/>
      <c r="Y195" s="71">
        <f>_xll.DBRW($F$14,Y$36,$G$16,$G$17,$Y$29,$D195,$F195,$G$19,$G$22,$G$20)</f>
        <v>0</v>
      </c>
      <c r="Z195" s="71">
        <f>_xll.DBRW($F$14,Z$36,$G$16,$G$17,$Z$29,$D195,$F195,$G$19,$G$22,$G$20)</f>
        <v>0</v>
      </c>
      <c r="AA195" s="71">
        <f>_xll.DBRW($F$14,AA$36,$G$16,$G$23,$AA$29,$D195,$F195,$G$19,$G$22,$G$20)</f>
        <v>0</v>
      </c>
    </row>
    <row r="196" spans="1:27" s="4" customFormat="1" x14ac:dyDescent="0.3">
      <c r="A196" s="4">
        <f>IF(_xll.TM1RPTELISCONSOLIDATED($F$167,$F196),IF(_xll.TM1RPTELLEV($F$167,$F196)&lt;=5,_xll.TM1RPTELLEV($F$167,$F196),"Default"),"Leaf")</f>
        <v>0</v>
      </c>
      <c r="D196" s="4" t="str" cm="1">
        <f t="array" ref="D196">_xll.DBR("Finance:}ElementAttributes_Accounts - MA",F196,"Period YTD")</f>
        <v>YTD</v>
      </c>
      <c r="F196" s="110" t="s">
        <v>93</v>
      </c>
      <c r="G196" s="57">
        <f>_xll.DBRW($F$154,G$165,$G$157,$G$158,$G$159,$D196,$F196,$G$156,$G$162,$G$160)</f>
        <v>21289.409999999996</v>
      </c>
      <c r="H196" s="57">
        <f>_xll.DBRW($F$154,H$165,$G$157,$G$158,$G$159,$D196,$F196,$G$156,$G$162,$G$160)</f>
        <v>0</v>
      </c>
      <c r="I196" s="57">
        <f>_xll.DBRW($F$154,I$165,$G$157,$G$158,$G$159,$D196,$F196,$G$156,$G$162,$G$160)</f>
        <v>0</v>
      </c>
      <c r="J196" s="57">
        <f>_xll.DBRW($F$14,J$36,$G$16,$G$23,$G$18,$D196,$F196,$G$19,$G$22,$G$20)</f>
        <v>9047.7200000000012</v>
      </c>
      <c r="K196" s="58"/>
      <c r="L196" s="57">
        <f>_xll.DBRW($F$14,L$36,$G$16,$G$17,$G$18,$D196,$F196,$G$19,$G$22,$G$20)</f>
        <v>9047.7199999999957</v>
      </c>
      <c r="M196" s="57">
        <f>_xll.DBRW($F$14,M$36,$G$16,$G$17,$G$18,$D196,$F196,$G$19,$G$22,$G$20)</f>
        <v>21289.409999999996</v>
      </c>
      <c r="N196" s="57">
        <f t="shared" si="79"/>
        <v>12241.689999999995</v>
      </c>
      <c r="O196" s="58"/>
      <c r="P196" s="57">
        <f>_xll.DBRW($F$14,P$36,$G$16,$G$17,$G$18,"YTD",$F196,$G$19,$G$22,$G$20)</f>
        <v>21289.409999999996</v>
      </c>
      <c r="Q196" s="57">
        <f>_xll.DBRW($F$14,Q$36,$G$16,$G$17,$G$18,"YTD",$F196,$G$19,$G$22,$G$20)</f>
        <v>0</v>
      </c>
      <c r="R196" s="57">
        <f>_xll.DBRW($F$14,R$36,$G$16,$G$17,$G$18,"YTD",$F196,$G$19,$G$22,$G$20)</f>
        <v>0</v>
      </c>
      <c r="S196" s="57">
        <f>_xll.DBRW($F$14,S$36,$G$16,$G$23,$G$18,"YTD",$F196,$G$19,$G$22,$G$20)</f>
        <v>9047.7200000000012</v>
      </c>
      <c r="T196" s="58"/>
      <c r="U196" s="57">
        <f>_xll.DBRW($F$14,U$36,$G$16,$G$17,$G$18,"YTD",$F196,$G$19,$G$22,$G$20)</f>
        <v>9047.7199999999957</v>
      </c>
      <c r="V196" s="57">
        <f>_xll.DBRW($F$14,V$36,$G$16,$G$17,$G$18,"YTD",$F196,$G$19,$G$22,$G$20)</f>
        <v>21289.409999999996</v>
      </c>
      <c r="W196" s="57">
        <f t="shared" si="80"/>
        <v>12241.689999999995</v>
      </c>
      <c r="X196" s="58"/>
      <c r="Y196" s="57">
        <f>_xll.DBRW($F$14,Y$36,$G$16,$G$17,$Y$29,$D196,$F196,$G$19,$G$22,$G$20)</f>
        <v>0</v>
      </c>
      <c r="Z196" s="57">
        <f>_xll.DBRW($F$14,Z$36,$G$16,$G$17,$Z$29,$D196,$F196,$G$19,$G$22,$G$20)</f>
        <v>0</v>
      </c>
      <c r="AA196" s="57">
        <f>_xll.DBRW($F$14,AA$36,$G$16,$G$23,$AA$29,$D196,$F196,$G$19,$G$22,$G$20)</f>
        <v>9047.7200000000012</v>
      </c>
    </row>
    <row r="197" spans="1:27" s="40" customFormat="1" x14ac:dyDescent="0.3">
      <c r="A197" s="36" t="str">
        <f>IF(_xll.TM1RPTELISCONSOLIDATED($F$167,$F197),IF(_xll.TM1RPTELLEV($F$167,$F197)&lt;=5,_xll.TM1RPTELLEV($F$167,$F197),"Default"),"Leaf")</f>
        <v>Leaf</v>
      </c>
      <c r="B197" s="36"/>
      <c r="C197" s="36"/>
      <c r="D197" s="40" t="str" cm="1">
        <f t="array" ref="D197">_xll.DBR("Finance:}ElementAttributes_Accounts - MA",F197,"Period YTD")</f>
        <v>YTD</v>
      </c>
      <c r="F197" s="108" t="s">
        <v>94</v>
      </c>
      <c r="G197" s="71">
        <f>_xll.DBRW($F$154,G$165,$G$157,$G$158,$G$159,$D197,$F197,$G$156,$G$162,$G$160)</f>
        <v>1730723.5373395798</v>
      </c>
      <c r="H197" s="71">
        <f>_xll.DBRW($F$154,H$165,$G$157,$G$158,$G$159,$D197,$F197,$G$156,$G$162,$G$160)</f>
        <v>1731999.9879788246</v>
      </c>
      <c r="I197" s="71">
        <f>_xll.DBRW($F$154,I$165,$G$157,$G$158,$G$159,$D197,$F197,$G$156,$G$162,$G$160)</f>
        <v>1514436.2062468252</v>
      </c>
      <c r="J197" s="71">
        <f>_xll.DBRW($F$14,J$36,$G$16,$G$23,$G$18,$D197,$F197,$G$19,$G$22,$G$20)</f>
        <v>1469000</v>
      </c>
      <c r="K197" s="72"/>
      <c r="L197" s="8">
        <f>_xll.DBRW($F$14,L$36,$G$16,$G$17,$G$18,$D197,$F197,$G$19,$G$22,$G$20)</f>
        <v>9.328140877187252E-3</v>
      </c>
      <c r="M197" s="8">
        <f>_xll.DBRW($F$14,M$36,$G$16,$G$17,$G$18,$D197,$F197,$G$19,$G$22,$G$20)</f>
        <v>216287.33109275461</v>
      </c>
      <c r="N197" s="8">
        <f t="shared" si="79"/>
        <v>261723.53733957978</v>
      </c>
      <c r="O197" s="72"/>
      <c r="P197" s="71">
        <f>_xll.DBRW($F$14,P$36,$G$16,$G$17,$G$18,"YTD",$F197,$G$19,$G$22,$G$20)</f>
        <v>1730723.5373395798</v>
      </c>
      <c r="Q197" s="71">
        <f>_xll.DBRW($F$14,Q$36,$G$16,$G$17,$G$18,"YTD",$F197,$G$19,$G$22,$G$20)</f>
        <v>1731999.9879788246</v>
      </c>
      <c r="R197" s="71">
        <f>_xll.DBRW($F$14,R$36,$G$16,$G$17,$G$18,"YTD",$F197,$G$19,$G$22,$G$20)</f>
        <v>1514436.2062468252</v>
      </c>
      <c r="S197" s="71">
        <f>_xll.DBRW($F$14,S$36,$G$16,$G$23,$G$18,"YTD",$F197,$G$19,$G$22,$G$20)</f>
        <v>1469000</v>
      </c>
      <c r="T197" s="72"/>
      <c r="U197" s="64">
        <f>_xll.DBRW($F$14,U$36,$G$16,$G$17,$G$18,"YTD",$F197,$G$19,$G$22,$G$20)</f>
        <v>9.328140877187252E-3</v>
      </c>
      <c r="V197" s="64">
        <f>_xll.DBRW($F$14,V$36,$G$16,$G$17,$G$18,"YTD",$F197,$G$19,$G$22,$G$20)</f>
        <v>216287.33109275461</v>
      </c>
      <c r="W197" s="64">
        <f t="shared" si="80"/>
        <v>261723.53733957978</v>
      </c>
      <c r="X197" s="72"/>
      <c r="Y197" s="71">
        <f>_xll.DBRW($F$14,Y$36,$G$16,$G$17,$Y$29,$D197,$F197,$G$19,$G$22,$G$20)</f>
        <v>1731999.9879788246</v>
      </c>
      <c r="Z197" s="71">
        <f>_xll.DBRW($F$14,Z$36,$G$16,$G$17,$Z$29,$D197,$F197,$G$19,$G$22,$G$20)</f>
        <v>1514436.2062468252</v>
      </c>
      <c r="AA197" s="71">
        <f>_xll.DBRW($F$14,AA$36,$G$16,$G$23,$AA$29,$D197,$F197,$G$19,$G$22,$G$20)</f>
        <v>1469000</v>
      </c>
    </row>
    <row r="198" spans="1:27" s="4" customFormat="1" x14ac:dyDescent="0.3">
      <c r="A198" s="4">
        <f>IF(_xll.TM1RPTELISCONSOLIDATED($F$167,$F198),IF(_xll.TM1RPTELLEV($F$167,$F198)&lt;=5,_xll.TM1RPTELLEV($F$167,$F198),"Default"),"Leaf")</f>
        <v>0</v>
      </c>
      <c r="D198" s="4" t="str" cm="1">
        <f t="array" ref="D198">_xll.DBR("Finance:}ElementAttributes_Accounts - MA",F198,"Period YTD")</f>
        <v>YTD</v>
      </c>
      <c r="F198" s="110" t="s">
        <v>95</v>
      </c>
      <c r="G198" s="57">
        <f>_xll.DBRW($F$154,G$165,$G$157,$G$158,$G$159,$D198,$F198,$G$156,$G$162,$G$160)</f>
        <v>67870194.724206343</v>
      </c>
      <c r="H198" s="57">
        <f>_xll.DBRW($F$154,H$165,$G$157,$G$158,$G$159,$D198,$F198,$G$156,$G$162,$G$160)</f>
        <v>68433783.035017699</v>
      </c>
      <c r="I198" s="57">
        <f>_xll.DBRW($F$154,I$165,$G$157,$G$158,$G$159,$D198,$F198,$G$156,$G$162,$G$160)</f>
        <v>73224739.768071145</v>
      </c>
      <c r="J198" s="57">
        <f>_xll.DBRW($F$14,J$36,$G$16,$G$23,$G$18,$D198,$F198,$G$19,$G$22,$G$20)</f>
        <v>71150420.359999999</v>
      </c>
      <c r="K198" s="58"/>
      <c r="L198" s="57">
        <f>_xll.DBRW($F$14,L$36,$G$16,$G$17,$G$18,$D198,$F198,$G$19,$G$22,$G$20)</f>
        <v>67386010.976595983</v>
      </c>
      <c r="M198" s="57">
        <f>_xll.DBRW($F$14,M$36,$G$16,$G$17,$G$18,$D198,$F198,$G$19,$G$22,$G$20)</f>
        <v>-5354545.0438648164</v>
      </c>
      <c r="N198" s="57">
        <f t="shared" si="79"/>
        <v>-3280225.6357936561</v>
      </c>
      <c r="O198" s="58"/>
      <c r="P198" s="57">
        <f>_xll.DBRW($F$14,P$36,$G$16,$G$17,$G$18,"YTD",$F198,$G$19,$G$22,$G$20)</f>
        <v>67870194.724206343</v>
      </c>
      <c r="Q198" s="57">
        <f>_xll.DBRW($F$14,Q$36,$G$16,$G$17,$G$18,"YTD",$F198,$G$19,$G$22,$G$20)</f>
        <v>68433783.035017699</v>
      </c>
      <c r="R198" s="57">
        <f>_xll.DBRW($F$14,R$36,$G$16,$G$17,$G$18,"YTD",$F198,$G$19,$G$22,$G$20)</f>
        <v>73224739.768071145</v>
      </c>
      <c r="S198" s="57">
        <f>_xll.DBRW($F$14,S$36,$G$16,$G$23,$G$18,"YTD",$F198,$G$19,$G$22,$G$20)</f>
        <v>71150420.359999999</v>
      </c>
      <c r="T198" s="58"/>
      <c r="U198" s="57">
        <f>_xll.DBRW($F$14,U$36,$G$16,$G$17,$G$18,"YTD",$F198,$G$19,$G$22,$G$20)</f>
        <v>67386010.976595983</v>
      </c>
      <c r="V198" s="57">
        <f>_xll.DBRW($F$14,V$36,$G$16,$G$17,$G$18,"YTD",$F198,$G$19,$G$22,$G$20)</f>
        <v>-5354545.0438648164</v>
      </c>
      <c r="W198" s="57">
        <f t="shared" si="80"/>
        <v>-3280225.6357936561</v>
      </c>
      <c r="X198" s="58"/>
      <c r="Y198" s="57">
        <f>_xll.DBRW($F$14,Y$36,$G$16,$G$17,$Y$29,$D198,$F198,$G$19,$G$22,$G$20)</f>
        <v>68433783.035017699</v>
      </c>
      <c r="Z198" s="57">
        <f>_xll.DBRW($F$14,Z$36,$G$16,$G$17,$Z$29,$D198,$F198,$G$19,$G$22,$G$20)</f>
        <v>73224739.768071145</v>
      </c>
      <c r="AA198" s="57">
        <f>_xll.DBRW($F$14,AA$36,$G$16,$G$23,$AA$29,$D198,$F198,$G$19,$G$22,$G$20)</f>
        <v>71150420.359999999</v>
      </c>
    </row>
    <row r="199" spans="1:27" s="40" customFormat="1" x14ac:dyDescent="0.3">
      <c r="A199" s="36" t="str">
        <f>IF(_xll.TM1RPTELISCONSOLIDATED($F$167,$F199),IF(_xll.TM1RPTELLEV($F$167,$F199)&lt;=5,_xll.TM1RPTELLEV($F$167,$F199),"Default"),"Leaf")</f>
        <v>Leaf</v>
      </c>
      <c r="B199" s="36"/>
      <c r="C199" s="36"/>
      <c r="D199" s="40" t="str" cm="1">
        <f t="array" ref="D199">_xll.DBR("Finance:}ElementAttributes_Accounts - MA",F199,"Period YTD")</f>
        <v>YTD</v>
      </c>
      <c r="F199" s="108" t="s">
        <v>96</v>
      </c>
      <c r="G199" s="71">
        <f>_xll.DBRW($F$154,G$165,$G$157,$G$158,$G$159,$D199,$F199,$G$156,$G$162,$G$160)</f>
        <v>13493125.502046565</v>
      </c>
      <c r="H199" s="71">
        <f>_xll.DBRW($F$154,H$165,$G$157,$G$158,$G$159,$D199,$F199,$G$156,$G$162,$G$160)</f>
        <v>14545971.699363943</v>
      </c>
      <c r="I199" s="71">
        <f>_xll.DBRW($F$154,I$165,$G$157,$G$158,$G$159,$D199,$F199,$G$156,$G$162,$G$160)</f>
        <v>13979522.548654001</v>
      </c>
      <c r="J199" s="71">
        <f>_xll.DBRW($F$14,J$36,$G$16,$G$23,$G$18,$D199,$F199,$G$19,$G$22,$G$20)</f>
        <v>17705781.259999998</v>
      </c>
      <c r="K199" s="72"/>
      <c r="L199" s="8">
        <f>_xll.DBRW($F$14,L$36,$G$16,$G$17,$G$18,$D199,$F199,$G$19,$G$22,$G$20)</f>
        <v>-4620740.8681849036</v>
      </c>
      <c r="M199" s="8">
        <f>_xll.DBRW($F$14,M$36,$G$16,$G$17,$G$18,$D199,$F199,$G$19,$G$22,$G$20)</f>
        <v>-486397.04660743661</v>
      </c>
      <c r="N199" s="8">
        <f t="shared" si="79"/>
        <v>-4212655.7579534333</v>
      </c>
      <c r="O199" s="72"/>
      <c r="P199" s="71">
        <f>_xll.DBRW($F$14,P$36,$G$16,$G$17,$G$18,"YTD",$F199,$G$19,$G$22,$G$20)</f>
        <v>13493125.502046565</v>
      </c>
      <c r="Q199" s="71">
        <f>_xll.DBRW($F$14,Q$36,$G$16,$G$17,$G$18,"YTD",$F199,$G$19,$G$22,$G$20)</f>
        <v>14545971.699363943</v>
      </c>
      <c r="R199" s="71">
        <f>_xll.DBRW($F$14,R$36,$G$16,$G$17,$G$18,"YTD",$F199,$G$19,$G$22,$G$20)</f>
        <v>13979522.548654001</v>
      </c>
      <c r="S199" s="71">
        <f>_xll.DBRW($F$14,S$36,$G$16,$G$23,$G$18,"YTD",$F199,$G$19,$G$22,$G$20)</f>
        <v>17705781.259999998</v>
      </c>
      <c r="T199" s="72"/>
      <c r="U199" s="64">
        <f>_xll.DBRW($F$14,U$36,$G$16,$G$17,$G$18,"YTD",$F199,$G$19,$G$22,$G$20)</f>
        <v>-4620740.8681849036</v>
      </c>
      <c r="V199" s="64">
        <f>_xll.DBRW($F$14,V$36,$G$16,$G$17,$G$18,"YTD",$F199,$G$19,$G$22,$G$20)</f>
        <v>-486397.04660743661</v>
      </c>
      <c r="W199" s="64">
        <f t="shared" si="80"/>
        <v>-4212655.7579534333</v>
      </c>
      <c r="X199" s="72"/>
      <c r="Y199" s="71">
        <f>_xll.DBRW($F$14,Y$36,$G$16,$G$17,$Y$29,$D199,$F199,$G$19,$G$22,$G$20)</f>
        <v>14545971.699363943</v>
      </c>
      <c r="Z199" s="71">
        <f>_xll.DBRW($F$14,Z$36,$G$16,$G$17,$Z$29,$D199,$F199,$G$19,$G$22,$G$20)</f>
        <v>13979522.548654001</v>
      </c>
      <c r="AA199" s="71">
        <f>_xll.DBRW($F$14,AA$36,$G$16,$G$23,$AA$29,$D199,$F199,$G$19,$G$22,$G$20)</f>
        <v>17705781.259999998</v>
      </c>
    </row>
    <row r="200" spans="1:27" s="40" customFormat="1" x14ac:dyDescent="0.3">
      <c r="A200" s="36" t="str">
        <f>IF(_xll.TM1RPTELISCONSOLIDATED($F$167,$F200),IF(_xll.TM1RPTELLEV($F$167,$F200)&lt;=5,_xll.TM1RPTELLEV($F$167,$F200),"Default"),"Leaf")</f>
        <v>Leaf</v>
      </c>
      <c r="B200" s="36"/>
      <c r="C200" s="36"/>
      <c r="D200" s="40" t="str" cm="1">
        <f t="array" ref="D200">_xll.DBR("Finance:}ElementAttributes_Accounts - MA",F200,"Period YTD")</f>
        <v>YTD</v>
      </c>
      <c r="F200" s="108" t="s">
        <v>97</v>
      </c>
      <c r="G200" s="71">
        <f>_xll.DBRW($F$154,G$165,$G$157,$G$158,$G$159,$D200,$F200,$G$156,$G$162,$G$160)</f>
        <v>-2264094.008625099</v>
      </c>
      <c r="H200" s="71">
        <f>_xll.DBRW($F$154,H$165,$G$157,$G$158,$G$159,$D200,$F200,$G$156,$G$162,$G$160)</f>
        <v>-2084636.5026074178</v>
      </c>
      <c r="I200" s="71">
        <f>_xll.DBRW($F$154,I$165,$G$157,$G$158,$G$159,$D200,$F200,$G$156,$G$162,$G$160)</f>
        <v>-1186164.0809277431</v>
      </c>
      <c r="J200" s="71">
        <f>_xll.DBRW($F$14,J$36,$G$16,$G$23,$G$18,$D200,$F200,$G$19,$G$22,$G$20)</f>
        <v>-1792996.6500000001</v>
      </c>
      <c r="K200" s="72"/>
      <c r="L200" s="8">
        <f>_xll.DBRW($F$14,L$36,$G$16,$G$17,$G$18,$D200,$F200,$G$19,$G$22,$G$20)</f>
        <v>417276.37737815548</v>
      </c>
      <c r="M200" s="8">
        <f>_xll.DBRW($F$14,M$36,$G$16,$G$17,$G$18,$D200,$F200,$G$19,$G$22,$G$20)</f>
        <v>-1077929.9276973559</v>
      </c>
      <c r="N200" s="8">
        <f t="shared" si="79"/>
        <v>-471097.35862509883</v>
      </c>
      <c r="O200" s="72"/>
      <c r="P200" s="71">
        <f>_xll.DBRW($F$14,P$36,$G$16,$G$17,$G$18,"YTD",$F200,$G$19,$G$22,$G$20)</f>
        <v>-2264094.008625099</v>
      </c>
      <c r="Q200" s="71">
        <f>_xll.DBRW($F$14,Q$36,$G$16,$G$17,$G$18,"YTD",$F200,$G$19,$G$22,$G$20)</f>
        <v>-2084636.5026074178</v>
      </c>
      <c r="R200" s="71">
        <f>_xll.DBRW($F$14,R$36,$G$16,$G$17,$G$18,"YTD",$F200,$G$19,$G$22,$G$20)</f>
        <v>-1186164.0809277431</v>
      </c>
      <c r="S200" s="71">
        <f>_xll.DBRW($F$14,S$36,$G$16,$G$23,$G$18,"YTD",$F200,$G$19,$G$22,$G$20)</f>
        <v>-1792996.6500000001</v>
      </c>
      <c r="T200" s="72"/>
      <c r="U200" s="64">
        <f>_xll.DBRW($F$14,U$36,$G$16,$G$17,$G$18,"YTD",$F200,$G$19,$G$22,$G$20)</f>
        <v>417276.37737815548</v>
      </c>
      <c r="V200" s="64">
        <f>_xll.DBRW($F$14,V$36,$G$16,$G$17,$G$18,"YTD",$F200,$G$19,$G$22,$G$20)</f>
        <v>-1077929.9276973559</v>
      </c>
      <c r="W200" s="64">
        <f t="shared" si="80"/>
        <v>-471097.35862509883</v>
      </c>
      <c r="X200" s="72"/>
      <c r="Y200" s="71">
        <f>_xll.DBRW($F$14,Y$36,$G$16,$G$17,$Y$29,$D200,$F200,$G$19,$G$22,$G$20)</f>
        <v>-2084636.5026074178</v>
      </c>
      <c r="Z200" s="71">
        <f>_xll.DBRW($F$14,Z$36,$G$16,$G$17,$Z$29,$D200,$F200,$G$19,$G$22,$G$20)</f>
        <v>-1186164.0809277431</v>
      </c>
      <c r="AA200" s="71">
        <f>_xll.DBRW($F$14,AA$36,$G$16,$G$23,$AA$29,$D200,$F200,$G$19,$G$22,$G$20)</f>
        <v>-1792996.6500000001</v>
      </c>
    </row>
    <row r="201" spans="1:27" s="40" customFormat="1" x14ac:dyDescent="0.3">
      <c r="A201" s="36" t="str">
        <f>IF(_xll.TM1RPTELISCONSOLIDATED($F$167,$F201),IF(_xll.TM1RPTELLEV($F$167,$F201)&lt;=5,_xll.TM1RPTELLEV($F$167,$F201),"Default"),"Leaf")</f>
        <v>Leaf</v>
      </c>
      <c r="B201" s="36"/>
      <c r="C201" s="36"/>
      <c r="D201" s="40" t="str" cm="1">
        <f t="array" ref="D201">_xll.DBR("Finance:}ElementAttributes_Accounts - MA",F201,"Period YTD")</f>
        <v>YTD</v>
      </c>
      <c r="F201" s="108" t="s">
        <v>98</v>
      </c>
      <c r="G201" s="71">
        <f>_xll.DBRW($F$154,G$165,$G$157,$G$158,$G$159,$D201,$F201,$G$156,$G$162,$G$160)</f>
        <v>14033157.841238517</v>
      </c>
      <c r="H201" s="71">
        <f>_xll.DBRW($F$154,H$165,$G$157,$G$158,$G$159,$D201,$F201,$G$156,$G$162,$G$160)</f>
        <v>14598860.95868635</v>
      </c>
      <c r="I201" s="71">
        <f>_xll.DBRW($F$154,I$165,$G$157,$G$158,$G$159,$D201,$F201,$G$156,$G$162,$G$160)</f>
        <v>14128983.853923313</v>
      </c>
      <c r="J201" s="71">
        <f>_xll.DBRW($F$14,J$36,$G$16,$G$23,$G$18,$D201,$F201,$G$19,$G$22,$G$20)</f>
        <v>16333069.749999998</v>
      </c>
      <c r="K201" s="72"/>
      <c r="L201" s="8">
        <f>_xll.DBRW($F$14,L$36,$G$16,$G$17,$G$18,$D201,$F201,$G$19,$G$22,$G$20)</f>
        <v>-5887758.7645851709</v>
      </c>
      <c r="M201" s="8">
        <f>_xll.DBRW($F$14,M$36,$G$16,$G$17,$G$18,$D201,$F201,$G$19,$G$22,$G$20)</f>
        <v>-95826.012684796005</v>
      </c>
      <c r="N201" s="8">
        <f t="shared" si="79"/>
        <v>-2299911.9087614808</v>
      </c>
      <c r="O201" s="72"/>
      <c r="P201" s="71">
        <f>_xll.DBRW($F$14,P$36,$G$16,$G$17,$G$18,"YTD",$F201,$G$19,$G$22,$G$20)</f>
        <v>14033157.841238517</v>
      </c>
      <c r="Q201" s="71">
        <f>_xll.DBRW($F$14,Q$36,$G$16,$G$17,$G$18,"YTD",$F201,$G$19,$G$22,$G$20)</f>
        <v>14598860.95868635</v>
      </c>
      <c r="R201" s="71">
        <f>_xll.DBRW($F$14,R$36,$G$16,$G$17,$G$18,"YTD",$F201,$G$19,$G$22,$G$20)</f>
        <v>14128983.853923313</v>
      </c>
      <c r="S201" s="71">
        <f>_xll.DBRW($F$14,S$36,$G$16,$G$23,$G$18,"YTD",$F201,$G$19,$G$22,$G$20)</f>
        <v>16333069.749999998</v>
      </c>
      <c r="T201" s="72"/>
      <c r="U201" s="64">
        <f>_xll.DBRW($F$14,U$36,$G$16,$G$17,$G$18,"YTD",$F201,$G$19,$G$22,$G$20)</f>
        <v>-5887758.7645851709</v>
      </c>
      <c r="V201" s="64">
        <f>_xll.DBRW($F$14,V$36,$G$16,$G$17,$G$18,"YTD",$F201,$G$19,$G$22,$G$20)</f>
        <v>-95826.012684796005</v>
      </c>
      <c r="W201" s="64">
        <f t="shared" si="80"/>
        <v>-2299911.9087614808</v>
      </c>
      <c r="X201" s="72"/>
      <c r="Y201" s="71">
        <f>_xll.DBRW($F$14,Y$36,$G$16,$G$17,$Y$29,$D201,$F201,$G$19,$G$22,$G$20)</f>
        <v>14598860.95868635</v>
      </c>
      <c r="Z201" s="71">
        <f>_xll.DBRW($F$14,Z$36,$G$16,$G$17,$Z$29,$D201,$F201,$G$19,$G$22,$G$20)</f>
        <v>14128983.853923313</v>
      </c>
      <c r="AA201" s="71">
        <f>_xll.DBRW($F$14,AA$36,$G$16,$G$23,$AA$29,$D201,$F201,$G$19,$G$22,$G$20)</f>
        <v>16333069.749999998</v>
      </c>
    </row>
    <row r="202" spans="1:27" s="40" customFormat="1" x14ac:dyDescent="0.3">
      <c r="A202" s="36" t="str">
        <f>IF(_xll.TM1RPTELISCONSOLIDATED($F$167,$F202),IF(_xll.TM1RPTELLEV($F$167,$F202)&lt;=5,_xll.TM1RPTELLEV($F$167,$F202),"Default"),"Leaf")</f>
        <v>Leaf</v>
      </c>
      <c r="B202" s="36"/>
      <c r="C202" s="36"/>
      <c r="D202" s="40" t="str" cm="1">
        <f t="array" ref="D202">_xll.DBR("Finance:}ElementAttributes_Accounts - MA",F202,"Period YTD")</f>
        <v>YTD</v>
      </c>
      <c r="F202" s="108" t="s">
        <v>99</v>
      </c>
      <c r="G202" s="71">
        <f>_xll.DBRW($F$154,G$165,$G$157,$G$158,$G$159,$D202,$F202,$G$156,$G$162,$G$160)</f>
        <v>2953906.9624733087</v>
      </c>
      <c r="H202" s="71">
        <f>_xll.DBRW($F$154,H$165,$G$157,$G$158,$G$159,$D202,$F202,$G$156,$G$162,$G$160)</f>
        <v>2786858.2753458791</v>
      </c>
      <c r="I202" s="71">
        <f>_xll.DBRW($F$154,I$165,$G$157,$G$158,$G$159,$D202,$F202,$G$156,$G$162,$G$160)</f>
        <v>2979731.035951606</v>
      </c>
      <c r="J202" s="71">
        <f>_xll.DBRW($F$14,J$36,$G$16,$G$23,$G$18,$D202,$F202,$G$19,$G$22,$G$20)</f>
        <v>3183246.5200000005</v>
      </c>
      <c r="K202" s="72"/>
      <c r="L202" s="8">
        <f>_xll.DBRW($F$14,L$36,$G$16,$G$17,$G$18,$D202,$F202,$G$19,$G$22,$G$20)</f>
        <v>-870689.61178964656</v>
      </c>
      <c r="M202" s="8">
        <f>_xll.DBRW($F$14,M$36,$G$16,$G$17,$G$18,$D202,$F202,$G$19,$G$22,$G$20)</f>
        <v>-25824.07347829733</v>
      </c>
      <c r="N202" s="8">
        <f t="shared" si="79"/>
        <v>-229339.55752669182</v>
      </c>
      <c r="O202" s="72"/>
      <c r="P202" s="71">
        <f>_xll.DBRW($F$14,P$36,$G$16,$G$17,$G$18,"YTD",$F202,$G$19,$G$22,$G$20)</f>
        <v>2953906.9624733087</v>
      </c>
      <c r="Q202" s="71">
        <f>_xll.DBRW($F$14,Q$36,$G$16,$G$17,$G$18,"YTD",$F202,$G$19,$G$22,$G$20)</f>
        <v>2786858.2753458791</v>
      </c>
      <c r="R202" s="71">
        <f>_xll.DBRW($F$14,R$36,$G$16,$G$17,$G$18,"YTD",$F202,$G$19,$G$22,$G$20)</f>
        <v>2979731.035951606</v>
      </c>
      <c r="S202" s="71">
        <f>_xll.DBRW($F$14,S$36,$G$16,$G$23,$G$18,"YTD",$F202,$G$19,$G$22,$G$20)</f>
        <v>3183246.5200000005</v>
      </c>
      <c r="T202" s="72"/>
      <c r="U202" s="64">
        <f>_xll.DBRW($F$14,U$36,$G$16,$G$17,$G$18,"YTD",$F202,$G$19,$G$22,$G$20)</f>
        <v>-870689.61178964656</v>
      </c>
      <c r="V202" s="64">
        <f>_xll.DBRW($F$14,V$36,$G$16,$G$17,$G$18,"YTD",$F202,$G$19,$G$22,$G$20)</f>
        <v>-25824.07347829733</v>
      </c>
      <c r="W202" s="64">
        <f t="shared" si="80"/>
        <v>-229339.55752669182</v>
      </c>
      <c r="X202" s="72"/>
      <c r="Y202" s="71">
        <f>_xll.DBRW($F$14,Y$36,$G$16,$G$17,$Y$29,$D202,$F202,$G$19,$G$22,$G$20)</f>
        <v>2786858.2753458791</v>
      </c>
      <c r="Z202" s="71">
        <f>_xll.DBRW($F$14,Z$36,$G$16,$G$17,$Z$29,$D202,$F202,$G$19,$G$22,$G$20)</f>
        <v>2979731.035951606</v>
      </c>
      <c r="AA202" s="71">
        <f>_xll.DBRW($F$14,AA$36,$G$16,$G$23,$AA$29,$D202,$F202,$G$19,$G$22,$G$20)</f>
        <v>3183246.5200000005</v>
      </c>
    </row>
    <row r="203" spans="1:27" s="40" customFormat="1" x14ac:dyDescent="0.3">
      <c r="A203" s="36" t="str">
        <f>IF(_xll.TM1RPTELISCONSOLIDATED($F$167,$F203),IF(_xll.TM1RPTELLEV($F$167,$F203)&lt;=5,_xll.TM1RPTELLEV($F$167,$F203),"Default"),"Leaf")</f>
        <v>Leaf</v>
      </c>
      <c r="B203" s="36"/>
      <c r="C203" s="36"/>
      <c r="D203" s="40" t="str" cm="1">
        <f t="array" ref="D203">_xll.DBR("Finance:}ElementAttributes_Accounts - MA",F203,"Period YTD")</f>
        <v>YTD</v>
      </c>
      <c r="F203" s="108" t="s">
        <v>100</v>
      </c>
      <c r="G203" s="71">
        <f>_xll.DBRW($F$154,G$165,$G$157,$G$158,$G$159,$D203,$F203,$G$156,$G$162,$G$160)</f>
        <v>516620.58223834087</v>
      </c>
      <c r="H203" s="71">
        <f>_xll.DBRW($F$154,H$165,$G$157,$G$158,$G$159,$D203,$F203,$G$156,$G$162,$G$160)</f>
        <v>780141.27984216926</v>
      </c>
      <c r="I203" s="71">
        <f>_xll.DBRW($F$154,I$165,$G$157,$G$158,$G$159,$D203,$F203,$G$156,$G$162,$G$160)</f>
        <v>1071704.6854989422</v>
      </c>
      <c r="J203" s="71">
        <f>_xll.DBRW($F$14,J$36,$G$16,$G$23,$G$18,$D203,$F203,$G$19,$G$22,$G$20)</f>
        <v>691822.89999999991</v>
      </c>
      <c r="K203" s="72"/>
      <c r="L203" s="8">
        <f>_xll.DBRW($F$14,L$36,$G$16,$G$17,$G$18,$D203,$F203,$G$19,$G$22,$G$20)</f>
        <v>-183989.83935643372</v>
      </c>
      <c r="M203" s="8">
        <f>_xll.DBRW($F$14,M$36,$G$16,$G$17,$G$18,$D203,$F203,$G$19,$G$22,$G$20)</f>
        <v>-555084.10326060129</v>
      </c>
      <c r="N203" s="8">
        <f t="shared" si="79"/>
        <v>-175202.31776165904</v>
      </c>
      <c r="O203" s="72"/>
      <c r="P203" s="71">
        <f>_xll.DBRW($F$14,P$36,$G$16,$G$17,$G$18,"YTD",$F203,$G$19,$G$22,$G$20)</f>
        <v>516620.58223834087</v>
      </c>
      <c r="Q203" s="71">
        <f>_xll.DBRW($F$14,Q$36,$G$16,$G$17,$G$18,"YTD",$F203,$G$19,$G$22,$G$20)</f>
        <v>780141.27984216926</v>
      </c>
      <c r="R203" s="71">
        <f>_xll.DBRW($F$14,R$36,$G$16,$G$17,$G$18,"YTD",$F203,$G$19,$G$22,$G$20)</f>
        <v>1071704.6854989422</v>
      </c>
      <c r="S203" s="71">
        <f>_xll.DBRW($F$14,S$36,$G$16,$G$23,$G$18,"YTD",$F203,$G$19,$G$22,$G$20)</f>
        <v>691822.89999999991</v>
      </c>
      <c r="T203" s="72"/>
      <c r="U203" s="64">
        <f>_xll.DBRW($F$14,U$36,$G$16,$G$17,$G$18,"YTD",$F203,$G$19,$G$22,$G$20)</f>
        <v>-183989.83935643372</v>
      </c>
      <c r="V203" s="64">
        <f>_xll.DBRW($F$14,V$36,$G$16,$G$17,$G$18,"YTD",$F203,$G$19,$G$22,$G$20)</f>
        <v>-555084.10326060129</v>
      </c>
      <c r="W203" s="64">
        <f t="shared" si="80"/>
        <v>-175202.31776165904</v>
      </c>
      <c r="X203" s="72"/>
      <c r="Y203" s="71">
        <f>_xll.DBRW($F$14,Y$36,$G$16,$G$17,$Y$29,$D203,$F203,$G$19,$G$22,$G$20)</f>
        <v>780141.27984216926</v>
      </c>
      <c r="Z203" s="71">
        <f>_xll.DBRW($F$14,Z$36,$G$16,$G$17,$Z$29,$D203,$F203,$G$19,$G$22,$G$20)</f>
        <v>1071704.6854989422</v>
      </c>
      <c r="AA203" s="71">
        <f>_xll.DBRW($F$14,AA$36,$G$16,$G$23,$AA$29,$D203,$F203,$G$19,$G$22,$G$20)</f>
        <v>691822.89999999991</v>
      </c>
    </row>
    <row r="204" spans="1:27" s="40" customFormat="1" x14ac:dyDescent="0.3">
      <c r="A204" s="36" t="str">
        <f>IF(_xll.TM1RPTELISCONSOLIDATED($F$167,$F204),IF(_xll.TM1RPTELLEV($F$167,$F204)&lt;=5,_xll.TM1RPTELLEV($F$167,$F204),"Default"),"Leaf")</f>
        <v>Leaf</v>
      </c>
      <c r="B204" s="36"/>
      <c r="C204" s="36"/>
      <c r="D204" s="40" t="str" cm="1">
        <f t="array" ref="D204">_xll.DBR("Finance:}ElementAttributes_Accounts - MA",F204,"Period YTD")</f>
        <v>YTD</v>
      </c>
      <c r="F204" s="108" t="s">
        <v>101</v>
      </c>
      <c r="G204" s="71">
        <f>_xll.DBRW($F$154,G$165,$G$157,$G$158,$G$159,$D204,$F204,$G$156,$G$162,$G$160)</f>
        <v>5032881.0680133812</v>
      </c>
      <c r="H204" s="71">
        <f>_xll.DBRW($F$154,H$165,$G$157,$G$158,$G$159,$D204,$F204,$G$156,$G$162,$G$160)</f>
        <v>2806308.340341582</v>
      </c>
      <c r="I204" s="71">
        <f>_xll.DBRW($F$154,I$165,$G$157,$G$158,$G$159,$D204,$F204,$G$156,$G$162,$G$160)</f>
        <v>6555924.2048044186</v>
      </c>
      <c r="J204" s="71">
        <f>_xll.DBRW($F$14,J$36,$G$16,$G$23,$G$18,$D204,$F204,$G$19,$G$22,$G$20)</f>
        <v>5661710.8300000001</v>
      </c>
      <c r="K204" s="72"/>
      <c r="L204" s="8">
        <f>_xll.DBRW($F$14,L$36,$G$16,$G$17,$G$18,$D204,$F204,$G$19,$G$22,$G$20)</f>
        <v>-1165397.9566050097</v>
      </c>
      <c r="M204" s="8">
        <f>_xll.DBRW($F$14,M$36,$G$16,$G$17,$G$18,$D204,$F204,$G$19,$G$22,$G$20)</f>
        <v>-1523043.1367910374</v>
      </c>
      <c r="N204" s="8">
        <f t="shared" si="79"/>
        <v>-628829.76198661886</v>
      </c>
      <c r="O204" s="72"/>
      <c r="P204" s="71">
        <f>_xll.DBRW($F$14,P$36,$G$16,$G$17,$G$18,"YTD",$F204,$G$19,$G$22,$G$20)</f>
        <v>5032881.0680133812</v>
      </c>
      <c r="Q204" s="71">
        <f>_xll.DBRW($F$14,Q$36,$G$16,$G$17,$G$18,"YTD",$F204,$G$19,$G$22,$G$20)</f>
        <v>2806308.340341582</v>
      </c>
      <c r="R204" s="71">
        <f>_xll.DBRW($F$14,R$36,$G$16,$G$17,$G$18,"YTD",$F204,$G$19,$G$22,$G$20)</f>
        <v>6555924.2048044186</v>
      </c>
      <c r="S204" s="71">
        <f>_xll.DBRW($F$14,S$36,$G$16,$G$23,$G$18,"YTD",$F204,$G$19,$G$22,$G$20)</f>
        <v>5661710.8300000001</v>
      </c>
      <c r="T204" s="72"/>
      <c r="U204" s="64">
        <f>_xll.DBRW($F$14,U$36,$G$16,$G$17,$G$18,"YTD",$F204,$G$19,$G$22,$G$20)</f>
        <v>-1165397.9566050097</v>
      </c>
      <c r="V204" s="64">
        <f>_xll.DBRW($F$14,V$36,$G$16,$G$17,$G$18,"YTD",$F204,$G$19,$G$22,$G$20)</f>
        <v>-1523043.1367910374</v>
      </c>
      <c r="W204" s="64">
        <f t="shared" si="80"/>
        <v>-628829.76198661886</v>
      </c>
      <c r="X204" s="72"/>
      <c r="Y204" s="71">
        <f>_xll.DBRW($F$14,Y$36,$G$16,$G$17,$Y$29,$D204,$F204,$G$19,$G$22,$G$20)</f>
        <v>2806308.340341582</v>
      </c>
      <c r="Z204" s="71">
        <f>_xll.DBRW($F$14,Z$36,$G$16,$G$17,$Z$29,$D204,$F204,$G$19,$G$22,$G$20)</f>
        <v>6555924.2048044186</v>
      </c>
      <c r="AA204" s="71">
        <f>_xll.DBRW($F$14,AA$36,$G$16,$G$23,$AA$29,$D204,$F204,$G$19,$G$22,$G$20)</f>
        <v>5661710.8300000001</v>
      </c>
    </row>
    <row r="205" spans="1:27" s="40" customFormat="1" x14ac:dyDescent="0.3">
      <c r="A205" s="36" t="str">
        <f>IF(_xll.TM1RPTELISCONSOLIDATED($F$167,$F205),IF(_xll.TM1RPTELLEV($F$167,$F205)&lt;=5,_xll.TM1RPTELLEV($F$167,$F205),"Default"),"Leaf")</f>
        <v>Leaf</v>
      </c>
      <c r="B205" s="36"/>
      <c r="C205" s="36"/>
      <c r="D205" s="40" t="str" cm="1">
        <f t="array" ref="D205">_xll.DBR("Finance:}ElementAttributes_Accounts - MA",F205,"Period YTD")</f>
        <v>YTD</v>
      </c>
      <c r="F205" s="108" t="s">
        <v>102</v>
      </c>
      <c r="G205" s="71">
        <f>_xll.DBRW($F$154,G$165,$G$157,$G$158,$G$159,$D205,$F205,$G$156,$G$162,$G$160)</f>
        <v>0</v>
      </c>
      <c r="H205" s="71">
        <f>_xll.DBRW($F$154,H$165,$G$157,$G$158,$G$159,$D205,$F205,$G$156,$G$162,$G$160)</f>
        <v>0</v>
      </c>
      <c r="I205" s="71">
        <f>_xll.DBRW($F$154,I$165,$G$157,$G$158,$G$159,$D205,$F205,$G$156,$G$162,$G$160)</f>
        <v>0</v>
      </c>
      <c r="J205" s="71">
        <f>_xll.DBRW($F$14,J$36,$G$16,$G$23,$G$18,$D205,$F205,$G$19,$G$22,$G$20)</f>
        <v>0</v>
      </c>
      <c r="K205" s="72"/>
      <c r="L205" s="8">
        <f>_xll.DBRW($F$14,L$36,$G$16,$G$17,$G$18,$D205,$F205,$G$19,$G$22,$G$20)</f>
        <v>4.2632564145606011E-14</v>
      </c>
      <c r="M205" s="8">
        <f>_xll.DBRW($F$14,M$36,$G$16,$G$17,$G$18,$D205,$F205,$G$19,$G$22,$G$20)</f>
        <v>0</v>
      </c>
      <c r="N205" s="8">
        <f t="shared" si="79"/>
        <v>0</v>
      </c>
      <c r="O205" s="72"/>
      <c r="P205" s="71">
        <f>_xll.DBRW($F$14,P$36,$G$16,$G$17,$G$18,"YTD",$F205,$G$19,$G$22,$G$20)</f>
        <v>0</v>
      </c>
      <c r="Q205" s="71">
        <f>_xll.DBRW($F$14,Q$36,$G$16,$G$17,$G$18,"YTD",$F205,$G$19,$G$22,$G$20)</f>
        <v>0</v>
      </c>
      <c r="R205" s="71">
        <f>_xll.DBRW($F$14,R$36,$G$16,$G$17,$G$18,"YTD",$F205,$G$19,$G$22,$G$20)</f>
        <v>0</v>
      </c>
      <c r="S205" s="71">
        <f>_xll.DBRW($F$14,S$36,$G$16,$G$23,$G$18,"YTD",$F205,$G$19,$G$22,$G$20)</f>
        <v>0</v>
      </c>
      <c r="T205" s="72"/>
      <c r="U205" s="64">
        <f>_xll.DBRW($F$14,U$36,$G$16,$G$17,$G$18,"YTD",$F205,$G$19,$G$22,$G$20)</f>
        <v>4.2632564145606011E-14</v>
      </c>
      <c r="V205" s="64">
        <f>_xll.DBRW($F$14,V$36,$G$16,$G$17,$G$18,"YTD",$F205,$G$19,$G$22,$G$20)</f>
        <v>0</v>
      </c>
      <c r="W205" s="64">
        <f t="shared" si="80"/>
        <v>0</v>
      </c>
      <c r="X205" s="72"/>
      <c r="Y205" s="71">
        <f>_xll.DBRW($F$14,Y$36,$G$16,$G$17,$Y$29,$D205,$F205,$G$19,$G$22,$G$20)</f>
        <v>0</v>
      </c>
      <c r="Z205" s="71">
        <f>_xll.DBRW($F$14,Z$36,$G$16,$G$17,$Z$29,$D205,$F205,$G$19,$G$22,$G$20)</f>
        <v>0</v>
      </c>
      <c r="AA205" s="71">
        <f>_xll.DBRW($F$14,AA$36,$G$16,$G$23,$AA$29,$D205,$F205,$G$19,$G$22,$G$20)</f>
        <v>0</v>
      </c>
    </row>
    <row r="206" spans="1:27" s="40" customFormat="1" x14ac:dyDescent="0.3">
      <c r="A206" s="36" t="str">
        <f>IF(_xll.TM1RPTELISCONSOLIDATED($F$167,$F206),IF(_xll.TM1RPTELLEV($F$167,$F206)&lt;=5,_xll.TM1RPTELLEV($F$167,$F206),"Default"),"Leaf")</f>
        <v>Leaf</v>
      </c>
      <c r="B206" s="36"/>
      <c r="C206" s="36"/>
      <c r="D206" s="40" t="str" cm="1">
        <f t="array" ref="D206">_xll.DBR("Finance:}ElementAttributes_Accounts - MA",F206,"Period YTD")</f>
        <v>YTD</v>
      </c>
      <c r="F206" s="108" t="s">
        <v>104</v>
      </c>
      <c r="G206" s="71">
        <f>_xll.DBRW($F$154,G$165,$G$157,$G$158,$G$159,$D206,$F206,$G$156,$G$162,$G$160)</f>
        <v>510995.51750414108</v>
      </c>
      <c r="H206" s="71">
        <f>_xll.DBRW($F$154,H$165,$G$157,$G$158,$G$159,$D206,$F206,$G$156,$G$162,$G$160)</f>
        <v>552583.27384583233</v>
      </c>
      <c r="I206" s="71">
        <f>_xll.DBRW($F$154,I$165,$G$157,$G$158,$G$159,$D206,$F206,$G$156,$G$162,$G$160)</f>
        <v>1394444.5622599188</v>
      </c>
      <c r="J206" s="71">
        <f>_xll.DBRW($F$14,J$36,$G$16,$G$23,$G$18,$D206,$F206,$G$19,$G$22,$G$20)</f>
        <v>1357962.83</v>
      </c>
      <c r="K206" s="72"/>
      <c r="L206" s="8">
        <f>_xll.DBRW($F$14,L$36,$G$16,$G$17,$G$18,$D206,$F206,$G$19,$G$22,$G$20)</f>
        <v>-2.5701585109345615E-3</v>
      </c>
      <c r="M206" s="8">
        <f>_xll.DBRW($F$14,M$36,$G$16,$G$17,$G$18,$D206,$F206,$G$19,$G$22,$G$20)</f>
        <v>-883449.04475577769</v>
      </c>
      <c r="N206" s="8">
        <f t="shared" si="79"/>
        <v>-846967.31249585899</v>
      </c>
      <c r="O206" s="72"/>
      <c r="P206" s="71">
        <f>_xll.DBRW($F$14,P$36,$G$16,$G$17,$G$18,"YTD",$F206,$G$19,$G$22,$G$20)</f>
        <v>510995.51750414108</v>
      </c>
      <c r="Q206" s="71">
        <f>_xll.DBRW($F$14,Q$36,$G$16,$G$17,$G$18,"YTD",$F206,$G$19,$G$22,$G$20)</f>
        <v>552583.27384583233</v>
      </c>
      <c r="R206" s="71">
        <f>_xll.DBRW($F$14,R$36,$G$16,$G$17,$G$18,"YTD",$F206,$G$19,$G$22,$G$20)</f>
        <v>1394444.5622599188</v>
      </c>
      <c r="S206" s="71">
        <f>_xll.DBRW($F$14,S$36,$G$16,$G$23,$G$18,"YTD",$F206,$G$19,$G$22,$G$20)</f>
        <v>1357962.83</v>
      </c>
      <c r="T206" s="72"/>
      <c r="U206" s="64">
        <f>_xll.DBRW($F$14,U$36,$G$16,$G$17,$G$18,"YTD",$F206,$G$19,$G$22,$G$20)</f>
        <v>-2.5701585109345615E-3</v>
      </c>
      <c r="V206" s="64">
        <f>_xll.DBRW($F$14,V$36,$G$16,$G$17,$G$18,"YTD",$F206,$G$19,$G$22,$G$20)</f>
        <v>-883449.04475577769</v>
      </c>
      <c r="W206" s="64">
        <f t="shared" si="80"/>
        <v>-846967.31249585899</v>
      </c>
      <c r="X206" s="72"/>
      <c r="Y206" s="71">
        <f>_xll.DBRW($F$14,Y$36,$G$16,$G$17,$Y$29,$D206,$F206,$G$19,$G$22,$G$20)</f>
        <v>552583.27384583233</v>
      </c>
      <c r="Z206" s="71">
        <f>_xll.DBRW($F$14,Z$36,$G$16,$G$17,$Z$29,$D206,$F206,$G$19,$G$22,$G$20)</f>
        <v>1394444.5622599188</v>
      </c>
      <c r="AA206" s="71">
        <f>_xll.DBRW($F$14,AA$36,$G$16,$G$23,$AA$29,$D206,$F206,$G$19,$G$22,$G$20)</f>
        <v>1357962.83</v>
      </c>
    </row>
    <row r="207" spans="1:27" s="40" customFormat="1" x14ac:dyDescent="0.3">
      <c r="A207" s="36" t="str">
        <f>IF(_xll.TM1RPTELISCONSOLIDATED($F$167,$F207),IF(_xll.TM1RPTELLEV($F$167,$F207)&lt;=5,_xll.TM1RPTELLEV($F$167,$F207),"Default"),"Leaf")</f>
        <v>Leaf</v>
      </c>
      <c r="B207" s="36"/>
      <c r="C207" s="36"/>
      <c r="D207" s="40" t="str" cm="1">
        <f t="array" ref="D207">_xll.DBR("Finance:}ElementAttributes_Accounts - MA",F207,"Period YTD")</f>
        <v>YTD</v>
      </c>
      <c r="F207" s="108" t="s">
        <v>103</v>
      </c>
      <c r="G207" s="71">
        <f>_xll.DBRW($F$154,G$165,$G$157,$G$158,$G$159,$D207,$F207,$G$156,$G$162,$G$160)</f>
        <v>5975101.9318361795</v>
      </c>
      <c r="H207" s="71">
        <f>_xll.DBRW($F$154,H$165,$G$157,$G$158,$G$159,$D207,$F207,$G$156,$G$162,$G$160)</f>
        <v>4672412.2350483136</v>
      </c>
      <c r="I207" s="71">
        <f>_xll.DBRW($F$154,I$165,$G$157,$G$158,$G$159,$D207,$F207,$G$156,$G$162,$G$160)</f>
        <v>12730415.003431346</v>
      </c>
      <c r="J207" s="71">
        <f>_xll.DBRW($F$14,J$36,$G$16,$G$23,$G$18,$D207,$F207,$G$19,$G$22,$G$20)</f>
        <v>10363700.779999997</v>
      </c>
      <c r="K207" s="72"/>
      <c r="L207" s="8">
        <f>_xll.DBRW($F$14,L$36,$G$16,$G$17,$G$18,$D207,$F207,$G$19,$G$22,$G$20)</f>
        <v>-5008770.6946319649</v>
      </c>
      <c r="M207" s="8">
        <f>_xll.DBRW($F$14,M$36,$G$16,$G$17,$G$18,$D207,$F207,$G$19,$G$22,$G$20)</f>
        <v>-6755313.0715951668</v>
      </c>
      <c r="N207" s="8">
        <f t="shared" ref="N207:N230" si="81">G207-J207</f>
        <v>-4388598.848163818</v>
      </c>
      <c r="O207" s="72"/>
      <c r="P207" s="71">
        <f>_xll.DBRW($F$14,P$36,$G$16,$G$17,$G$18,"YTD",$F207,$G$19,$G$22,$G$20)</f>
        <v>5975101.9318361795</v>
      </c>
      <c r="Q207" s="71">
        <f>_xll.DBRW($F$14,Q$36,$G$16,$G$17,$G$18,"YTD",$F207,$G$19,$G$22,$G$20)</f>
        <v>4672412.2350483136</v>
      </c>
      <c r="R207" s="71">
        <f>_xll.DBRW($F$14,R$36,$G$16,$G$17,$G$18,"YTD",$F207,$G$19,$G$22,$G$20)</f>
        <v>12730415.003431346</v>
      </c>
      <c r="S207" s="71">
        <f>_xll.DBRW($F$14,S$36,$G$16,$G$23,$G$18,"YTD",$F207,$G$19,$G$22,$G$20)</f>
        <v>10363700.779999997</v>
      </c>
      <c r="T207" s="72"/>
      <c r="U207" s="64">
        <f>_xll.DBRW($F$14,U$36,$G$16,$G$17,$G$18,"YTD",$F207,$G$19,$G$22,$G$20)</f>
        <v>-5008770.6946319649</v>
      </c>
      <c r="V207" s="64">
        <f>_xll.DBRW($F$14,V$36,$G$16,$G$17,$G$18,"YTD",$F207,$G$19,$G$22,$G$20)</f>
        <v>-6755313.0715951668</v>
      </c>
      <c r="W207" s="64">
        <f t="shared" ref="W207:W230" si="82">P207-S207</f>
        <v>-4388598.848163818</v>
      </c>
      <c r="X207" s="72"/>
      <c r="Y207" s="71">
        <f>_xll.DBRW($F$14,Y$36,$G$16,$G$17,$Y$29,$D207,$F207,$G$19,$G$22,$G$20)</f>
        <v>4672412.2350483136</v>
      </c>
      <c r="Z207" s="71">
        <f>_xll.DBRW($F$14,Z$36,$G$16,$G$17,$Z$29,$D207,$F207,$G$19,$G$22,$G$20)</f>
        <v>12730415.003431346</v>
      </c>
      <c r="AA207" s="71">
        <f>_xll.DBRW($F$14,AA$36,$G$16,$G$23,$AA$29,$D207,$F207,$G$19,$G$22,$G$20)</f>
        <v>10363700.779999997</v>
      </c>
    </row>
    <row r="208" spans="1:27" s="4" customFormat="1" x14ac:dyDescent="0.3">
      <c r="A208" s="4">
        <f>IF(_xll.TM1RPTELISCONSOLIDATED($F$167,$F208),IF(_xll.TM1RPTELLEV($F$167,$F208)&lt;=5,_xll.TM1RPTELLEV($F$167,$F208),"Default"),"Leaf")</f>
        <v>0</v>
      </c>
      <c r="D208" s="4" t="str" cm="1">
        <f t="array" ref="D208">_xll.DBR("Finance:}ElementAttributes_Accounts - MA",F208,"Period YTD")</f>
        <v>YTD</v>
      </c>
      <c r="F208" s="110" t="s">
        <v>105</v>
      </c>
      <c r="G208" s="57">
        <f>_xll.DBRW($F$154,G$165,$G$157,$G$158,$G$159,$D208,$F208,$G$156,$G$162,$G$160)</f>
        <v>40251695.396725342</v>
      </c>
      <c r="H208" s="57">
        <f>_xll.DBRW($F$154,H$165,$G$157,$G$158,$G$159,$D208,$F208,$G$156,$G$162,$G$160)</f>
        <v>38658499.55661945</v>
      </c>
      <c r="I208" s="57">
        <f>_xll.DBRW($F$154,I$165,$G$157,$G$158,$G$159,$D208,$F208,$G$156,$G$162,$G$160)</f>
        <v>51911937.105555534</v>
      </c>
      <c r="J208" s="57">
        <f>_xll.DBRW($F$14,J$36,$G$16,$G$23,$G$18,$D208,$F208,$G$19,$G$22,$G$20)</f>
        <v>53504298.219999999</v>
      </c>
      <c r="K208" s="58"/>
      <c r="L208" s="57">
        <f>_xll.DBRW($F$14,L$36,$G$16,$G$17,$G$18,$D208,$F208,$G$19,$G$22,$G$20)</f>
        <v>-17867456.080345105</v>
      </c>
      <c r="M208" s="57">
        <f>_xll.DBRW($F$14,M$36,$G$16,$G$17,$G$18,$D208,$F208,$G$19,$G$22,$G$20)</f>
        <v>-11660241.708830196</v>
      </c>
      <c r="N208" s="57">
        <f t="shared" si="81"/>
        <v>-13252602.823274657</v>
      </c>
      <c r="O208" s="58"/>
      <c r="P208" s="57">
        <f>_xll.DBRW($F$14,P$36,$G$16,$G$17,$G$18,"YTD",$F208,$G$19,$G$22,$G$20)</f>
        <v>40251695.396725342</v>
      </c>
      <c r="Q208" s="57">
        <f>_xll.DBRW($F$14,Q$36,$G$16,$G$17,$G$18,"YTD",$F208,$G$19,$G$22,$G$20)</f>
        <v>38658499.55661945</v>
      </c>
      <c r="R208" s="57">
        <f>_xll.DBRW($F$14,R$36,$G$16,$G$17,$G$18,"YTD",$F208,$G$19,$G$22,$G$20)</f>
        <v>51911937.105555534</v>
      </c>
      <c r="S208" s="57">
        <f>_xll.DBRW($F$14,S$36,$G$16,$G$23,$G$18,"YTD",$F208,$G$19,$G$22,$G$20)</f>
        <v>53504298.219999999</v>
      </c>
      <c r="T208" s="58"/>
      <c r="U208" s="57">
        <f>_xll.DBRW($F$14,U$36,$G$16,$G$17,$G$18,"YTD",$F208,$G$19,$G$22,$G$20)</f>
        <v>-17867456.080345105</v>
      </c>
      <c r="V208" s="57">
        <f>_xll.DBRW($F$14,V$36,$G$16,$G$17,$G$18,"YTD",$F208,$G$19,$G$22,$G$20)</f>
        <v>-11660241.708830196</v>
      </c>
      <c r="W208" s="57">
        <f t="shared" si="82"/>
        <v>-13252602.823274657</v>
      </c>
      <c r="X208" s="58"/>
      <c r="Y208" s="57">
        <f>_xll.DBRW($F$14,Y$36,$G$16,$G$17,$Y$29,$D208,$F208,$G$19,$G$22,$G$20)</f>
        <v>38658499.55661945</v>
      </c>
      <c r="Z208" s="57">
        <f>_xll.DBRW($F$14,Z$36,$G$16,$G$17,$Z$29,$D208,$F208,$G$19,$G$22,$G$20)</f>
        <v>51911937.105555534</v>
      </c>
      <c r="AA208" s="57">
        <f>_xll.DBRW($F$14,AA$36,$G$16,$G$23,$AA$29,$D208,$F208,$G$19,$G$22,$G$20)</f>
        <v>53504298.219999999</v>
      </c>
    </row>
    <row r="209" spans="1:27" s="40" customFormat="1" x14ac:dyDescent="0.3">
      <c r="A209" s="36" t="str">
        <f>IF(_xll.TM1RPTELISCONSOLIDATED($F$167,$F209),IF(_xll.TM1RPTELLEV($F$167,$F209)&lt;=5,_xll.TM1RPTELLEV($F$167,$F209),"Default"),"Leaf")</f>
        <v>Leaf</v>
      </c>
      <c r="B209" s="36"/>
      <c r="C209" s="36"/>
      <c r="D209" s="40" t="str" cm="1">
        <f t="array" ref="D209">_xll.DBR("Finance:}ElementAttributes_Accounts - MA",F209,"Period YTD")</f>
        <v>YTD</v>
      </c>
      <c r="F209" s="108" t="s">
        <v>106</v>
      </c>
      <c r="G209" s="71">
        <f>_xll.DBRW($F$154,G$165,$G$157,$G$158,$G$159,$D209,$F209,$G$156,$G$162,$G$160)</f>
        <v>-9909435.4291126281</v>
      </c>
      <c r="H209" s="71">
        <f>_xll.DBRW($F$154,H$165,$G$157,$G$158,$G$159,$D209,$F209,$G$156,$G$162,$G$160)</f>
        <v>-11905008.697965823</v>
      </c>
      <c r="I209" s="71">
        <f>_xll.DBRW($F$154,I$165,$G$157,$G$158,$G$159,$D209,$F209,$G$156,$G$162,$G$160)</f>
        <v>-12814675.72997633</v>
      </c>
      <c r="J209" s="71">
        <f>_xll.DBRW($F$14,J$36,$G$16,$G$23,$G$18,$D209,$F209,$G$19,$G$22,$G$20)</f>
        <v>-12493200.4</v>
      </c>
      <c r="K209" s="72"/>
      <c r="L209" s="8">
        <f>_xll.DBRW($F$14,L$36,$G$16,$G$17,$G$18,$D209,$F209,$G$19,$G$22,$G$20)</f>
        <v>3301035.4552013353</v>
      </c>
      <c r="M209" s="8">
        <f>_xll.DBRW($F$14,M$36,$G$16,$G$17,$G$18,$D209,$F209,$G$19,$G$22,$G$20)</f>
        <v>2905240.3008637019</v>
      </c>
      <c r="N209" s="8">
        <f t="shared" si="81"/>
        <v>2583764.9708873723</v>
      </c>
      <c r="O209" s="72"/>
      <c r="P209" s="71">
        <f>_xll.DBRW($F$14,P$36,$G$16,$G$17,$G$18,"YTD",$F209,$G$19,$G$22,$G$20)</f>
        <v>-9909435.4291126281</v>
      </c>
      <c r="Q209" s="71">
        <f>_xll.DBRW($F$14,Q$36,$G$16,$G$17,$G$18,"YTD",$F209,$G$19,$G$22,$G$20)</f>
        <v>-11905008.697965823</v>
      </c>
      <c r="R209" s="71">
        <f>_xll.DBRW($F$14,R$36,$G$16,$G$17,$G$18,"YTD",$F209,$G$19,$G$22,$G$20)</f>
        <v>-12814675.72997633</v>
      </c>
      <c r="S209" s="71">
        <f>_xll.DBRW($F$14,S$36,$G$16,$G$23,$G$18,"YTD",$F209,$G$19,$G$22,$G$20)</f>
        <v>-12493200.4</v>
      </c>
      <c r="T209" s="72"/>
      <c r="U209" s="64">
        <f>_xll.DBRW($F$14,U$36,$G$16,$G$17,$G$18,"YTD",$F209,$G$19,$G$22,$G$20)</f>
        <v>3301035.4552013353</v>
      </c>
      <c r="V209" s="64">
        <f>_xll.DBRW($F$14,V$36,$G$16,$G$17,$G$18,"YTD",$F209,$G$19,$G$22,$G$20)</f>
        <v>2905240.3008637019</v>
      </c>
      <c r="W209" s="64">
        <f t="shared" si="82"/>
        <v>2583764.9708873723</v>
      </c>
      <c r="X209" s="72"/>
      <c r="Y209" s="71">
        <f>_xll.DBRW($F$14,Y$36,$G$16,$G$17,$Y$29,$D209,$F209,$G$19,$G$22,$G$20)</f>
        <v>-11905008.697965823</v>
      </c>
      <c r="Z209" s="71">
        <f>_xll.DBRW($F$14,Z$36,$G$16,$G$17,$Z$29,$D209,$F209,$G$19,$G$22,$G$20)</f>
        <v>-12814675.72997633</v>
      </c>
      <c r="AA209" s="71">
        <f>_xll.DBRW($F$14,AA$36,$G$16,$G$23,$AA$29,$D209,$F209,$G$19,$G$22,$G$20)</f>
        <v>-12493200.4</v>
      </c>
    </row>
    <row r="210" spans="1:27" s="40" customFormat="1" x14ac:dyDescent="0.3">
      <c r="A210" s="36" t="str">
        <f>IF(_xll.TM1RPTELISCONSOLIDATED($F$167,$F210),IF(_xll.TM1RPTELLEV($F$167,$F210)&lt;=5,_xll.TM1RPTELLEV($F$167,$F210),"Default"),"Leaf")</f>
        <v>Leaf</v>
      </c>
      <c r="B210" s="36"/>
      <c r="C210" s="36"/>
      <c r="D210" s="40" t="str" cm="1">
        <f t="array" ref="D210">_xll.DBR("Finance:}ElementAttributes_Accounts - MA",F210,"Period YTD")</f>
        <v>YTD</v>
      </c>
      <c r="F210" s="108" t="s">
        <v>107</v>
      </c>
      <c r="G210" s="71">
        <f>_xll.DBRW($F$154,G$165,$G$157,$G$158,$G$159,$D210,$F210,$G$156,$G$162,$G$160)</f>
        <v>-3952336.0981191392</v>
      </c>
      <c r="H210" s="71">
        <f>_xll.DBRW($F$154,H$165,$G$157,$G$158,$G$159,$D210,$F210,$G$156,$G$162,$G$160)</f>
        <v>-2887649.7197772288</v>
      </c>
      <c r="I210" s="71">
        <f>_xll.DBRW($F$154,I$165,$G$157,$G$158,$G$159,$D210,$F210,$G$156,$G$162,$G$160)</f>
        <v>-6439153.883338714</v>
      </c>
      <c r="J210" s="71">
        <f>_xll.DBRW($F$14,J$36,$G$16,$G$23,$G$18,$D210,$F210,$G$19,$G$22,$G$20)</f>
        <v>-5700921.3199999994</v>
      </c>
      <c r="K210" s="72"/>
      <c r="L210" s="8">
        <f>_xll.DBRW($F$14,L$36,$G$16,$G$17,$G$18,$D210,$F210,$G$19,$G$22,$G$20)</f>
        <v>1180497.5683757509</v>
      </c>
      <c r="M210" s="8">
        <f>_xll.DBRW($F$14,M$36,$G$16,$G$17,$G$18,$D210,$F210,$G$19,$G$22,$G$20)</f>
        <v>2486817.7852195748</v>
      </c>
      <c r="N210" s="8">
        <f t="shared" si="81"/>
        <v>1748585.2218808602</v>
      </c>
      <c r="O210" s="72"/>
      <c r="P210" s="71">
        <f>_xll.DBRW($F$14,P$36,$G$16,$G$17,$G$18,"YTD",$F210,$G$19,$G$22,$G$20)</f>
        <v>-3952336.0981191392</v>
      </c>
      <c r="Q210" s="71">
        <f>_xll.DBRW($F$14,Q$36,$G$16,$G$17,$G$18,"YTD",$F210,$G$19,$G$22,$G$20)</f>
        <v>-2887649.7197772288</v>
      </c>
      <c r="R210" s="71">
        <f>_xll.DBRW($F$14,R$36,$G$16,$G$17,$G$18,"YTD",$F210,$G$19,$G$22,$G$20)</f>
        <v>-6439153.883338714</v>
      </c>
      <c r="S210" s="71">
        <f>_xll.DBRW($F$14,S$36,$G$16,$G$23,$G$18,"YTD",$F210,$G$19,$G$22,$G$20)</f>
        <v>-5700921.3199999994</v>
      </c>
      <c r="T210" s="72"/>
      <c r="U210" s="64">
        <f>_xll.DBRW($F$14,U$36,$G$16,$G$17,$G$18,"YTD",$F210,$G$19,$G$22,$G$20)</f>
        <v>1180497.5683757509</v>
      </c>
      <c r="V210" s="64">
        <f>_xll.DBRW($F$14,V$36,$G$16,$G$17,$G$18,"YTD",$F210,$G$19,$G$22,$G$20)</f>
        <v>2486817.7852195748</v>
      </c>
      <c r="W210" s="64">
        <f t="shared" si="82"/>
        <v>1748585.2218808602</v>
      </c>
      <c r="X210" s="72"/>
      <c r="Y210" s="71">
        <f>_xll.DBRW($F$14,Y$36,$G$16,$G$17,$Y$29,$D210,$F210,$G$19,$G$22,$G$20)</f>
        <v>-2887649.7197772288</v>
      </c>
      <c r="Z210" s="71">
        <f>_xll.DBRW($F$14,Z$36,$G$16,$G$17,$Z$29,$D210,$F210,$G$19,$G$22,$G$20)</f>
        <v>-6439153.883338714</v>
      </c>
      <c r="AA210" s="71">
        <f>_xll.DBRW($F$14,AA$36,$G$16,$G$23,$AA$29,$D210,$F210,$G$19,$G$22,$G$20)</f>
        <v>-5700921.3199999994</v>
      </c>
    </row>
    <row r="211" spans="1:27" s="40" customFormat="1" x14ac:dyDescent="0.3">
      <c r="A211" s="36" t="str">
        <f>IF(_xll.TM1RPTELISCONSOLIDATED($F$167,$F211),IF(_xll.TM1RPTELLEV($F$167,$F211)&lt;=5,_xll.TM1RPTELLEV($F$167,$F211),"Default"),"Leaf")</f>
        <v>Leaf</v>
      </c>
      <c r="B211" s="36"/>
      <c r="C211" s="36"/>
      <c r="D211" s="40" t="str" cm="1">
        <f t="array" ref="D211">_xll.DBR("Finance:}ElementAttributes_Accounts - MA",F211,"Period YTD")</f>
        <v>YTD</v>
      </c>
      <c r="F211" s="108" t="s">
        <v>108</v>
      </c>
      <c r="G211" s="71">
        <f>_xll.DBRW($F$154,G$165,$G$157,$G$158,$G$159,$D211,$F211,$G$156,$G$162,$G$160)</f>
        <v>-423708.60183267936</v>
      </c>
      <c r="H211" s="71">
        <f>_xll.DBRW($F$154,H$165,$G$157,$G$158,$G$159,$D211,$F211,$G$156,$G$162,$G$160)</f>
        <v>-385952.00933333451</v>
      </c>
      <c r="I211" s="71">
        <f>_xll.DBRW($F$154,I$165,$G$157,$G$158,$G$159,$D211,$F211,$G$156,$G$162,$G$160)</f>
        <v>-271197.88354482368</v>
      </c>
      <c r="J211" s="71">
        <f>_xll.DBRW($F$14,J$36,$G$16,$G$23,$G$18,$D211,$F211,$G$19,$G$22,$G$20)</f>
        <v>-362067.24</v>
      </c>
      <c r="K211" s="72"/>
      <c r="L211" s="8">
        <f>_xll.DBRW($F$14,L$36,$G$16,$G$17,$G$18,$D211,$F211,$G$19,$G$22,$G$20)</f>
        <v>1.8254044116474688E-3</v>
      </c>
      <c r="M211" s="8">
        <f>_xll.DBRW($F$14,M$36,$G$16,$G$17,$G$18,$D211,$F211,$G$19,$G$22,$G$20)</f>
        <v>-152510.71828785568</v>
      </c>
      <c r="N211" s="8">
        <f t="shared" si="81"/>
        <v>-61641.361832679366</v>
      </c>
      <c r="O211" s="72"/>
      <c r="P211" s="71">
        <f>_xll.DBRW($F$14,P$36,$G$16,$G$17,$G$18,"YTD",$F211,$G$19,$G$22,$G$20)</f>
        <v>-423708.60183267936</v>
      </c>
      <c r="Q211" s="71">
        <f>_xll.DBRW($F$14,Q$36,$G$16,$G$17,$G$18,"YTD",$F211,$G$19,$G$22,$G$20)</f>
        <v>-385952.00933333451</v>
      </c>
      <c r="R211" s="71">
        <f>_xll.DBRW($F$14,R$36,$G$16,$G$17,$G$18,"YTD",$F211,$G$19,$G$22,$G$20)</f>
        <v>-271197.88354482368</v>
      </c>
      <c r="S211" s="71">
        <f>_xll.DBRW($F$14,S$36,$G$16,$G$23,$G$18,"YTD",$F211,$G$19,$G$22,$G$20)</f>
        <v>-362067.24</v>
      </c>
      <c r="T211" s="72"/>
      <c r="U211" s="64">
        <f>_xll.DBRW($F$14,U$36,$G$16,$G$17,$G$18,"YTD",$F211,$G$19,$G$22,$G$20)</f>
        <v>1.8254044116474688E-3</v>
      </c>
      <c r="V211" s="64">
        <f>_xll.DBRW($F$14,V$36,$G$16,$G$17,$G$18,"YTD",$F211,$G$19,$G$22,$G$20)</f>
        <v>-152510.71828785568</v>
      </c>
      <c r="W211" s="64">
        <f t="shared" si="82"/>
        <v>-61641.361832679366</v>
      </c>
      <c r="X211" s="72"/>
      <c r="Y211" s="71">
        <f>_xll.DBRW($F$14,Y$36,$G$16,$G$17,$Y$29,$D211,$F211,$G$19,$G$22,$G$20)</f>
        <v>-385952.00933333451</v>
      </c>
      <c r="Z211" s="71">
        <f>_xll.DBRW($F$14,Z$36,$G$16,$G$17,$Z$29,$D211,$F211,$G$19,$G$22,$G$20)</f>
        <v>-271197.88354482368</v>
      </c>
      <c r="AA211" s="71">
        <f>_xll.DBRW($F$14,AA$36,$G$16,$G$23,$AA$29,$D211,$F211,$G$19,$G$22,$G$20)</f>
        <v>-362067.24</v>
      </c>
    </row>
    <row r="212" spans="1:27" s="40" customFormat="1" x14ac:dyDescent="0.3">
      <c r="A212" s="36" t="str">
        <f>IF(_xll.TM1RPTELISCONSOLIDATED($F$167,$F212),IF(_xll.TM1RPTELLEV($F$167,$F212)&lt;=5,_xll.TM1RPTELLEV($F$167,$F212),"Default"),"Leaf")</f>
        <v>Leaf</v>
      </c>
      <c r="B212" s="36"/>
      <c r="C212" s="36"/>
      <c r="D212" s="40" t="str" cm="1">
        <f t="array" ref="D212">_xll.DBR("Finance:}ElementAttributes_Accounts - MA",F212,"Period YTD")</f>
        <v>YTD</v>
      </c>
      <c r="F212" s="108" t="s">
        <v>109</v>
      </c>
      <c r="G212" s="71">
        <f>_xll.DBRW($F$154,G$165,$G$157,$G$158,$G$159,$D212,$F212,$G$156,$G$162,$G$160)</f>
        <v>-1678925.1175981276</v>
      </c>
      <c r="H212" s="71">
        <f>_xll.DBRW($F$154,H$165,$G$157,$G$158,$G$159,$D212,$F212,$G$156,$G$162,$G$160)</f>
        <v>-1893043.0635684892</v>
      </c>
      <c r="I212" s="71">
        <f>_xll.DBRW($F$154,I$165,$G$157,$G$158,$G$159,$D212,$F212,$G$156,$G$162,$G$160)</f>
        <v>-1754042.4852589527</v>
      </c>
      <c r="J212" s="71">
        <f>_xll.DBRW($F$14,J$36,$G$16,$G$23,$G$18,$D212,$F212,$G$19,$G$22,$G$20)</f>
        <v>-2899224.2199999997</v>
      </c>
      <c r="K212" s="72"/>
      <c r="L212" s="8">
        <f>_xll.DBRW($F$14,L$36,$G$16,$G$17,$G$18,$D212,$F212,$G$19,$G$22,$G$20)</f>
        <v>252147.28265081765</v>
      </c>
      <c r="M212" s="8">
        <f>_xll.DBRW($F$14,M$36,$G$16,$G$17,$G$18,$D212,$F212,$G$19,$G$22,$G$20)</f>
        <v>75117.367660825141</v>
      </c>
      <c r="N212" s="8">
        <f t="shared" si="81"/>
        <v>1220299.1024018722</v>
      </c>
      <c r="O212" s="72"/>
      <c r="P212" s="71">
        <f>_xll.DBRW($F$14,P$36,$G$16,$G$17,$G$18,"YTD",$F212,$G$19,$G$22,$G$20)</f>
        <v>-1678925.1175981276</v>
      </c>
      <c r="Q212" s="71">
        <f>_xll.DBRW($F$14,Q$36,$G$16,$G$17,$G$18,"YTD",$F212,$G$19,$G$22,$G$20)</f>
        <v>-1893043.0635684892</v>
      </c>
      <c r="R212" s="71">
        <f>_xll.DBRW($F$14,R$36,$G$16,$G$17,$G$18,"YTD",$F212,$G$19,$G$22,$G$20)</f>
        <v>-1754042.4852589527</v>
      </c>
      <c r="S212" s="71">
        <f>_xll.DBRW($F$14,S$36,$G$16,$G$23,$G$18,"YTD",$F212,$G$19,$G$22,$G$20)</f>
        <v>-2899224.2199999997</v>
      </c>
      <c r="T212" s="72"/>
      <c r="U212" s="64">
        <f>_xll.DBRW($F$14,U$36,$G$16,$G$17,$G$18,"YTD",$F212,$G$19,$G$22,$G$20)</f>
        <v>252147.28265081765</v>
      </c>
      <c r="V212" s="64">
        <f>_xll.DBRW($F$14,V$36,$G$16,$G$17,$G$18,"YTD",$F212,$G$19,$G$22,$G$20)</f>
        <v>75117.367660825141</v>
      </c>
      <c r="W212" s="64">
        <f t="shared" si="82"/>
        <v>1220299.1024018722</v>
      </c>
      <c r="X212" s="72"/>
      <c r="Y212" s="71">
        <f>_xll.DBRW($F$14,Y$36,$G$16,$G$17,$Y$29,$D212,$F212,$G$19,$G$22,$G$20)</f>
        <v>-1893043.0635684892</v>
      </c>
      <c r="Z212" s="71">
        <f>_xll.DBRW($F$14,Z$36,$G$16,$G$17,$Z$29,$D212,$F212,$G$19,$G$22,$G$20)</f>
        <v>-1754042.4852589527</v>
      </c>
      <c r="AA212" s="71">
        <f>_xll.DBRW($F$14,AA$36,$G$16,$G$23,$AA$29,$D212,$F212,$G$19,$G$22,$G$20)</f>
        <v>-2899224.2199999997</v>
      </c>
    </row>
    <row r="213" spans="1:27" s="40" customFormat="1" x14ac:dyDescent="0.3">
      <c r="A213" s="36" t="str">
        <f>IF(_xll.TM1RPTELISCONSOLIDATED($F$167,$F213),IF(_xll.TM1RPTELLEV($F$167,$F213)&lt;=5,_xll.TM1RPTELLEV($F$167,$F213),"Default"),"Leaf")</f>
        <v>Leaf</v>
      </c>
      <c r="B213" s="36"/>
      <c r="C213" s="36"/>
      <c r="D213" s="40" t="str" cm="1">
        <f t="array" ref="D213">_xll.DBR("Finance:}ElementAttributes_Accounts - MA",F213,"Period YTD")</f>
        <v>YTD</v>
      </c>
      <c r="F213" s="108" t="s">
        <v>113</v>
      </c>
      <c r="G213" s="71">
        <f>_xll.DBRW($F$154,G$165,$G$157,$G$158,$G$159,$D213,$F213,$G$156,$G$162,$G$160)</f>
        <v>-2125968.1153707616</v>
      </c>
      <c r="H213" s="71">
        <f>_xll.DBRW($F$154,H$165,$G$157,$G$158,$G$159,$D213,$F213,$G$156,$G$162,$G$160)</f>
        <v>-2101080.3871705001</v>
      </c>
      <c r="I213" s="71">
        <f>_xll.DBRW($F$154,I$165,$G$157,$G$158,$G$159,$D213,$F213,$G$156,$G$162,$G$160)</f>
        <v>-2481254.8680523452</v>
      </c>
      <c r="J213" s="71">
        <f>_xll.DBRW($F$14,J$36,$G$16,$G$23,$G$18,$D213,$F213,$G$19,$G$22,$G$20)</f>
        <v>-1615217.0200000007</v>
      </c>
      <c r="K213" s="72"/>
      <c r="L213" s="8">
        <f>_xll.DBRW($F$14,L$36,$G$16,$G$17,$G$18,$D213,$F213,$G$19,$G$22,$G$20)</f>
        <v>1099973.8440231024</v>
      </c>
      <c r="M213" s="8">
        <f>_xll.DBRW($F$14,M$36,$G$16,$G$17,$G$18,$D213,$F213,$G$19,$G$22,$G$20)</f>
        <v>355286.75268158363</v>
      </c>
      <c r="N213" s="8">
        <f t="shared" si="81"/>
        <v>-510751.09537076089</v>
      </c>
      <c r="O213" s="72"/>
      <c r="P213" s="71">
        <f>_xll.DBRW($F$14,P$36,$G$16,$G$17,$G$18,"YTD",$F213,$G$19,$G$22,$G$20)</f>
        <v>-2125968.1153707616</v>
      </c>
      <c r="Q213" s="71">
        <f>_xll.DBRW($F$14,Q$36,$G$16,$G$17,$G$18,"YTD",$F213,$G$19,$G$22,$G$20)</f>
        <v>-2101080.3871705001</v>
      </c>
      <c r="R213" s="71">
        <f>_xll.DBRW($F$14,R$36,$G$16,$G$17,$G$18,"YTD",$F213,$G$19,$G$22,$G$20)</f>
        <v>-2481254.8680523452</v>
      </c>
      <c r="S213" s="71">
        <f>_xll.DBRW($F$14,S$36,$G$16,$G$23,$G$18,"YTD",$F213,$G$19,$G$22,$G$20)</f>
        <v>-1615217.0200000007</v>
      </c>
      <c r="T213" s="72"/>
      <c r="U213" s="64">
        <f>_xll.DBRW($F$14,U$36,$G$16,$G$17,$G$18,"YTD",$F213,$G$19,$G$22,$G$20)</f>
        <v>1099973.8440231024</v>
      </c>
      <c r="V213" s="64">
        <f>_xll.DBRW($F$14,V$36,$G$16,$G$17,$G$18,"YTD",$F213,$G$19,$G$22,$G$20)</f>
        <v>355286.75268158363</v>
      </c>
      <c r="W213" s="64">
        <f t="shared" si="82"/>
        <v>-510751.09537076089</v>
      </c>
      <c r="X213" s="72"/>
      <c r="Y213" s="71">
        <f>_xll.DBRW($F$14,Y$36,$G$16,$G$17,$Y$29,$D213,$F213,$G$19,$G$22,$G$20)</f>
        <v>-2101080.3871705001</v>
      </c>
      <c r="Z213" s="71">
        <f>_xll.DBRW($F$14,Z$36,$G$16,$G$17,$Z$29,$D213,$F213,$G$19,$G$22,$G$20)</f>
        <v>-2481254.8680523452</v>
      </c>
      <c r="AA213" s="71">
        <f>_xll.DBRW($F$14,AA$36,$G$16,$G$23,$AA$29,$D213,$F213,$G$19,$G$22,$G$20)</f>
        <v>-1615217.0200000007</v>
      </c>
    </row>
    <row r="214" spans="1:27" s="40" customFormat="1" x14ac:dyDescent="0.3">
      <c r="A214" s="36" t="str">
        <f>IF(_xll.TM1RPTELISCONSOLIDATED($F$167,$F214),IF(_xll.TM1RPTELLEV($F$167,$F214)&lt;=5,_xll.TM1RPTELLEV($F$167,$F214),"Default"),"Leaf")</f>
        <v>Leaf</v>
      </c>
      <c r="B214" s="36"/>
      <c r="C214" s="36"/>
      <c r="D214" s="40" t="str" cm="1">
        <f t="array" ref="D214">_xll.DBR("Finance:}ElementAttributes_Accounts - MA",F214,"Period YTD")</f>
        <v>YTD</v>
      </c>
      <c r="F214" s="108" t="s">
        <v>110</v>
      </c>
      <c r="G214" s="71">
        <f>_xll.DBRW($F$154,G$165,$G$157,$G$158,$G$159,$D214,$F214,$G$156,$G$162,$G$160)</f>
        <v>-7982878.0904889749</v>
      </c>
      <c r="H214" s="71">
        <f>_xll.DBRW($F$154,H$165,$G$157,$G$158,$G$159,$D214,$F214,$G$156,$G$162,$G$160)</f>
        <v>-5202857.9511903618</v>
      </c>
      <c r="I214" s="71">
        <f>_xll.DBRW($F$154,I$165,$G$157,$G$158,$G$159,$D214,$F214,$G$156,$G$162,$G$160)</f>
        <v>-6931655.4618214043</v>
      </c>
      <c r="J214" s="71">
        <f>_xll.DBRW($F$14,J$36,$G$16,$G$23,$G$18,$D214,$F214,$G$19,$G$22,$G$20)</f>
        <v>-5053112.8100000005</v>
      </c>
      <c r="K214" s="72"/>
      <c r="L214" s="8">
        <f>_xll.DBRW($F$14,L$36,$G$16,$G$17,$G$18,$D214,$F214,$G$19,$G$22,$G$20)</f>
        <v>1805753.0293846717</v>
      </c>
      <c r="M214" s="8">
        <f>_xll.DBRW($F$14,M$36,$G$16,$G$17,$G$18,$D214,$F214,$G$19,$G$22,$G$20)</f>
        <v>-1051222.6286675707</v>
      </c>
      <c r="N214" s="8">
        <f t="shared" si="81"/>
        <v>-2929765.2804889744</v>
      </c>
      <c r="O214" s="72"/>
      <c r="P214" s="71">
        <f>_xll.DBRW($F$14,P$36,$G$16,$G$17,$G$18,"YTD",$F214,$G$19,$G$22,$G$20)</f>
        <v>-7982878.0904889749</v>
      </c>
      <c r="Q214" s="71">
        <f>_xll.DBRW($F$14,Q$36,$G$16,$G$17,$G$18,"YTD",$F214,$G$19,$G$22,$G$20)</f>
        <v>-5202857.9511903618</v>
      </c>
      <c r="R214" s="71">
        <f>_xll.DBRW($F$14,R$36,$G$16,$G$17,$G$18,"YTD",$F214,$G$19,$G$22,$G$20)</f>
        <v>-6931655.4618214043</v>
      </c>
      <c r="S214" s="71">
        <f>_xll.DBRW($F$14,S$36,$G$16,$G$23,$G$18,"YTD",$F214,$G$19,$G$22,$G$20)</f>
        <v>-5053112.8100000005</v>
      </c>
      <c r="T214" s="72"/>
      <c r="U214" s="64">
        <f>_xll.DBRW($F$14,U$36,$G$16,$G$17,$G$18,"YTD",$F214,$G$19,$G$22,$G$20)</f>
        <v>1805753.0293846717</v>
      </c>
      <c r="V214" s="64">
        <f>_xll.DBRW($F$14,V$36,$G$16,$G$17,$G$18,"YTD",$F214,$G$19,$G$22,$G$20)</f>
        <v>-1051222.6286675707</v>
      </c>
      <c r="W214" s="64">
        <f t="shared" si="82"/>
        <v>-2929765.2804889744</v>
      </c>
      <c r="X214" s="72"/>
      <c r="Y214" s="71">
        <f>_xll.DBRW($F$14,Y$36,$G$16,$G$17,$Y$29,$D214,$F214,$G$19,$G$22,$G$20)</f>
        <v>-5202857.9511903618</v>
      </c>
      <c r="Z214" s="71">
        <f>_xll.DBRW($F$14,Z$36,$G$16,$G$17,$Z$29,$D214,$F214,$G$19,$G$22,$G$20)</f>
        <v>-6931655.4618214043</v>
      </c>
      <c r="AA214" s="71">
        <f>_xll.DBRW($F$14,AA$36,$G$16,$G$23,$AA$29,$D214,$F214,$G$19,$G$22,$G$20)</f>
        <v>-5053112.8100000005</v>
      </c>
    </row>
    <row r="215" spans="1:27" s="40" customFormat="1" x14ac:dyDescent="0.3">
      <c r="A215" s="36" t="str">
        <f>IF(_xll.TM1RPTELISCONSOLIDATED($F$167,$F215),IF(_xll.TM1RPTELLEV($F$167,$F215)&lt;=5,_xll.TM1RPTELLEV($F$167,$F215),"Default"),"Leaf")</f>
        <v>Leaf</v>
      </c>
      <c r="B215" s="36"/>
      <c r="C215" s="36"/>
      <c r="D215" s="40" t="str" cm="1">
        <f t="array" ref="D215">_xll.DBR("Finance:}ElementAttributes_Accounts - MA",F215,"Period YTD")</f>
        <v>YTD</v>
      </c>
      <c r="F215" s="108" t="s">
        <v>111</v>
      </c>
      <c r="G215" s="71">
        <f>_xll.DBRW($F$154,G$165,$G$157,$G$158,$G$159,$D215,$F215,$G$156,$G$162,$G$160)</f>
        <v>263056.92396039603</v>
      </c>
      <c r="H215" s="71">
        <f>_xll.DBRW($F$154,H$165,$G$157,$G$158,$G$159,$D215,$F215,$G$156,$G$162,$G$160)</f>
        <v>135137.25517034836</v>
      </c>
      <c r="I215" s="71">
        <f>_xll.DBRW($F$154,I$165,$G$157,$G$158,$G$159,$D215,$F215,$G$156,$G$162,$G$160)</f>
        <v>-665937.51025237131</v>
      </c>
      <c r="J215" s="71">
        <f>_xll.DBRW($F$14,J$36,$G$16,$G$23,$G$18,$D215,$F215,$G$19,$G$22,$G$20)</f>
        <v>184562.66999999998</v>
      </c>
      <c r="K215" s="72"/>
      <c r="L215" s="8">
        <f>_xll.DBRW($F$14,L$36,$G$16,$G$17,$G$18,$D215,$F215,$G$19,$G$22,$G$20)</f>
        <v>-0.12245366023853421</v>
      </c>
      <c r="M215" s="8">
        <f>_xll.DBRW($F$14,M$36,$G$16,$G$17,$G$18,$D215,$F215,$G$19,$G$22,$G$20)</f>
        <v>928994.43421276729</v>
      </c>
      <c r="N215" s="8">
        <f t="shared" si="81"/>
        <v>78494.253960396047</v>
      </c>
      <c r="O215" s="72"/>
      <c r="P215" s="71">
        <f>_xll.DBRW($F$14,P$36,$G$16,$G$17,$G$18,"YTD",$F215,$G$19,$G$22,$G$20)</f>
        <v>263056.92396039603</v>
      </c>
      <c r="Q215" s="71">
        <f>_xll.DBRW($F$14,Q$36,$G$16,$G$17,$G$18,"YTD",$F215,$G$19,$G$22,$G$20)</f>
        <v>135137.25517034836</v>
      </c>
      <c r="R215" s="71">
        <f>_xll.DBRW($F$14,R$36,$G$16,$G$17,$G$18,"YTD",$F215,$G$19,$G$22,$G$20)</f>
        <v>-665937.51025237131</v>
      </c>
      <c r="S215" s="71">
        <f>_xll.DBRW($F$14,S$36,$G$16,$G$23,$G$18,"YTD",$F215,$G$19,$G$22,$G$20)</f>
        <v>184562.66999999998</v>
      </c>
      <c r="T215" s="72"/>
      <c r="U215" s="64">
        <f>_xll.DBRW($F$14,U$36,$G$16,$G$17,$G$18,"YTD",$F215,$G$19,$G$22,$G$20)</f>
        <v>-0.12245366023853421</v>
      </c>
      <c r="V215" s="64">
        <f>_xll.DBRW($F$14,V$36,$G$16,$G$17,$G$18,"YTD",$F215,$G$19,$G$22,$G$20)</f>
        <v>928994.43421276729</v>
      </c>
      <c r="W215" s="64">
        <f t="shared" si="82"/>
        <v>78494.253960396047</v>
      </c>
      <c r="X215" s="72"/>
      <c r="Y215" s="71">
        <f>_xll.DBRW($F$14,Y$36,$G$16,$G$17,$Y$29,$D215,$F215,$G$19,$G$22,$G$20)</f>
        <v>135137.25517034836</v>
      </c>
      <c r="Z215" s="71">
        <f>_xll.DBRW($F$14,Z$36,$G$16,$G$17,$Z$29,$D215,$F215,$G$19,$G$22,$G$20)</f>
        <v>-665937.51025237131</v>
      </c>
      <c r="AA215" s="71">
        <f>_xll.DBRW($F$14,AA$36,$G$16,$G$23,$AA$29,$D215,$F215,$G$19,$G$22,$G$20)</f>
        <v>184562.66999999998</v>
      </c>
    </row>
    <row r="216" spans="1:27" s="40" customFormat="1" x14ac:dyDescent="0.3">
      <c r="A216" s="36" t="str">
        <f>IF(_xll.TM1RPTELISCONSOLIDATED($F$167,$F216),IF(_xll.TM1RPTELLEV($F$167,$F216)&lt;=5,_xll.TM1RPTELLEV($F$167,$F216),"Default"),"Leaf")</f>
        <v>Leaf</v>
      </c>
      <c r="B216" s="36"/>
      <c r="C216" s="36"/>
      <c r="D216" s="40" t="str" cm="1">
        <f t="array" ref="D216">_xll.DBR("Finance:}ElementAttributes_Accounts - MA",F216,"Period YTD")</f>
        <v>YTD</v>
      </c>
      <c r="F216" s="108" t="s">
        <v>112</v>
      </c>
      <c r="G216" s="71">
        <f>_xll.DBRW($F$154,G$165,$G$157,$G$158,$G$159,$D216,$F216,$G$156,$G$162,$G$160)</f>
        <v>-4698721.5024752477</v>
      </c>
      <c r="H216" s="71">
        <f>_xll.DBRW($F$154,H$165,$G$157,$G$158,$G$159,$D216,$F216,$G$156,$G$162,$G$160)</f>
        <v>-4692999.9944327259</v>
      </c>
      <c r="I216" s="71">
        <f>_xll.DBRW($F$154,I$165,$G$157,$G$158,$G$159,$D216,$F216,$G$156,$G$162,$G$160)</f>
        <v>-5126380.435871819</v>
      </c>
      <c r="J216" s="71">
        <f>_xll.DBRW($F$14,J$36,$G$16,$G$23,$G$18,$D216,$F216,$G$19,$G$22,$G$20)</f>
        <v>-5187000</v>
      </c>
      <c r="K216" s="72"/>
      <c r="L216" s="8">
        <f>_xll.DBRW($F$14,L$36,$G$16,$G$17,$G$18,$D216,$F216,$G$19,$G$22,$G$20)</f>
        <v>220985.99520892184</v>
      </c>
      <c r="M216" s="8">
        <f>_xll.DBRW($F$14,M$36,$G$16,$G$17,$G$18,$D216,$F216,$G$19,$G$22,$G$20)</f>
        <v>427658.93339657132</v>
      </c>
      <c r="N216" s="8">
        <f t="shared" si="81"/>
        <v>488278.49752475228</v>
      </c>
      <c r="O216" s="72"/>
      <c r="P216" s="71">
        <f>_xll.DBRW($F$14,P$36,$G$16,$G$17,$G$18,"YTD",$F216,$G$19,$G$22,$G$20)</f>
        <v>-4698721.5024752477</v>
      </c>
      <c r="Q216" s="71">
        <f>_xll.DBRW($F$14,Q$36,$G$16,$G$17,$G$18,"YTD",$F216,$G$19,$G$22,$G$20)</f>
        <v>-4692999.9944327259</v>
      </c>
      <c r="R216" s="71">
        <f>_xll.DBRW($F$14,R$36,$G$16,$G$17,$G$18,"YTD",$F216,$G$19,$G$22,$G$20)</f>
        <v>-5126380.435871819</v>
      </c>
      <c r="S216" s="71">
        <f>_xll.DBRW($F$14,S$36,$G$16,$G$23,$G$18,"YTD",$F216,$G$19,$G$22,$G$20)</f>
        <v>-5187000</v>
      </c>
      <c r="T216" s="72"/>
      <c r="U216" s="64">
        <f>_xll.DBRW($F$14,U$36,$G$16,$G$17,$G$18,"YTD",$F216,$G$19,$G$22,$G$20)</f>
        <v>220985.99520892184</v>
      </c>
      <c r="V216" s="64">
        <f>_xll.DBRW($F$14,V$36,$G$16,$G$17,$G$18,"YTD",$F216,$G$19,$G$22,$G$20)</f>
        <v>427658.93339657132</v>
      </c>
      <c r="W216" s="64">
        <f t="shared" si="82"/>
        <v>488278.49752475228</v>
      </c>
      <c r="X216" s="72"/>
      <c r="Y216" s="71">
        <f>_xll.DBRW($F$14,Y$36,$G$16,$G$17,$Y$29,$D216,$F216,$G$19,$G$22,$G$20)</f>
        <v>-4692999.9944327259</v>
      </c>
      <c r="Z216" s="71">
        <f>_xll.DBRW($F$14,Z$36,$G$16,$G$17,$Z$29,$D216,$F216,$G$19,$G$22,$G$20)</f>
        <v>-5126380.435871819</v>
      </c>
      <c r="AA216" s="71">
        <f>_xll.DBRW($F$14,AA$36,$G$16,$G$23,$AA$29,$D216,$F216,$G$19,$G$22,$G$20)</f>
        <v>-5187000</v>
      </c>
    </row>
    <row r="217" spans="1:27" s="40" customFormat="1" x14ac:dyDescent="0.3">
      <c r="A217" s="36" t="str">
        <f>IF(_xll.TM1RPTELISCONSOLIDATED($F$167,$F217),IF(_xll.TM1RPTELLEV($F$167,$F217)&lt;=5,_xll.TM1RPTELLEV($F$167,$F217),"Default"),"Leaf")</f>
        <v>Leaf</v>
      </c>
      <c r="B217" s="36"/>
      <c r="C217" s="36"/>
      <c r="D217" s="40" t="str" cm="1">
        <f t="array" ref="D217">_xll.DBR("Finance:}ElementAttributes_Accounts - MA",F217,"Period YTD")</f>
        <v>YTD</v>
      </c>
      <c r="F217" s="108" t="s">
        <v>114</v>
      </c>
      <c r="G217" s="71">
        <f>_xll.DBRW($F$154,G$165,$G$157,$G$158,$G$159,$D217,$F217,$G$156,$G$162,$G$160)</f>
        <v>-60685.161194201683</v>
      </c>
      <c r="H217" s="71">
        <f>_xll.DBRW($F$154,H$165,$G$157,$G$158,$G$159,$D217,$F217,$G$156,$G$162,$G$160)</f>
        <v>-15.163023501176358</v>
      </c>
      <c r="I217" s="71">
        <f>_xll.DBRW($F$154,I$165,$G$157,$G$158,$G$159,$D217,$F217,$G$156,$G$162,$G$160)</f>
        <v>-15.162435871342648</v>
      </c>
      <c r="J217" s="71">
        <f>_xll.DBRW($F$14,J$36,$G$16,$G$23,$G$18,$D217,$F217,$G$19,$G$22,$G$20)</f>
        <v>-71490.320000000007</v>
      </c>
      <c r="K217" s="72"/>
      <c r="L217" s="8">
        <f>_xll.DBRW($F$14,L$36,$G$16,$G$17,$G$18,$D217,$F217,$G$19,$G$22,$G$20)</f>
        <v>4.8294230291503482E-3</v>
      </c>
      <c r="M217" s="8">
        <f>_xll.DBRW($F$14,M$36,$G$16,$G$17,$G$18,$D217,$F217,$G$19,$G$22,$G$20)</f>
        <v>-60669.998758330337</v>
      </c>
      <c r="N217" s="8">
        <f t="shared" si="81"/>
        <v>10805.158805798324</v>
      </c>
      <c r="O217" s="72"/>
      <c r="P217" s="71">
        <f>_xll.DBRW($F$14,P$36,$G$16,$G$17,$G$18,"YTD",$F217,$G$19,$G$22,$G$20)</f>
        <v>-60685.161194201683</v>
      </c>
      <c r="Q217" s="71">
        <f>_xll.DBRW($F$14,Q$36,$G$16,$G$17,$G$18,"YTD",$F217,$G$19,$G$22,$G$20)</f>
        <v>-15.163023501176358</v>
      </c>
      <c r="R217" s="71">
        <f>_xll.DBRW($F$14,R$36,$G$16,$G$17,$G$18,"YTD",$F217,$G$19,$G$22,$G$20)</f>
        <v>-15.162435871342648</v>
      </c>
      <c r="S217" s="71">
        <f>_xll.DBRW($F$14,S$36,$G$16,$G$23,$G$18,"YTD",$F217,$G$19,$G$22,$G$20)</f>
        <v>-71490.320000000007</v>
      </c>
      <c r="T217" s="72"/>
      <c r="U217" s="64">
        <f>_xll.DBRW($F$14,U$36,$G$16,$G$17,$G$18,"YTD",$F217,$G$19,$G$22,$G$20)</f>
        <v>4.8294230291503482E-3</v>
      </c>
      <c r="V217" s="64">
        <f>_xll.DBRW($F$14,V$36,$G$16,$G$17,$G$18,"YTD",$F217,$G$19,$G$22,$G$20)</f>
        <v>-60669.998758330337</v>
      </c>
      <c r="W217" s="64">
        <f t="shared" si="82"/>
        <v>10805.158805798324</v>
      </c>
      <c r="X217" s="72"/>
      <c r="Y217" s="71">
        <f>_xll.DBRW($F$14,Y$36,$G$16,$G$17,$Y$29,$D217,$F217,$G$19,$G$22,$G$20)</f>
        <v>-15.163023501176358</v>
      </c>
      <c r="Z217" s="71">
        <f>_xll.DBRW($F$14,Z$36,$G$16,$G$17,$Z$29,$D217,$F217,$G$19,$G$22,$G$20)</f>
        <v>-15.162435871342648</v>
      </c>
      <c r="AA217" s="71">
        <f>_xll.DBRW($F$14,AA$36,$G$16,$G$23,$AA$29,$D217,$F217,$G$19,$G$22,$G$20)</f>
        <v>-71490.320000000007</v>
      </c>
    </row>
    <row r="218" spans="1:27" s="4" customFormat="1" x14ac:dyDescent="0.3">
      <c r="A218" s="4">
        <f>IF(_xll.TM1RPTELISCONSOLIDATED($F$167,$F218),IF(_xll.TM1RPTELLEV($F$167,$F218)&lt;=5,_xll.TM1RPTELLEV($F$167,$F218),"Default"),"Leaf")</f>
        <v>0</v>
      </c>
      <c r="D218" s="4" t="str" cm="1">
        <f t="array" ref="D218">_xll.DBR("Finance:}ElementAttributes_Accounts - MA",F218,"Period YTD")</f>
        <v>YTD</v>
      </c>
      <c r="F218" s="110" t="s">
        <v>115</v>
      </c>
      <c r="G218" s="57">
        <f>_xll.DBRW($F$154,G$165,$G$157,$G$158,$G$159,$D218,$F218,$G$156,$G$162,$G$160)</f>
        <v>-30569601.192231365</v>
      </c>
      <c r="H218" s="57">
        <f>_xll.DBRW($F$154,H$165,$G$157,$G$158,$G$159,$D218,$F218,$G$156,$G$162,$G$160)</f>
        <v>-28933469.733952727</v>
      </c>
      <c r="I218" s="57">
        <f>_xll.DBRW($F$154,I$165,$G$157,$G$158,$G$159,$D218,$F218,$G$156,$G$162,$G$160)</f>
        <v>-36633143.112087369</v>
      </c>
      <c r="J218" s="57">
        <f>_xll.DBRW($F$14,J$36,$G$16,$G$23,$G$18,$D218,$F218,$G$19,$G$22,$G$20)</f>
        <v>-33197670.659999985</v>
      </c>
      <c r="K218" s="58"/>
      <c r="L218" s="57">
        <f>_xll.DBRW($F$14,L$36,$G$16,$G$17,$G$18,$D218,$F218,$G$19,$G$22,$G$20)</f>
        <v>8664776.4590457678</v>
      </c>
      <c r="M218" s="57">
        <f>_xll.DBRW($F$14,M$36,$G$16,$G$17,$G$18,$D218,$F218,$G$19,$G$22,$G$20)</f>
        <v>6063541.9198560035</v>
      </c>
      <c r="N218" s="57">
        <f t="shared" si="81"/>
        <v>2628069.4677686207</v>
      </c>
      <c r="O218" s="58"/>
      <c r="P218" s="57">
        <f>_xll.DBRW($F$14,P$36,$G$16,$G$17,$G$18,"YTD",$F218,$G$19,$G$22,$G$20)</f>
        <v>-30569601.192231365</v>
      </c>
      <c r="Q218" s="57">
        <f>_xll.DBRW($F$14,Q$36,$G$16,$G$17,$G$18,"YTD",$F218,$G$19,$G$22,$G$20)</f>
        <v>-28933469.733952727</v>
      </c>
      <c r="R218" s="57">
        <f>_xll.DBRW($F$14,R$36,$G$16,$G$17,$G$18,"YTD",$F218,$G$19,$G$22,$G$20)</f>
        <v>-36633143.112087369</v>
      </c>
      <c r="S218" s="57">
        <f>_xll.DBRW($F$14,S$36,$G$16,$G$23,$G$18,"YTD",$F218,$G$19,$G$22,$G$20)</f>
        <v>-33197670.659999985</v>
      </c>
      <c r="T218" s="58"/>
      <c r="U218" s="57">
        <f>_xll.DBRW($F$14,U$36,$G$16,$G$17,$G$18,"YTD",$F218,$G$19,$G$22,$G$20)</f>
        <v>8664776.4590457678</v>
      </c>
      <c r="V218" s="57">
        <f>_xll.DBRW($F$14,V$36,$G$16,$G$17,$G$18,"YTD",$F218,$G$19,$G$22,$G$20)</f>
        <v>6063541.9198560035</v>
      </c>
      <c r="W218" s="57">
        <f t="shared" si="82"/>
        <v>2628069.4677686207</v>
      </c>
      <c r="X218" s="58"/>
      <c r="Y218" s="57">
        <f>_xll.DBRW($F$14,Y$36,$G$16,$G$17,$Y$29,$D218,$F218,$G$19,$G$22,$G$20)</f>
        <v>-28933469.733952727</v>
      </c>
      <c r="Z218" s="57">
        <f>_xll.DBRW($F$14,Z$36,$G$16,$G$17,$Z$29,$D218,$F218,$G$19,$G$22,$G$20)</f>
        <v>-36633143.112087369</v>
      </c>
      <c r="AA218" s="57">
        <f>_xll.DBRW($F$14,AA$36,$G$16,$G$23,$AA$29,$D218,$F218,$G$19,$G$22,$G$20)</f>
        <v>-33197670.659999985</v>
      </c>
    </row>
    <row r="219" spans="1:27" s="4" customFormat="1" x14ac:dyDescent="0.3">
      <c r="A219" s="4">
        <f>IF(_xll.TM1RPTELISCONSOLIDATED($F$167,$F219),IF(_xll.TM1RPTELLEV($F$167,$F219)&lt;=5,_xll.TM1RPTELLEV($F$167,$F219),"Default"),"Leaf")</f>
        <v>0</v>
      </c>
      <c r="D219" s="4" t="str" cm="1">
        <f t="array" ref="D219">_xll.DBR("Finance:}ElementAttributes_Accounts - MA",F219,"Period YTD")</f>
        <v>YTD</v>
      </c>
      <c r="F219" s="110" t="s">
        <v>116</v>
      </c>
      <c r="G219" s="57">
        <f>_xll.DBRW($F$154,G$165,$G$157,$G$158,$G$159,$D219,$F219,$G$156,$G$162,$G$160)</f>
        <v>9682094.2044939771</v>
      </c>
      <c r="H219" s="57">
        <f>_xll.DBRW($F$154,H$165,$G$157,$G$158,$G$159,$D219,$F219,$G$156,$G$162,$G$160)</f>
        <v>9725029.8226667233</v>
      </c>
      <c r="I219" s="57">
        <f>_xll.DBRW($F$154,I$165,$G$157,$G$158,$G$159,$D219,$F219,$G$156,$G$162,$G$160)</f>
        <v>15278793.993468171</v>
      </c>
      <c r="J219" s="57">
        <f>_xll.DBRW($F$14,J$36,$G$16,$G$23,$G$18,$D219,$F219,$G$19,$G$22,$G$20)</f>
        <v>20306627.560000006</v>
      </c>
      <c r="K219" s="58"/>
      <c r="L219" s="57">
        <f>_xll.DBRW($F$14,L$36,$G$16,$G$17,$G$18,$D219,$F219,$G$19,$G$22,$G$20)</f>
        <v>-9202679.6212993506</v>
      </c>
      <c r="M219" s="57">
        <f>_xll.DBRW($F$14,M$36,$G$16,$G$17,$G$18,$D219,$F219,$G$19,$G$22,$G$20)</f>
        <v>-5596699.7889741994</v>
      </c>
      <c r="N219" s="57">
        <f t="shared" si="81"/>
        <v>-10624533.355506029</v>
      </c>
      <c r="O219" s="58"/>
      <c r="P219" s="57">
        <f>_xll.DBRW($F$14,P$36,$G$16,$G$17,$G$18,"YTD",$F219,$G$19,$G$22,$G$20)</f>
        <v>9682094.2044939771</v>
      </c>
      <c r="Q219" s="57">
        <f>_xll.DBRW($F$14,Q$36,$G$16,$G$17,$G$18,"YTD",$F219,$G$19,$G$22,$G$20)</f>
        <v>9725029.8226667233</v>
      </c>
      <c r="R219" s="57">
        <f>_xll.DBRW($F$14,R$36,$G$16,$G$17,$G$18,"YTD",$F219,$G$19,$G$22,$G$20)</f>
        <v>15278793.993468171</v>
      </c>
      <c r="S219" s="57">
        <f>_xll.DBRW($F$14,S$36,$G$16,$G$23,$G$18,"YTD",$F219,$G$19,$G$22,$G$20)</f>
        <v>20306627.560000006</v>
      </c>
      <c r="T219" s="58"/>
      <c r="U219" s="57">
        <f>_xll.DBRW($F$14,U$36,$G$16,$G$17,$G$18,"YTD",$F219,$G$19,$G$22,$G$20)</f>
        <v>-9202679.6212993506</v>
      </c>
      <c r="V219" s="57">
        <f>_xll.DBRW($F$14,V$36,$G$16,$G$17,$G$18,"YTD",$F219,$G$19,$G$22,$G$20)</f>
        <v>-5596699.7889741994</v>
      </c>
      <c r="W219" s="57">
        <f t="shared" si="82"/>
        <v>-10624533.355506029</v>
      </c>
      <c r="X219" s="58"/>
      <c r="Y219" s="57">
        <f>_xll.DBRW($F$14,Y$36,$G$16,$G$17,$Y$29,$D219,$F219,$G$19,$G$22,$G$20)</f>
        <v>9725029.8226667233</v>
      </c>
      <c r="Z219" s="57">
        <f>_xll.DBRW($F$14,Z$36,$G$16,$G$17,$Z$29,$D219,$F219,$G$19,$G$22,$G$20)</f>
        <v>15278793.993468171</v>
      </c>
      <c r="AA219" s="57">
        <f>_xll.DBRW($F$14,AA$36,$G$16,$G$23,$AA$29,$D219,$F219,$G$19,$G$22,$G$20)</f>
        <v>20306627.560000006</v>
      </c>
    </row>
    <row r="220" spans="1:27" s="40" customFormat="1" x14ac:dyDescent="0.3">
      <c r="A220" s="36" t="str">
        <f>IF(_xll.TM1RPTELISCONSOLIDATED($F$167,$F220),IF(_xll.TM1RPTELLEV($F$167,$F220)&lt;=5,_xll.TM1RPTELLEV($F$167,$F220),"Default"),"Leaf")</f>
        <v>Leaf</v>
      </c>
      <c r="B220" s="36"/>
      <c r="C220" s="36"/>
      <c r="D220" s="40" t="str" cm="1">
        <f t="array" ref="D220">_xll.DBR("Finance:}ElementAttributes_Accounts - MA",F220,"Period YTD")</f>
        <v>YTD</v>
      </c>
      <c r="F220" s="108" t="s">
        <v>117</v>
      </c>
      <c r="G220" s="71">
        <f>_xll.DBRW($F$154,G$165,$G$157,$G$158,$G$159,$D220,$F220,$G$156,$G$162,$G$160)</f>
        <v>-10023279.367632212</v>
      </c>
      <c r="H220" s="71">
        <f>_xll.DBRW($F$154,H$165,$G$157,$G$158,$G$159,$D220,$F220,$G$156,$G$162,$G$160)</f>
        <v>-10106979.855222115</v>
      </c>
      <c r="I220" s="71">
        <f>_xll.DBRW($F$154,I$165,$G$157,$G$158,$G$159,$D220,$F220,$G$156,$G$162,$G$160)</f>
        <v>-11529615.659157058</v>
      </c>
      <c r="J220" s="71">
        <f>_xll.DBRW($F$14,J$36,$G$16,$G$23,$G$18,$D220,$F220,$G$19,$G$22,$G$20)</f>
        <v>-10230748.48</v>
      </c>
      <c r="K220" s="72"/>
      <c r="L220" s="8">
        <f>_xll.DBRW($F$14,L$36,$G$16,$G$17,$G$18,$D220,$F220,$G$19,$G$22,$G$20)</f>
        <v>3217419.1242450364</v>
      </c>
      <c r="M220" s="8">
        <f>_xll.DBRW($F$14,M$36,$G$16,$G$17,$G$18,$D220,$F220,$G$19,$G$22,$G$20)</f>
        <v>1506336.2915248461</v>
      </c>
      <c r="N220" s="8">
        <f t="shared" si="81"/>
        <v>207469.11236778833</v>
      </c>
      <c r="O220" s="72"/>
      <c r="P220" s="71">
        <f>_xll.DBRW($F$14,P$36,$G$16,$G$17,$G$18,"YTD",$F220,$G$19,$G$22,$G$20)</f>
        <v>-10023279.367632212</v>
      </c>
      <c r="Q220" s="71">
        <f>_xll.DBRW($F$14,Q$36,$G$16,$G$17,$G$18,"YTD",$F220,$G$19,$G$22,$G$20)</f>
        <v>-10106979.855222115</v>
      </c>
      <c r="R220" s="71">
        <f>_xll.DBRW($F$14,R$36,$G$16,$G$17,$G$18,"YTD",$F220,$G$19,$G$22,$G$20)</f>
        <v>-11529615.659157058</v>
      </c>
      <c r="S220" s="71">
        <f>_xll.DBRW($F$14,S$36,$G$16,$G$23,$G$18,"YTD",$F220,$G$19,$G$22,$G$20)</f>
        <v>-10230748.48</v>
      </c>
      <c r="T220" s="72"/>
      <c r="U220" s="64">
        <f>_xll.DBRW($F$14,U$36,$G$16,$G$17,$G$18,"YTD",$F220,$G$19,$G$22,$G$20)</f>
        <v>3217419.1242450364</v>
      </c>
      <c r="V220" s="64">
        <f>_xll.DBRW($F$14,V$36,$G$16,$G$17,$G$18,"YTD",$F220,$G$19,$G$22,$G$20)</f>
        <v>1506336.2915248461</v>
      </c>
      <c r="W220" s="64">
        <f t="shared" si="82"/>
        <v>207469.11236778833</v>
      </c>
      <c r="X220" s="72"/>
      <c r="Y220" s="71">
        <f>_xll.DBRW($F$14,Y$36,$G$16,$G$17,$Y$29,$D220,$F220,$G$19,$G$22,$G$20)</f>
        <v>-10106979.855222115</v>
      </c>
      <c r="Z220" s="71">
        <f>_xll.DBRW($F$14,Z$36,$G$16,$G$17,$Z$29,$D220,$F220,$G$19,$G$22,$G$20)</f>
        <v>-11529615.659157058</v>
      </c>
      <c r="AA220" s="71">
        <f>_xll.DBRW($F$14,AA$36,$G$16,$G$23,$AA$29,$D220,$F220,$G$19,$G$22,$G$20)</f>
        <v>-10230748.48</v>
      </c>
    </row>
    <row r="221" spans="1:27" s="40" customFormat="1" x14ac:dyDescent="0.3">
      <c r="A221" s="36" t="str">
        <f>IF(_xll.TM1RPTELISCONSOLIDATED($F$167,$F221),IF(_xll.TM1RPTELLEV($F$167,$F221)&lt;=5,_xll.TM1RPTELLEV($F$167,$F221),"Default"),"Leaf")</f>
        <v>Leaf</v>
      </c>
      <c r="B221" s="36"/>
      <c r="C221" s="36"/>
      <c r="D221" s="40" t="str" cm="1">
        <f t="array" ref="D221">_xll.DBR("Finance:}ElementAttributes_Accounts - MA",F221,"Period YTD")</f>
        <v>YTD</v>
      </c>
      <c r="F221" s="108" t="s">
        <v>118</v>
      </c>
      <c r="G221" s="71">
        <f>_xll.DBRW($F$154,G$165,$G$157,$G$158,$G$159,$D221,$F221,$G$156,$G$162,$G$160)</f>
        <v>-36045010.420000002</v>
      </c>
      <c r="H221" s="71">
        <f>_xll.DBRW($F$154,H$165,$G$157,$G$158,$G$159,$D221,$F221,$G$156,$G$162,$G$160)</f>
        <v>-36304687.380000003</v>
      </c>
      <c r="I221" s="71">
        <f>_xll.DBRW($F$154,I$165,$G$157,$G$158,$G$159,$D221,$F221,$G$156,$G$162,$G$160)</f>
        <v>-22836933.93</v>
      </c>
      <c r="J221" s="71">
        <f>_xll.DBRW($F$14,J$36,$G$16,$G$23,$G$18,$D221,$F221,$G$19,$G$22,$G$20)</f>
        <v>-24127253.98</v>
      </c>
      <c r="K221" s="72"/>
      <c r="L221" s="8">
        <f>_xll.DBRW($F$14,L$36,$G$16,$G$17,$G$18,$D221,$F221,$G$19,$G$22,$G$20)</f>
        <v>0</v>
      </c>
      <c r="M221" s="8">
        <f>_xll.DBRW($F$14,M$36,$G$16,$G$17,$G$18,$D221,$F221,$G$19,$G$22,$G$20)</f>
        <v>-13208076.490000002</v>
      </c>
      <c r="N221" s="8">
        <f t="shared" si="81"/>
        <v>-11917756.440000001</v>
      </c>
      <c r="O221" s="72"/>
      <c r="P221" s="71">
        <f>_xll.DBRW($F$14,P$36,$G$16,$G$17,$G$18,"YTD",$F221,$G$19,$G$22,$G$20)</f>
        <v>-36045010.420000002</v>
      </c>
      <c r="Q221" s="71">
        <f>_xll.DBRW($F$14,Q$36,$G$16,$G$17,$G$18,"YTD",$F221,$G$19,$G$22,$G$20)</f>
        <v>-36304687.380000003</v>
      </c>
      <c r="R221" s="71">
        <f>_xll.DBRW($F$14,R$36,$G$16,$G$17,$G$18,"YTD",$F221,$G$19,$G$22,$G$20)</f>
        <v>-22836933.93</v>
      </c>
      <c r="S221" s="71">
        <f>_xll.DBRW($F$14,S$36,$G$16,$G$23,$G$18,"YTD",$F221,$G$19,$G$22,$G$20)</f>
        <v>-24127253.98</v>
      </c>
      <c r="T221" s="72"/>
      <c r="U221" s="64">
        <f>_xll.DBRW($F$14,U$36,$G$16,$G$17,$G$18,"YTD",$F221,$G$19,$G$22,$G$20)</f>
        <v>0</v>
      </c>
      <c r="V221" s="64">
        <f>_xll.DBRW($F$14,V$36,$G$16,$G$17,$G$18,"YTD",$F221,$G$19,$G$22,$G$20)</f>
        <v>-13208076.490000002</v>
      </c>
      <c r="W221" s="64">
        <f t="shared" si="82"/>
        <v>-11917756.440000001</v>
      </c>
      <c r="X221" s="72"/>
      <c r="Y221" s="71">
        <f>_xll.DBRW($F$14,Y$36,$G$16,$G$17,$Y$29,$D221,$F221,$G$19,$G$22,$G$20)</f>
        <v>-36304687.380000003</v>
      </c>
      <c r="Z221" s="71">
        <f>_xll.DBRW($F$14,Z$36,$G$16,$G$17,$Z$29,$D221,$F221,$G$19,$G$22,$G$20)</f>
        <v>-22836933.93</v>
      </c>
      <c r="AA221" s="71">
        <f>_xll.DBRW($F$14,AA$36,$G$16,$G$23,$AA$29,$D221,$F221,$G$19,$G$22,$G$20)</f>
        <v>-24127253.98</v>
      </c>
    </row>
    <row r="222" spans="1:27" s="40" customFormat="1" x14ac:dyDescent="0.3">
      <c r="A222" s="36" t="str">
        <f>IF(_xll.TM1RPTELISCONSOLIDATED($F$167,$F222),IF(_xll.TM1RPTELLEV($F$167,$F222)&lt;=5,_xll.TM1RPTELLEV($F$167,$F222),"Default"),"Leaf")</f>
        <v>Leaf</v>
      </c>
      <c r="B222" s="36"/>
      <c r="C222" s="36"/>
      <c r="D222" s="40" t="str" cm="1">
        <f t="array" ref="D222">_xll.DBR("Finance:}ElementAttributes_Accounts - MA",F222,"Period YTD")</f>
        <v>YTD</v>
      </c>
      <c r="F222" s="108" t="s">
        <v>119</v>
      </c>
      <c r="G222" s="71">
        <f>_xll.DBRW($F$154,G$165,$G$157,$G$158,$G$159,$D222,$F222,$G$156,$G$162,$G$160)</f>
        <v>-24141561.682610124</v>
      </c>
      <c r="H222" s="71">
        <f>_xll.DBRW($F$154,H$165,$G$157,$G$158,$G$159,$D222,$F222,$G$156,$G$162,$G$160)</f>
        <v>-24650547.224688638</v>
      </c>
      <c r="I222" s="71">
        <f>_xll.DBRW($F$154,I$165,$G$157,$G$158,$G$159,$D222,$F222,$G$156,$G$162,$G$160)</f>
        <v>-31360196.734835457</v>
      </c>
      <c r="J222" s="71">
        <f>_xll.DBRW($F$14,J$36,$G$16,$G$23,$G$18,$D222,$F222,$G$19,$G$22,$G$20)</f>
        <v>-32719522.57</v>
      </c>
      <c r="K222" s="72"/>
      <c r="L222" s="8">
        <f>_xll.DBRW($F$14,L$36,$G$16,$G$17,$G$18,$D222,$F222,$G$19,$G$22,$G$20)</f>
        <v>-4.8354603350162506E-3</v>
      </c>
      <c r="M222" s="8">
        <f>_xll.DBRW($F$14,M$36,$G$16,$G$17,$G$18,$D222,$F222,$G$19,$G$22,$G$20)</f>
        <v>7218635.0522253327</v>
      </c>
      <c r="N222" s="8">
        <f t="shared" si="81"/>
        <v>8577960.8873898759</v>
      </c>
      <c r="O222" s="72"/>
      <c r="P222" s="71">
        <f>_xll.DBRW($F$14,P$36,$G$16,$G$17,$G$18,"YTD",$F222,$G$19,$G$22,$G$20)</f>
        <v>-24141561.682610124</v>
      </c>
      <c r="Q222" s="71">
        <f>_xll.DBRW($F$14,Q$36,$G$16,$G$17,$G$18,"YTD",$F222,$G$19,$G$22,$G$20)</f>
        <v>-24650547.224688638</v>
      </c>
      <c r="R222" s="71">
        <f>_xll.DBRW($F$14,R$36,$G$16,$G$17,$G$18,"YTD",$F222,$G$19,$G$22,$G$20)</f>
        <v>-31360196.734835457</v>
      </c>
      <c r="S222" s="71">
        <f>_xll.DBRW($F$14,S$36,$G$16,$G$23,$G$18,"YTD",$F222,$G$19,$G$22,$G$20)</f>
        <v>-32719522.57</v>
      </c>
      <c r="T222" s="72"/>
      <c r="U222" s="64">
        <f>_xll.DBRW($F$14,U$36,$G$16,$G$17,$G$18,"YTD",$F222,$G$19,$G$22,$G$20)</f>
        <v>-4.8354603350162506E-3</v>
      </c>
      <c r="V222" s="64">
        <f>_xll.DBRW($F$14,V$36,$G$16,$G$17,$G$18,"YTD",$F222,$G$19,$G$22,$G$20)</f>
        <v>7218635.0522253327</v>
      </c>
      <c r="W222" s="64">
        <f t="shared" si="82"/>
        <v>8577960.8873898759</v>
      </c>
      <c r="X222" s="72"/>
      <c r="Y222" s="71">
        <f>_xll.DBRW($F$14,Y$36,$G$16,$G$17,$Y$29,$D222,$F222,$G$19,$G$22,$G$20)</f>
        <v>-24650547.224688638</v>
      </c>
      <c r="Z222" s="71">
        <f>_xll.DBRW($F$14,Z$36,$G$16,$G$17,$Z$29,$D222,$F222,$G$19,$G$22,$G$20)</f>
        <v>-31360196.734835457</v>
      </c>
      <c r="AA222" s="71">
        <f>_xll.DBRW($F$14,AA$36,$G$16,$G$23,$AA$29,$D222,$F222,$G$19,$G$22,$G$20)</f>
        <v>-32719522.57</v>
      </c>
    </row>
    <row r="223" spans="1:27" s="4" customFormat="1" x14ac:dyDescent="0.3">
      <c r="A223" s="4">
        <f>IF(_xll.TM1RPTELISCONSOLIDATED($F$167,$F223),IF(_xll.TM1RPTELLEV($F$167,$F223)&lt;=5,_xll.TM1RPTELLEV($F$167,$F223),"Default"),"Leaf")</f>
        <v>0</v>
      </c>
      <c r="D223" s="4" t="str" cm="1">
        <f t="array" ref="D223">_xll.DBR("Finance:}ElementAttributes_Accounts - MA",F223,"Period YTD")</f>
        <v>YTD</v>
      </c>
      <c r="F223" s="110" t="s">
        <v>120</v>
      </c>
      <c r="G223" s="57">
        <f>_xll.DBRW($F$154,G$165,$G$157,$G$158,$G$159,$D223,$F223,$G$156,$G$162,$G$160)</f>
        <v>-70209851.470242336</v>
      </c>
      <c r="H223" s="57">
        <f>_xll.DBRW($F$154,H$165,$G$157,$G$158,$G$159,$D223,$F223,$G$156,$G$162,$G$160)</f>
        <v>-71062214.462527648</v>
      </c>
      <c r="I223" s="57">
        <f>_xll.DBRW($F$154,I$165,$G$157,$G$158,$G$159,$D223,$F223,$G$156,$G$162,$G$160)</f>
        <v>-65728239.350843549</v>
      </c>
      <c r="J223" s="57">
        <f>_xll.DBRW($F$14,J$36,$G$16,$G$23,$G$18,$D223,$F223,$G$19,$G$22,$G$20)</f>
        <v>-67077525.030000001</v>
      </c>
      <c r="K223" s="58"/>
      <c r="L223" s="57">
        <f>_xll.DBRW($F$14,L$36,$G$16,$G$17,$G$18,$D223,$F223,$G$19,$G$22,$G$20)</f>
        <v>25200631.399409581</v>
      </c>
      <c r="M223" s="57">
        <f>_xll.DBRW($F$14,M$36,$G$16,$G$17,$G$18,$D223,$F223,$G$19,$G$22,$G$20)</f>
        <v>-4481612.1193987876</v>
      </c>
      <c r="N223" s="57">
        <f t="shared" si="81"/>
        <v>-3132326.4402423352</v>
      </c>
      <c r="O223" s="58"/>
      <c r="P223" s="57">
        <f>_xll.DBRW($F$14,P$36,$G$16,$G$17,$G$18,"YTD",$F223,$G$19,$G$22,$G$20)</f>
        <v>-70209851.470242336</v>
      </c>
      <c r="Q223" s="57">
        <f>_xll.DBRW($F$14,Q$36,$G$16,$G$17,$G$18,"YTD",$F223,$G$19,$G$22,$G$20)</f>
        <v>-71062214.462527648</v>
      </c>
      <c r="R223" s="57">
        <f>_xll.DBRW($F$14,R$36,$G$16,$G$17,$G$18,"YTD",$F223,$G$19,$G$22,$G$20)</f>
        <v>-65728239.350843549</v>
      </c>
      <c r="S223" s="57">
        <f>_xll.DBRW($F$14,S$36,$G$16,$G$23,$G$18,"YTD",$F223,$G$19,$G$22,$G$20)</f>
        <v>-67077525.030000001</v>
      </c>
      <c r="T223" s="58"/>
      <c r="U223" s="57">
        <f>_xll.DBRW($F$14,U$36,$G$16,$G$17,$G$18,"YTD",$F223,$G$19,$G$22,$G$20)</f>
        <v>25200631.399409581</v>
      </c>
      <c r="V223" s="57">
        <f>_xll.DBRW($F$14,V$36,$G$16,$G$17,$G$18,"YTD",$F223,$G$19,$G$22,$G$20)</f>
        <v>-4481612.1193987876</v>
      </c>
      <c r="W223" s="57">
        <f t="shared" si="82"/>
        <v>-3132326.4402423352</v>
      </c>
      <c r="X223" s="58"/>
      <c r="Y223" s="57">
        <f>_xll.DBRW($F$14,Y$36,$G$16,$G$17,$Y$29,$D223,$F223,$G$19,$G$22,$G$20)</f>
        <v>-71062214.462527648</v>
      </c>
      <c r="Z223" s="57">
        <f>_xll.DBRW($F$14,Z$36,$G$16,$G$17,$Z$29,$D223,$F223,$G$19,$G$22,$G$20)</f>
        <v>-65728239.350843549</v>
      </c>
      <c r="AA223" s="57">
        <f>_xll.DBRW($F$14,AA$36,$G$16,$G$23,$AA$29,$D223,$F223,$G$19,$G$22,$G$20)</f>
        <v>-67077525.030000001</v>
      </c>
    </row>
    <row r="224" spans="1:27" s="4" customFormat="1" x14ac:dyDescent="0.3">
      <c r="A224" s="4">
        <f>IF(_xll.TM1RPTELISCONSOLIDATED($F$167,$F224),IF(_xll.TM1RPTELLEV($F$167,$F224)&lt;=5,_xll.TM1RPTELLEV($F$167,$F224),"Default"),"Leaf")</f>
        <v>0</v>
      </c>
      <c r="D224" s="4" t="str" cm="1">
        <f t="array" ref="D224">_xll.DBR("Finance:}ElementAttributes_Accounts - MA",F224,"Period YTD")</f>
        <v>YTD</v>
      </c>
      <c r="F224" s="110" t="s">
        <v>121</v>
      </c>
      <c r="G224" s="57">
        <f>_xll.DBRW($F$154,G$165,$G$157,$G$158,$G$159,$D224,$F224,$G$156,$G$162,$G$160)</f>
        <v>7342437.4584579729</v>
      </c>
      <c r="H224" s="57">
        <f>_xll.DBRW($F$154,H$165,$G$157,$G$158,$G$159,$D224,$F224,$G$156,$G$162,$G$160)</f>
        <v>7096598.3951567896</v>
      </c>
      <c r="I224" s="57">
        <f>_xll.DBRW($F$154,I$165,$G$157,$G$158,$G$159,$D224,$F224,$G$156,$G$162,$G$160)</f>
        <v>22775294.41069575</v>
      </c>
      <c r="J224" s="57">
        <f>_xll.DBRW($F$14,J$36,$G$16,$G$23,$G$18,$D224,$F224,$G$19,$G$22,$G$20)</f>
        <v>24379522.890000008</v>
      </c>
      <c r="K224" s="58"/>
      <c r="L224" s="57">
        <f>_xll.DBRW($F$14,L$36,$G$16,$G$17,$G$18,$D224,$F224,$G$19,$G$22,$G$20)</f>
        <v>83383962.754706219</v>
      </c>
      <c r="M224" s="57">
        <f>_xll.DBRW($F$14,M$36,$G$16,$G$17,$G$18,$D224,$F224,$G$19,$G$22,$G$20)</f>
        <v>-15432856.952237774</v>
      </c>
      <c r="N224" s="57">
        <f t="shared" si="81"/>
        <v>-17037085.431542035</v>
      </c>
      <c r="O224" s="58"/>
      <c r="P224" s="57">
        <f>_xll.DBRW($F$14,P$36,$G$16,$G$17,$G$18,"YTD",$F224,$G$19,$G$22,$G$20)</f>
        <v>7342437.4584579729</v>
      </c>
      <c r="Q224" s="57">
        <f>_xll.DBRW($F$14,Q$36,$G$16,$G$17,$G$18,"YTD",$F224,$G$19,$G$22,$G$20)</f>
        <v>7096598.3951567896</v>
      </c>
      <c r="R224" s="57">
        <f>_xll.DBRW($F$14,R$36,$G$16,$G$17,$G$18,"YTD",$F224,$G$19,$G$22,$G$20)</f>
        <v>22775294.41069575</v>
      </c>
      <c r="S224" s="57">
        <f>_xll.DBRW($F$14,S$36,$G$16,$G$23,$G$18,"YTD",$F224,$G$19,$G$22,$G$20)</f>
        <v>24379522.890000008</v>
      </c>
      <c r="T224" s="58"/>
      <c r="U224" s="57">
        <f>_xll.DBRW($F$14,U$36,$G$16,$G$17,$G$18,"YTD",$F224,$G$19,$G$22,$G$20)</f>
        <v>83383962.754706219</v>
      </c>
      <c r="V224" s="57">
        <f>_xll.DBRW($F$14,V$36,$G$16,$G$17,$G$18,"YTD",$F224,$G$19,$G$22,$G$20)</f>
        <v>-15432856.952237774</v>
      </c>
      <c r="W224" s="57">
        <f t="shared" si="82"/>
        <v>-17037085.431542035</v>
      </c>
      <c r="X224" s="58"/>
      <c r="Y224" s="57">
        <f>_xll.DBRW($F$14,Y$36,$G$16,$G$17,$Y$29,$D224,$F224,$G$19,$G$22,$G$20)</f>
        <v>7096598.3951567896</v>
      </c>
      <c r="Z224" s="57">
        <f>_xll.DBRW($F$14,Z$36,$G$16,$G$17,$Z$29,$D224,$F224,$G$19,$G$22,$G$20)</f>
        <v>22775294.41069575</v>
      </c>
      <c r="AA224" s="57">
        <f>_xll.DBRW($F$14,AA$36,$G$16,$G$23,$AA$29,$D224,$F224,$G$19,$G$22,$G$20)</f>
        <v>24379522.890000008</v>
      </c>
    </row>
    <row r="225" spans="1:27" s="40" customFormat="1" x14ac:dyDescent="0.3">
      <c r="A225" s="36" t="str">
        <f>IF(_xll.TM1RPTELISCONSOLIDATED($F$167,$F225),IF(_xll.TM1RPTELLEV($F$167,$F225)&lt;=5,_xll.TM1RPTELLEV($F$167,$F225),"Default"),"Leaf")</f>
        <v>Leaf</v>
      </c>
      <c r="B225" s="36"/>
      <c r="C225" s="36"/>
      <c r="D225" s="40" t="str" cm="1">
        <f t="array" ref="D225">_xll.DBR("Finance:}ElementAttributes_Accounts - MA",F225,"Period YTD")</f>
        <v>YTD</v>
      </c>
      <c r="F225" s="108" t="s">
        <v>189</v>
      </c>
      <c r="G225" s="71">
        <f>_xll.DBRW($F$154,G$165,$G$157,$G$158,$G$159,$D225,$F225,$G$156,$G$162,$G$160)</f>
        <v>-3671043.5066892505</v>
      </c>
      <c r="H225" s="71">
        <f>_xll.DBRW($F$154,H$165,$G$157,$G$158,$G$159,$D225,$F225,$G$156,$G$162,$G$160)</f>
        <v>-3670999.9808770716</v>
      </c>
      <c r="I225" s="71">
        <f>_xll.DBRW($F$154,I$165,$G$157,$G$158,$G$159,$D225,$F225,$G$156,$G$162,$G$160)</f>
        <v>-3213724.3660012782</v>
      </c>
      <c r="J225" s="71">
        <f>_xll.DBRW($F$14,J$36,$G$16,$G$23,$G$18,$D225,$F225,$G$19,$G$22,$G$20)</f>
        <v>-3671000.0599999875</v>
      </c>
      <c r="K225" s="72"/>
      <c r="L225" s="8">
        <f>_xll.DBRW($F$14,L$36,$G$16,$G$17,$G$18,$D225,$F225,$G$19,$G$22,$G$20)</f>
        <v>1000001.0464870185</v>
      </c>
      <c r="M225" s="8">
        <f>_xll.DBRW($F$14,M$36,$G$16,$G$17,$G$18,$D225,$F225,$G$19,$G$22,$G$20)</f>
        <v>-457319.14068797231</v>
      </c>
      <c r="N225" s="8">
        <f t="shared" si="81"/>
        <v>-43.446689262986183</v>
      </c>
      <c r="O225" s="72"/>
      <c r="P225" s="71">
        <f>_xll.DBRW($F$14,P$36,$G$16,$G$17,$G$18,"YTD",$F225,$G$19,$G$22,$G$20)</f>
        <v>-3671043.5066892505</v>
      </c>
      <c r="Q225" s="71">
        <f>_xll.DBRW($F$14,Q$36,$G$16,$G$17,$G$18,"YTD",$F225,$G$19,$G$22,$G$20)</f>
        <v>-3670999.9808770716</v>
      </c>
      <c r="R225" s="71">
        <f>_xll.DBRW($F$14,R$36,$G$16,$G$17,$G$18,"YTD",$F225,$G$19,$G$22,$G$20)</f>
        <v>-3213724.3660012782</v>
      </c>
      <c r="S225" s="71">
        <f>_xll.DBRW($F$14,S$36,$G$16,$G$23,$G$18,"YTD",$F225,$G$19,$G$22,$G$20)</f>
        <v>-3671000.0599999875</v>
      </c>
      <c r="T225" s="72"/>
      <c r="U225" s="64">
        <f>_xll.DBRW($F$14,U$36,$G$16,$G$17,$G$18,"YTD",$F225,$G$19,$G$22,$G$20)</f>
        <v>1000001.0464870185</v>
      </c>
      <c r="V225" s="64">
        <f>_xll.DBRW($F$14,V$36,$G$16,$G$17,$G$18,"YTD",$F225,$G$19,$G$22,$G$20)</f>
        <v>-457319.14068797231</v>
      </c>
      <c r="W225" s="64">
        <f t="shared" si="82"/>
        <v>-43.446689262986183</v>
      </c>
      <c r="X225" s="72"/>
      <c r="Y225" s="71">
        <f>_xll.DBRW($F$14,Y$36,$G$16,$G$17,$Y$29,$D225,$F225,$G$19,$G$22,$G$20)</f>
        <v>-3670999.9808770716</v>
      </c>
      <c r="Z225" s="71">
        <f>_xll.DBRW($F$14,Z$36,$G$16,$G$17,$Z$29,$D225,$F225,$G$19,$G$22,$G$20)</f>
        <v>-3213724.3660012782</v>
      </c>
      <c r="AA225" s="71">
        <f>_xll.DBRW($F$14,AA$36,$G$16,$G$23,$AA$29,$D225,$F225,$G$19,$G$22,$G$20)</f>
        <v>-3671000.0599999875</v>
      </c>
    </row>
    <row r="226" spans="1:27" s="40" customFormat="1" x14ac:dyDescent="0.3">
      <c r="A226" s="36" t="str">
        <f>IF(_xll.TM1RPTELISCONSOLIDATED($F$167,$F226),IF(_xll.TM1RPTELLEV($F$167,$F226)&lt;=5,_xll.TM1RPTELLEV($F$167,$F226),"Default"),"Leaf")</f>
        <v>Leaf</v>
      </c>
      <c r="B226" s="36"/>
      <c r="C226" s="36"/>
      <c r="D226" s="40" t="str" cm="1">
        <f t="array" ref="D226">_xll.DBR("Finance:}ElementAttributes_Accounts - MA",F226,"Period YTD")</f>
        <v>YTD</v>
      </c>
      <c r="F226" s="108" t="s">
        <v>190</v>
      </c>
      <c r="G226" s="71">
        <f>_xll.DBRW($F$154,G$165,$G$157,$G$158,$G$159,$D226,$F226,$G$156,$G$162,$G$160)</f>
        <v>-7358218.8829393005</v>
      </c>
      <c r="H226" s="71">
        <f>_xll.DBRW($F$154,H$165,$G$157,$G$158,$G$159,$D226,$F226,$G$156,$G$162,$G$160)</f>
        <v>-7358999.9963876363</v>
      </c>
      <c r="I226" s="71">
        <f>_xll.DBRW($F$154,I$165,$G$157,$G$158,$G$159,$D226,$F226,$G$156,$G$162,$G$160)</f>
        <v>-7323715.4730592864</v>
      </c>
      <c r="J226" s="71">
        <f>_xll.DBRW($F$14,J$36,$G$16,$G$23,$G$18,$D226,$F226,$G$19,$G$22,$G$20)</f>
        <v>-7359000</v>
      </c>
      <c r="K226" s="72"/>
      <c r="L226" s="8">
        <f>_xll.DBRW($F$14,L$36,$G$16,$G$17,$G$18,$D226,$F226,$G$19,$G$22,$G$20)</f>
        <v>-3.0592866241931915E-3</v>
      </c>
      <c r="M226" s="8">
        <f>_xll.DBRW($F$14,M$36,$G$16,$G$17,$G$18,$D226,$F226,$G$19,$G$22,$G$20)</f>
        <v>-34503.409880014136</v>
      </c>
      <c r="N226" s="8">
        <f t="shared" si="81"/>
        <v>781.11706069950014</v>
      </c>
      <c r="O226" s="72"/>
      <c r="P226" s="71">
        <f>_xll.DBRW($F$14,P$36,$G$16,$G$17,$G$18,"YTD",$F226,$G$19,$G$22,$G$20)</f>
        <v>-7358218.8829393005</v>
      </c>
      <c r="Q226" s="71">
        <f>_xll.DBRW($F$14,Q$36,$G$16,$G$17,$G$18,"YTD",$F226,$G$19,$G$22,$G$20)</f>
        <v>-7358999.9963876363</v>
      </c>
      <c r="R226" s="71">
        <f>_xll.DBRW($F$14,R$36,$G$16,$G$17,$G$18,"YTD",$F226,$G$19,$G$22,$G$20)</f>
        <v>-7323715.4730592864</v>
      </c>
      <c r="S226" s="71">
        <f>_xll.DBRW($F$14,S$36,$G$16,$G$23,$G$18,"YTD",$F226,$G$19,$G$22,$G$20)</f>
        <v>-7359000</v>
      </c>
      <c r="T226" s="72"/>
      <c r="U226" s="64">
        <f>_xll.DBRW($F$14,U$36,$G$16,$G$17,$G$18,"YTD",$F226,$G$19,$G$22,$G$20)</f>
        <v>-3.0592866241931915E-3</v>
      </c>
      <c r="V226" s="64">
        <f>_xll.DBRW($F$14,V$36,$G$16,$G$17,$G$18,"YTD",$F226,$G$19,$G$22,$G$20)</f>
        <v>-34503.409880014136</v>
      </c>
      <c r="W226" s="64">
        <f t="shared" si="82"/>
        <v>781.11706069950014</v>
      </c>
      <c r="X226" s="72"/>
      <c r="Y226" s="71">
        <f>_xll.DBRW($F$14,Y$36,$G$16,$G$17,$Y$29,$D226,$F226,$G$19,$G$22,$G$20)</f>
        <v>-7358999.9963876363</v>
      </c>
      <c r="Z226" s="71">
        <f>_xll.DBRW($F$14,Z$36,$G$16,$G$17,$Z$29,$D226,$F226,$G$19,$G$22,$G$20)</f>
        <v>-7323715.4730592864</v>
      </c>
      <c r="AA226" s="71">
        <f>_xll.DBRW($F$14,AA$36,$G$16,$G$23,$AA$29,$D226,$F226,$G$19,$G$22,$G$20)</f>
        <v>-7359000</v>
      </c>
    </row>
    <row r="227" spans="1:27" s="40" customFormat="1" x14ac:dyDescent="0.3">
      <c r="A227" s="36" t="str">
        <f>IF(_xll.TM1RPTELISCONSOLIDATED($F$167,$F227),IF(_xll.TM1RPTELLEV($F$167,$F227)&lt;=5,_xll.TM1RPTELLEV($F$167,$F227),"Default"),"Leaf")</f>
        <v>Leaf</v>
      </c>
      <c r="B227" s="36"/>
      <c r="C227" s="36"/>
      <c r="D227" s="40" t="str" cm="1">
        <f t="array" ref="D227">_xll.DBR("Finance:}ElementAttributes_Accounts - MA",F227,"Period YTD")</f>
        <v>YTD</v>
      </c>
      <c r="F227" s="108" t="s">
        <v>191</v>
      </c>
      <c r="G227" s="71">
        <f>_xll.DBRW($F$154,G$165,$G$157,$G$158,$G$159,$D227,$F227,$G$156,$G$162,$G$160)</f>
        <v>-8909241.5583916791</v>
      </c>
      <c r="H227" s="71">
        <f>_xll.DBRW($F$154,H$165,$G$157,$G$158,$G$159,$D227,$F227,$G$156,$G$162,$G$160)</f>
        <v>-8941965.7305026501</v>
      </c>
      <c r="I227" s="71">
        <f>_xll.DBRW($F$154,I$165,$G$157,$G$158,$G$159,$D227,$F227,$G$156,$G$162,$G$160)</f>
        <v>-7362722.7554275831</v>
      </c>
      <c r="J227" s="71">
        <f>_xll.DBRW($F$14,J$36,$G$16,$G$23,$G$18,$D227,$F227,$G$19,$G$22,$G$20)</f>
        <v>-7444916.1400000006</v>
      </c>
      <c r="K227" s="72"/>
      <c r="L227" s="8">
        <f>_xll.DBRW($F$14,L$36,$G$16,$G$17,$G$18,$D227,$F227,$G$19,$G$22,$G$20)</f>
        <v>4.5724175870418549E-3</v>
      </c>
      <c r="M227" s="8">
        <f>_xll.DBRW($F$14,M$36,$G$16,$G$17,$G$18,$D227,$F227,$G$19,$G$22,$G$20)</f>
        <v>-1546518.802964096</v>
      </c>
      <c r="N227" s="8">
        <f t="shared" si="81"/>
        <v>-1464325.4183916785</v>
      </c>
      <c r="O227" s="72"/>
      <c r="P227" s="71">
        <f>_xll.DBRW($F$14,P$36,$G$16,$G$17,$G$18,"YTD",$F227,$G$19,$G$22,$G$20)</f>
        <v>-8909241.5583916791</v>
      </c>
      <c r="Q227" s="71">
        <f>_xll.DBRW($F$14,Q$36,$G$16,$G$17,$G$18,"YTD",$F227,$G$19,$G$22,$G$20)</f>
        <v>-8941965.7305026501</v>
      </c>
      <c r="R227" s="71">
        <f>_xll.DBRW($F$14,R$36,$G$16,$G$17,$G$18,"YTD",$F227,$G$19,$G$22,$G$20)</f>
        <v>-7362722.7554275831</v>
      </c>
      <c r="S227" s="71">
        <f>_xll.DBRW($F$14,S$36,$G$16,$G$23,$G$18,"YTD",$F227,$G$19,$G$22,$G$20)</f>
        <v>-7444916.1400000006</v>
      </c>
      <c r="T227" s="72"/>
      <c r="U227" s="64">
        <f>_xll.DBRW($F$14,U$36,$G$16,$G$17,$G$18,"YTD",$F227,$G$19,$G$22,$G$20)</f>
        <v>4.5724175870418549E-3</v>
      </c>
      <c r="V227" s="64">
        <f>_xll.DBRW($F$14,V$36,$G$16,$G$17,$G$18,"YTD",$F227,$G$19,$G$22,$G$20)</f>
        <v>-1546518.802964096</v>
      </c>
      <c r="W227" s="64">
        <f t="shared" si="82"/>
        <v>-1464325.4183916785</v>
      </c>
      <c r="X227" s="72"/>
      <c r="Y227" s="71">
        <f>_xll.DBRW($F$14,Y$36,$G$16,$G$17,$Y$29,$D227,$F227,$G$19,$G$22,$G$20)</f>
        <v>-8941965.7305026501</v>
      </c>
      <c r="Z227" s="71">
        <f>_xll.DBRW($F$14,Z$36,$G$16,$G$17,$Z$29,$D227,$F227,$G$19,$G$22,$G$20)</f>
        <v>-7362722.7554275831</v>
      </c>
      <c r="AA227" s="71">
        <f>_xll.DBRW($F$14,AA$36,$G$16,$G$23,$AA$29,$D227,$F227,$G$19,$G$22,$G$20)</f>
        <v>-7444916.1400000006</v>
      </c>
    </row>
    <row r="228" spans="1:27" s="40" customFormat="1" x14ac:dyDescent="0.3">
      <c r="A228" s="36" t="str">
        <f>IF(_xll.TM1RPTELISCONSOLIDATED($F$167,$F228),IF(_xll.TM1RPTELLEV($F$167,$F228)&lt;=5,_xll.TM1RPTELLEV($F$167,$F228),"Default"),"Leaf")</f>
        <v>Leaf</v>
      </c>
      <c r="B228" s="36"/>
      <c r="C228" s="36"/>
      <c r="D228" s="40" t="str" cm="1">
        <f t="array" ref="D228">_xll.DBR("Finance:}ElementAttributes_Accounts - MA",F228,"Period YTD")</f>
        <v>YTD</v>
      </c>
      <c r="F228" s="108" t="s">
        <v>192</v>
      </c>
      <c r="G228" s="71">
        <f>_xll.DBRW($F$154,G$165,$G$157,$G$158,$G$159,$D228,$F228,$G$156,$G$162,$G$160)</f>
        <v>0</v>
      </c>
      <c r="H228" s="71">
        <f>_xll.DBRW($F$154,H$165,$G$157,$G$158,$G$159,$D228,$F228,$G$156,$G$162,$G$160)</f>
        <v>0</v>
      </c>
      <c r="I228" s="71">
        <f>_xll.DBRW($F$154,I$165,$G$157,$G$158,$G$159,$D228,$F228,$G$156,$G$162,$G$160)</f>
        <v>0</v>
      </c>
      <c r="J228" s="71">
        <f>_xll.DBRW($F$14,J$36,$G$16,$G$23,$G$18,$D228,$F228,$G$19,$G$22,$G$20)</f>
        <v>0</v>
      </c>
      <c r="K228" s="72"/>
      <c r="L228" s="8">
        <f>_xll.DBRW($F$14,L$36,$G$16,$G$17,$G$18,$D228,$F228,$G$19,$G$22,$G$20)</f>
        <v>0</v>
      </c>
      <c r="M228" s="8">
        <f>_xll.DBRW($F$14,M$36,$G$16,$G$17,$G$18,$D228,$F228,$G$19,$G$22,$G$20)</f>
        <v>0</v>
      </c>
      <c r="N228" s="8">
        <f t="shared" si="81"/>
        <v>0</v>
      </c>
      <c r="O228" s="72"/>
      <c r="P228" s="71">
        <f>_xll.DBRW($F$14,P$36,$G$16,$G$17,$G$18,"YTD",$F228,$G$19,$G$22,$G$20)</f>
        <v>0</v>
      </c>
      <c r="Q228" s="71">
        <f>_xll.DBRW($F$14,Q$36,$G$16,$G$17,$G$18,"YTD",$F228,$G$19,$G$22,$G$20)</f>
        <v>0</v>
      </c>
      <c r="R228" s="71">
        <f>_xll.DBRW($F$14,R$36,$G$16,$G$17,$G$18,"YTD",$F228,$G$19,$G$22,$G$20)</f>
        <v>0</v>
      </c>
      <c r="S228" s="71">
        <f>_xll.DBRW($F$14,S$36,$G$16,$G$23,$G$18,"YTD",$F228,$G$19,$G$22,$G$20)</f>
        <v>0</v>
      </c>
      <c r="T228" s="72"/>
      <c r="U228" s="64">
        <f>_xll.DBRW($F$14,U$36,$G$16,$G$17,$G$18,"YTD",$F228,$G$19,$G$22,$G$20)</f>
        <v>0</v>
      </c>
      <c r="V228" s="64">
        <f>_xll.DBRW($F$14,V$36,$G$16,$G$17,$G$18,"YTD",$F228,$G$19,$G$22,$G$20)</f>
        <v>0</v>
      </c>
      <c r="W228" s="64">
        <f t="shared" si="82"/>
        <v>0</v>
      </c>
      <c r="X228" s="72"/>
      <c r="Y228" s="71">
        <f>_xll.DBRW($F$14,Y$36,$G$16,$G$17,$Y$29,$D228,$F228,$G$19,$G$22,$G$20)</f>
        <v>0</v>
      </c>
      <c r="Z228" s="71">
        <f>_xll.DBRW($F$14,Z$36,$G$16,$G$17,$Z$29,$D228,$F228,$G$19,$G$22,$G$20)</f>
        <v>0</v>
      </c>
      <c r="AA228" s="71">
        <f>_xll.DBRW($F$14,AA$36,$G$16,$G$23,$AA$29,$D228,$F228,$G$19,$G$22,$G$20)</f>
        <v>0</v>
      </c>
    </row>
    <row r="229" spans="1:27" s="40" customFormat="1" x14ac:dyDescent="0.3">
      <c r="A229" s="36" t="str">
        <f>IF(_xll.TM1RPTELISCONSOLIDATED($F$167,$F229),IF(_xll.TM1RPTELLEV($F$167,$F229)&lt;=5,_xll.TM1RPTELLEV($F$167,$F229),"Default"),"Leaf")</f>
        <v>Leaf</v>
      </c>
      <c r="B229" s="36"/>
      <c r="C229" s="36"/>
      <c r="D229" s="40" t="str" cm="1">
        <f t="array" ref="D229">_xll.DBR("Finance:}ElementAttributes_Accounts - MA",F229,"Period YTD")</f>
        <v>YTD</v>
      </c>
      <c r="F229" s="108" t="s">
        <v>193</v>
      </c>
      <c r="G229" s="71">
        <f>_xll.DBRW($F$154,G$165,$G$157,$G$158,$G$159,$D229,$F229,$G$156,$G$162,$G$160)</f>
        <v>26000</v>
      </c>
      <c r="H229" s="71">
        <f>_xll.DBRW($F$154,H$165,$G$157,$G$158,$G$159,$D229,$F229,$G$156,$G$162,$G$160)</f>
        <v>26000</v>
      </c>
      <c r="I229" s="71">
        <f>_xll.DBRW($F$154,I$165,$G$157,$G$158,$G$159,$D229,$F229,$G$156,$G$162,$G$160)</f>
        <v>0</v>
      </c>
      <c r="J229" s="71">
        <f>_xll.DBRW($F$14,J$36,$G$16,$G$23,$G$18,$D229,$F229,$G$19,$G$22,$G$20)</f>
        <v>0</v>
      </c>
      <c r="K229" s="72"/>
      <c r="L229" s="8">
        <f>_xll.DBRW($F$14,L$36,$G$16,$G$17,$G$18,$D229,$F229,$G$19,$G$22,$G$20)</f>
        <v>0</v>
      </c>
      <c r="M229" s="8">
        <f>_xll.DBRW($F$14,M$36,$G$16,$G$17,$G$18,$D229,$F229,$G$19,$G$22,$G$20)</f>
        <v>26000</v>
      </c>
      <c r="N229" s="8">
        <f t="shared" si="81"/>
        <v>26000</v>
      </c>
      <c r="O229" s="72"/>
      <c r="P229" s="71">
        <f>_xll.DBRW($F$14,P$36,$G$16,$G$17,$G$18,"YTD",$F229,$G$19,$G$22,$G$20)</f>
        <v>26000</v>
      </c>
      <c r="Q229" s="71">
        <f>_xll.DBRW($F$14,Q$36,$G$16,$G$17,$G$18,"YTD",$F229,$G$19,$G$22,$G$20)</f>
        <v>26000</v>
      </c>
      <c r="R229" s="71">
        <f>_xll.DBRW($F$14,R$36,$G$16,$G$17,$G$18,"YTD",$F229,$G$19,$G$22,$G$20)</f>
        <v>0</v>
      </c>
      <c r="S229" s="71">
        <f>_xll.DBRW($F$14,S$36,$G$16,$G$23,$G$18,"YTD",$F229,$G$19,$G$22,$G$20)</f>
        <v>0</v>
      </c>
      <c r="T229" s="72"/>
      <c r="U229" s="64">
        <f>_xll.DBRW($F$14,U$36,$G$16,$G$17,$G$18,"YTD",$F229,$G$19,$G$22,$G$20)</f>
        <v>0</v>
      </c>
      <c r="V229" s="64">
        <f>_xll.DBRW($F$14,V$36,$G$16,$G$17,$G$18,"YTD",$F229,$G$19,$G$22,$G$20)</f>
        <v>26000</v>
      </c>
      <c r="W229" s="64">
        <f t="shared" si="82"/>
        <v>26000</v>
      </c>
      <c r="X229" s="72"/>
      <c r="Y229" s="71">
        <f>_xll.DBRW($F$14,Y$36,$G$16,$G$17,$Y$29,$D229,$F229,$G$19,$G$22,$G$20)</f>
        <v>26000</v>
      </c>
      <c r="Z229" s="71">
        <f>_xll.DBRW($F$14,Z$36,$G$16,$G$17,$Z$29,$D229,$F229,$G$19,$G$22,$G$20)</f>
        <v>0</v>
      </c>
      <c r="AA229" s="71">
        <f>_xll.DBRW($F$14,AA$36,$G$16,$G$23,$AA$29,$D229,$F229,$G$19,$G$22,$G$20)</f>
        <v>0</v>
      </c>
    </row>
    <row r="230" spans="1:27" s="4" customFormat="1" x14ac:dyDescent="0.3">
      <c r="A230" s="4">
        <f>IF(_xll.TM1RPTELISCONSOLIDATED($F$167,$F230),IF(_xll.TM1RPTELLEV($F$167,$F230)&lt;=5,_xll.TM1RPTELLEV($F$167,$F230),"Default"),"Leaf")</f>
        <v>0</v>
      </c>
      <c r="D230" s="4" t="str" cm="1">
        <f t="array" ref="D230">_xll.DBR("Finance:}ElementAttributes_Accounts - MA",F230,"Period YTD")</f>
        <v>YTD</v>
      </c>
      <c r="F230" s="110" t="s">
        <v>194</v>
      </c>
      <c r="G230" s="57">
        <f>_xll.DBRW($F$154,G$165,$G$157,$G$158,$G$159,$D230,$F230,$G$156,$G$162,$G$160)</f>
        <v>-24086316.367525797</v>
      </c>
      <c r="H230" s="57">
        <f>_xll.DBRW($F$154,H$165,$G$157,$G$158,$G$159,$D230,$F230,$G$156,$G$162,$G$160)</f>
        <v>-24339352.072541989</v>
      </c>
      <c r="I230" s="57">
        <f>_xll.DBRW($F$154,I$165,$G$157,$G$158,$G$159,$D230,$F230,$G$156,$G$162,$G$160)</f>
        <v>-23834693.267146721</v>
      </c>
      <c r="J230" s="57">
        <f>_xll.DBRW($F$14,J$36,$G$16,$G$23,$G$18,$D230,$F230,$G$19,$G$22,$G$20)</f>
        <v>-19390367.409999985</v>
      </c>
      <c r="K230" s="58"/>
      <c r="L230" s="57">
        <f>_xll.DBRW($F$14,L$36,$G$16,$G$17,$G$18,$D230,$F230,$G$19,$G$22,$G$20)</f>
        <v>-6835838.9596503377</v>
      </c>
      <c r="M230" s="57">
        <f>_xll.DBRW($F$14,M$36,$G$16,$G$17,$G$18,$D230,$F230,$G$19,$G$22,$G$20)</f>
        <v>-251623.10037907492</v>
      </c>
      <c r="N230" s="57">
        <f t="shared" si="81"/>
        <v>-4695948.9575258121</v>
      </c>
      <c r="O230" s="58"/>
      <c r="P230" s="57">
        <f>_xll.DBRW($F$14,P$36,$G$16,$G$17,$G$18,"YTD",$F230,$G$19,$G$22,$G$20)</f>
        <v>-24086316.367525797</v>
      </c>
      <c r="Q230" s="57">
        <f>_xll.DBRW($F$14,Q$36,$G$16,$G$17,$G$18,"YTD",$F230,$G$19,$G$22,$G$20)</f>
        <v>-24339352.072541989</v>
      </c>
      <c r="R230" s="57">
        <f>_xll.DBRW($F$14,R$36,$G$16,$G$17,$G$18,"YTD",$F230,$G$19,$G$22,$G$20)</f>
        <v>-23834693.267146721</v>
      </c>
      <c r="S230" s="57">
        <f>_xll.DBRW($F$14,S$36,$G$16,$G$23,$G$18,"YTD",$F230,$G$19,$G$22,$G$20)</f>
        <v>-19390367.409999985</v>
      </c>
      <c r="T230" s="58"/>
      <c r="U230" s="57">
        <f>_xll.DBRW($F$14,U$36,$G$16,$G$17,$G$18,"YTD",$F230,$G$19,$G$22,$G$20)</f>
        <v>-6835838.9596503377</v>
      </c>
      <c r="V230" s="57">
        <f>_xll.DBRW($F$14,V$36,$G$16,$G$17,$G$18,"YTD",$F230,$G$19,$G$22,$G$20)</f>
        <v>-251623.10037907492</v>
      </c>
      <c r="W230" s="57">
        <f t="shared" si="82"/>
        <v>-4695948.9575258121</v>
      </c>
      <c r="X230" s="58"/>
      <c r="Y230" s="57">
        <f>_xll.DBRW($F$14,Y$36,$G$16,$G$17,$Y$29,$D230,$F230,$G$19,$G$22,$G$20)</f>
        <v>-24339352.072541989</v>
      </c>
      <c r="Z230" s="57">
        <f>_xll.DBRW($F$14,Z$36,$G$16,$G$17,$Z$29,$D230,$F230,$G$19,$G$22,$G$20)</f>
        <v>-23834693.267146721</v>
      </c>
      <c r="AA230" s="57">
        <f>_xll.DBRW($F$14,AA$36,$G$16,$G$23,$AA$29,$D230,$F230,$G$19,$G$22,$G$20)</f>
        <v>-19390367.409999985</v>
      </c>
    </row>
    <row r="232" spans="1:27" hidden="1" x14ac:dyDescent="0.3"/>
    <row r="233" spans="1:27" hidden="1" x14ac:dyDescent="0.3"/>
    <row r="234" spans="1:27" ht="15" hidden="1" thickBot="1" x14ac:dyDescent="0.35">
      <c r="A234" s="1" t="s">
        <v>0</v>
      </c>
      <c r="B234" s="1"/>
      <c r="C234" s="1"/>
    </row>
    <row r="235" spans="1:27" s="4" customFormat="1" ht="15" hidden="1" thickBot="1" x14ac:dyDescent="0.35">
      <c r="A235" s="4">
        <v>0</v>
      </c>
      <c r="F235" s="81" t="s">
        <v>4</v>
      </c>
      <c r="G235" s="82">
        <v>123.456789</v>
      </c>
    </row>
    <row r="236" spans="1:27" s="9" customFormat="1" ht="15" hidden="1" thickBot="1" x14ac:dyDescent="0.35">
      <c r="A236" s="9">
        <v>1</v>
      </c>
      <c r="F236" s="83" t="s">
        <v>4</v>
      </c>
      <c r="G236" s="84">
        <v>123.456789</v>
      </c>
    </row>
    <row r="237" spans="1:27" s="13" customFormat="1" ht="15" hidden="1" thickBot="1" x14ac:dyDescent="0.35">
      <c r="A237" s="13">
        <v>2</v>
      </c>
      <c r="F237" s="85" t="s">
        <v>4</v>
      </c>
      <c r="G237" s="86">
        <v>123.456789</v>
      </c>
    </row>
    <row r="238" spans="1:27" s="17" customFormat="1" ht="15" hidden="1" thickBot="1" x14ac:dyDescent="0.35">
      <c r="A238" s="17">
        <v>3</v>
      </c>
      <c r="F238" s="87" t="s">
        <v>4</v>
      </c>
      <c r="G238" s="88">
        <v>123.456789</v>
      </c>
      <c r="H238" s="57">
        <v>123.456789</v>
      </c>
    </row>
    <row r="239" spans="1:27" s="21" customFormat="1" ht="15" hidden="1" thickBot="1" x14ac:dyDescent="0.35">
      <c r="A239" s="21">
        <v>4</v>
      </c>
      <c r="F239" s="89" t="s">
        <v>4</v>
      </c>
      <c r="G239" s="90">
        <v>123.456789</v>
      </c>
    </row>
    <row r="240" spans="1:27" s="25" customFormat="1" ht="15" hidden="1" thickBot="1" x14ac:dyDescent="0.35">
      <c r="A240" s="25">
        <v>5</v>
      </c>
      <c r="F240" s="91" t="s">
        <v>4</v>
      </c>
    </row>
    <row r="241" spans="1:27" s="35" customFormat="1" hidden="1" x14ac:dyDescent="0.3">
      <c r="A241" s="31" t="s">
        <v>44</v>
      </c>
      <c r="B241" s="31"/>
      <c r="C241" s="31"/>
      <c r="F241" s="105" t="s">
        <v>4</v>
      </c>
      <c r="G241" s="107"/>
      <c r="H241" s="107"/>
      <c r="I241" s="107"/>
      <c r="J241" s="107"/>
      <c r="K241" s="58"/>
      <c r="L241" s="107"/>
      <c r="M241" s="107"/>
      <c r="N241" s="107"/>
      <c r="O241" s="58"/>
      <c r="P241" s="107"/>
      <c r="Q241" s="107"/>
      <c r="R241" s="107"/>
      <c r="S241" s="107"/>
      <c r="T241" s="58"/>
      <c r="U241" s="107"/>
      <c r="V241" s="107"/>
      <c r="W241" s="107"/>
      <c r="X241" s="58"/>
      <c r="Y241" s="107"/>
      <c r="Z241" s="107"/>
      <c r="AA241" s="107"/>
    </row>
    <row r="242" spans="1:27" s="40" customFormat="1" hidden="1" x14ac:dyDescent="0.3">
      <c r="A242" s="36" t="s">
        <v>2</v>
      </c>
      <c r="B242" s="36"/>
      <c r="C242" s="36"/>
      <c r="F242" s="51"/>
      <c r="G242" s="71"/>
      <c r="H242" s="71"/>
      <c r="I242" s="71"/>
      <c r="J242" s="71"/>
      <c r="K242" s="72"/>
      <c r="L242" s="8"/>
      <c r="M242" s="8"/>
      <c r="N242" s="8"/>
      <c r="O242" s="72"/>
      <c r="P242" s="71"/>
      <c r="Q242" s="71"/>
      <c r="R242" s="71"/>
      <c r="S242" s="71"/>
      <c r="T242" s="72"/>
      <c r="U242" s="64"/>
      <c r="V242" s="64"/>
      <c r="W242" s="64"/>
      <c r="X242" s="72"/>
      <c r="Y242" s="71"/>
      <c r="Z242" s="71"/>
      <c r="AA242" s="71"/>
    </row>
    <row r="243" spans="1:27" hidden="1" x14ac:dyDescent="0.3">
      <c r="A243" s="1" t="s">
        <v>3</v>
      </c>
      <c r="B243" s="1"/>
      <c r="C243" s="1"/>
    </row>
    <row r="244" spans="1:27" hidden="1" x14ac:dyDescent="0.3">
      <c r="F244" s="1" t="s">
        <v>40</v>
      </c>
    </row>
    <row r="245" spans="1:27" hidden="1" x14ac:dyDescent="0.3">
      <c r="F245" s="2" t="str">
        <f>_xll.TM1RPTVIEW("Finance:MA Cashflow:10412262",0,_xll.TM1RPTTITLE("Finance:m_MA Cashflow",$G$247),_xll.TM1RPTTITLE("Finance:Company",$G$248),_xll.TM1RPTTITLE("Finance:Financial Year",$G$249),_xll.TM1RPTTITLE("Finance:Period YTD",$G$250),_xll.TM1RPTTITLE("Finance:Financial Period",$G$251),_xll.TM1RPTTITLE("Finance:Consolidation Layer",$G$252),_xll.TM1RPTTITLE("Finance:FX Calculation",$G$253),TM1RPTFMTRNG10412262,TM1RPTFMTIDCOL10412262)</f>
        <v>Finance:MA Cashflow:10412262</v>
      </c>
    </row>
    <row r="246" spans="1:27" hidden="1" x14ac:dyDescent="0.3"/>
    <row r="247" spans="1:27" hidden="1" x14ac:dyDescent="0.3">
      <c r="F247" s="73" t="s">
        <v>41</v>
      </c>
      <c r="G247" s="92" t="str">
        <f>_xll.SUBNM("Finance:m_MA Cashflow",,"Value")</f>
        <v>Value</v>
      </c>
    </row>
    <row r="248" spans="1:27" hidden="1" x14ac:dyDescent="0.3">
      <c r="F248" s="73" t="s">
        <v>6</v>
      </c>
      <c r="G248" s="92" t="str">
        <f>_xll.SUBNM("Finance:Company",,"GROUP TOTAL","Short Name")</f>
        <v>GROUP TOTAL</v>
      </c>
    </row>
    <row r="249" spans="1:27" hidden="1" x14ac:dyDescent="0.3">
      <c r="F249" s="73" t="s">
        <v>7</v>
      </c>
      <c r="G249" s="92" t="str">
        <f>_xll.SUBNM("Finance:Financial Year","Reporting Year - User Selection","FY24")</f>
        <v>FY24</v>
      </c>
      <c r="H249" s="36" t="str">
        <f>"FY"&amp;RIGHT(G249,2)-1</f>
        <v>FY23</v>
      </c>
      <c r="I249" s="3"/>
    </row>
    <row r="250" spans="1:27" hidden="1" x14ac:dyDescent="0.3">
      <c r="F250" s="73" t="s">
        <v>10</v>
      </c>
      <c r="G250" s="92" t="str">
        <f>_xll.SUBNM("Finance:Period YTD",,"Period")</f>
        <v>Period</v>
      </c>
      <c r="H250" s="36" t="s">
        <v>42</v>
      </c>
      <c r="I250" s="3"/>
    </row>
    <row r="251" spans="1:27" hidden="1" x14ac:dyDescent="0.3">
      <c r="F251" s="73" t="s">
        <v>8</v>
      </c>
      <c r="G251" s="92" t="str">
        <f>G18</f>
        <v>P12</v>
      </c>
      <c r="H251" s="36" t="s">
        <v>43</v>
      </c>
      <c r="I251" s="3" t="s">
        <v>43</v>
      </c>
    </row>
    <row r="252" spans="1:27" hidden="1" x14ac:dyDescent="0.3">
      <c r="F252" s="73" t="s">
        <v>11</v>
      </c>
      <c r="G252" s="92" t="str">
        <f>_xll.SUBNM("Finance:Consolidation Layer","Default","Management Accounts")</f>
        <v>Management Accounts</v>
      </c>
    </row>
    <row r="253" spans="1:27" hidden="1" x14ac:dyDescent="0.3">
      <c r="F253" s="73" t="s">
        <v>5</v>
      </c>
      <c r="G253" s="92" t="str">
        <f>_xll.SUBNM("Finance:FX Calculation",,"GBP MA")</f>
        <v>GBP MA</v>
      </c>
    </row>
    <row r="254" spans="1:27" ht="15" hidden="1" thickBot="1" x14ac:dyDescent="0.35">
      <c r="G254" s="115" t="s">
        <v>31</v>
      </c>
      <c r="H254" s="115"/>
      <c r="I254" s="115"/>
      <c r="J254" s="115"/>
      <c r="K254" s="115"/>
      <c r="L254" s="115"/>
      <c r="M254" s="115"/>
      <c r="N254" s="115"/>
      <c r="P254" s="115" t="s">
        <v>42</v>
      </c>
      <c r="Q254" s="115"/>
      <c r="R254" s="115"/>
      <c r="S254" s="115"/>
      <c r="Y254" s="115" t="s">
        <v>33</v>
      </c>
      <c r="Z254" s="115"/>
      <c r="AA254" s="115"/>
    </row>
    <row r="255" spans="1:27" ht="15" hidden="1" thickBot="1" x14ac:dyDescent="0.35">
      <c r="G255" s="93" t="s">
        <v>12</v>
      </c>
      <c r="H255" s="76" t="str" cm="1">
        <f t="array" ref="H255">_xll.DBR("Finance:Model Settings","Value","Reporting Forecast Version")</f>
        <v>9+3 Forecast</v>
      </c>
      <c r="I255" s="94" t="s">
        <v>13</v>
      </c>
      <c r="J255" s="93" t="s">
        <v>12</v>
      </c>
      <c r="L255" s="93" t="str" cm="1">
        <f t="array" ref="L255">_xll.DBR("Finance:Model Settings","Value","Reporting Forecast Version")</f>
        <v>9+3 Forecast</v>
      </c>
      <c r="M255" s="94" t="s">
        <v>13</v>
      </c>
      <c r="N255" s="93" t="s">
        <v>12</v>
      </c>
      <c r="P255" s="93" t="s">
        <v>12</v>
      </c>
      <c r="Q255" s="76" t="str" cm="1">
        <f t="array" ref="Q255">_xll.DBR("Finance:Model Settings","Value","Reporting Forecast Version")</f>
        <v>9+3 Forecast</v>
      </c>
      <c r="R255" s="94" t="s">
        <v>13</v>
      </c>
      <c r="S255" s="93" t="s">
        <v>12</v>
      </c>
      <c r="U255" s="93" t="str" cm="1">
        <f t="array" ref="U255">_xll.DBR("Finance:Model Settings","Value","Reporting Forecast Version")</f>
        <v>9+3 Forecast</v>
      </c>
      <c r="V255" s="94" t="s">
        <v>13</v>
      </c>
      <c r="W255" s="93" t="s">
        <v>12</v>
      </c>
      <c r="Y255" s="76" t="str" cm="1">
        <f t="array" ref="Y255">_xll.DBR("Finance:Model Settings","Value","Reporting Forecast Version")</f>
        <v>9+3 Forecast</v>
      </c>
      <c r="Z255" s="94" t="s">
        <v>13</v>
      </c>
      <c r="AA255" s="93" t="s">
        <v>12</v>
      </c>
    </row>
    <row r="256" spans="1:27" hidden="1" x14ac:dyDescent="0.3">
      <c r="G256" s="79" t="s">
        <v>20</v>
      </c>
      <c r="H256" s="79" t="str">
        <f>H255</f>
        <v>9+3 Forecast</v>
      </c>
      <c r="I256" s="79" t="s">
        <v>22</v>
      </c>
      <c r="J256" s="79" t="s">
        <v>24</v>
      </c>
      <c r="K256" s="80"/>
      <c r="L256" s="79" t="s">
        <v>28</v>
      </c>
      <c r="M256" s="79" t="s">
        <v>29</v>
      </c>
      <c r="N256" s="79" t="s">
        <v>30</v>
      </c>
      <c r="O256" s="80"/>
      <c r="P256" s="79" t="s">
        <v>20</v>
      </c>
      <c r="Q256" s="79" t="str">
        <f>Q255</f>
        <v>9+3 Forecast</v>
      </c>
      <c r="R256" s="79" t="s">
        <v>22</v>
      </c>
      <c r="S256" s="79" t="s">
        <v>24</v>
      </c>
      <c r="T256" s="80"/>
      <c r="U256" s="79" t="s">
        <v>28</v>
      </c>
      <c r="V256" s="79" t="s">
        <v>29</v>
      </c>
      <c r="W256" s="79" t="s">
        <v>30</v>
      </c>
      <c r="X256" s="80"/>
      <c r="Y256" s="79" t="str">
        <f>Y255</f>
        <v>9+3 Forecast</v>
      </c>
      <c r="Z256" s="79" t="s">
        <v>22</v>
      </c>
      <c r="AA256" s="79" t="s">
        <v>24</v>
      </c>
    </row>
    <row r="257" spans="1:27" s="35" customFormat="1" x14ac:dyDescent="0.3">
      <c r="A257" s="31" t="str">
        <f t="shared" ref="A257" si="83">IF(E257="1","Total","Leaf")</f>
        <v>Total</v>
      </c>
      <c r="B257" s="31"/>
      <c r="C257" s="31"/>
      <c r="E257" s="35" t="str" cm="1">
        <f t="array" ref="E257">_xll.DBR("Finance:}elementAttributes_Accounts - Cashflow",F257,"Detailed Cashflow - Total")</f>
        <v>1</v>
      </c>
      <c r="F257" s="106" t="str">
        <f>_xll.TM1RPTROW($F$245,"Finance:Accounts - Cashflow","Cashflow Reporting Subset",,"Display Name",FALSE,,,FALSE)</f>
        <v>Opening Cash</v>
      </c>
      <c r="G257" s="107">
        <f>_xll.DBRW($F$245,G$255,$G$248,$G$249,$G$251,$G$250,$F257,$G$253,$G$252,$G$247)</f>
        <v>5092631.7864970975</v>
      </c>
      <c r="H257" s="107">
        <f>_xll.DBRW($F$245,H$255,$G$248,$G$249,$G$251,$G$250,$F257,$G$253,$G$252,$G$247)</f>
        <v>3020184.3750483133</v>
      </c>
      <c r="I257" s="107">
        <f>_xll.DBRW($F$245,I$255,$G$248,$G$249,$G$251,$G$250,$F257,$G$253,$G$252,$G$247)</f>
        <v>12284204.59045949</v>
      </c>
      <c r="J257" s="107">
        <f>_xll.DBRW($F$245,J$255,$G$248,$H$249,$G$251,$G$250,$F257,$G$253,$G$252,$G$247)</f>
        <v>10658418.669999996</v>
      </c>
      <c r="K257" s="58"/>
      <c r="L257" s="107">
        <f t="shared" ref="L257" si="84">G257-H257</f>
        <v>2072447.4114487842</v>
      </c>
      <c r="M257" s="107">
        <f t="shared" ref="M257" si="85">G257-I257</f>
        <v>-7191572.8039623927</v>
      </c>
      <c r="N257" s="107">
        <f t="shared" ref="N257" si="86">G257-J257</f>
        <v>-5565786.8835028987</v>
      </c>
      <c r="O257" s="58"/>
      <c r="P257" s="107">
        <f>_xll.DBRW($F$245,P$255,$G$248,$G$249,$G$251,$H$250,$F257,$G$253,$G$252,$G$247)</f>
        <v>10363700.779999997</v>
      </c>
      <c r="Q257" s="107">
        <f>_xll.DBRW($F$245,Q$255,$G$248,$G$249,$G$251,$H$250,$F257,$G$253,$G$252,$G$247)</f>
        <v>1875453.532789866</v>
      </c>
      <c r="R257" s="107">
        <f>_xll.DBRW($F$245,R$255,$G$248,$G$249,$G$251,$H$250,$F257,$G$253,$G$252,$G$247)</f>
        <v>8655245.48303077</v>
      </c>
      <c r="S257" s="107">
        <f>_xll.DBRW($F$245,S$255,$G$248,$H$249,$G$251,$H$250,$F257,$G$253,$G$252,$G$247)</f>
        <v>12782139.529999997</v>
      </c>
      <c r="T257" s="58"/>
      <c r="U257" s="107">
        <f t="shared" ref="U257" si="87">P257-Q257</f>
        <v>8488247.247210132</v>
      </c>
      <c r="V257" s="107">
        <f t="shared" ref="V257" si="88">P257-R257</f>
        <v>1708455.2969692275</v>
      </c>
      <c r="W257" s="107">
        <f t="shared" ref="W257" si="89">P257-S257</f>
        <v>-2418438.75</v>
      </c>
      <c r="X257" s="58"/>
      <c r="Y257" s="107">
        <f>_xll.DBRW($F$245,Y$255,$G$248,$G$249,$H$251,$H$250,$F257,$G$253,$G$252,$G$247)</f>
        <v>1875453.532789866</v>
      </c>
      <c r="Z257" s="107">
        <f>_xll.DBRW($F$245,Z$255,$G$248,$G$249,$H$251,$H$250,$F257,$G$253,$G$252,$G$247)</f>
        <v>8655245.48303077</v>
      </c>
      <c r="AA257" s="107">
        <f>_xll.DBRW($F$245,AA$255,$G$248,$H$249,$H$251,$H$250,$F257,$G$253,$G$252,$G$247)</f>
        <v>12782139.529999997</v>
      </c>
    </row>
    <row r="258" spans="1:27" s="40" customFormat="1" x14ac:dyDescent="0.3">
      <c r="A258" s="36" t="str">
        <f t="shared" ref="A258:A259" si="90">IF(E258="1","Total","Leaf")</f>
        <v>Leaf</v>
      </c>
      <c r="B258" s="36"/>
      <c r="C258" s="36"/>
      <c r="E258" s="40" t="str" cm="1">
        <f t="array" ref="E258">_xll.DBR("Finance:}elementAttributes_Accounts - Cashflow",F258,"Detailed Cashflow - Total")</f>
        <v/>
      </c>
      <c r="F258" s="108" t="s">
        <v>203</v>
      </c>
      <c r="G258" s="71">
        <f>_xll.DBRW($F$245,G$255,$G$248,$G$249,$G$251,$G$250,$F258,$G$253,$G$252,$G$247)</f>
        <v>5425.4903319353471</v>
      </c>
      <c r="H258" s="71">
        <f>_xll.DBRW($F$245,H$255,$G$248,$G$249,$G$251,$G$250,$F258,$G$253,$G$252,$G$247)</f>
        <v>1303082.1081676311</v>
      </c>
      <c r="I258" s="71">
        <f>_xll.DBRW($F$245,I$255,$G$248,$G$249,$G$251,$G$250,$F258,$G$253,$G$252,$G$247)</f>
        <v>255086.23378598492</v>
      </c>
      <c r="J258" s="71">
        <f>_xll.DBRW($F$245,J$255,$G$248,$H$249,$G$251,$G$250,$F258,$G$253,$G$252,$G$247)</f>
        <v>-172270.32178646768</v>
      </c>
      <c r="K258" s="72"/>
      <c r="L258" s="8">
        <f t="shared" ref="L258:L259" si="91">G258-H258</f>
        <v>-1297656.6178356959</v>
      </c>
      <c r="M258" s="8">
        <f t="shared" ref="M258:M259" si="92">G258-I258</f>
        <v>-249660.74345404957</v>
      </c>
      <c r="N258" s="8">
        <f t="shared" ref="N258:N259" si="93">G258-J258</f>
        <v>177695.81211840303</v>
      </c>
      <c r="O258" s="72"/>
      <c r="P258" s="71">
        <f>_xll.DBRW($F$245,P$255,$G$248,$G$249,$G$251,$H$250,$F258,$G$253,$G$252,$G$247)</f>
        <v>-283745.69075880526</v>
      </c>
      <c r="Q258" s="71">
        <f>_xll.DBRW($F$245,Q$255,$G$248,$G$249,$G$251,$H$250,$F258,$G$253,$G$252,$G$247)</f>
        <v>253477.01823631601</v>
      </c>
      <c r="R258" s="71">
        <f>_xll.DBRW($F$245,R$255,$G$248,$G$249,$G$251,$H$250,$F258,$G$253,$G$252,$G$247)</f>
        <v>219910.6858550465</v>
      </c>
      <c r="S258" s="71">
        <f>_xll.DBRW($F$245,S$255,$G$248,$H$249,$G$251,$H$250,$F258,$G$253,$G$252,$G$247)</f>
        <v>258142.82700147131</v>
      </c>
      <c r="T258" s="72"/>
      <c r="U258" s="64">
        <f t="shared" ref="U258:U259" si="94">P258-Q258</f>
        <v>-537222.7089951213</v>
      </c>
      <c r="V258" s="64">
        <f t="shared" ref="V258:V259" si="95">P258-R258</f>
        <v>-503656.37661385175</v>
      </c>
      <c r="W258" s="64">
        <f t="shared" ref="W258:W259" si="96">P258-S258</f>
        <v>-541888.51776027656</v>
      </c>
      <c r="X258" s="72"/>
      <c r="Y258" s="71">
        <f>_xll.DBRW($F$245,Y$255,$G$248,$G$249,$H$251,$H$250,$F258,$G$253,$G$252,$G$247)</f>
        <v>253477.01823631601</v>
      </c>
      <c r="Z258" s="71">
        <f>_xll.DBRW($F$245,Z$255,$G$248,$G$249,$H$251,$H$250,$F258,$G$253,$G$252,$G$247)</f>
        <v>219910.6858550465</v>
      </c>
      <c r="AA258" s="71">
        <f>_xll.DBRW($F$245,AA$255,$G$248,$H$249,$H$251,$H$250,$F258,$G$253,$G$252,$G$247)</f>
        <v>258142.82700147131</v>
      </c>
    </row>
    <row r="259" spans="1:27" s="40" customFormat="1" x14ac:dyDescent="0.3">
      <c r="A259" s="36" t="str">
        <f t="shared" si="90"/>
        <v>Leaf</v>
      </c>
      <c r="B259" s="36"/>
      <c r="C259" s="36"/>
      <c r="E259" s="40" t="str" cm="1">
        <f t="array" ref="E259">_xll.DBR("Finance:}elementAttributes_Accounts - Cashflow",F259,"Detailed Cashflow - Total")</f>
        <v/>
      </c>
      <c r="F259" s="108" t="s">
        <v>204</v>
      </c>
      <c r="G259" s="71">
        <f>_xll.DBRW($F$245,G$255,$G$248,$G$249,$G$251,$G$250,$F259,$G$253,$G$252,$G$247)</f>
        <v>5098057.2768290322</v>
      </c>
      <c r="H259" s="71">
        <f>_xll.DBRW($F$245,H$255,$G$248,$G$249,$G$251,$G$250,$F259,$G$253,$G$252,$G$247)</f>
        <v>4323266.4832159448</v>
      </c>
      <c r="I259" s="71">
        <f>_xll.DBRW($F$245,I$255,$G$248,$G$249,$G$251,$G$250,$F259,$G$253,$G$252,$G$247)</f>
        <v>12539290.824245477</v>
      </c>
      <c r="J259" s="71">
        <f>_xll.DBRW($F$245,J$255,$G$248,$H$249,$G$251,$G$250,$F259,$G$253,$G$252,$G$247)</f>
        <v>10486148.348213533</v>
      </c>
      <c r="K259" s="72"/>
      <c r="L259" s="8">
        <f t="shared" si="91"/>
        <v>774790.79361308739</v>
      </c>
      <c r="M259" s="8">
        <f t="shared" si="92"/>
        <v>-7441233.5474164449</v>
      </c>
      <c r="N259" s="8">
        <f t="shared" si="93"/>
        <v>-5388091.0713845007</v>
      </c>
      <c r="O259" s="72"/>
      <c r="P259" s="71">
        <f>_xll.DBRW($F$245,P$255,$G$248,$G$249,$G$251,$H$250,$F259,$G$253,$G$252,$G$247)</f>
        <v>10079955.089241195</v>
      </c>
      <c r="Q259" s="71">
        <f>_xll.DBRW($F$245,Q$255,$G$248,$G$249,$G$251,$H$250,$F259,$G$253,$G$252,$G$247)</f>
        <v>2128930.5510261822</v>
      </c>
      <c r="R259" s="71">
        <f>_xll.DBRW($F$245,R$255,$G$248,$G$249,$G$251,$H$250,$F259,$G$253,$G$252,$G$247)</f>
        <v>8875156.1688858178</v>
      </c>
      <c r="S259" s="71">
        <f>_xll.DBRW($F$245,S$255,$G$248,$H$249,$G$251,$H$250,$F259,$G$253,$G$252,$G$247)</f>
        <v>13040282.357001472</v>
      </c>
      <c r="T259" s="72"/>
      <c r="U259" s="64">
        <f t="shared" si="94"/>
        <v>7951024.5382150132</v>
      </c>
      <c r="V259" s="64">
        <f t="shared" si="95"/>
        <v>1204798.9203553777</v>
      </c>
      <c r="W259" s="64">
        <f t="shared" si="96"/>
        <v>-2960327.2677602768</v>
      </c>
      <c r="X259" s="72"/>
      <c r="Y259" s="71">
        <f>_xll.DBRW($F$245,Y$255,$G$248,$G$249,$H$251,$H$250,$F259,$G$253,$G$252,$G$247)</f>
        <v>2128930.5510261822</v>
      </c>
      <c r="Z259" s="71">
        <f>_xll.DBRW($F$245,Z$255,$G$248,$G$249,$H$251,$H$250,$F259,$G$253,$G$252,$G$247)</f>
        <v>8875156.1688858178</v>
      </c>
      <c r="AA259" s="71">
        <f>_xll.DBRW($F$245,AA$255,$G$248,$H$249,$H$251,$H$250,$F259,$G$253,$G$252,$G$247)</f>
        <v>13040282.357001472</v>
      </c>
    </row>
    <row r="260" spans="1:27" s="40" customFormat="1" x14ac:dyDescent="0.3">
      <c r="A260" s="36" t="str">
        <f t="shared" ref="A260:A263" si="97">IF(E260="1","Total","Leaf")</f>
        <v>Leaf</v>
      </c>
      <c r="B260" s="36"/>
      <c r="C260" s="36"/>
      <c r="E260" s="40" t="str" cm="1">
        <f t="array" ref="E260">_xll.DBR("Finance:}elementAttributes_Accounts - Cashflow",F260,"Detailed Cashflow - Total")</f>
        <v/>
      </c>
      <c r="F260" s="108" t="s">
        <v>54</v>
      </c>
      <c r="G260" s="71">
        <f>_xll.DBRW($F$245,G$255,$G$248,$G$249,$G$251,$G$250,$F260,$G$253,$G$252,$G$247)</f>
        <v>1995461.7087107273</v>
      </c>
      <c r="H260" s="71">
        <f>_xll.DBRW($F$245,H$255,$G$248,$G$249,$G$251,$G$250,$F260,$G$253,$G$252,$G$247)</f>
        <v>854250.78140687221</v>
      </c>
      <c r="I260" s="71">
        <f>_xll.DBRW($F$245,I$255,$G$248,$G$249,$G$251,$G$250,$F260,$G$253,$G$252,$G$247)</f>
        <v>457299.48140686273</v>
      </c>
      <c r="J260" s="71">
        <f>_xll.DBRW($F$245,J$255,$G$248,$H$249,$G$251,$G$250,$F260,$G$253,$G$252,$G$247)</f>
        <v>1674441.240260554</v>
      </c>
      <c r="K260" s="72"/>
      <c r="L260" s="8">
        <f t="shared" ref="L260:L263" si="98">G260-H260</f>
        <v>1141210.9273038551</v>
      </c>
      <c r="M260" s="8">
        <f t="shared" ref="M260:M263" si="99">G260-I260</f>
        <v>1538162.2273038644</v>
      </c>
      <c r="N260" s="8">
        <f t="shared" ref="N260:N263" si="100">G260-J260</f>
        <v>321020.46845017327</v>
      </c>
      <c r="O260" s="72"/>
      <c r="P260" s="71">
        <f>_xll.DBRW($F$245,P$255,$G$248,$G$249,$G$251,$H$250,$F260,$G$253,$G$252,$G$247)</f>
        <v>5814343.4484394509</v>
      </c>
      <c r="Q260" s="71">
        <f>_xll.DBRW($F$245,Q$255,$G$248,$G$249,$G$251,$H$250,$F260,$G$253,$G$252,$G$247)</f>
        <v>4225403.5176098598</v>
      </c>
      <c r="R260" s="71">
        <f>_xll.DBRW($F$245,R$255,$G$248,$G$249,$G$251,$H$250,$F260,$G$253,$G$252,$G$247)</f>
        <v>5401815.760743537</v>
      </c>
      <c r="S260" s="71">
        <f>_xll.DBRW($F$245,S$255,$G$248,$H$249,$G$251,$H$250,$F260,$G$253,$G$252,$G$247)</f>
        <v>5166354.005317945</v>
      </c>
      <c r="T260" s="72"/>
      <c r="U260" s="64">
        <f t="shared" ref="U260:U263" si="101">P260-Q260</f>
        <v>1588939.9308295911</v>
      </c>
      <c r="V260" s="64">
        <f t="shared" ref="V260:V263" si="102">P260-R260</f>
        <v>412527.68769591395</v>
      </c>
      <c r="W260" s="64">
        <f t="shared" ref="W260:W263" si="103">P260-S260</f>
        <v>647989.4431215059</v>
      </c>
      <c r="X260" s="72"/>
      <c r="Y260" s="71">
        <f>_xll.DBRW($F$245,Y$255,$G$248,$G$249,$H$251,$H$250,$F260,$G$253,$G$252,$G$247)</f>
        <v>4225403.5176098598</v>
      </c>
      <c r="Z260" s="71">
        <f>_xll.DBRW($F$245,Z$255,$G$248,$G$249,$H$251,$H$250,$F260,$G$253,$G$252,$G$247)</f>
        <v>5401815.760743537</v>
      </c>
      <c r="AA260" s="71">
        <f>_xll.DBRW($F$245,AA$255,$G$248,$H$249,$H$251,$H$250,$F260,$G$253,$G$252,$G$247)</f>
        <v>5166354.005317945</v>
      </c>
    </row>
    <row r="261" spans="1:27" s="40" customFormat="1" x14ac:dyDescent="0.3">
      <c r="A261" s="36" t="str">
        <f t="shared" si="97"/>
        <v>Leaf</v>
      </c>
      <c r="B261" s="36"/>
      <c r="C261" s="36"/>
      <c r="E261" s="40" t="str" cm="1">
        <f t="array" ref="E261">_xll.DBR("Finance:}elementAttributes_Accounts - Cashflow",F261,"Detailed Cashflow - Total")</f>
        <v/>
      </c>
      <c r="F261" s="108" t="s">
        <v>55</v>
      </c>
      <c r="G261" s="71">
        <f>_xll.DBRW($F$245,G$255,$G$248,$G$249,$G$251,$G$250,$F261,$G$253,$G$252,$G$247)</f>
        <v>405167.40331407078</v>
      </c>
      <c r="H261" s="71">
        <f>_xll.DBRW($F$245,H$255,$G$248,$G$249,$G$251,$G$250,$F261,$G$253,$G$252,$G$247)</f>
        <v>406905.24674453429</v>
      </c>
      <c r="I261" s="71">
        <f>_xll.DBRW($F$245,I$255,$G$248,$G$249,$G$251,$G$250,$F261,$G$253,$G$252,$G$247)</f>
        <v>580545.59674453444</v>
      </c>
      <c r="J261" s="71">
        <f>_xll.DBRW($F$245,J$255,$G$248,$H$249,$G$251,$G$250,$F261,$G$253,$G$252,$G$247)</f>
        <v>241968.44836238772</v>
      </c>
      <c r="K261" s="72"/>
      <c r="L261" s="8">
        <f t="shared" si="98"/>
        <v>-1737.8434304635157</v>
      </c>
      <c r="M261" s="8">
        <f t="shared" si="99"/>
        <v>-175378.19343046367</v>
      </c>
      <c r="N261" s="8">
        <f t="shared" si="100"/>
        <v>163198.95495168306</v>
      </c>
      <c r="O261" s="72"/>
      <c r="P261" s="71">
        <f>_xll.DBRW($F$245,P$255,$G$248,$G$249,$G$251,$H$250,$F261,$G$253,$G$252,$G$247)</f>
        <v>4849564.5412179595</v>
      </c>
      <c r="Q261" s="71">
        <f>_xll.DBRW($F$245,Q$255,$G$248,$G$249,$G$251,$H$250,$F261,$G$253,$G$252,$G$247)</f>
        <v>4934386.494636138</v>
      </c>
      <c r="R261" s="71">
        <f>_xll.DBRW($F$245,R$255,$G$248,$G$249,$G$251,$H$250,$F261,$G$253,$G$252,$G$247)</f>
        <v>5256626.5182911977</v>
      </c>
      <c r="S261" s="71">
        <f>_xll.DBRW($F$245,S$255,$G$248,$H$249,$G$251,$H$250,$F261,$G$253,$G$252,$G$247)</f>
        <v>4445068.539223765</v>
      </c>
      <c r="T261" s="72"/>
      <c r="U261" s="64">
        <f t="shared" si="101"/>
        <v>-84821.953418178484</v>
      </c>
      <c r="V261" s="64">
        <f t="shared" si="102"/>
        <v>-407061.97707323823</v>
      </c>
      <c r="W261" s="64">
        <f t="shared" si="103"/>
        <v>404496.00199419446</v>
      </c>
      <c r="X261" s="72"/>
      <c r="Y261" s="71">
        <f>_xll.DBRW($F$245,Y$255,$G$248,$G$249,$H$251,$H$250,$F261,$G$253,$G$252,$G$247)</f>
        <v>4934386.494636138</v>
      </c>
      <c r="Z261" s="71">
        <f>_xll.DBRW($F$245,Z$255,$G$248,$G$249,$H$251,$H$250,$F261,$G$253,$G$252,$G$247)</f>
        <v>5256626.5182911977</v>
      </c>
      <c r="AA261" s="71">
        <f>_xll.DBRW($F$245,AA$255,$G$248,$H$249,$H$251,$H$250,$F261,$G$253,$G$252,$G$247)</f>
        <v>4445068.539223765</v>
      </c>
    </row>
    <row r="262" spans="1:27" s="40" customFormat="1" x14ac:dyDescent="0.3">
      <c r="A262" s="36" t="str">
        <f t="shared" si="97"/>
        <v>Leaf</v>
      </c>
      <c r="B262" s="36"/>
      <c r="C262" s="36"/>
      <c r="E262" s="40" t="str" cm="1">
        <f t="array" ref="E262">_xll.DBR("Finance:}elementAttributes_Accounts - Cashflow",F262,"Detailed Cashflow - Total")</f>
        <v/>
      </c>
      <c r="F262" s="108" t="s">
        <v>56</v>
      </c>
      <c r="G262" s="71">
        <f>_xll.DBRW($F$245,G$255,$G$248,$G$249,$G$251,$G$250,$F262,$G$253,$G$252,$G$247)</f>
        <v>274856.67230190849</v>
      </c>
      <c r="H262" s="71">
        <f>_xll.DBRW($F$245,H$255,$G$248,$G$249,$G$251,$G$250,$F262,$G$253,$G$252,$G$247)</f>
        <v>223095.41028167956</v>
      </c>
      <c r="I262" s="71">
        <f>_xll.DBRW($F$245,I$255,$G$248,$G$249,$G$251,$G$250,$F262,$G$253,$G$252,$G$247)</f>
        <v>261168.03028167979</v>
      </c>
      <c r="J262" s="71">
        <f>_xll.DBRW($F$245,J$255,$G$248,$H$249,$G$251,$G$250,$F262,$G$253,$G$252,$G$247)</f>
        <v>399877.82229425432</v>
      </c>
      <c r="K262" s="72"/>
      <c r="L262" s="8">
        <f t="shared" si="98"/>
        <v>51761.262020228925</v>
      </c>
      <c r="M262" s="8">
        <f t="shared" si="99"/>
        <v>13688.642020228697</v>
      </c>
      <c r="N262" s="8">
        <f t="shared" si="100"/>
        <v>-125021.14999234583</v>
      </c>
      <c r="O262" s="72"/>
      <c r="P262" s="71">
        <f>_xll.DBRW($F$245,P$255,$G$248,$G$249,$G$251,$H$250,$F262,$G$253,$G$252,$G$247)</f>
        <v>2661302.1892611599</v>
      </c>
      <c r="Q262" s="71">
        <f>_xll.DBRW($F$245,Q$255,$G$248,$G$249,$G$251,$H$250,$F262,$G$253,$G$252,$G$247)</f>
        <v>2696830.3809780166</v>
      </c>
      <c r="R262" s="71">
        <f>_xll.DBRW($F$245,R$255,$G$248,$G$249,$G$251,$H$250,$F262,$G$253,$G$252,$G$247)</f>
        <v>2840168.4233385716</v>
      </c>
      <c r="S262" s="71">
        <f>_xll.DBRW($F$245,S$255,$G$248,$H$249,$G$251,$H$250,$F262,$G$253,$G$252,$G$247)</f>
        <v>3239905.232422953</v>
      </c>
      <c r="T262" s="72"/>
      <c r="U262" s="64">
        <f t="shared" si="101"/>
        <v>-35528.191716856789</v>
      </c>
      <c r="V262" s="64">
        <f t="shared" si="102"/>
        <v>-178866.2340774117</v>
      </c>
      <c r="W262" s="64">
        <f t="shared" si="103"/>
        <v>-578603.04316179315</v>
      </c>
      <c r="X262" s="72"/>
      <c r="Y262" s="71">
        <f>_xll.DBRW($F$245,Y$255,$G$248,$G$249,$H$251,$H$250,$F262,$G$253,$G$252,$G$247)</f>
        <v>2696830.3809780166</v>
      </c>
      <c r="Z262" s="71">
        <f>_xll.DBRW($F$245,Z$255,$G$248,$G$249,$H$251,$H$250,$F262,$G$253,$G$252,$G$247)</f>
        <v>2840168.4233385716</v>
      </c>
      <c r="AA262" s="71">
        <f>_xll.DBRW($F$245,AA$255,$G$248,$H$249,$H$251,$H$250,$F262,$G$253,$G$252,$G$247)</f>
        <v>3239905.232422953</v>
      </c>
    </row>
    <row r="263" spans="1:27" s="40" customFormat="1" x14ac:dyDescent="0.3">
      <c r="A263" s="36" t="str">
        <f t="shared" si="97"/>
        <v>Leaf</v>
      </c>
      <c r="B263" s="36"/>
      <c r="C263" s="36"/>
      <c r="E263" s="40" t="str" cm="1">
        <f t="array" ref="E263">_xll.DBR("Finance:}elementAttributes_Accounts - Cashflow",F263,"Detailed Cashflow - Total")</f>
        <v/>
      </c>
      <c r="F263" s="108" t="s">
        <v>57</v>
      </c>
      <c r="G263" s="71">
        <f>_xll.DBRW($F$245,G$255,$G$248,$G$249,$G$251,$G$250,$F263,$G$253,$G$252,$G$247)</f>
        <v>-43199.227839712301</v>
      </c>
      <c r="H263" s="71">
        <f>_xll.DBRW($F$245,H$255,$G$248,$G$249,$G$251,$G$250,$F263,$G$253,$G$252,$G$247)</f>
        <v>18245.248749784747</v>
      </c>
      <c r="I263" s="71">
        <f>_xll.DBRW($F$245,I$255,$G$248,$G$249,$G$251,$G$250,$F263,$G$253,$G$252,$G$247)</f>
        <v>15410.398749784739</v>
      </c>
      <c r="J263" s="71">
        <f>_xll.DBRW($F$245,J$255,$G$248,$H$249,$G$251,$G$250,$F263,$G$253,$G$252,$G$247)</f>
        <v>21105.080000000005</v>
      </c>
      <c r="K263" s="72"/>
      <c r="L263" s="8">
        <f t="shared" si="98"/>
        <v>-61444.476589497048</v>
      </c>
      <c r="M263" s="8">
        <f t="shared" si="99"/>
        <v>-58609.626589497042</v>
      </c>
      <c r="N263" s="8">
        <f t="shared" si="100"/>
        <v>-64304.307839712303</v>
      </c>
      <c r="O263" s="72"/>
      <c r="P263" s="71">
        <f>_xll.DBRW($F$245,P$255,$G$248,$G$249,$G$251,$H$250,$F263,$G$253,$G$252,$G$247)</f>
        <v>155235.88277677883</v>
      </c>
      <c r="Q263" s="71">
        <f>_xll.DBRW($F$245,Q$255,$G$248,$G$249,$G$251,$H$250,$F263,$G$253,$G$252,$G$247)</f>
        <v>225686.99129843296</v>
      </c>
      <c r="R263" s="71">
        <f>_xll.DBRW($F$245,R$255,$G$248,$G$249,$G$251,$H$250,$F263,$G$253,$G$252,$G$247)</f>
        <v>145507.50874978476</v>
      </c>
      <c r="S263" s="71">
        <f>_xll.DBRW($F$245,S$255,$G$248,$H$249,$G$251,$H$250,$F263,$G$253,$G$252,$G$247)</f>
        <v>193516.89999999997</v>
      </c>
      <c r="T263" s="72"/>
      <c r="U263" s="64">
        <f t="shared" si="101"/>
        <v>-70451.108521654125</v>
      </c>
      <c r="V263" s="64">
        <f t="shared" si="102"/>
        <v>9728.3740269940754</v>
      </c>
      <c r="W263" s="64">
        <f t="shared" si="103"/>
        <v>-38281.017223221133</v>
      </c>
      <c r="X263" s="72"/>
      <c r="Y263" s="71">
        <f>_xll.DBRW($F$245,Y$255,$G$248,$G$249,$H$251,$H$250,$F263,$G$253,$G$252,$G$247)</f>
        <v>225686.99129843296</v>
      </c>
      <c r="Z263" s="71">
        <f>_xll.DBRW($F$245,Z$255,$G$248,$G$249,$H$251,$H$250,$F263,$G$253,$G$252,$G$247)</f>
        <v>145507.50874978476</v>
      </c>
      <c r="AA263" s="71">
        <f>_xll.DBRW($F$245,AA$255,$G$248,$H$249,$H$251,$H$250,$F263,$G$253,$G$252,$G$247)</f>
        <v>193516.89999999997</v>
      </c>
    </row>
    <row r="264" spans="1:27" s="35" customFormat="1" x14ac:dyDescent="0.3">
      <c r="A264" s="31" t="str">
        <f t="shared" ref="A264:A271" si="104">IF(E264="1","Total","Leaf")</f>
        <v>Total</v>
      </c>
      <c r="B264" s="31"/>
      <c r="C264" s="31"/>
      <c r="E264" s="35" t="str" cm="1">
        <f t="array" ref="E264">_xll.DBR("Finance:}elementAttributes_Accounts - Cashflow",F264,"Detailed Cashflow - Total")</f>
        <v>1</v>
      </c>
      <c r="F264" s="109" t="s">
        <v>58</v>
      </c>
      <c r="G264" s="107">
        <f>_xll.DBRW($F$245,G$255,$G$248,$G$249,$G$251,$G$250,$F264,$G$253,$G$252,$G$247)</f>
        <v>2632286.556486994</v>
      </c>
      <c r="H264" s="107">
        <f>_xll.DBRW($F$245,H$255,$G$248,$G$249,$G$251,$G$250,$F264,$G$253,$G$252,$G$247)</f>
        <v>1502496.6871828707</v>
      </c>
      <c r="I264" s="107">
        <f>_xll.DBRW($F$245,I$255,$G$248,$G$249,$G$251,$G$250,$F264,$G$253,$G$252,$G$247)</f>
        <v>1314423.5071828617</v>
      </c>
      <c r="J264" s="107">
        <f>_xll.DBRW($F$245,J$255,$G$248,$H$249,$G$251,$G$250,$F264,$G$253,$G$252,$G$247)</f>
        <v>2337392.5909171961</v>
      </c>
      <c r="K264" s="58"/>
      <c r="L264" s="107">
        <f t="shared" ref="L264:L271" si="105">G264-H264</f>
        <v>1129789.8693041233</v>
      </c>
      <c r="M264" s="107">
        <f t="shared" ref="M264:M271" si="106">G264-I264</f>
        <v>1317863.0493041323</v>
      </c>
      <c r="N264" s="107">
        <f t="shared" ref="N264:N271" si="107">G264-J264</f>
        <v>294893.9655697979</v>
      </c>
      <c r="O264" s="58"/>
      <c r="P264" s="107">
        <f>_xll.DBRW($F$245,P$255,$G$248,$G$249,$G$251,$H$250,$F264,$G$253,$G$252,$G$247)</f>
        <v>13480446.061695348</v>
      </c>
      <c r="Q264" s="107">
        <f>_xll.DBRW($F$245,Q$255,$G$248,$G$249,$G$251,$H$250,$F264,$G$253,$G$252,$G$247)</f>
        <v>12082307.384522447</v>
      </c>
      <c r="R264" s="107">
        <f>_xll.DBRW($F$245,R$255,$G$248,$G$249,$G$251,$H$250,$F264,$G$253,$G$252,$G$247)</f>
        <v>13644118.21112309</v>
      </c>
      <c r="S264" s="107">
        <f>_xll.DBRW($F$245,S$255,$G$248,$H$249,$G$251,$H$250,$F264,$G$253,$G$252,$G$247)</f>
        <v>13044844.676964663</v>
      </c>
      <c r="T264" s="58"/>
      <c r="U264" s="107">
        <f t="shared" ref="U264:U271" si="108">P264-Q264</f>
        <v>1398138.6771729011</v>
      </c>
      <c r="V264" s="107">
        <f t="shared" ref="V264:V271" si="109">P264-R264</f>
        <v>-163672.14942774177</v>
      </c>
      <c r="W264" s="107">
        <f t="shared" ref="W264:W271" si="110">P264-S264</f>
        <v>435601.3847306855</v>
      </c>
      <c r="X264" s="58"/>
      <c r="Y264" s="107">
        <f>_xll.DBRW($F$245,Y$255,$G$248,$G$249,$H$251,$H$250,$F264,$G$253,$G$252,$G$247)</f>
        <v>12082307.384522447</v>
      </c>
      <c r="Z264" s="107">
        <f>_xll.DBRW($F$245,Z$255,$G$248,$G$249,$H$251,$H$250,$F264,$G$253,$G$252,$G$247)</f>
        <v>13644118.21112309</v>
      </c>
      <c r="AA264" s="107">
        <f>_xll.DBRW($F$245,AA$255,$G$248,$H$249,$H$251,$H$250,$F264,$G$253,$G$252,$G$247)</f>
        <v>13044844.676964663</v>
      </c>
    </row>
    <row r="265" spans="1:27" s="40" customFormat="1" x14ac:dyDescent="0.3">
      <c r="A265" s="36" t="str">
        <f t="shared" si="104"/>
        <v>Leaf</v>
      </c>
      <c r="B265" s="36"/>
      <c r="C265" s="36"/>
      <c r="E265" s="40" t="str" cm="1">
        <f t="array" ref="E265">_xll.DBR("Finance:}elementAttributes_Accounts - Cashflow",F265,"Detailed Cashflow - Total")</f>
        <v/>
      </c>
      <c r="F265" s="108" t="s">
        <v>59</v>
      </c>
      <c r="G265" s="71">
        <f>_xll.DBRW($F$245,G$255,$G$248,$G$249,$G$251,$G$250,$F265,$G$253,$G$252,$G$247)</f>
        <v>340523.31040027679</v>
      </c>
      <c r="H265" s="71">
        <f>_xll.DBRW($F$245,H$255,$G$248,$G$249,$G$251,$G$250,$F265,$G$253,$G$252,$G$247)</f>
        <v>-820421.65985685482</v>
      </c>
      <c r="I265" s="71">
        <f>_xll.DBRW($F$245,I$255,$G$248,$G$249,$G$251,$G$250,$F265,$G$253,$G$252,$G$247)</f>
        <v>-207476.03159471037</v>
      </c>
      <c r="J265" s="71">
        <f>_xll.DBRW($F$245,J$255,$G$248,$H$249,$G$251,$G$250,$F265,$G$253,$G$252,$G$247)</f>
        <v>1022305.9547817126</v>
      </c>
      <c r="K265" s="72"/>
      <c r="L265" s="8">
        <f t="shared" si="105"/>
        <v>1160944.9702571316</v>
      </c>
      <c r="M265" s="8">
        <f t="shared" si="106"/>
        <v>547999.3419949871</v>
      </c>
      <c r="N265" s="8">
        <f t="shared" si="107"/>
        <v>-681782.64438143582</v>
      </c>
      <c r="O265" s="72"/>
      <c r="P265" s="71">
        <f>_xll.DBRW($F$245,P$255,$G$248,$G$249,$G$251,$H$250,$F265,$G$253,$G$252,$G$247)</f>
        <v>4352142.8208585428</v>
      </c>
      <c r="Q265" s="71">
        <f>_xll.DBRW($F$245,Q$255,$G$248,$G$249,$G$251,$H$250,$F265,$G$253,$G$252,$G$247)</f>
        <v>-12544891.427673008</v>
      </c>
      <c r="R265" s="71">
        <f>_xll.DBRW($F$245,R$255,$G$248,$G$249,$G$251,$H$250,$F265,$G$253,$G$252,$G$247)</f>
        <v>2762655.0448266314</v>
      </c>
      <c r="S265" s="71">
        <f>_xll.DBRW($F$245,S$255,$G$248,$H$249,$G$251,$H$250,$F265,$G$253,$G$252,$G$247)</f>
        <v>1740346.3235711858</v>
      </c>
      <c r="T265" s="72"/>
      <c r="U265" s="64">
        <f t="shared" si="108"/>
        <v>16897034.24853155</v>
      </c>
      <c r="V265" s="64">
        <f t="shared" si="109"/>
        <v>1589487.7760319114</v>
      </c>
      <c r="W265" s="64">
        <f t="shared" si="110"/>
        <v>2611796.4972873572</v>
      </c>
      <c r="X265" s="72"/>
      <c r="Y265" s="71">
        <f>_xll.DBRW($F$245,Y$255,$G$248,$G$249,$H$251,$H$250,$F265,$G$253,$G$252,$G$247)</f>
        <v>-12544891.427673008</v>
      </c>
      <c r="Z265" s="71">
        <f>_xll.DBRW($F$245,Z$255,$G$248,$G$249,$H$251,$H$250,$F265,$G$253,$G$252,$G$247)</f>
        <v>2762655.0448266314</v>
      </c>
      <c r="AA265" s="71">
        <f>_xll.DBRW($F$245,AA$255,$G$248,$H$249,$H$251,$H$250,$F265,$G$253,$G$252,$G$247)</f>
        <v>1740346.3235711858</v>
      </c>
    </row>
    <row r="266" spans="1:27" s="40" customFormat="1" x14ac:dyDescent="0.3">
      <c r="A266" s="36" t="str">
        <f t="shared" si="104"/>
        <v>Leaf</v>
      </c>
      <c r="B266" s="36"/>
      <c r="C266" s="36"/>
      <c r="E266" s="40" t="str" cm="1">
        <f t="array" ref="E266">_xll.DBR("Finance:}elementAttributes_Accounts - Cashflow",F266,"Detailed Cashflow - Total")</f>
        <v/>
      </c>
      <c r="F266" s="108" t="s">
        <v>60</v>
      </c>
      <c r="G266" s="71">
        <f>_xll.DBRW($F$245,G$255,$G$248,$G$249,$G$251,$G$250,$F266,$G$253,$G$252,$G$247)</f>
        <v>961464.07503597811</v>
      </c>
      <c r="H266" s="71">
        <f>_xll.DBRW($F$245,H$255,$G$248,$G$249,$G$251,$G$250,$F266,$G$253,$G$252,$G$247)</f>
        <v>202875.78108631793</v>
      </c>
      <c r="I266" s="71">
        <f>_xll.DBRW($F$245,I$255,$G$248,$G$249,$G$251,$G$250,$F266,$G$253,$G$252,$G$247)</f>
        <v>295353.73751482321</v>
      </c>
      <c r="J266" s="71">
        <f>_xll.DBRW($F$245,J$255,$G$248,$H$249,$G$251,$G$250,$F266,$G$253,$G$252,$G$247)</f>
        <v>-894120.14092838997</v>
      </c>
      <c r="K266" s="72"/>
      <c r="L266" s="8">
        <f t="shared" si="105"/>
        <v>758588.29394966015</v>
      </c>
      <c r="M266" s="8">
        <f t="shared" si="106"/>
        <v>666110.3375211549</v>
      </c>
      <c r="N266" s="8">
        <f t="shared" si="107"/>
        <v>1855584.2159643681</v>
      </c>
      <c r="O266" s="72"/>
      <c r="P266" s="71">
        <f>_xll.DBRW($F$245,P$255,$G$248,$G$249,$G$251,$H$250,$F266,$G$253,$G$252,$G$247)</f>
        <v>1945353.9220824342</v>
      </c>
      <c r="Q266" s="71">
        <f>_xll.DBRW($F$245,Q$255,$G$248,$G$249,$G$251,$H$250,$F266,$G$253,$G$252,$G$247)</f>
        <v>-14430480.655527936</v>
      </c>
      <c r="R266" s="71">
        <f>_xll.DBRW($F$245,R$255,$G$248,$G$249,$G$251,$H$250,$F266,$G$253,$G$252,$G$247)</f>
        <v>-279223.20157570968</v>
      </c>
      <c r="S266" s="71">
        <f>_xll.DBRW($F$245,S$255,$G$248,$H$249,$G$251,$H$250,$F266,$G$253,$G$252,$G$247)</f>
        <v>-1517417.597725471</v>
      </c>
      <c r="T266" s="72"/>
      <c r="U266" s="64">
        <f t="shared" si="108"/>
        <v>16375834.57761037</v>
      </c>
      <c r="V266" s="64">
        <f t="shared" si="109"/>
        <v>2224577.1236581439</v>
      </c>
      <c r="W266" s="64">
        <f t="shared" si="110"/>
        <v>3462771.519807905</v>
      </c>
      <c r="X266" s="72"/>
      <c r="Y266" s="71">
        <f>_xll.DBRW($F$245,Y$255,$G$248,$G$249,$H$251,$H$250,$F266,$G$253,$G$252,$G$247)</f>
        <v>-14430480.655527936</v>
      </c>
      <c r="Z266" s="71">
        <f>_xll.DBRW($F$245,Z$255,$G$248,$G$249,$H$251,$H$250,$F266,$G$253,$G$252,$G$247)</f>
        <v>-279223.20157570968</v>
      </c>
      <c r="AA266" s="71">
        <f>_xll.DBRW($F$245,AA$255,$G$248,$H$249,$H$251,$H$250,$F266,$G$253,$G$252,$G$247)</f>
        <v>-1517417.597725471</v>
      </c>
    </row>
    <row r="267" spans="1:27" s="40" customFormat="1" x14ac:dyDescent="0.3">
      <c r="A267" s="36" t="str">
        <f t="shared" si="104"/>
        <v>Leaf</v>
      </c>
      <c r="B267" s="36"/>
      <c r="C267" s="36"/>
      <c r="E267" s="40" t="str" cm="1">
        <f t="array" ref="E267">_xll.DBR("Finance:}elementAttributes_Accounts - Cashflow",F267,"Detailed Cashflow - Total")</f>
        <v/>
      </c>
      <c r="F267" s="108" t="s">
        <v>61</v>
      </c>
      <c r="G267" s="71">
        <f>_xll.DBRW($F$245,G$255,$G$248,$G$249,$G$251,$G$250,$F267,$G$253,$G$252,$G$247)</f>
        <v>316209.40923996596</v>
      </c>
      <c r="H267" s="71">
        <f>_xll.DBRW($F$245,H$255,$G$248,$G$249,$G$251,$G$250,$F267,$G$253,$G$252,$G$247)</f>
        <v>1550070.4503250166</v>
      </c>
      <c r="I267" s="71">
        <f>_xll.DBRW($F$245,I$255,$G$248,$G$249,$G$251,$G$250,$F267,$G$253,$G$252,$G$247)</f>
        <v>157071.32048800669</v>
      </c>
      <c r="J267" s="71">
        <f>_xll.DBRW($F$245,J$255,$G$248,$H$249,$G$251,$G$250,$F267,$G$253,$G$252,$G$247)</f>
        <v>1686880.2090031782</v>
      </c>
      <c r="K267" s="72"/>
      <c r="L267" s="8">
        <f t="shared" si="105"/>
        <v>-1233861.0410850507</v>
      </c>
      <c r="M267" s="8">
        <f t="shared" si="106"/>
        <v>159138.08875195927</v>
      </c>
      <c r="N267" s="8">
        <f t="shared" si="107"/>
        <v>-1370670.7997632122</v>
      </c>
      <c r="O267" s="72"/>
      <c r="P267" s="71">
        <f>_xll.DBRW($F$245,P$255,$G$248,$G$249,$G$251,$H$250,$F267,$G$253,$G$252,$G$247)</f>
        <v>-2345400.6754443822</v>
      </c>
      <c r="Q267" s="71">
        <f>_xll.DBRW($F$245,Q$255,$G$248,$G$249,$G$251,$H$250,$F267,$G$253,$G$252,$G$247)</f>
        <v>8898371.8872355483</v>
      </c>
      <c r="R267" s="71">
        <f>_xll.DBRW($F$245,R$255,$G$248,$G$249,$G$251,$H$250,$F267,$G$253,$G$252,$G$247)</f>
        <v>942956.88620102045</v>
      </c>
      <c r="S267" s="71">
        <f>_xll.DBRW($F$245,S$255,$G$248,$H$249,$G$251,$H$250,$F267,$G$253,$G$252,$G$247)</f>
        <v>-1039689.6888922143</v>
      </c>
      <c r="T267" s="72"/>
      <c r="U267" s="64">
        <f t="shared" si="108"/>
        <v>-11243772.562679932</v>
      </c>
      <c r="V267" s="64">
        <f t="shared" si="109"/>
        <v>-3288357.5616454026</v>
      </c>
      <c r="W267" s="64">
        <f t="shared" si="110"/>
        <v>-1305710.9865521679</v>
      </c>
      <c r="X267" s="72"/>
      <c r="Y267" s="71">
        <f>_xll.DBRW($F$245,Y$255,$G$248,$G$249,$H$251,$H$250,$F267,$G$253,$G$252,$G$247)</f>
        <v>8898371.8872355483</v>
      </c>
      <c r="Z267" s="71">
        <f>_xll.DBRW($F$245,Z$255,$G$248,$G$249,$H$251,$H$250,$F267,$G$253,$G$252,$G$247)</f>
        <v>942956.88620102045</v>
      </c>
      <c r="AA267" s="71">
        <f>_xll.DBRW($F$245,AA$255,$G$248,$H$249,$H$251,$H$250,$F267,$G$253,$G$252,$G$247)</f>
        <v>-1039689.6888922143</v>
      </c>
    </row>
    <row r="268" spans="1:27" s="40" customFormat="1" x14ac:dyDescent="0.3">
      <c r="A268" s="36" t="str">
        <f t="shared" si="104"/>
        <v>Leaf</v>
      </c>
      <c r="B268" s="36"/>
      <c r="C268" s="36"/>
      <c r="E268" s="40" t="str" cm="1">
        <f t="array" ref="E268">_xll.DBR("Finance:}elementAttributes_Accounts - Cashflow",F268,"Detailed Cashflow - Total")</f>
        <v/>
      </c>
      <c r="F268" s="108" t="s">
        <v>62</v>
      </c>
      <c r="G268" s="71">
        <f>_xll.DBRW($F$245,G$255,$G$248,$G$249,$G$251,$G$250,$F268,$G$253,$G$252,$G$247)</f>
        <v>-19995335.766328286</v>
      </c>
      <c r="H268" s="71">
        <f>_xll.DBRW($F$245,H$255,$G$248,$G$249,$G$251,$G$250,$F268,$G$253,$G$252,$G$247)</f>
        <v>188731.82908565219</v>
      </c>
      <c r="I268" s="71">
        <f>_xll.DBRW($F$245,I$255,$G$248,$G$249,$G$251,$G$250,$F268,$G$253,$G$252,$G$247)</f>
        <v>527150.35675193765</v>
      </c>
      <c r="J268" s="71">
        <f>_xll.DBRW($F$245,J$255,$G$248,$H$249,$G$251,$G$250,$F268,$G$253,$G$252,$G$247)</f>
        <v>-977512.58976756327</v>
      </c>
      <c r="K268" s="72"/>
      <c r="L268" s="8">
        <f t="shared" si="105"/>
        <v>-20184067.595413938</v>
      </c>
      <c r="M268" s="8">
        <f t="shared" si="106"/>
        <v>-20522486.123080224</v>
      </c>
      <c r="N268" s="8">
        <f t="shared" si="107"/>
        <v>-19017823.176560722</v>
      </c>
      <c r="O268" s="72"/>
      <c r="P268" s="71">
        <f>_xll.DBRW($F$245,P$255,$G$248,$G$249,$G$251,$H$250,$F268,$G$253,$G$252,$G$247)</f>
        <v>-248382219.48959336</v>
      </c>
      <c r="Q268" s="71">
        <f>_xll.DBRW($F$245,Q$255,$G$248,$G$249,$G$251,$H$250,$F268,$G$253,$G$252,$G$247)</f>
        <v>24807185.56786222</v>
      </c>
      <c r="R268" s="71">
        <f>_xll.DBRW($F$245,R$255,$G$248,$G$249,$G$251,$H$250,$F268,$G$253,$G$252,$G$247)</f>
        <v>2310970.5076779309</v>
      </c>
      <c r="S268" s="71">
        <f>_xll.DBRW($F$245,S$255,$G$248,$H$249,$G$251,$H$250,$F268,$G$253,$G$252,$G$247)</f>
        <v>670422.45770119573</v>
      </c>
      <c r="T268" s="72"/>
      <c r="U268" s="64">
        <f t="shared" si="108"/>
        <v>-273189405.0574556</v>
      </c>
      <c r="V268" s="64">
        <f t="shared" si="109"/>
        <v>-250693189.9972713</v>
      </c>
      <c r="W268" s="64">
        <f t="shared" si="110"/>
        <v>-249052641.94729456</v>
      </c>
      <c r="X268" s="72"/>
      <c r="Y268" s="71">
        <f>_xll.DBRW($F$245,Y$255,$G$248,$G$249,$H$251,$H$250,$F268,$G$253,$G$252,$G$247)</f>
        <v>24807185.56786222</v>
      </c>
      <c r="Z268" s="71">
        <f>_xll.DBRW($F$245,Z$255,$G$248,$G$249,$H$251,$H$250,$F268,$G$253,$G$252,$G$247)</f>
        <v>2310970.5076779309</v>
      </c>
      <c r="AA268" s="71">
        <f>_xll.DBRW($F$245,AA$255,$G$248,$H$249,$H$251,$H$250,$F268,$G$253,$G$252,$G$247)</f>
        <v>670422.45770119573</v>
      </c>
    </row>
    <row r="269" spans="1:27" s="35" customFormat="1" x14ac:dyDescent="0.3">
      <c r="A269" s="31" t="str">
        <f t="shared" si="104"/>
        <v>Total</v>
      </c>
      <c r="B269" s="31"/>
      <c r="C269" s="31"/>
      <c r="E269" s="35" t="str" cm="1">
        <f t="array" ref="E269">_xll.DBR("Finance:}elementAttributes_Accounts - Cashflow",F269,"Detailed Cashflow - Total")</f>
        <v>1</v>
      </c>
      <c r="F269" s="109" t="s">
        <v>63</v>
      </c>
      <c r="G269" s="107">
        <f>_xll.DBRW($F$245,G$255,$G$248,$G$249,$G$251,$G$250,$F269,$G$253,$G$252,$G$247)</f>
        <v>-41600129.486081116</v>
      </c>
      <c r="H269" s="107">
        <f>_xll.DBRW($F$245,H$255,$G$248,$G$249,$G$251,$G$250,$F269,$G$253,$G$252,$G$247)</f>
        <v>392846.22311574669</v>
      </c>
      <c r="I269" s="107">
        <f>_xll.DBRW($F$245,I$255,$G$248,$G$249,$G$251,$G$250,$F269,$G$253,$G$252,$G$247)</f>
        <v>847722.7316862552</v>
      </c>
      <c r="J269" s="107">
        <f>_xll.DBRW($F$245,J$255,$G$248,$H$249,$G$251,$G$250,$F269,$G$253,$G$252,$G$247)</f>
        <v>837553.43308893708</v>
      </c>
      <c r="K269" s="58"/>
      <c r="L269" s="107">
        <f t="shared" si="105"/>
        <v>-41992975.709196866</v>
      </c>
      <c r="M269" s="107">
        <f t="shared" si="106"/>
        <v>-42447852.217767373</v>
      </c>
      <c r="N269" s="107">
        <f t="shared" si="107"/>
        <v>-42437682.919170052</v>
      </c>
      <c r="O269" s="58"/>
      <c r="P269" s="107">
        <f>_xll.DBRW($F$245,P$255,$G$248,$G$249,$G$251,$H$250,$F269,$G$253,$G$252,$G$247)</f>
        <v>-274626984.44754452</v>
      </c>
      <c r="Q269" s="107">
        <f>_xll.DBRW($F$245,Q$255,$G$248,$G$249,$G$251,$H$250,$F269,$G$253,$G$252,$G$247)</f>
        <v>5728483.334371171</v>
      </c>
      <c r="R269" s="107">
        <f>_xll.DBRW($F$245,R$255,$G$248,$G$249,$G$251,$H$250,$F269,$G$253,$G$252,$G$247)</f>
        <v>5812982.5856560729</v>
      </c>
      <c r="S269" s="107">
        <f>_xll.DBRW($F$245,S$255,$G$248,$H$249,$G$251,$H$250,$F269,$G$253,$G$252,$G$247)</f>
        <v>-146338.50534530354</v>
      </c>
      <c r="T269" s="58"/>
      <c r="U269" s="107">
        <f t="shared" si="108"/>
        <v>-280355467.78191566</v>
      </c>
      <c r="V269" s="107">
        <f t="shared" si="109"/>
        <v>-280439967.03320056</v>
      </c>
      <c r="W269" s="107">
        <f t="shared" si="110"/>
        <v>-274480645.94219923</v>
      </c>
      <c r="X269" s="58"/>
      <c r="Y269" s="107">
        <f>_xll.DBRW($F$245,Y$255,$G$248,$G$249,$H$251,$H$250,$F269,$G$253,$G$252,$G$247)</f>
        <v>5728483.334371171</v>
      </c>
      <c r="Z269" s="107">
        <f>_xll.DBRW($F$245,Z$255,$G$248,$G$249,$H$251,$H$250,$F269,$G$253,$G$252,$G$247)</f>
        <v>5812982.5856560729</v>
      </c>
      <c r="AA269" s="107">
        <f>_xll.DBRW($F$245,AA$255,$G$248,$H$249,$H$251,$H$250,$F269,$G$253,$G$252,$G$247)</f>
        <v>-146338.50534530354</v>
      </c>
    </row>
    <row r="270" spans="1:27" s="35" customFormat="1" x14ac:dyDescent="0.3">
      <c r="A270" s="31" t="str">
        <f t="shared" si="104"/>
        <v>Total</v>
      </c>
      <c r="B270" s="31"/>
      <c r="C270" s="31"/>
      <c r="E270" s="35" t="str" cm="1">
        <f t="array" ref="E270">_xll.DBR("Finance:}elementAttributes_Accounts - Cashflow",F270,"Detailed Cashflow - Total")</f>
        <v>1</v>
      </c>
      <c r="F270" s="109" t="s">
        <v>64</v>
      </c>
      <c r="G270" s="107">
        <f>_xll.DBRW($F$245,G$255,$G$248,$G$249,$G$251,$G$250,$F270,$G$253,$G$252,$G$247)</f>
        <v>-38967842.929594122</v>
      </c>
      <c r="H270" s="107">
        <f>_xll.DBRW($F$245,H$255,$G$248,$G$249,$G$251,$G$250,$F270,$G$253,$G$252,$G$247)</f>
        <v>1895342.9102986164</v>
      </c>
      <c r="I270" s="107">
        <f>_xll.DBRW($F$245,I$255,$G$248,$G$249,$G$251,$G$250,$F270,$G$253,$G$252,$G$247)</f>
        <v>2162146.2388691176</v>
      </c>
      <c r="J270" s="107">
        <f>_xll.DBRW($F$245,J$255,$G$248,$H$249,$G$251,$G$250,$F270,$G$253,$G$252,$G$247)</f>
        <v>3174946.0240061325</v>
      </c>
      <c r="K270" s="58"/>
      <c r="L270" s="107">
        <f t="shared" si="105"/>
        <v>-40863185.839892738</v>
      </c>
      <c r="M270" s="107">
        <f t="shared" si="106"/>
        <v>-41129989.168463238</v>
      </c>
      <c r="N270" s="107">
        <f t="shared" si="107"/>
        <v>-42142788.953600258</v>
      </c>
      <c r="O270" s="58"/>
      <c r="P270" s="107">
        <f>_xll.DBRW($F$245,P$255,$G$248,$G$249,$G$251,$H$250,$F270,$G$253,$G$252,$G$247)</f>
        <v>-261146538.38584915</v>
      </c>
      <c r="Q270" s="107">
        <f>_xll.DBRW($F$245,Q$255,$G$248,$G$249,$G$251,$H$250,$F270,$G$253,$G$252,$G$247)</f>
        <v>17810790.718893625</v>
      </c>
      <c r="R270" s="107">
        <f>_xll.DBRW($F$245,R$255,$G$248,$G$249,$G$251,$H$250,$F270,$G$253,$G$252,$G$247)</f>
        <v>19457100.796779156</v>
      </c>
      <c r="S270" s="107">
        <f>_xll.DBRW($F$245,S$255,$G$248,$H$249,$G$251,$H$250,$F270,$G$253,$G$252,$G$247)</f>
        <v>12898506.171619359</v>
      </c>
      <c r="T270" s="58"/>
      <c r="U270" s="107">
        <f t="shared" si="108"/>
        <v>-278957329.10474277</v>
      </c>
      <c r="V270" s="107">
        <f t="shared" si="109"/>
        <v>-280603639.18262827</v>
      </c>
      <c r="W270" s="107">
        <f t="shared" si="110"/>
        <v>-274045044.55746853</v>
      </c>
      <c r="X270" s="58"/>
      <c r="Y270" s="107">
        <f>_xll.DBRW($F$245,Y$255,$G$248,$G$249,$H$251,$H$250,$F270,$G$253,$G$252,$G$247)</f>
        <v>17810790.718893625</v>
      </c>
      <c r="Z270" s="107">
        <f>_xll.DBRW($F$245,Z$255,$G$248,$G$249,$H$251,$H$250,$F270,$G$253,$G$252,$G$247)</f>
        <v>19457100.796779156</v>
      </c>
      <c r="AA270" s="107">
        <f>_xll.DBRW($F$245,AA$255,$G$248,$H$249,$H$251,$H$250,$F270,$G$253,$G$252,$G$247)</f>
        <v>12898506.171619359</v>
      </c>
    </row>
    <row r="271" spans="1:27" s="40" customFormat="1" x14ac:dyDescent="0.3">
      <c r="A271" s="36" t="str">
        <f t="shared" si="104"/>
        <v>Leaf</v>
      </c>
      <c r="B271" s="36"/>
      <c r="C271" s="36"/>
      <c r="E271" s="40" t="str" cm="1">
        <f t="array" ref="E271">_xll.DBR("Finance:}elementAttributes_Accounts - Cashflow",F271,"Detailed Cashflow - Total")</f>
        <v/>
      </c>
      <c r="F271" s="108" t="s">
        <v>65</v>
      </c>
      <c r="G271" s="71">
        <f>_xll.DBRW($F$245,G$255,$G$248,$G$249,$G$251,$G$250,$F271,$G$253,$G$252,$G$247)</f>
        <v>193189.37366405659</v>
      </c>
      <c r="H271" s="71">
        <f>_xll.DBRW($F$245,H$255,$G$248,$G$249,$G$251,$G$250,$F271,$G$253,$G$252,$G$247)</f>
        <v>-230497.20302798774</v>
      </c>
      <c r="I271" s="71">
        <f>_xll.DBRW($F$245,I$255,$G$248,$G$249,$G$251,$G$250,$F271,$G$253,$G$252,$G$247)</f>
        <v>443119.93022481038</v>
      </c>
      <c r="J271" s="71">
        <f>_xll.DBRW($F$245,J$255,$G$248,$H$249,$G$251,$G$250,$F271,$G$253,$G$252,$G$247)</f>
        <v>-335141.07826472109</v>
      </c>
      <c r="K271" s="72"/>
      <c r="L271" s="8">
        <f t="shared" si="105"/>
        <v>423686.57669204433</v>
      </c>
      <c r="M271" s="8">
        <f t="shared" si="106"/>
        <v>-249930.55656075379</v>
      </c>
      <c r="N271" s="8">
        <f t="shared" si="107"/>
        <v>528330.45192877762</v>
      </c>
      <c r="O271" s="72"/>
      <c r="P271" s="71">
        <f>_xll.DBRW($F$245,P$255,$G$248,$G$249,$G$251,$H$250,$F271,$G$253,$G$252,$G$247)</f>
        <v>2394943.9296409669</v>
      </c>
      <c r="Q271" s="71">
        <f>_xll.DBRW($F$245,Q$255,$G$248,$G$249,$G$251,$H$250,$F271,$G$253,$G$252,$G$247)</f>
        <v>-36764930.101872258</v>
      </c>
      <c r="R271" s="71">
        <f>_xll.DBRW($F$245,R$255,$G$248,$G$249,$G$251,$H$250,$F271,$G$253,$G$252,$G$247)</f>
        <v>4471391.9844274344</v>
      </c>
      <c r="S271" s="71">
        <f>_xll.DBRW($F$245,S$255,$G$248,$H$249,$G$251,$H$250,$F271,$G$253,$G$252,$G$247)</f>
        <v>3469962.2942745737</v>
      </c>
      <c r="T271" s="72"/>
      <c r="U271" s="64">
        <f t="shared" si="108"/>
        <v>39159874.031513222</v>
      </c>
      <c r="V271" s="64">
        <f t="shared" si="109"/>
        <v>-2076448.0547864675</v>
      </c>
      <c r="W271" s="64">
        <f t="shared" si="110"/>
        <v>-1075018.3646336067</v>
      </c>
      <c r="X271" s="72"/>
      <c r="Y271" s="71">
        <f>_xll.DBRW($F$245,Y$255,$G$248,$G$249,$H$251,$H$250,$F271,$G$253,$G$252,$G$247)</f>
        <v>-36764930.101872258</v>
      </c>
      <c r="Z271" s="71">
        <f>_xll.DBRW($F$245,Z$255,$G$248,$G$249,$H$251,$H$250,$F271,$G$253,$G$252,$G$247)</f>
        <v>4471391.9844274344</v>
      </c>
      <c r="AA271" s="71">
        <f>_xll.DBRW($F$245,AA$255,$G$248,$H$249,$H$251,$H$250,$F271,$G$253,$G$252,$G$247)</f>
        <v>3469962.2942745737</v>
      </c>
    </row>
    <row r="272" spans="1:27" s="40" customFormat="1" x14ac:dyDescent="0.3">
      <c r="A272" s="36" t="str">
        <f t="shared" ref="A272:A287" si="111">IF(E272="1","Total","Leaf")</f>
        <v>Leaf</v>
      </c>
      <c r="B272" s="36"/>
      <c r="C272" s="36"/>
      <c r="E272" s="40" t="str" cm="1">
        <f t="array" ref="E272">_xll.DBR("Finance:}elementAttributes_Accounts - Cashflow",F272,"Detailed Cashflow - Total")</f>
        <v/>
      </c>
      <c r="F272" s="108" t="s">
        <v>66</v>
      </c>
      <c r="G272" s="71">
        <f>_xll.DBRW($F$245,G$255,$G$248,$G$249,$G$251,$G$250,$F272,$G$253,$G$252,$G$247)</f>
        <v>-11284.824433598764</v>
      </c>
      <c r="H272" s="71">
        <f>_xll.DBRW($F$245,H$255,$G$248,$G$249,$G$251,$G$250,$F272,$G$253,$G$252,$G$247)</f>
        <v>0</v>
      </c>
      <c r="I272" s="71">
        <f>_xll.DBRW($F$245,I$255,$G$248,$G$249,$G$251,$G$250,$F272,$G$253,$G$252,$G$247)</f>
        <v>0</v>
      </c>
      <c r="J272" s="71">
        <f>_xll.DBRW($F$245,J$255,$G$248,$H$249,$G$251,$G$250,$F272,$G$253,$G$252,$G$247)</f>
        <v>-11462.499999999964</v>
      </c>
      <c r="K272" s="72"/>
      <c r="L272" s="8">
        <f t="shared" ref="L272:L287" si="112">G272-H272</f>
        <v>-11284.824433598764</v>
      </c>
      <c r="M272" s="8">
        <f t="shared" ref="M272:M287" si="113">G272-I272</f>
        <v>-11284.824433598764</v>
      </c>
      <c r="N272" s="8">
        <f t="shared" ref="N272:N287" si="114">G272-J272</f>
        <v>177.67556640119983</v>
      </c>
      <c r="O272" s="72"/>
      <c r="P272" s="71">
        <f>_xll.DBRW($F$245,P$255,$G$248,$G$249,$G$251,$H$250,$F272,$G$253,$G$252,$G$247)</f>
        <v>106311.91413367701</v>
      </c>
      <c r="Q272" s="71">
        <f>_xll.DBRW($F$245,Q$255,$G$248,$G$249,$G$251,$H$250,$F272,$G$253,$G$252,$G$247)</f>
        <v>-23576221.468284428</v>
      </c>
      <c r="R272" s="71">
        <f>_xll.DBRW($F$245,R$255,$G$248,$G$249,$G$251,$H$250,$F272,$G$253,$G$252,$G$247)</f>
        <v>210920.70207361621</v>
      </c>
      <c r="S272" s="71">
        <f>_xll.DBRW($F$245,S$255,$G$248,$H$249,$G$251,$H$250,$F272,$G$253,$G$252,$G$247)</f>
        <v>83228.740075128735</v>
      </c>
      <c r="T272" s="72"/>
      <c r="U272" s="64">
        <f t="shared" ref="U272:U287" si="115">P272-Q272</f>
        <v>23682533.382418104</v>
      </c>
      <c r="V272" s="64">
        <f t="shared" ref="V272:V287" si="116">P272-R272</f>
        <v>-104608.7879399392</v>
      </c>
      <c r="W272" s="64">
        <f t="shared" ref="W272:W287" si="117">P272-S272</f>
        <v>23083.174058548277</v>
      </c>
      <c r="X272" s="72"/>
      <c r="Y272" s="71">
        <f>_xll.DBRW($F$245,Y$255,$G$248,$G$249,$H$251,$H$250,$F272,$G$253,$G$252,$G$247)</f>
        <v>-23576221.468284428</v>
      </c>
      <c r="Z272" s="71">
        <f>_xll.DBRW($F$245,Z$255,$G$248,$G$249,$H$251,$H$250,$F272,$G$253,$G$252,$G$247)</f>
        <v>210920.70207361621</v>
      </c>
      <c r="AA272" s="71">
        <f>_xll.DBRW($F$245,AA$255,$G$248,$H$249,$H$251,$H$250,$F272,$G$253,$G$252,$G$247)</f>
        <v>83228.740075128735</v>
      </c>
    </row>
    <row r="273" spans="1:27" s="40" customFormat="1" x14ac:dyDescent="0.3">
      <c r="A273" s="36" t="str">
        <f t="shared" si="111"/>
        <v>Leaf</v>
      </c>
      <c r="B273" s="36"/>
      <c r="C273" s="36"/>
      <c r="E273" s="40" t="str" cm="1">
        <f t="array" ref="E273">_xll.DBR("Finance:}elementAttributes_Accounts - Cashflow",F273,"Detailed Cashflow - Total")</f>
        <v/>
      </c>
      <c r="F273" s="108" t="s">
        <v>198</v>
      </c>
      <c r="G273" s="71">
        <f>_xll.DBRW($F$245,G$255,$G$248,$G$249,$G$251,$G$250,$F273,$G$253,$G$252,$G$247)</f>
        <v>0</v>
      </c>
      <c r="H273" s="71">
        <f>_xll.DBRW($F$245,H$255,$G$248,$G$249,$G$251,$G$250,$F273,$G$253,$G$252,$G$247)</f>
        <v>0</v>
      </c>
      <c r="I273" s="71">
        <f>_xll.DBRW($F$245,I$255,$G$248,$G$249,$G$251,$G$250,$F273,$G$253,$G$252,$G$247)</f>
        <v>0</v>
      </c>
      <c r="J273" s="71">
        <f>_xll.DBRW($F$245,J$255,$G$248,$H$249,$G$251,$G$250,$F273,$G$253,$G$252,$G$247)</f>
        <v>0</v>
      </c>
      <c r="K273" s="72"/>
      <c r="L273" s="8">
        <f t="shared" si="112"/>
        <v>0</v>
      </c>
      <c r="M273" s="8">
        <f t="shared" si="113"/>
        <v>0</v>
      </c>
      <c r="N273" s="8">
        <f t="shared" si="114"/>
        <v>0</v>
      </c>
      <c r="O273" s="72"/>
      <c r="P273" s="71">
        <f>_xll.DBRW($F$245,P$255,$G$248,$G$249,$G$251,$H$250,$F273,$G$253,$G$252,$G$247)</f>
        <v>0</v>
      </c>
      <c r="Q273" s="71">
        <f>_xll.DBRW($F$245,Q$255,$G$248,$G$249,$G$251,$H$250,$F273,$G$253,$G$252,$G$247)</f>
        <v>0</v>
      </c>
      <c r="R273" s="71">
        <f>_xll.DBRW($F$245,R$255,$G$248,$G$249,$G$251,$H$250,$F273,$G$253,$G$252,$G$247)</f>
        <v>0</v>
      </c>
      <c r="S273" s="71">
        <f>_xll.DBRW($F$245,S$255,$G$248,$H$249,$G$251,$H$250,$F273,$G$253,$G$252,$G$247)</f>
        <v>0</v>
      </c>
      <c r="T273" s="72"/>
      <c r="U273" s="64">
        <f t="shared" si="115"/>
        <v>0</v>
      </c>
      <c r="V273" s="64">
        <f t="shared" si="116"/>
        <v>0</v>
      </c>
      <c r="W273" s="64">
        <f t="shared" si="117"/>
        <v>0</v>
      </c>
      <c r="X273" s="72"/>
      <c r="Y273" s="71">
        <f>_xll.DBRW($F$245,Y$255,$G$248,$G$249,$H$251,$H$250,$F273,$G$253,$G$252,$G$247)</f>
        <v>0</v>
      </c>
      <c r="Z273" s="71">
        <f>_xll.DBRW($F$245,Z$255,$G$248,$G$249,$H$251,$H$250,$F273,$G$253,$G$252,$G$247)</f>
        <v>0</v>
      </c>
      <c r="AA273" s="71">
        <f>_xll.DBRW($F$245,AA$255,$G$248,$H$249,$H$251,$H$250,$F273,$G$253,$G$252,$G$247)</f>
        <v>0</v>
      </c>
    </row>
    <row r="274" spans="1:27" s="40" customFormat="1" x14ac:dyDescent="0.3">
      <c r="A274" s="36" t="str">
        <f t="shared" si="111"/>
        <v>Leaf</v>
      </c>
      <c r="B274" s="36"/>
      <c r="C274" s="36"/>
      <c r="E274" s="40" t="str" cm="1">
        <f t="array" ref="E274">_xll.DBR("Finance:}elementAttributes_Accounts - Cashflow",F274,"Detailed Cashflow - Total")</f>
        <v/>
      </c>
      <c r="F274" s="108" t="s">
        <v>67</v>
      </c>
      <c r="G274" s="71">
        <f>_xll.DBRW($F$245,G$255,$G$248,$G$249,$G$251,$G$250,$F274,$G$253,$G$252,$G$247)</f>
        <v>-402860.05040769925</v>
      </c>
      <c r="H274" s="71">
        <f>_xll.DBRW($F$245,H$255,$G$248,$G$249,$G$251,$G$250,$F274,$G$253,$G$252,$G$247)</f>
        <v>-460243.50100373768</v>
      </c>
      <c r="I274" s="71">
        <f>_xll.DBRW($F$245,I$255,$G$248,$G$249,$G$251,$G$250,$F274,$G$253,$G$252,$G$247)</f>
        <v>-660117.40794791607</v>
      </c>
      <c r="J274" s="71">
        <f>_xll.DBRW($F$245,J$255,$G$248,$H$249,$G$251,$G$250,$F274,$G$253,$G$252,$G$247)</f>
        <v>-735056.55027504452</v>
      </c>
      <c r="K274" s="72"/>
      <c r="L274" s="8">
        <f t="shared" si="112"/>
        <v>57383.450596038427</v>
      </c>
      <c r="M274" s="8">
        <f t="shared" si="113"/>
        <v>257257.35754021682</v>
      </c>
      <c r="N274" s="8">
        <f t="shared" si="114"/>
        <v>332196.49986734526</v>
      </c>
      <c r="O274" s="72"/>
      <c r="P274" s="71">
        <f>_xll.DBRW($F$245,P$255,$G$248,$G$249,$G$251,$H$250,$F274,$G$253,$G$252,$G$247)</f>
        <v>-74216.076996553427</v>
      </c>
      <c r="Q274" s="71">
        <f>_xll.DBRW($F$245,Q$255,$G$248,$G$249,$G$251,$H$250,$F274,$G$253,$G$252,$G$247)</f>
        <v>-6115200.2329346184</v>
      </c>
      <c r="R274" s="71">
        <f>_xll.DBRW($F$245,R$255,$G$248,$G$249,$G$251,$H$250,$F274,$G$253,$G$252,$G$247)</f>
        <v>-2354839.0252184579</v>
      </c>
      <c r="S274" s="71">
        <f>_xll.DBRW($F$245,S$255,$G$248,$H$249,$G$251,$H$250,$F274,$G$253,$G$252,$G$247)</f>
        <v>-899104.48292823741</v>
      </c>
      <c r="T274" s="72"/>
      <c r="U274" s="64">
        <f t="shared" si="115"/>
        <v>6040984.1559380647</v>
      </c>
      <c r="V274" s="64">
        <f t="shared" si="116"/>
        <v>2280622.9482219047</v>
      </c>
      <c r="W274" s="64">
        <f t="shared" si="117"/>
        <v>824888.40593168396</v>
      </c>
      <c r="X274" s="72"/>
      <c r="Y274" s="71">
        <f>_xll.DBRW($F$245,Y$255,$G$248,$G$249,$H$251,$H$250,$F274,$G$253,$G$252,$G$247)</f>
        <v>-6115200.2329346184</v>
      </c>
      <c r="Z274" s="71">
        <f>_xll.DBRW($F$245,Z$255,$G$248,$G$249,$H$251,$H$250,$F274,$G$253,$G$252,$G$247)</f>
        <v>-2354839.0252184579</v>
      </c>
      <c r="AA274" s="71">
        <f>_xll.DBRW($F$245,AA$255,$G$248,$H$249,$H$251,$H$250,$F274,$G$253,$G$252,$G$247)</f>
        <v>-899104.48292823741</v>
      </c>
    </row>
    <row r="275" spans="1:27" s="40" customFormat="1" x14ac:dyDescent="0.3">
      <c r="A275" s="36" t="str">
        <f t="shared" si="111"/>
        <v>Leaf</v>
      </c>
      <c r="B275" s="36"/>
      <c r="C275" s="36"/>
      <c r="E275" s="40" t="str" cm="1">
        <f t="array" ref="E275">_xll.DBR("Finance:}elementAttributes_Accounts - Cashflow",F275,"Detailed Cashflow - Total")</f>
        <v/>
      </c>
      <c r="F275" s="108" t="s">
        <v>68</v>
      </c>
      <c r="G275" s="71">
        <f>_xll.DBRW($F$245,G$255,$G$248,$G$249,$G$251,$G$250,$F275,$G$253,$G$252,$G$247)</f>
        <v>-466908.19013037515</v>
      </c>
      <c r="H275" s="71">
        <f>_xll.DBRW($F$245,H$255,$G$248,$G$249,$G$251,$G$250,$F275,$G$253,$G$252,$G$247)</f>
        <v>-424576.18510911509</v>
      </c>
      <c r="I275" s="71">
        <f>_xll.DBRW($F$245,I$255,$G$248,$G$249,$G$251,$G$250,$F275,$G$253,$G$252,$G$247)</f>
        <v>-427411.12510911515</v>
      </c>
      <c r="J275" s="71">
        <f>_xll.DBRW($F$245,J$255,$G$248,$H$249,$G$251,$G$250,$F275,$G$253,$G$252,$G$247)</f>
        <v>-378518.62562934286</v>
      </c>
      <c r="K275" s="72"/>
      <c r="L275" s="8">
        <f t="shared" si="112"/>
        <v>-42332.005021260062</v>
      </c>
      <c r="M275" s="8">
        <f t="shared" si="113"/>
        <v>-39497.065021260001</v>
      </c>
      <c r="N275" s="8">
        <f t="shared" si="114"/>
        <v>-88389.564501032291</v>
      </c>
      <c r="O275" s="72"/>
      <c r="P275" s="71">
        <f>_xll.DBRW($F$245,P$255,$G$248,$G$249,$G$251,$H$250,$F275,$G$253,$G$252,$G$247)</f>
        <v>-5249918.638747178</v>
      </c>
      <c r="Q275" s="71">
        <f>_xll.DBRW($F$245,Q$255,$G$248,$G$249,$G$251,$H$250,$F275,$G$253,$G$252,$G$247)</f>
        <v>-5246226.3540658662</v>
      </c>
      <c r="R275" s="71">
        <f>_xll.DBRW($F$245,R$255,$G$248,$G$249,$G$251,$H$250,$F275,$G$253,$G$252,$G$247)</f>
        <v>-5079936.8300386816</v>
      </c>
      <c r="S275" s="71">
        <f>_xll.DBRW($F$245,S$255,$G$248,$H$249,$G$251,$H$250,$F275,$G$253,$G$252,$G$247)</f>
        <v>-3743643.3617433822</v>
      </c>
      <c r="T275" s="72"/>
      <c r="U275" s="64">
        <f t="shared" si="115"/>
        <v>-3692.2846813118085</v>
      </c>
      <c r="V275" s="64">
        <f t="shared" si="116"/>
        <v>-169981.80870849639</v>
      </c>
      <c r="W275" s="64">
        <f t="shared" si="117"/>
        <v>-1506275.2770037958</v>
      </c>
      <c r="X275" s="72"/>
      <c r="Y275" s="71">
        <f>_xll.DBRW($F$245,Y$255,$G$248,$G$249,$H$251,$H$250,$F275,$G$253,$G$252,$G$247)</f>
        <v>-5246226.3540658662</v>
      </c>
      <c r="Z275" s="71">
        <f>_xll.DBRW($F$245,Z$255,$G$248,$G$249,$H$251,$H$250,$F275,$G$253,$G$252,$G$247)</f>
        <v>-5079936.8300386816</v>
      </c>
      <c r="AA275" s="71">
        <f>_xll.DBRW($F$245,AA$255,$G$248,$H$249,$H$251,$H$250,$F275,$G$253,$G$252,$G$247)</f>
        <v>-3743643.3617433822</v>
      </c>
    </row>
    <row r="276" spans="1:27" s="40" customFormat="1" x14ac:dyDescent="0.3">
      <c r="A276" s="36" t="str">
        <f t="shared" si="111"/>
        <v>Leaf</v>
      </c>
      <c r="B276" s="36"/>
      <c r="C276" s="36"/>
      <c r="E276" s="40" t="str" cm="1">
        <f t="array" ref="E276">_xll.DBR("Finance:}elementAttributes_Accounts - Cashflow",F276,"Detailed Cashflow - Total")</f>
        <v/>
      </c>
      <c r="F276" s="108" t="s">
        <v>69</v>
      </c>
      <c r="G276" s="71">
        <f>_xll.DBRW($F$245,G$255,$G$248,$G$249,$G$251,$G$250,$F276,$G$253,$G$252,$G$247)</f>
        <v>-288921.93268879189</v>
      </c>
      <c r="H276" s="71">
        <f>_xll.DBRW($F$245,H$255,$G$248,$G$249,$G$251,$G$250,$F276,$G$253,$G$252,$G$247)</f>
        <v>-44533.505931339911</v>
      </c>
      <c r="I276" s="71">
        <f>_xll.DBRW($F$245,I$255,$G$248,$G$249,$G$251,$G$250,$F276,$G$253,$G$252,$G$247)</f>
        <v>76000.180574713799</v>
      </c>
      <c r="J276" s="71">
        <f>_xll.DBRW($F$245,J$255,$G$248,$H$249,$G$251,$G$250,$F276,$G$253,$G$252,$G$247)</f>
        <v>-124817.41195687726</v>
      </c>
      <c r="K276" s="72"/>
      <c r="L276" s="8">
        <f t="shared" si="112"/>
        <v>-244388.42675745196</v>
      </c>
      <c r="M276" s="8">
        <f t="shared" si="113"/>
        <v>-364922.11326350569</v>
      </c>
      <c r="N276" s="8">
        <f t="shared" si="114"/>
        <v>-164104.52073191461</v>
      </c>
      <c r="O276" s="72"/>
      <c r="P276" s="71">
        <f>_xll.DBRW($F$245,P$255,$G$248,$G$249,$G$251,$H$250,$F276,$G$253,$G$252,$G$247)</f>
        <v>-770453.96063762833</v>
      </c>
      <c r="Q276" s="71">
        <f>_xll.DBRW($F$245,Q$255,$G$248,$G$249,$G$251,$H$250,$F276,$G$253,$G$252,$G$247)</f>
        <v>134764.63078608247</v>
      </c>
      <c r="R276" s="71">
        <f>_xll.DBRW($F$245,R$255,$G$248,$G$249,$G$251,$H$250,$F276,$G$253,$G$252,$G$247)</f>
        <v>-828324.22056161589</v>
      </c>
      <c r="S276" s="71">
        <f>_xll.DBRW($F$245,S$255,$G$248,$H$249,$G$251,$H$250,$F276,$G$253,$G$252,$G$247)</f>
        <v>-1670152.7298789057</v>
      </c>
      <c r="T276" s="72"/>
      <c r="U276" s="64">
        <f t="shared" si="115"/>
        <v>-905218.59142371081</v>
      </c>
      <c r="V276" s="64">
        <f t="shared" si="116"/>
        <v>57870.259923987556</v>
      </c>
      <c r="W276" s="64">
        <f t="shared" si="117"/>
        <v>899698.76924127736</v>
      </c>
      <c r="X276" s="72"/>
      <c r="Y276" s="71">
        <f>_xll.DBRW($F$245,Y$255,$G$248,$G$249,$H$251,$H$250,$F276,$G$253,$G$252,$G$247)</f>
        <v>134764.63078608247</v>
      </c>
      <c r="Z276" s="71">
        <f>_xll.DBRW($F$245,Z$255,$G$248,$G$249,$H$251,$H$250,$F276,$G$253,$G$252,$G$247)</f>
        <v>-828324.22056161589</v>
      </c>
      <c r="AA276" s="71">
        <f>_xll.DBRW($F$245,AA$255,$G$248,$H$249,$H$251,$H$250,$F276,$G$253,$G$252,$G$247)</f>
        <v>-1670152.7298789057</v>
      </c>
    </row>
    <row r="277" spans="1:27" s="40" customFormat="1" x14ac:dyDescent="0.3">
      <c r="A277" s="36" t="str">
        <f t="shared" si="111"/>
        <v>Leaf</v>
      </c>
      <c r="B277" s="36"/>
      <c r="C277" s="36"/>
      <c r="E277" s="40" t="str" cm="1">
        <f t="array" ref="E277">_xll.DBR("Finance:}elementAttributes_Accounts - Cashflow",F277,"Detailed Cashflow - Total")</f>
        <v/>
      </c>
      <c r="F277" s="108" t="s">
        <v>70</v>
      </c>
      <c r="G277" s="71">
        <f>_xll.DBRW($F$245,G$255,$G$248,$G$249,$G$251,$G$250,$F277,$G$253,$G$252,$G$247)</f>
        <v>0</v>
      </c>
      <c r="H277" s="71">
        <f>_xll.DBRW($F$245,H$255,$G$248,$G$249,$G$251,$G$250,$F277,$G$253,$G$252,$G$247)</f>
        <v>0</v>
      </c>
      <c r="I277" s="71">
        <f>_xll.DBRW($F$245,I$255,$G$248,$G$249,$G$251,$G$250,$F277,$G$253,$G$252,$G$247)</f>
        <v>0</v>
      </c>
      <c r="J277" s="71">
        <f>_xll.DBRW($F$245,J$255,$G$248,$H$249,$G$251,$G$250,$F277,$G$253,$G$252,$G$247)</f>
        <v>0</v>
      </c>
      <c r="K277" s="72"/>
      <c r="L277" s="8">
        <f t="shared" si="112"/>
        <v>0</v>
      </c>
      <c r="M277" s="8">
        <f t="shared" si="113"/>
        <v>0</v>
      </c>
      <c r="N277" s="8">
        <f t="shared" si="114"/>
        <v>0</v>
      </c>
      <c r="O277" s="72"/>
      <c r="P277" s="71">
        <f>_xll.DBRW($F$245,P$255,$G$248,$G$249,$G$251,$H$250,$F277,$G$253,$G$252,$G$247)</f>
        <v>18388.244586322646</v>
      </c>
      <c r="Q277" s="71">
        <f>_xll.DBRW($F$245,Q$255,$G$248,$G$249,$G$251,$H$250,$F277,$G$253,$G$252,$G$247)</f>
        <v>19348.026224664107</v>
      </c>
      <c r="R277" s="71">
        <f>_xll.DBRW($F$245,R$255,$G$248,$G$249,$G$251,$H$250,$F277,$G$253,$G$252,$G$247)</f>
        <v>0</v>
      </c>
      <c r="S277" s="71">
        <f>_xll.DBRW($F$245,S$255,$G$248,$H$249,$G$251,$H$250,$F277,$G$253,$G$252,$G$247)</f>
        <v>0</v>
      </c>
      <c r="T277" s="72"/>
      <c r="U277" s="64">
        <f t="shared" si="115"/>
        <v>-959.78163834146108</v>
      </c>
      <c r="V277" s="64">
        <f t="shared" si="116"/>
        <v>18388.244586322646</v>
      </c>
      <c r="W277" s="64">
        <f t="shared" si="117"/>
        <v>18388.244586322646</v>
      </c>
      <c r="X277" s="72"/>
      <c r="Y277" s="71">
        <f>_xll.DBRW($F$245,Y$255,$G$248,$G$249,$H$251,$H$250,$F277,$G$253,$G$252,$G$247)</f>
        <v>19348.026224664107</v>
      </c>
      <c r="Z277" s="71">
        <f>_xll.DBRW($F$245,Z$255,$G$248,$G$249,$H$251,$H$250,$F277,$G$253,$G$252,$G$247)</f>
        <v>0</v>
      </c>
      <c r="AA277" s="71">
        <f>_xll.DBRW($F$245,AA$255,$G$248,$H$249,$H$251,$H$250,$F277,$G$253,$G$252,$G$247)</f>
        <v>0</v>
      </c>
    </row>
    <row r="278" spans="1:27" s="40" customFormat="1" x14ac:dyDescent="0.3">
      <c r="A278" s="36" t="str">
        <f t="shared" si="111"/>
        <v>Leaf</v>
      </c>
      <c r="B278" s="36"/>
      <c r="C278" s="36"/>
      <c r="E278" s="40" t="str" cm="1">
        <f t="array" ref="E278">_xll.DBR("Finance:}elementAttributes_Accounts - Cashflow",F278,"Detailed Cashflow - Total")</f>
        <v/>
      </c>
      <c r="F278" s="108" t="s">
        <v>71</v>
      </c>
      <c r="G278" s="71">
        <f>_xll.DBRW($F$245,G$255,$G$248,$G$249,$G$251,$G$250,$F278,$G$253,$G$252,$G$247)</f>
        <v>41760128.816060662</v>
      </c>
      <c r="H278" s="71">
        <f>_xll.DBRW($F$245,H$255,$G$248,$G$249,$G$251,$G$250,$F278,$G$253,$G$252,$G$247)</f>
        <v>137960.2716864117</v>
      </c>
      <c r="I278" s="71">
        <f>_xll.DBRW($F$245,I$255,$G$248,$G$249,$G$251,$G$250,$F278,$G$253,$G$252,$G$247)</f>
        <v>-1068269.9366603955</v>
      </c>
      <c r="J278" s="71">
        <f>_xll.DBRW($F$245,J$255,$G$248,$H$249,$G$251,$G$250,$F278,$G$253,$G$252,$G$247)</f>
        <v>-254632.9836894013</v>
      </c>
      <c r="K278" s="72"/>
      <c r="L278" s="8">
        <f t="shared" si="112"/>
        <v>41622168.54437425</v>
      </c>
      <c r="M278" s="8">
        <f t="shared" si="113"/>
        <v>42828398.752721056</v>
      </c>
      <c r="N278" s="8">
        <f t="shared" si="114"/>
        <v>42014761.79975006</v>
      </c>
      <c r="O278" s="72"/>
      <c r="P278" s="71">
        <f>_xll.DBRW($F$245,P$255,$G$248,$G$249,$G$251,$H$250,$F278,$G$253,$G$252,$G$247)</f>
        <v>279765635.13018852</v>
      </c>
      <c r="Q278" s="71">
        <f>_xll.DBRW($F$245,Q$255,$G$248,$G$249,$G$251,$H$250,$F278,$G$253,$G$252,$G$247)</f>
        <v>37618782.97048904</v>
      </c>
      <c r="R278" s="71">
        <f>_xll.DBRW($F$245,R$255,$G$248,$G$249,$G$251,$H$250,$F278,$G$253,$G$252,$G$247)</f>
        <v>4809275.0929027358</v>
      </c>
      <c r="S278" s="71">
        <f>_xll.DBRW($F$245,S$255,$G$248,$H$249,$G$251,$H$250,$F278,$G$253,$G$252,$G$247)</f>
        <v>24025165.87637049</v>
      </c>
      <c r="T278" s="72"/>
      <c r="U278" s="64">
        <f t="shared" si="115"/>
        <v>242146852.1596995</v>
      </c>
      <c r="V278" s="64">
        <f t="shared" si="116"/>
        <v>274956360.0372858</v>
      </c>
      <c r="W278" s="64">
        <f t="shared" si="117"/>
        <v>255740469.25381804</v>
      </c>
      <c r="X278" s="72"/>
      <c r="Y278" s="71">
        <f>_xll.DBRW($F$245,Y$255,$G$248,$G$249,$H$251,$H$250,$F278,$G$253,$G$252,$G$247)</f>
        <v>37618782.97048904</v>
      </c>
      <c r="Z278" s="71">
        <f>_xll.DBRW($F$245,Z$255,$G$248,$G$249,$H$251,$H$250,$F278,$G$253,$G$252,$G$247)</f>
        <v>4809275.0929027358</v>
      </c>
      <c r="AA278" s="71">
        <f>_xll.DBRW($F$245,AA$255,$G$248,$H$249,$H$251,$H$250,$F278,$G$253,$G$252,$G$247)</f>
        <v>24025165.87637049</v>
      </c>
    </row>
    <row r="279" spans="1:27" s="40" customFormat="1" x14ac:dyDescent="0.3">
      <c r="A279" s="36" t="str">
        <f t="shared" si="111"/>
        <v>Leaf</v>
      </c>
      <c r="B279" s="36"/>
      <c r="C279" s="36"/>
      <c r="E279" s="40" t="str" cm="1">
        <f t="array" ref="E279">_xll.DBR("Finance:}elementAttributes_Accounts - Cashflow",F279,"Detailed Cashflow - Total")</f>
        <v/>
      </c>
      <c r="F279" s="108" t="s">
        <v>199</v>
      </c>
      <c r="G279" s="71">
        <f>_xll.DBRW($F$245,G$255,$G$248,$G$249,$G$251,$G$250,$F279,$G$253,$G$252,$G$247)</f>
        <v>-567902.51103922073</v>
      </c>
      <c r="H279" s="71">
        <f>_xll.DBRW($F$245,H$255,$G$248,$G$249,$G$251,$G$250,$F279,$G$253,$G$252,$G$247)</f>
        <v>495231.82192065625</v>
      </c>
      <c r="I279" s="71">
        <f>_xll.DBRW($F$245,I$255,$G$248,$G$249,$G$251,$G$250,$F279,$G$253,$G$252,$G$247)</f>
        <v>-272871.25265227875</v>
      </c>
      <c r="J279" s="71">
        <f>_xll.DBRW($F$245,J$255,$G$248,$H$249,$G$251,$G$250,$F279,$G$253,$G$252,$G$247)</f>
        <v>-767617.95139713935</v>
      </c>
      <c r="K279" s="72"/>
      <c r="L279" s="8">
        <f t="shared" si="112"/>
        <v>-1063134.3329598769</v>
      </c>
      <c r="M279" s="8">
        <f t="shared" si="113"/>
        <v>-295031.25838694198</v>
      </c>
      <c r="N279" s="8">
        <f t="shared" si="114"/>
        <v>199715.44035791862</v>
      </c>
      <c r="O279" s="72"/>
      <c r="P279" s="71">
        <f>_xll.DBRW($F$245,P$255,$G$248,$G$249,$G$251,$H$250,$F279,$G$253,$G$252,$G$247)</f>
        <v>-8555984.7079588715</v>
      </c>
      <c r="Q279" s="71">
        <f>_xll.DBRW($F$245,Q$255,$G$248,$G$249,$G$251,$H$250,$F279,$G$253,$G$252,$G$247)</f>
        <v>24099824.78362482</v>
      </c>
      <c r="R279" s="71">
        <f>_xll.DBRW($F$245,R$255,$G$248,$G$249,$G$251,$H$250,$F279,$G$253,$G$252,$G$247)</f>
        <v>-1355890.6632726912</v>
      </c>
      <c r="S279" s="71">
        <f>_xll.DBRW($F$245,S$255,$G$248,$H$249,$G$251,$H$250,$F279,$G$253,$G$252,$G$247)</f>
        <v>-969358.65228182648</v>
      </c>
      <c r="T279" s="72"/>
      <c r="U279" s="64">
        <f t="shared" si="115"/>
        <v>-32655809.49158369</v>
      </c>
      <c r="V279" s="64">
        <f t="shared" si="116"/>
        <v>-7200094.0446861805</v>
      </c>
      <c r="W279" s="64">
        <f t="shared" si="117"/>
        <v>-7586626.0556770451</v>
      </c>
      <c r="X279" s="72"/>
      <c r="Y279" s="71">
        <f>_xll.DBRW($F$245,Y$255,$G$248,$G$249,$H$251,$H$250,$F279,$G$253,$G$252,$G$247)</f>
        <v>24099824.78362482</v>
      </c>
      <c r="Z279" s="71">
        <f>_xll.DBRW($F$245,Z$255,$G$248,$G$249,$H$251,$H$250,$F279,$G$253,$G$252,$G$247)</f>
        <v>-1355890.6632726912</v>
      </c>
      <c r="AA279" s="71">
        <f>_xll.DBRW($F$245,AA$255,$G$248,$H$249,$H$251,$H$250,$F279,$G$253,$G$252,$G$247)</f>
        <v>-969358.65228182648</v>
      </c>
    </row>
    <row r="280" spans="1:27" s="40" customFormat="1" x14ac:dyDescent="0.3">
      <c r="A280" s="36" t="str">
        <f t="shared" si="111"/>
        <v>Leaf</v>
      </c>
      <c r="B280" s="36"/>
      <c r="C280" s="36"/>
      <c r="E280" s="40" t="str" cm="1">
        <f t="array" ref="E280">_xll.DBR("Finance:}elementAttributes_Accounts - Cashflow",F280,"Detailed Cashflow - Total")</f>
        <v/>
      </c>
      <c r="F280" s="108" t="s">
        <v>72</v>
      </c>
      <c r="G280" s="71">
        <f>_xll.DBRW($F$245,G$255,$G$248,$G$249,$G$251,$G$250,$F280,$G$253,$G$252,$G$247)</f>
        <v>-370552.8200000003</v>
      </c>
      <c r="H280" s="71">
        <f>_xll.DBRW($F$245,H$255,$G$248,$G$249,$G$251,$G$250,$F280,$G$253,$G$252,$G$247)</f>
        <v>-96000</v>
      </c>
      <c r="I280" s="71">
        <f>_xll.DBRW($F$245,I$255,$G$248,$G$249,$G$251,$G$250,$F280,$G$253,$G$252,$G$247)</f>
        <v>-111250</v>
      </c>
      <c r="J280" s="71">
        <f>_xll.DBRW($F$245,J$255,$G$248,$H$249,$G$251,$G$250,$F280,$G$253,$G$252,$G$247)</f>
        <v>-690146.11999999941</v>
      </c>
      <c r="K280" s="72"/>
      <c r="L280" s="8">
        <f t="shared" si="112"/>
        <v>-274552.8200000003</v>
      </c>
      <c r="M280" s="8">
        <f t="shared" si="113"/>
        <v>-259302.8200000003</v>
      </c>
      <c r="N280" s="8">
        <f t="shared" si="114"/>
        <v>319593.29999999912</v>
      </c>
      <c r="O280" s="72"/>
      <c r="P280" s="71">
        <f>_xll.DBRW($F$245,P$255,$G$248,$G$249,$G$251,$H$250,$F280,$G$253,$G$252,$G$247)</f>
        <v>11243519.290000001</v>
      </c>
      <c r="Q280" s="71">
        <f>_xll.DBRW($F$245,Q$255,$G$248,$G$249,$G$251,$H$250,$F280,$G$253,$G$252,$G$247)</f>
        <v>27108168.290000003</v>
      </c>
      <c r="R280" s="71">
        <f>_xll.DBRW($F$245,R$255,$G$248,$G$249,$G$251,$H$250,$F280,$G$253,$G$252,$G$247)</f>
        <v>-1094999.9600000009</v>
      </c>
      <c r="S280" s="71">
        <f>_xll.DBRW($F$245,S$255,$G$248,$H$249,$G$251,$H$250,$F280,$G$253,$G$252,$G$247)</f>
        <v>-12231421.360000001</v>
      </c>
      <c r="T280" s="72"/>
      <c r="U280" s="64">
        <f t="shared" si="115"/>
        <v>-15864649.000000002</v>
      </c>
      <c r="V280" s="64">
        <f t="shared" si="116"/>
        <v>12338519.250000002</v>
      </c>
      <c r="W280" s="64">
        <f t="shared" si="117"/>
        <v>23474940.650000002</v>
      </c>
      <c r="X280" s="72"/>
      <c r="Y280" s="71">
        <f>_xll.DBRW($F$245,Y$255,$G$248,$G$249,$H$251,$H$250,$F280,$G$253,$G$252,$G$247)</f>
        <v>27108168.290000003</v>
      </c>
      <c r="Z280" s="71">
        <f>_xll.DBRW($F$245,Z$255,$G$248,$G$249,$H$251,$H$250,$F280,$G$253,$G$252,$G$247)</f>
        <v>-1094999.9600000009</v>
      </c>
      <c r="AA280" s="71">
        <f>_xll.DBRW($F$245,AA$255,$G$248,$H$249,$H$251,$H$250,$F280,$G$253,$G$252,$G$247)</f>
        <v>-12231421.360000001</v>
      </c>
    </row>
    <row r="281" spans="1:27" s="40" customFormat="1" x14ac:dyDescent="0.3">
      <c r="A281" s="36" t="str">
        <f t="shared" si="111"/>
        <v>Leaf</v>
      </c>
      <c r="B281" s="36"/>
      <c r="C281" s="36"/>
      <c r="E281" s="40" t="str" cm="1">
        <f t="array" ref="E281">_xll.DBR("Finance:}elementAttributes_Accounts - Cashflow",F281,"Detailed Cashflow - Total")</f>
        <v/>
      </c>
      <c r="F281" s="108" t="s">
        <v>200</v>
      </c>
      <c r="G281" s="71">
        <f>_xll.DBRW($F$245,G$255,$G$248,$G$249,$G$251,$G$250,$F281,$G$253,$G$252,$G$247)</f>
        <v>0</v>
      </c>
      <c r="H281" s="71">
        <f>_xll.DBRW($F$245,H$255,$G$248,$G$249,$G$251,$G$250,$F281,$G$253,$G$252,$G$247)</f>
        <v>0</v>
      </c>
      <c r="I281" s="71">
        <f>_xll.DBRW($F$245,I$255,$G$248,$G$249,$G$251,$G$250,$F281,$G$253,$G$252,$G$247)</f>
        <v>0</v>
      </c>
      <c r="J281" s="71">
        <f>_xll.DBRW($F$245,J$255,$G$248,$H$249,$G$251,$G$250,$F281,$G$253,$G$252,$G$247)</f>
        <v>0</v>
      </c>
      <c r="K281" s="72"/>
      <c r="L281" s="8">
        <f t="shared" si="112"/>
        <v>0</v>
      </c>
      <c r="M281" s="8">
        <f t="shared" si="113"/>
        <v>0</v>
      </c>
      <c r="N281" s="8">
        <f t="shared" si="114"/>
        <v>0</v>
      </c>
      <c r="O281" s="72"/>
      <c r="P281" s="71">
        <f>_xll.DBRW($F$245,P$255,$G$248,$G$249,$G$251,$H$250,$F281,$G$253,$G$252,$G$247)</f>
        <v>-749996.00000000081</v>
      </c>
      <c r="Q281" s="71">
        <f>_xll.DBRW($F$245,Q$255,$G$248,$G$249,$G$251,$H$250,$F281,$G$253,$G$252,$G$247)</f>
        <v>-749996.00000000081</v>
      </c>
      <c r="R281" s="71">
        <f>_xll.DBRW($F$245,R$255,$G$248,$G$249,$G$251,$H$250,$F281,$G$253,$G$252,$G$247)</f>
        <v>0</v>
      </c>
      <c r="S281" s="71">
        <f>_xll.DBRW($F$245,S$255,$G$248,$H$249,$G$251,$H$250,$F281,$G$253,$G$252,$G$247)</f>
        <v>0</v>
      </c>
      <c r="T281" s="72"/>
      <c r="U281" s="64">
        <f t="shared" si="115"/>
        <v>0</v>
      </c>
      <c r="V281" s="64">
        <f t="shared" si="116"/>
        <v>-749996.00000000081</v>
      </c>
      <c r="W281" s="64">
        <f t="shared" si="117"/>
        <v>-749996.00000000081</v>
      </c>
      <c r="X281" s="72"/>
      <c r="Y281" s="71">
        <f>_xll.DBRW($F$245,Y$255,$G$248,$G$249,$H$251,$H$250,$F281,$G$253,$G$252,$G$247)</f>
        <v>-749996.00000000081</v>
      </c>
      <c r="Z281" s="71">
        <f>_xll.DBRW($F$245,Z$255,$G$248,$G$249,$H$251,$H$250,$F281,$G$253,$G$252,$G$247)</f>
        <v>0</v>
      </c>
      <c r="AA281" s="71">
        <f>_xll.DBRW($F$245,AA$255,$G$248,$H$249,$H$251,$H$250,$F281,$G$253,$G$252,$G$247)</f>
        <v>0</v>
      </c>
    </row>
    <row r="282" spans="1:27" s="35" customFormat="1" x14ac:dyDescent="0.3">
      <c r="A282" s="31" t="str">
        <f t="shared" si="111"/>
        <v>Total</v>
      </c>
      <c r="B282" s="31"/>
      <c r="C282" s="31"/>
      <c r="E282" s="35" t="str" cm="1">
        <f t="array" ref="E282">_xll.DBR("Finance:}elementAttributes_Accounts - Cashflow",F282,"Detailed Cashflow - Total")</f>
        <v>1</v>
      </c>
      <c r="F282" s="109" t="s">
        <v>73</v>
      </c>
      <c r="G282" s="107">
        <f>_xll.DBRW($F$245,G$255,$G$248,$G$249,$G$251,$G$250,$F282,$G$253,$G$252,$G$247)</f>
        <v>877044.93143090908</v>
      </c>
      <c r="H282" s="107">
        <f>_xll.DBRW($F$245,H$255,$G$248,$G$249,$G$251,$G$250,$F282,$G$253,$G$252,$G$247)</f>
        <v>1272684.6088335034</v>
      </c>
      <c r="I282" s="107">
        <f>_xll.DBRW($F$245,I$255,$G$248,$G$249,$G$251,$G$250,$F282,$G$253,$G$252,$G$247)</f>
        <v>141346.62729893613</v>
      </c>
      <c r="J282" s="107">
        <f>_xll.DBRW($F$245,J$255,$G$248,$H$249,$G$251,$G$250,$F282,$G$253,$G$252,$G$247)</f>
        <v>-122447.19720639316</v>
      </c>
      <c r="K282" s="58"/>
      <c r="L282" s="107">
        <f t="shared" si="112"/>
        <v>-395639.67740259436</v>
      </c>
      <c r="M282" s="107">
        <f t="shared" si="113"/>
        <v>735698.30413197295</v>
      </c>
      <c r="N282" s="107">
        <f t="shared" si="114"/>
        <v>999492.1286373022</v>
      </c>
      <c r="O282" s="58"/>
      <c r="P282" s="107">
        <f>_xll.DBRW($F$245,P$255,$G$248,$G$249,$G$251,$H$250,$F282,$G$253,$G$252,$G$247)</f>
        <v>17731686.738360114</v>
      </c>
      <c r="Q282" s="107">
        <f>_xll.DBRW($F$245,Q$255,$G$248,$G$249,$G$251,$H$250,$F282,$G$253,$G$252,$G$247)</f>
        <v>35089101.262861058</v>
      </c>
      <c r="R282" s="107">
        <f>_xll.DBRW($F$245,R$255,$G$248,$G$249,$G$251,$H$250,$F282,$G$253,$G$252,$G$247)</f>
        <v>18234697.877091497</v>
      </c>
      <c r="S282" s="107">
        <f>_xll.DBRW($F$245,S$255,$G$248,$H$249,$G$251,$H$250,$F282,$G$253,$G$252,$G$247)</f>
        <v>20963182.495507192</v>
      </c>
      <c r="T282" s="58"/>
      <c r="U282" s="107">
        <f t="shared" si="115"/>
        <v>-17357414.524500944</v>
      </c>
      <c r="V282" s="107">
        <f t="shared" si="116"/>
        <v>-503011.13873138279</v>
      </c>
      <c r="W282" s="107">
        <f t="shared" si="117"/>
        <v>-3231495.7571470775</v>
      </c>
      <c r="X282" s="58"/>
      <c r="Y282" s="107">
        <f>_xll.DBRW($F$245,Y$255,$G$248,$G$249,$H$251,$H$250,$F282,$G$253,$G$252,$G$247)</f>
        <v>35089101.262861058</v>
      </c>
      <c r="Z282" s="107">
        <f>_xll.DBRW($F$245,Z$255,$G$248,$G$249,$H$251,$H$250,$F282,$G$253,$G$252,$G$247)</f>
        <v>18234697.877091497</v>
      </c>
      <c r="AA282" s="107">
        <f>_xll.DBRW($F$245,AA$255,$G$248,$H$249,$H$251,$H$250,$F282,$G$253,$G$252,$G$247)</f>
        <v>20963182.495507192</v>
      </c>
    </row>
    <row r="283" spans="1:27" s="35" customFormat="1" x14ac:dyDescent="0.3">
      <c r="A283" s="31" t="str">
        <f t="shared" si="111"/>
        <v>Total</v>
      </c>
      <c r="B283" s="31"/>
      <c r="C283" s="31"/>
      <c r="E283" s="35" t="str" cm="1">
        <f t="array" ref="E283">_xll.DBR("Finance:}elementAttributes_Accounts - Cashflow",F283,"Detailed Cashflow - Total")</f>
        <v>1</v>
      </c>
      <c r="F283" s="109" t="s">
        <v>74</v>
      </c>
      <c r="G283" s="107">
        <f>_xll.DBRW($F$245,G$255,$G$248,$G$249,$G$251,$G$250,$F283,$G$253,$G$252,$G$247)</f>
        <v>877044.93143090908</v>
      </c>
      <c r="H283" s="107">
        <f>_xll.DBRW($F$245,H$255,$G$248,$G$249,$G$251,$G$250,$F283,$G$253,$G$252,$G$247)</f>
        <v>1272684.6088335034</v>
      </c>
      <c r="I283" s="107">
        <f>_xll.DBRW($F$245,I$255,$G$248,$G$249,$G$251,$G$250,$F283,$G$253,$G$252,$G$247)</f>
        <v>141346.62729893613</v>
      </c>
      <c r="J283" s="107">
        <f>_xll.DBRW($F$245,J$255,$G$248,$H$249,$G$251,$G$250,$F283,$G$253,$G$252,$G$247)</f>
        <v>-122447.19720639316</v>
      </c>
      <c r="K283" s="58"/>
      <c r="L283" s="107">
        <f t="shared" si="112"/>
        <v>-395639.67740259436</v>
      </c>
      <c r="M283" s="107">
        <f t="shared" si="113"/>
        <v>735698.30413197295</v>
      </c>
      <c r="N283" s="107">
        <f t="shared" si="114"/>
        <v>999492.1286373022</v>
      </c>
      <c r="O283" s="58"/>
      <c r="P283" s="107">
        <f>_xll.DBRW($F$245,P$255,$G$248,$G$249,$G$251,$H$250,$F283,$G$253,$G$252,$G$247)</f>
        <v>11619422.944542048</v>
      </c>
      <c r="Q283" s="107">
        <f>_xll.DBRW($F$245,Q$255,$G$248,$G$249,$G$251,$H$250,$F283,$G$253,$G$252,$G$247)</f>
        <v>28796438.827424154</v>
      </c>
      <c r="R283" s="107">
        <f>_xll.DBRW($F$245,R$255,$G$248,$G$249,$G$251,$H$250,$F283,$G$253,$G$252,$G$247)</f>
        <v>18234697.877091497</v>
      </c>
      <c r="S283" s="107">
        <f>_xll.DBRW($F$245,S$255,$G$248,$H$249,$G$251,$H$250,$F283,$G$253,$G$252,$G$247)</f>
        <v>20963182.495507192</v>
      </c>
      <c r="T283" s="58"/>
      <c r="U283" s="107">
        <f t="shared" si="115"/>
        <v>-17177015.882882103</v>
      </c>
      <c r="V283" s="107">
        <f t="shared" si="116"/>
        <v>-6615274.9325494487</v>
      </c>
      <c r="W283" s="107">
        <f t="shared" si="117"/>
        <v>-9343759.5509651434</v>
      </c>
      <c r="X283" s="58"/>
      <c r="Y283" s="107">
        <f>_xll.DBRW($F$245,Y$255,$G$248,$G$249,$H$251,$H$250,$F283,$G$253,$G$252,$G$247)</f>
        <v>28796438.827424154</v>
      </c>
      <c r="Z283" s="107">
        <f>_xll.DBRW($F$245,Z$255,$G$248,$G$249,$H$251,$H$250,$F283,$G$253,$G$252,$G$247)</f>
        <v>18234697.877091497</v>
      </c>
      <c r="AA283" s="107">
        <f>_xll.DBRW($F$245,AA$255,$G$248,$H$249,$H$251,$H$250,$F283,$G$253,$G$252,$G$247)</f>
        <v>20963182.495507192</v>
      </c>
    </row>
    <row r="284" spans="1:27" s="35" customFormat="1" x14ac:dyDescent="0.3">
      <c r="A284" s="31" t="str">
        <f t="shared" si="111"/>
        <v>Total</v>
      </c>
      <c r="B284" s="31"/>
      <c r="C284" s="31"/>
      <c r="E284" s="35" t="str" cm="1">
        <f t="array" ref="E284">_xll.DBR("Finance:}elementAttributes_Accounts - Cashflow",F284,"Detailed Cashflow - Total")</f>
        <v>1</v>
      </c>
      <c r="F284" s="109" t="s">
        <v>75</v>
      </c>
      <c r="G284" s="107">
        <f>_xll.DBRW($F$245,G$255,$G$248,$G$249,$G$251,$G$250,$F284,$G$253,$G$252,$G$247)</f>
        <v>5975102.208259942</v>
      </c>
      <c r="H284" s="107">
        <f>_xll.DBRW($F$245,H$255,$G$248,$G$249,$G$251,$G$250,$F284,$G$253,$G$252,$G$247)</f>
        <v>5595951.0920494497</v>
      </c>
      <c r="I284" s="107">
        <f>_xll.DBRW($F$245,I$255,$G$248,$G$249,$G$251,$G$250,$F284,$G$253,$G$252,$G$247)</f>
        <v>12680637.451544411</v>
      </c>
      <c r="J284" s="107">
        <f>_xll.DBRW($F$245,J$255,$G$248,$H$249,$G$251,$G$250,$F284,$G$253,$G$252,$G$247)</f>
        <v>10363701.15100714</v>
      </c>
      <c r="K284" s="58"/>
      <c r="L284" s="107">
        <f t="shared" si="112"/>
        <v>379151.11621049233</v>
      </c>
      <c r="M284" s="107">
        <f t="shared" si="113"/>
        <v>-6705535.2432844695</v>
      </c>
      <c r="N284" s="107">
        <f t="shared" si="114"/>
        <v>-4388598.942747198</v>
      </c>
      <c r="O284" s="58"/>
      <c r="P284" s="107">
        <f>_xll.DBRW($F$245,P$255,$G$248,$G$249,$G$251,$H$250,$F284,$G$253,$G$252,$G$247)</f>
        <v>21699378.03378325</v>
      </c>
      <c r="Q284" s="107">
        <f>_xll.DBRW($F$245,Q$255,$G$248,$G$249,$G$251,$H$250,$F284,$G$253,$G$252,$G$247)</f>
        <v>30925369.378450338</v>
      </c>
      <c r="R284" s="107">
        <f>_xll.DBRW($F$245,R$255,$G$248,$G$249,$G$251,$H$250,$F284,$G$253,$G$252,$G$247)</f>
        <v>27109854.045977309</v>
      </c>
      <c r="S284" s="107">
        <f>_xll.DBRW($F$245,S$255,$G$248,$H$249,$G$251,$H$250,$F284,$G$253,$G$252,$G$247)</f>
        <v>34003464.852508664</v>
      </c>
      <c r="T284" s="58"/>
      <c r="U284" s="107">
        <f t="shared" si="115"/>
        <v>-9225991.3446670882</v>
      </c>
      <c r="V284" s="107">
        <f t="shared" si="116"/>
        <v>-5410476.0121940598</v>
      </c>
      <c r="W284" s="107">
        <f t="shared" si="117"/>
        <v>-12304086.818725415</v>
      </c>
      <c r="X284" s="58"/>
      <c r="Y284" s="107">
        <f>_xll.DBRW($F$245,Y$255,$G$248,$G$249,$H$251,$H$250,$F284,$G$253,$G$252,$G$247)</f>
        <v>30925369.378450338</v>
      </c>
      <c r="Z284" s="107">
        <f>_xll.DBRW($F$245,Z$255,$G$248,$G$249,$H$251,$H$250,$F284,$G$253,$G$252,$G$247)</f>
        <v>27109854.045977309</v>
      </c>
      <c r="AA284" s="107">
        <f>_xll.DBRW($F$245,AA$255,$G$248,$H$249,$H$251,$H$250,$F284,$G$253,$G$252,$G$247)</f>
        <v>34003464.852508664</v>
      </c>
    </row>
    <row r="285" spans="1:27" s="40" customFormat="1" x14ac:dyDescent="0.3">
      <c r="A285" s="36" t="str">
        <f t="shared" si="111"/>
        <v>Leaf</v>
      </c>
      <c r="B285" s="36"/>
      <c r="C285" s="36"/>
      <c r="E285" s="40" t="str" cm="1">
        <f t="array" ref="E285">_xll.DBR("Finance:}elementAttributes_Accounts - Cashflow",F285,"Detailed Cashflow - Total")</f>
        <v/>
      </c>
      <c r="F285" s="108" t="s">
        <v>205</v>
      </c>
      <c r="G285" s="71">
        <f>_xll.DBRW($F$245,G$255,$G$248,$G$249,$G$251,$G$250,$F285,$G$253,$G$252,$G$247)</f>
        <v>5092631.7864970975</v>
      </c>
      <c r="H285" s="71">
        <f>_xll.DBRW($F$245,H$255,$G$248,$G$249,$G$251,$G$250,$F285,$G$253,$G$252,$G$247)</f>
        <v>3020184.3750483133</v>
      </c>
      <c r="I285" s="71">
        <f>_xll.DBRW($F$245,I$255,$G$248,$G$249,$G$251,$G$250,$F285,$G$253,$G$252,$G$247)</f>
        <v>12284204.59045949</v>
      </c>
      <c r="J285" s="71">
        <f>_xll.DBRW($F$245,J$255,$G$248,$H$249,$G$251,$G$250,$F285,$G$253,$G$252,$G$247)</f>
        <v>10658418.669999996</v>
      </c>
      <c r="K285" s="72"/>
      <c r="L285" s="8">
        <f t="shared" si="112"/>
        <v>2072447.4114487842</v>
      </c>
      <c r="M285" s="8">
        <f t="shared" si="113"/>
        <v>-7191572.8039623927</v>
      </c>
      <c r="N285" s="8">
        <f t="shared" si="114"/>
        <v>-5565786.8835028987</v>
      </c>
      <c r="O285" s="72"/>
      <c r="P285" s="71">
        <f>_xll.DBRW($F$245,P$255,$G$248,$G$249,$G$251,$H$250,$F285,$G$253,$G$252,$G$247)</f>
        <v>10363700.779999997</v>
      </c>
      <c r="Q285" s="71">
        <f>_xll.DBRW($F$245,Q$255,$G$248,$G$249,$G$251,$H$250,$F285,$G$253,$G$252,$G$247)</f>
        <v>1875453.532789866</v>
      </c>
      <c r="R285" s="71">
        <f>_xll.DBRW($F$245,R$255,$G$248,$G$249,$G$251,$H$250,$F285,$G$253,$G$252,$G$247)</f>
        <v>8655245.48303077</v>
      </c>
      <c r="S285" s="71">
        <f>_xll.DBRW($F$245,S$255,$G$248,$H$249,$G$251,$H$250,$F285,$G$253,$G$252,$G$247)</f>
        <v>12782139.529999997</v>
      </c>
      <c r="T285" s="72"/>
      <c r="U285" s="64">
        <f t="shared" si="115"/>
        <v>8488247.247210132</v>
      </c>
      <c r="V285" s="64">
        <f t="shared" si="116"/>
        <v>1708455.2969692275</v>
      </c>
      <c r="W285" s="64">
        <f t="shared" si="117"/>
        <v>-2418438.75</v>
      </c>
      <c r="X285" s="72"/>
      <c r="Y285" s="71">
        <f>_xll.DBRW($F$245,Y$255,$G$248,$G$249,$H$251,$H$250,$F285,$G$253,$G$252,$G$247)</f>
        <v>1875453.532789866</v>
      </c>
      <c r="Z285" s="71">
        <f>_xll.DBRW($F$245,Z$255,$G$248,$G$249,$H$251,$H$250,$F285,$G$253,$G$252,$G$247)</f>
        <v>8655245.48303077</v>
      </c>
      <c r="AA285" s="71">
        <f>_xll.DBRW($F$245,AA$255,$G$248,$H$249,$H$251,$H$250,$F285,$G$253,$G$252,$G$247)</f>
        <v>12782139.529999997</v>
      </c>
    </row>
    <row r="286" spans="1:27" s="40" customFormat="1" x14ac:dyDescent="0.3">
      <c r="A286" s="36" t="str">
        <f t="shared" si="111"/>
        <v>Leaf</v>
      </c>
      <c r="B286" s="36"/>
      <c r="C286" s="36"/>
      <c r="E286" s="40" t="str" cm="1">
        <f t="array" ref="E286">_xll.DBR("Finance:}elementAttributes_Accounts - Cashflow",F286,"Detailed Cashflow - Total")</f>
        <v/>
      </c>
      <c r="F286" s="108" t="s">
        <v>207</v>
      </c>
      <c r="G286" s="71">
        <f>_xll.DBRW($F$245,G$255,$G$248,$G$249,$G$251,$G$250,$F286,$G$253,$G$252,$G$247)</f>
        <v>3988.0908794292482</v>
      </c>
      <c r="H286" s="71">
        <f>_xll.DBRW($F$245,H$255,$G$248,$G$249,$G$251,$G$250,$F286,$G$253,$G$252,$G$247)</f>
        <v>-460243.50100373768</v>
      </c>
      <c r="I286" s="71">
        <f>_xll.DBRW($F$245,I$255,$G$248,$G$249,$G$251,$G$250,$F286,$G$253,$G$252,$G$247)</f>
        <v>-391700.56650456315</v>
      </c>
      <c r="J286" s="71">
        <f>_xll.DBRW($F$245,J$255,$G$248,$H$249,$G$251,$G$250,$F286,$G$253,$G$252,$G$247)</f>
        <v>681421.15026738122</v>
      </c>
      <c r="K286" s="72"/>
      <c r="L286" s="8">
        <f t="shared" si="112"/>
        <v>464231.59188316693</v>
      </c>
      <c r="M286" s="8">
        <f t="shared" si="113"/>
        <v>395688.65738399239</v>
      </c>
      <c r="N286" s="8">
        <f t="shared" si="114"/>
        <v>-677433.05938795197</v>
      </c>
      <c r="O286" s="72"/>
      <c r="P286" s="71">
        <f>_xll.DBRW($F$245,P$255,$G$248,$G$249,$G$251,$H$250,$F286,$G$253,$G$252,$G$247)</f>
        <v>532846.43423675536</v>
      </c>
      <c r="Q286" s="71">
        <f>_xll.DBRW($F$245,Q$255,$G$248,$G$249,$G$251,$H$250,$F286,$G$253,$G$252,$G$247)</f>
        <v>13027228.683277085</v>
      </c>
      <c r="R286" s="71">
        <f>_xll.DBRW($F$245,R$255,$G$248,$G$249,$G$251,$H$250,$F286,$G$253,$G$252,$G$247)</f>
        <v>2745937.3926374232</v>
      </c>
      <c r="S286" s="71">
        <f>_xll.DBRW($F$245,S$255,$G$248,$H$249,$G$251,$H$250,$F286,$G$253,$G$252,$G$247)</f>
        <v>455622.67470774171</v>
      </c>
      <c r="T286" s="72"/>
      <c r="U286" s="64">
        <f t="shared" si="115"/>
        <v>-12494382.24904033</v>
      </c>
      <c r="V286" s="64">
        <f t="shared" si="116"/>
        <v>-2213090.9584006676</v>
      </c>
      <c r="W286" s="64">
        <f t="shared" si="117"/>
        <v>77223.759529013652</v>
      </c>
      <c r="X286" s="72"/>
      <c r="Y286" s="71">
        <f>_xll.DBRW($F$245,Y$255,$G$248,$G$249,$H$251,$H$250,$F286,$G$253,$G$252,$G$247)</f>
        <v>13027228.683277085</v>
      </c>
      <c r="Z286" s="71">
        <f>_xll.DBRW($F$245,Z$255,$G$248,$G$249,$H$251,$H$250,$F286,$G$253,$G$252,$G$247)</f>
        <v>2745937.3926374232</v>
      </c>
      <c r="AA286" s="71">
        <f>_xll.DBRW($F$245,AA$255,$G$248,$H$249,$H$251,$H$250,$F286,$G$253,$G$252,$G$247)</f>
        <v>455622.67470774171</v>
      </c>
    </row>
    <row r="287" spans="1:27" s="40" customFormat="1" x14ac:dyDescent="0.3">
      <c r="A287" s="36" t="str">
        <f t="shared" si="111"/>
        <v>Leaf</v>
      </c>
      <c r="B287" s="36"/>
      <c r="C287" s="36"/>
      <c r="E287" s="40" t="str" cm="1">
        <f t="array" ref="E287">_xll.DBR("Finance:}elementAttributes_Accounts - Cashflow",F287,"Detailed Cashflow - Total")</f>
        <v/>
      </c>
      <c r="F287" s="108" t="s">
        <v>206</v>
      </c>
      <c r="G287" s="71">
        <f>_xll.DBRW($F$245,G$255,$G$248,$G$249,$G$251,$G$250,$F287,$G$253,$G$252,$G$247)</f>
        <v>-567902.51103922073</v>
      </c>
      <c r="H287" s="71">
        <f>_xll.DBRW($F$245,H$255,$G$248,$G$249,$G$251,$G$250,$F287,$G$253,$G$252,$G$247)</f>
        <v>495231.82192065625</v>
      </c>
      <c r="I287" s="71">
        <f>_xll.DBRW($F$245,I$255,$G$248,$G$249,$G$251,$G$250,$F287,$G$253,$G$252,$G$247)</f>
        <v>-272871.25265227875</v>
      </c>
      <c r="J287" s="71">
        <f>_xll.DBRW($F$245,J$255,$G$248,$H$249,$G$251,$G$250,$F287,$G$253,$G$252,$G$247)</f>
        <v>-767617.95139713935</v>
      </c>
      <c r="K287" s="72"/>
      <c r="L287" s="8">
        <f t="shared" si="112"/>
        <v>-1063134.3329598769</v>
      </c>
      <c r="M287" s="8">
        <f t="shared" si="113"/>
        <v>-295031.25838694198</v>
      </c>
      <c r="N287" s="8">
        <f t="shared" si="114"/>
        <v>199715.44035791862</v>
      </c>
      <c r="O287" s="72"/>
      <c r="P287" s="71">
        <f>_xll.DBRW($F$245,P$255,$G$248,$G$249,$G$251,$H$250,$F287,$G$253,$G$252,$G$247)</f>
        <v>-8555984.7079588715</v>
      </c>
      <c r="Q287" s="71">
        <f>_xll.DBRW($F$245,Q$255,$G$248,$G$249,$G$251,$H$250,$F287,$G$253,$G$252,$G$247)</f>
        <v>24099824.78362482</v>
      </c>
      <c r="R287" s="71">
        <f>_xll.DBRW($F$245,R$255,$G$248,$G$249,$G$251,$H$250,$F287,$G$253,$G$252,$G$247)</f>
        <v>-1355890.6632726912</v>
      </c>
      <c r="S287" s="71">
        <f>_xll.DBRW($F$245,S$255,$G$248,$H$249,$G$251,$H$250,$F287,$G$253,$G$252,$G$247)</f>
        <v>-969358.65228182648</v>
      </c>
      <c r="T287" s="72"/>
      <c r="U287" s="64">
        <f t="shared" si="115"/>
        <v>-32655809.49158369</v>
      </c>
      <c r="V287" s="64">
        <f t="shared" si="116"/>
        <v>-7200094.0446861805</v>
      </c>
      <c r="W287" s="64">
        <f t="shared" si="117"/>
        <v>-7586626.0556770451</v>
      </c>
      <c r="X287" s="72"/>
      <c r="Y287" s="71">
        <f>_xll.DBRW($F$245,Y$255,$G$248,$G$249,$H$251,$H$250,$F287,$G$253,$G$252,$G$247)</f>
        <v>24099824.78362482</v>
      </c>
      <c r="Z287" s="71">
        <f>_xll.DBRW($F$245,Z$255,$G$248,$G$249,$H$251,$H$250,$F287,$G$253,$G$252,$G$247)</f>
        <v>-1355890.6632726912</v>
      </c>
      <c r="AA287" s="71">
        <f>_xll.DBRW($F$245,AA$255,$G$248,$H$249,$H$251,$H$250,$F287,$G$253,$G$252,$G$247)</f>
        <v>-969358.65228182648</v>
      </c>
    </row>
    <row r="288" spans="1:27" s="35" customFormat="1" x14ac:dyDescent="0.3">
      <c r="A288" s="31" t="str">
        <f t="shared" ref="A288" si="118">IF(E288="1","Total","Leaf")</f>
        <v>Total</v>
      </c>
      <c r="B288" s="31"/>
      <c r="C288" s="31"/>
      <c r="E288" s="35" t="str" cm="1">
        <f t="array" ref="E288">_xll.DBR("Finance:}elementAttributes_Accounts - Cashflow",F288,"Detailed Cashflow - Total")</f>
        <v>1</v>
      </c>
      <c r="F288" s="109" t="s">
        <v>208</v>
      </c>
      <c r="G288" s="107">
        <f>_xll.DBRW($F$245,G$255,$G$248,$G$249,$G$251,$G$250,$F288,$G$253,$G$252,$G$247)</f>
        <v>4528717.3663373059</v>
      </c>
      <c r="H288" s="107">
        <f>_xll.DBRW($F$245,H$255,$G$248,$G$249,$G$251,$G$250,$F288,$G$253,$G$252,$G$247)</f>
        <v>3055172.6959652319</v>
      </c>
      <c r="I288" s="107">
        <f>_xll.DBRW($F$245,I$255,$G$248,$G$249,$G$251,$G$250,$F288,$G$253,$G$252,$G$247)</f>
        <v>11619632.771302648</v>
      </c>
      <c r="J288" s="107">
        <f>_xll.DBRW($F$245,J$255,$G$248,$H$249,$G$251,$G$250,$F288,$G$253,$G$252,$G$247)</f>
        <v>10572221.868870238</v>
      </c>
      <c r="K288" s="58"/>
      <c r="L288" s="107">
        <f t="shared" ref="L288" si="119">G288-H288</f>
        <v>1473544.670372074</v>
      </c>
      <c r="M288" s="107">
        <f t="shared" ref="M288" si="120">G288-I288</f>
        <v>-7090915.404965342</v>
      </c>
      <c r="N288" s="107">
        <f t="shared" ref="N288" si="121">G288-J288</f>
        <v>-6043504.502532932</v>
      </c>
      <c r="O288" s="58"/>
      <c r="P288" s="107">
        <f>_xll.DBRW($F$245,P$255,$G$248,$G$249,$G$251,$H$250,$F288,$G$253,$G$252,$G$247)</f>
        <v>2340562.5062778816</v>
      </c>
      <c r="Q288" s="107">
        <f>_xll.DBRW($F$245,Q$255,$G$248,$G$249,$G$251,$H$250,$F288,$G$253,$G$252,$G$247)</f>
        <v>39002506.999691769</v>
      </c>
      <c r="R288" s="107">
        <f>_xll.DBRW($F$245,R$255,$G$248,$G$249,$G$251,$H$250,$F288,$G$253,$G$252,$G$247)</f>
        <v>10045292.212395502</v>
      </c>
      <c r="S288" s="107">
        <f>_xll.DBRW($F$245,S$255,$G$248,$H$249,$G$251,$H$250,$F288,$G$253,$G$252,$G$247)</f>
        <v>12268403.552425914</v>
      </c>
      <c r="T288" s="58"/>
      <c r="U288" s="107">
        <f t="shared" ref="U288" si="122">P288-Q288</f>
        <v>-36661944.493413888</v>
      </c>
      <c r="V288" s="107">
        <f t="shared" ref="V288" si="123">P288-R288</f>
        <v>-7704729.7061176207</v>
      </c>
      <c r="W288" s="107">
        <f t="shared" ref="W288" si="124">P288-S288</f>
        <v>-9927841.0461480319</v>
      </c>
      <c r="X288" s="58"/>
      <c r="Y288" s="107">
        <f>_xll.DBRW($F$245,Y$255,$G$248,$G$249,$H$251,$H$250,$F288,$G$253,$G$252,$G$247)</f>
        <v>39002506.999691769</v>
      </c>
      <c r="Z288" s="107">
        <f>_xll.DBRW($F$245,Z$255,$G$248,$G$249,$H$251,$H$250,$F288,$G$253,$G$252,$G$247)</f>
        <v>10045292.212395502</v>
      </c>
      <c r="AA288" s="107">
        <f>_xll.DBRW($F$245,AA$255,$G$248,$H$249,$H$251,$H$250,$F288,$G$253,$G$252,$G$247)</f>
        <v>12268403.552425914</v>
      </c>
    </row>
    <row r="291" spans="7:27" x14ac:dyDescent="0.3">
      <c r="G291" s="117"/>
      <c r="H291" s="117"/>
      <c r="I291" s="117"/>
      <c r="J291" s="117"/>
      <c r="P291" s="117"/>
      <c r="Q291" s="117"/>
      <c r="R291" s="117"/>
      <c r="S291" s="117"/>
      <c r="Y291" s="117"/>
      <c r="Z291" s="117"/>
      <c r="AA291" s="117"/>
    </row>
    <row r="292" spans="7:27" x14ac:dyDescent="0.3">
      <c r="G292" s="117"/>
      <c r="H292" s="117"/>
      <c r="I292" s="117"/>
      <c r="J292" s="117"/>
      <c r="P292" s="117"/>
      <c r="Q292" s="117"/>
      <c r="R292" s="117"/>
      <c r="S292" s="117"/>
      <c r="Y292" s="117"/>
      <c r="Z292" s="117"/>
      <c r="AA292" s="117"/>
    </row>
  </sheetData>
  <mergeCells count="16">
    <mergeCell ref="P35:W35"/>
    <mergeCell ref="Y35:AA35"/>
    <mergeCell ref="G70:N70"/>
    <mergeCell ref="P70:W70"/>
    <mergeCell ref="Y70:AA70"/>
    <mergeCell ref="P254:S254"/>
    <mergeCell ref="Y254:AA254"/>
    <mergeCell ref="G164:N164"/>
    <mergeCell ref="P164:W164"/>
    <mergeCell ref="Y164:AA164"/>
    <mergeCell ref="G254:N254"/>
    <mergeCell ref="G16:I16"/>
    <mergeCell ref="G17:I17"/>
    <mergeCell ref="G18:I18"/>
    <mergeCell ref="G19:I19"/>
    <mergeCell ref="G35:N35"/>
  </mergeCells>
  <hyperlinks>
    <hyperlink ref="F38" r:id="rId1" display="=@TM1RPTROW($F$14,&quot;Finance:Accounts - MA&quot;,&quot;KPI Reporting Subset - MI&quot;,,,FALSE)" xr:uid="{606FAC2C-0D17-4725-A917-75031513698F}"/>
    <hyperlink ref="F39" r:id="rId2" display="=@TM1RPTROW($F$14,&quot;Finance:Accounts - MA&quot;,&quot;KPI Reporting Subset - MI&quot;,,,FALSE)" xr:uid="{87C6A57F-7A4C-4FEC-BCC1-FF053FED7268}"/>
    <hyperlink ref="F40" r:id="rId3" display="=@TM1RPTROW($F$14,&quot;Finance:Accounts - MA&quot;,&quot;KPI Reporting Subset - MI&quot;,,,FALSE)" xr:uid="{48C4AAF4-29E8-4849-A5D4-F8F53E089DE3}"/>
    <hyperlink ref="F41" r:id="rId4" display="=@TM1RPTROW($F$14,&quot;Finance:Accounts - MA&quot;,&quot;KPI Reporting Subset - MI&quot;,,,FALSE)" xr:uid="{761A55BF-6217-43C4-914C-1B988CA35660}"/>
    <hyperlink ref="F42" r:id="rId5" display="=@TM1RPTROW($F$14,&quot;Finance:Accounts - MA&quot;,&quot;KPI Reporting Subset - MI&quot;,,,FALSE)" xr:uid="{C04FCD6F-521D-40CD-A152-A8CD3EBD4927}"/>
    <hyperlink ref="F43" r:id="rId6" display="=@TM1RPTROW($F$14,&quot;Finance:Accounts - MA&quot;,&quot;KPI Reporting Subset - MI&quot;,,,FALSE)" xr:uid="{6FC7F816-B5CC-491C-8FE0-5049A23839CF}"/>
    <hyperlink ref="F44" r:id="rId7" display="=@TM1RPTROW($F$14,&quot;Finance:Accounts - MA&quot;,&quot;KPI Reporting Subset - MI&quot;,,,FALSE)" xr:uid="{57DD407F-53BB-435C-A012-365FEEE826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110C-12A1-49FD-BA6B-5C83E6129B55}">
  <dimension ref="A1:B6"/>
  <sheetViews>
    <sheetView workbookViewId="0">
      <selection activeCell="A6" sqref="A6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15</v>
      </c>
      <c r="B1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7</v>
      </c>
    </row>
    <row r="6" spans="1:2" x14ac:dyDescent="0.3">
      <c r="A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B9AA8-8D9C-4A36-87A9-1FBD502CA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2F5E7D-4ECE-4CFB-B2C8-E9078076A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Actual, Budget, Forecast, PY</vt:lpstr>
      <vt:lpstr>Parameters</vt:lpstr>
      <vt:lpstr>Accounts</vt:lpstr>
      <vt:lpstr>Period</vt:lpstr>
      <vt:lpstr>ServerName</vt:lpstr>
      <vt:lpstr>'Actual, Budget, Forecast, PY'!TM1RPTDATARNG10412262</vt:lpstr>
      <vt:lpstr>'Actual, Budget, Forecast, PY'!TM1RPTDATARNG17585586</vt:lpstr>
      <vt:lpstr>'Actual, Budget, Forecast, PY'!TM1RPTDATARNG27580611</vt:lpstr>
      <vt:lpstr>'Actual, Budget, Forecast, PY'!TM1RPTDATARNG45244015</vt:lpstr>
      <vt:lpstr>'Actual, Budget, Forecast, PY'!TM1RPTFMTIDCOL10412262</vt:lpstr>
      <vt:lpstr>'Actual, Budget, Forecast, PY'!TM1RPTFMTIDCOL17585586</vt:lpstr>
      <vt:lpstr>'Actual, Budget, Forecast, PY'!TM1RPTFMTIDCOL27580611</vt:lpstr>
      <vt:lpstr>'Actual, Budget, Forecast, PY'!TM1RPTFMTIDCOL45244015</vt:lpstr>
      <vt:lpstr>'Actual, Budget, Forecast, PY'!TM1RPTFMTRNG10412262</vt:lpstr>
      <vt:lpstr>'Actual, Budget, Forecast, PY'!TM1RPTFMTRNG17585586</vt:lpstr>
      <vt:lpstr>'Actual, Budget, Forecast, PY'!TM1RPTFMTRNG27580611</vt:lpstr>
      <vt:lpstr>'Actual, Budget, Forecast, PY'!TM1RPTFMTRNG45244015</vt:lpstr>
      <vt:lpstr>'Actual, Budget, Forecast, PY'!TM1RPTQRYRNG10412262</vt:lpstr>
      <vt:lpstr>'Actual, Budget, Forecast, PY'!TM1RPTQRYRNG17585586</vt:lpstr>
      <vt:lpstr>'Actual, Budget, Forecast, PY'!TM1RPTQRYRNG27580611</vt:lpstr>
      <vt:lpstr>'Actual, Budget, Forecast, PY'!TM1RPTQRYRNG45244015</vt:lpstr>
      <vt:lpstr>'Actual, Budget, Forecast, PY'!TM1RPTVIEWRNG10412262</vt:lpstr>
      <vt:lpstr>'Actual, Budget, Forecast, PY'!TM1RPTVIEWRNG17585586</vt:lpstr>
      <vt:lpstr>'Actual, Budget, Forecast, PY'!TM1RPTVIEWRNG27580611</vt:lpstr>
      <vt:lpstr>'Actual, Budget, Forecast, PY'!TM1RPTVIEWRNG45244015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Helen Heaton</cp:lastModifiedBy>
  <dcterms:created xsi:type="dcterms:W3CDTF">2024-02-08T14:52:29Z</dcterms:created>
  <dcterms:modified xsi:type="dcterms:W3CDTF">2024-05-09T14:34:14Z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  <property fmtid="{D5CDD505-2E9C-101B-9397-08002B2CF9AE}" pid="3" name="_activity">
    <vt:lpwstr/>
  </property>
</Properties>
</file>