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.hutchison\AppData\Local\Temp\"/>
    </mc:Choice>
  </mc:AlternateContent>
  <xr:revisionPtr revIDLastSave="0" documentId="8_{61B4A288-9BE0-4259-9B7A-F80D507481E7}" xr6:coauthVersionLast="47" xr6:coauthVersionMax="47" xr10:uidLastSave="{00000000-0000-0000-0000-000000000000}"/>
  <bookViews>
    <workbookView xWindow="-23148" yWindow="-108" windowWidth="19416" windowHeight="10296" firstSheet="1" activeTab="1" xr2:uid="{4D747436-AE59-4FCF-A55A-9B97775873E7}"/>
  </bookViews>
  <sheets>
    <sheet name="Cognos_Office_Connection_Cache" sheetId="2" state="veryHidden" r:id="rId1"/>
    <sheet name="Actual, Forecast by Month" sheetId="1" r:id="rId2"/>
  </sheets>
  <definedNames>
    <definedName name="Dynamic_4c821fae798948d7b792cc7c2389c6ad" localSheetId="1" hidden="1">"{[Accounts - Cashflow].[Accounts - Cashflow].[CF_openbal],TM1TOGGLEEXPANDMODE(TM1SubsetToSet([Accounts - Cashflow].[Accounts - Cashflow] , ""Cashflow MI Reports"") , EXPAND_ABOVE),[Accounts - Cashflow].[Accounts - Cashflow].[CF_closebal]}"</definedName>
    <definedName name="Dynamic_ae9474b3b7894d49bfba74e2ce67dcb8" localSheetId="1" hidden="1">"TM1SubsetToSet([Accounts - MA].[Accounts - MA], ""Balance Sheet and Reserves Reporting Subset"")"</definedName>
    <definedName name="Dynamic_b433418f98984917a5caa496b7429d0d" localSheetId="1" hidden="1">"TM1TOGGLEEXPANDMODE({TM1SubsetToSet([Accounts - MA].[Accounts - MA], ""Cashflow Reporting Subset"")}, EXPAND_ABOVE)"</definedName>
    <definedName name="Dynamic_ba28292807ec4ce2a8ce14d73a43b99a" localSheetId="1" hidden="1">"TM1TOGGLEEXPANDMODE({TM1SubsetToSet([Accounts - Cashflow].[Accounts - Cashflow], ""Cashflow MI Reports"")}, EXPAND_ABOVE)"</definedName>
    <definedName name="Dynamic_bedc142e13fd49d9806db47a45642711" localSheetId="1" hidden="1">"TM1TOGGLEEXPANDMODE({TM1SubsetToSet([Accounts - MA].[Accounts - MA], ""P&amp;L Reporting Subset"")}, EXPAND_ABOVE)"</definedName>
    <definedName name="ID" localSheetId="1" hidden="1">"03c79b97-899e-4f61-a4f1-a686d15a7b01"</definedName>
    <definedName name="ID" localSheetId="0" hidden="1">"b59bf005-3a72-4fbc-b895-a0f37c1f9bf6"</definedName>
    <definedName name="ServerName">'Actual, Forecast by Month'!$E$16</definedName>
    <definedName name="TM1RPTDATARNG1060199" localSheetId="1">'Actual, Forecast by Month'!$266:$297</definedName>
    <definedName name="TM1RPTDATARNG18576658" localSheetId="1">'Actual, Forecast by Month'!#REF!</definedName>
    <definedName name="TM1RPTDATARNG20898256" localSheetId="1">'Actual, Forecast by Month'!$40:$46</definedName>
    <definedName name="TM1RPTDATARNG33601101" localSheetId="1">'Actual, Forecast by Month'!$176:$239</definedName>
    <definedName name="TM1RPTDATARNG34568459" localSheetId="1">'Actual, Forecast by Month'!$79:$145</definedName>
    <definedName name="TM1RPTDATARNG46209351" localSheetId="1">'Actual, Forecast by Month'!#REF!</definedName>
    <definedName name="TM1RPTFMTIDCOL1060199" localSheetId="1">'Actual, Forecast by Month'!$A$243:$A$252</definedName>
    <definedName name="TM1RPTFMTIDCOL18576658" localSheetId="1">'Actual, Forecast by Month'!#REF!</definedName>
    <definedName name="TM1RPTFMTIDCOL20898256" localSheetId="1">'Actual, Forecast by Month'!$A$1:$A$11</definedName>
    <definedName name="TM1RPTFMTIDCOL33601101" localSheetId="1">'Actual, Forecast by Month'!$A$148:$A$155</definedName>
    <definedName name="TM1RPTFMTIDCOL34568459" localSheetId="1">'Actual, Forecast by Month'!$A$49:$A$58</definedName>
    <definedName name="TM1RPTFMTIDCOL46209351" localSheetId="1">'Actual, Forecast by Month'!#REF!</definedName>
    <definedName name="TM1RPTFMTRNG1060199" localSheetId="1">'Actual, Forecast by Month'!$E$243:$Q$252</definedName>
    <definedName name="TM1RPTFMTRNG18576658" localSheetId="1">'Actual, Forecast by Month'!#REF!</definedName>
    <definedName name="TM1RPTFMTRNG20898256" localSheetId="1">'Actual, Forecast by Month'!$E$1:$U$11</definedName>
    <definedName name="TM1RPTFMTRNG33601101" localSheetId="1">'Actual, Forecast by Month'!$E$148:$U$155</definedName>
    <definedName name="TM1RPTFMTRNG34568459" localSheetId="1">'Actual, Forecast by Month'!$E$49:$U$58</definedName>
    <definedName name="TM1RPTFMTRNG46209351" localSheetId="1">'Actual, Forecast by Month'!#REF!</definedName>
    <definedName name="TM1RPTQRYRNG1060199" localSheetId="1">'Actual, Forecast by Month'!$E$253</definedName>
    <definedName name="TM1RPTQRYRNG18576658" localSheetId="1">'Actual, Forecast by Month'!#REF!</definedName>
    <definedName name="TM1RPTQRYRNG20898256" localSheetId="1">'Actual, Forecast by Month'!$E$12</definedName>
    <definedName name="TM1RPTQRYRNG33601101" localSheetId="1">'Actual, Forecast by Month'!$E$156</definedName>
    <definedName name="TM1RPTQRYRNG34568459" localSheetId="1">'Actual, Forecast by Month'!$E$59</definedName>
    <definedName name="TM1RPTQRYRNG46209351" localSheetId="1">'Actual, Forecast by Month'!#REF!</definedName>
    <definedName name="TM1RPTVIEWRNG1060199" localSheetId="1">'Actual, Forecast by Month'!$E$254</definedName>
    <definedName name="TM1RPTVIEWRNG18576658" localSheetId="1">'Actual, Forecast by Month'!#REF!</definedName>
    <definedName name="TM1RPTVIEWRNG20898256" localSheetId="1">'Actual, Forecast by Month'!$E$13</definedName>
    <definedName name="TM1RPTVIEWRNG33601101" localSheetId="1">'Actual, Forecast by Month'!$E$157</definedName>
    <definedName name="TM1RPTVIEWRNG34568459" localSheetId="1">'Actual, Forecast by Month'!$E$60</definedName>
    <definedName name="TM1RPTVIEWRNG46209351" localSheetId="1">'Actual, Forecast by Month'!#REF!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1" i="1" l="1"/>
  <c r="V42" i="1"/>
  <c r="V43" i="1"/>
  <c r="V44" i="1"/>
  <c r="V45" i="1"/>
  <c r="V46" i="1"/>
  <c r="B111" i="1" a="1"/>
  <c r="B131" i="1" a="1"/>
  <c r="C177" i="1" a="1"/>
  <c r="B108" i="1" a="1"/>
  <c r="C181" i="1" a="1"/>
  <c r="B143" i="1" a="1"/>
  <c r="C179" i="1" a="1"/>
  <c r="C80" i="1" a="1"/>
  <c r="B86" i="1" a="1"/>
  <c r="B139" i="1" a="1"/>
  <c r="B95" i="1" a="1"/>
  <c r="C267" i="1" a="1"/>
  <c r="B120" i="1" a="1"/>
  <c r="B104" i="1" a="1"/>
  <c r="B109" i="1" a="1"/>
  <c r="B103" i="1" a="1"/>
  <c r="B115" i="1" a="1"/>
  <c r="B119" i="1" a="1"/>
  <c r="C183" i="1" a="1"/>
  <c r="B84" i="1" a="1"/>
  <c r="B144" i="1" a="1"/>
  <c r="B134" i="1" a="1"/>
  <c r="B87" i="1" a="1"/>
  <c r="B97" i="1" a="1"/>
  <c r="B126" i="1" a="1"/>
  <c r="B135" i="1" a="1"/>
  <c r="C41" i="1" a="1"/>
  <c r="B105" i="1" a="1"/>
  <c r="B99" i="1" a="1"/>
  <c r="B85" i="1" a="1"/>
  <c r="B122" i="1" a="1"/>
  <c r="C185" i="1" a="1"/>
  <c r="B114" i="1" a="1"/>
  <c r="C180" i="1" a="1"/>
  <c r="C269" i="1" a="1"/>
  <c r="B123" i="1" a="1"/>
  <c r="B82" i="1" a="1"/>
  <c r="B141" i="1" a="1"/>
  <c r="B94" i="1" a="1"/>
  <c r="B106" i="1" a="1"/>
  <c r="B101" i="1" a="1"/>
  <c r="C271" i="1" a="1"/>
  <c r="C182" i="1" a="1"/>
  <c r="B107" i="1" a="1"/>
  <c r="B83" i="1" a="1"/>
  <c r="B142" i="1" a="1"/>
  <c r="B81" i="1" a="1"/>
  <c r="B130" i="1" a="1"/>
  <c r="B140" i="1" a="1"/>
  <c r="B110" i="1" a="1"/>
  <c r="B100" i="1" a="1"/>
  <c r="B98" i="1" a="1"/>
  <c r="C178" i="1" a="1"/>
  <c r="B121" i="1" a="1"/>
  <c r="B96" i="1" a="1"/>
  <c r="B92" i="1" a="1"/>
  <c r="B91" i="1" a="1"/>
  <c r="B128" i="1" a="1"/>
  <c r="B129" i="1" a="1"/>
  <c r="B136" i="1" a="1"/>
  <c r="B112" i="1" a="1"/>
  <c r="B127" i="1" a="1"/>
  <c r="B138" i="1" a="1"/>
  <c r="B93" i="1" a="1"/>
  <c r="H26" i="1"/>
  <c r="B132" i="1" a="1"/>
  <c r="B137" i="1" a="1"/>
  <c r="B125" i="1" a="1"/>
  <c r="B113" i="1" a="1"/>
  <c r="C184" i="1" a="1"/>
  <c r="B89" i="1" a="1"/>
  <c r="C268" i="1" a="1"/>
  <c r="B145" i="1" a="1"/>
  <c r="C270" i="1" a="1"/>
  <c r="B80" i="1" a="1"/>
  <c r="C272" i="1" a="1"/>
  <c r="B90" i="1" a="1"/>
  <c r="B102" i="1" a="1"/>
  <c r="B118" i="1" a="1"/>
  <c r="B116" i="1" a="1"/>
  <c r="B133" i="1" a="1"/>
  <c r="B117" i="1" a="1"/>
  <c r="B124" i="1" a="1"/>
  <c r="C273" i="1" a="1"/>
  <c r="B88" i="1" a="1"/>
  <c r="A185" i="1"/>
  <c r="A184" i="1"/>
  <c r="A182" i="1"/>
  <c r="A181" i="1"/>
  <c r="A177" i="1"/>
  <c r="A180" i="1"/>
  <c r="A41" i="1"/>
  <c r="A178" i="1"/>
  <c r="A179" i="1"/>
  <c r="A183" i="1"/>
  <c r="A129" i="1"/>
  <c r="A145" i="1"/>
  <c r="A135" i="1"/>
  <c r="A110" i="1"/>
  <c r="A131" i="1"/>
  <c r="A144" i="1"/>
  <c r="A142" i="1"/>
  <c r="A97" i="1"/>
  <c r="C183" i="1" l="1"/>
  <c r="C177" i="1"/>
  <c r="C178" i="1"/>
  <c r="C180" i="1"/>
  <c r="C179" i="1"/>
  <c r="C181" i="1"/>
  <c r="C182" i="1"/>
  <c r="C41" i="1"/>
  <c r="B80" i="1"/>
  <c r="C80" i="1"/>
  <c r="C184" i="1"/>
  <c r="C185" i="1"/>
  <c r="C269" i="1"/>
  <c r="A269" i="1" s="1"/>
  <c r="C270" i="1"/>
  <c r="A270" i="1" s="1"/>
  <c r="C271" i="1"/>
  <c r="A271" i="1" s="1"/>
  <c r="C272" i="1"/>
  <c r="A272" i="1" s="1"/>
  <c r="C273" i="1"/>
  <c r="A273" i="1" s="1"/>
  <c r="C267" i="1"/>
  <c r="A267" i="1" s="1"/>
  <c r="C268" i="1"/>
  <c r="A268" i="1" s="1"/>
  <c r="B132" i="1"/>
  <c r="B120" i="1"/>
  <c r="B116" i="1"/>
  <c r="B112" i="1"/>
  <c r="B108" i="1"/>
  <c r="B104" i="1"/>
  <c r="B100" i="1"/>
  <c r="B96" i="1"/>
  <c r="B92" i="1"/>
  <c r="B88" i="1"/>
  <c r="B84" i="1"/>
  <c r="B144" i="1"/>
  <c r="B136" i="1"/>
  <c r="B128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1" i="1"/>
  <c r="B83" i="1"/>
  <c r="B95" i="1"/>
  <c r="B87" i="1"/>
  <c r="B110" i="1"/>
  <c r="B102" i="1"/>
  <c r="B98" i="1"/>
  <c r="B90" i="1"/>
  <c r="B82" i="1"/>
  <c r="B140" i="1"/>
  <c r="B124" i="1"/>
  <c r="B142" i="1"/>
  <c r="B138" i="1"/>
  <c r="B134" i="1"/>
  <c r="B130" i="1"/>
  <c r="B126" i="1"/>
  <c r="B122" i="1"/>
  <c r="B118" i="1"/>
  <c r="B114" i="1"/>
  <c r="B106" i="1"/>
  <c r="B94" i="1"/>
  <c r="B86" i="1"/>
  <c r="B145" i="1"/>
  <c r="B141" i="1"/>
  <c r="B137" i="1"/>
  <c r="B133" i="1"/>
  <c r="B129" i="1"/>
  <c r="B125" i="1"/>
  <c r="B121" i="1"/>
  <c r="B117" i="1"/>
  <c r="B113" i="1"/>
  <c r="B109" i="1"/>
  <c r="B105" i="1"/>
  <c r="B101" i="1"/>
  <c r="B97" i="1"/>
  <c r="B93" i="1"/>
  <c r="B89" i="1"/>
  <c r="B85" i="1"/>
  <c r="B81" i="1"/>
  <c r="A104" i="1"/>
  <c r="A111" i="1"/>
  <c r="A132" i="1"/>
  <c r="A123" i="1"/>
  <c r="A100" i="1"/>
  <c r="A91" i="1"/>
  <c r="A84" i="1"/>
  <c r="A119" i="1"/>
  <c r="A139" i="1"/>
  <c r="A96" i="1"/>
  <c r="A101" i="1"/>
  <c r="A127" i="1"/>
  <c r="A95" i="1"/>
  <c r="A112" i="1"/>
  <c r="A121" i="1"/>
  <c r="A134" i="1"/>
  <c r="A98" i="1"/>
  <c r="A115" i="1"/>
  <c r="A103" i="1"/>
  <c r="A107" i="1"/>
  <c r="A124" i="1"/>
  <c r="A108" i="1"/>
  <c r="A87" i="1"/>
  <c r="A94" i="1"/>
  <c r="A82" i="1"/>
  <c r="A118" i="1"/>
  <c r="A136" i="1"/>
  <c r="A109" i="1"/>
  <c r="A86" i="1"/>
  <c r="A116" i="1"/>
  <c r="A105" i="1"/>
  <c r="A137" i="1"/>
  <c r="A99" i="1"/>
  <c r="A125" i="1"/>
  <c r="A83" i="1"/>
  <c r="A106" i="1"/>
  <c r="A90" i="1"/>
  <c r="A130" i="1"/>
  <c r="A93" i="1"/>
  <c r="A113" i="1"/>
  <c r="A128" i="1"/>
  <c r="A140" i="1"/>
  <c r="A114" i="1"/>
  <c r="A102" i="1"/>
  <c r="A141" i="1"/>
  <c r="A122" i="1"/>
  <c r="A138" i="1"/>
  <c r="A126" i="1"/>
  <c r="A143" i="1"/>
  <c r="A120" i="1"/>
  <c r="A80" i="1"/>
  <c r="A88" i="1"/>
  <c r="A117" i="1"/>
  <c r="A133" i="1"/>
  <c r="A85" i="1"/>
  <c r="A92" i="1"/>
  <c r="A89" i="1"/>
  <c r="A81" i="1"/>
  <c r="S264" i="1" l="1"/>
  <c r="R264" i="1"/>
  <c r="Q264" i="1"/>
  <c r="P264" i="1"/>
  <c r="O264" i="1"/>
  <c r="N264" i="1"/>
  <c r="M264" i="1"/>
  <c r="L264" i="1"/>
  <c r="K264" i="1"/>
  <c r="J264" i="1"/>
  <c r="I264" i="1"/>
  <c r="H264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C274" i="1" a="1"/>
  <c r="C126" i="1" a="1"/>
  <c r="C189" i="1" a="1"/>
  <c r="C83" i="1" a="1"/>
  <c r="C136" i="1" a="1"/>
  <c r="C115" i="1" a="1"/>
  <c r="C198" i="1" a="1"/>
  <c r="C116" i="1" a="1"/>
  <c r="C106" i="1" a="1"/>
  <c r="C187" i="1" a="1"/>
  <c r="C201" i="1" a="1"/>
  <c r="C43" i="1" a="1"/>
  <c r="C92" i="1" a="1"/>
  <c r="G261" i="1"/>
  <c r="C100" i="1" a="1"/>
  <c r="C133" i="1" a="1"/>
  <c r="C104" i="1" a="1"/>
  <c r="C98" i="1" a="1"/>
  <c r="C88" i="1" a="1"/>
  <c r="C90" i="1" a="1"/>
  <c r="C103" i="1" a="1"/>
  <c r="C210" i="1" a="1"/>
  <c r="C287" i="1" a="1"/>
  <c r="C281" i="1" a="1"/>
  <c r="C105" i="1" a="1"/>
  <c r="C132" i="1" a="1"/>
  <c r="C193" i="1" a="1"/>
  <c r="C108" i="1" a="1"/>
  <c r="C294" i="1" a="1"/>
  <c r="C101" i="1" a="1"/>
  <c r="C218" i="1" a="1"/>
  <c r="C288" i="1" a="1"/>
  <c r="C208" i="1" a="1"/>
  <c r="C276" i="1" a="1"/>
  <c r="C186" i="1" a="1"/>
  <c r="C134" i="1" a="1"/>
  <c r="C93" i="1" a="1"/>
  <c r="C118" i="1" a="1"/>
  <c r="C125" i="1" a="1"/>
  <c r="C84" i="1" a="1"/>
  <c r="C120" i="1" a="1"/>
  <c r="C279" i="1" a="1"/>
  <c r="C99" i="1" a="1"/>
  <c r="C86" i="1" a="1"/>
  <c r="C295" i="1" a="1"/>
  <c r="C289" i="1" a="1"/>
  <c r="G260" i="1"/>
  <c r="C44" i="1" a="1"/>
  <c r="C207" i="1" a="1"/>
  <c r="C222" i="1" a="1"/>
  <c r="C236" i="1" a="1"/>
  <c r="C275" i="1" a="1"/>
  <c r="C205" i="1" a="1"/>
  <c r="C188" i="1" a="1"/>
  <c r="C231" i="1" a="1"/>
  <c r="C194" i="1" a="1"/>
  <c r="C283" i="1" a="1"/>
  <c r="C223" i="1" a="1"/>
  <c r="C130" i="1" a="1"/>
  <c r="C211" i="1" a="1"/>
  <c r="C112" i="1" a="1"/>
  <c r="C87" i="1" a="1"/>
  <c r="C197" i="1" a="1"/>
  <c r="C191" i="1" a="1"/>
  <c r="C277" i="1" a="1"/>
  <c r="C200" i="1" a="1"/>
  <c r="C123" i="1" a="1"/>
  <c r="C284" i="1" a="1"/>
  <c r="C85" i="1" a="1"/>
  <c r="C196" i="1" a="1"/>
  <c r="C119" i="1" a="1"/>
  <c r="C144" i="1" a="1"/>
  <c r="C202" i="1" a="1"/>
  <c r="C285" i="1" a="1"/>
  <c r="C129" i="1" a="1"/>
  <c r="C122" i="1" a="1"/>
  <c r="C209" i="1" a="1"/>
  <c r="C95" i="1" a="1"/>
  <c r="C145" i="1" a="1"/>
  <c r="C235" i="1" a="1"/>
  <c r="C143" i="1" a="1"/>
  <c r="C215" i="1" a="1"/>
  <c r="C94" i="1" a="1"/>
  <c r="C46" i="1" a="1"/>
  <c r="C128" i="1" a="1"/>
  <c r="C124" i="1" a="1"/>
  <c r="C110" i="1" a="1"/>
  <c r="C232" i="1" a="1"/>
  <c r="C114" i="1" a="1"/>
  <c r="C45" i="1" a="1"/>
  <c r="C278" i="1" a="1"/>
  <c r="C137" i="1" a="1"/>
  <c r="C290" i="1" a="1"/>
  <c r="C91" i="1" a="1"/>
  <c r="C199" i="1" a="1"/>
  <c r="C195" i="1" a="1"/>
  <c r="C214" i="1" a="1"/>
  <c r="C138" i="1" a="1"/>
  <c r="C233" i="1" a="1"/>
  <c r="C204" i="1" a="1"/>
  <c r="C206" i="1" a="1"/>
  <c r="C230" i="1" a="1"/>
  <c r="C228" i="1" a="1"/>
  <c r="C102" i="1" a="1"/>
  <c r="C121" i="1" a="1"/>
  <c r="C291" i="1" a="1"/>
  <c r="C113" i="1" a="1"/>
  <c r="C286" i="1" a="1"/>
  <c r="C224" i="1" a="1"/>
  <c r="C216" i="1" a="1"/>
  <c r="C225" i="1" a="1"/>
  <c r="C219" i="1" a="1"/>
  <c r="C293" i="1" a="1"/>
  <c r="C234" i="1" a="1"/>
  <c r="C220" i="1" a="1"/>
  <c r="G256" i="1"/>
  <c r="C141" i="1" a="1"/>
  <c r="H19" i="1" a="1"/>
  <c r="C127" i="1" a="1"/>
  <c r="C81" i="1" a="1"/>
  <c r="C97" i="1" a="1"/>
  <c r="C226" i="1" a="1"/>
  <c r="C131" i="1" a="1"/>
  <c r="H30" i="1"/>
  <c r="C282" i="1" a="1"/>
  <c r="C297" i="1" a="1"/>
  <c r="C139" i="1" a="1"/>
  <c r="C203" i="1" a="1"/>
  <c r="C292" i="1" a="1"/>
  <c r="C89" i="1" a="1"/>
  <c r="C238" i="1" a="1"/>
  <c r="C227" i="1" a="1"/>
  <c r="C212" i="1" a="1"/>
  <c r="C217" i="1" a="1"/>
  <c r="C192" i="1" a="1"/>
  <c r="C280" i="1" a="1"/>
  <c r="C237" i="1" a="1"/>
  <c r="C221" i="1" a="1"/>
  <c r="C109" i="1" a="1"/>
  <c r="C239" i="1" a="1"/>
  <c r="C296" i="1" a="1"/>
  <c r="C135" i="1" a="1"/>
  <c r="C229" i="1" a="1"/>
  <c r="C117" i="1" a="1"/>
  <c r="C142" i="1" a="1"/>
  <c r="C140" i="1" a="1"/>
  <c r="C42" i="1" a="1"/>
  <c r="C111" i="1" a="1"/>
  <c r="C82" i="1" a="1"/>
  <c r="C96" i="1" a="1"/>
  <c r="C190" i="1" a="1"/>
  <c r="C107" i="1" a="1"/>
  <c r="C213" i="1" a="1"/>
  <c r="A43" i="1"/>
  <c r="A44" i="1"/>
  <c r="A42" i="1"/>
  <c r="A46" i="1"/>
  <c r="A45" i="1"/>
  <c r="C274" i="1" l="1"/>
  <c r="A274" i="1" s="1"/>
  <c r="C239" i="1"/>
  <c r="C237" i="1"/>
  <c r="C229" i="1"/>
  <c r="C236" i="1"/>
  <c r="C220" i="1"/>
  <c r="C216" i="1"/>
  <c r="C208" i="1"/>
  <c r="C196" i="1"/>
  <c r="C188" i="1"/>
  <c r="C207" i="1"/>
  <c r="C195" i="1"/>
  <c r="C191" i="1"/>
  <c r="C187" i="1"/>
  <c r="C235" i="1"/>
  <c r="C227" i="1"/>
  <c r="C223" i="1"/>
  <c r="C219" i="1"/>
  <c r="C199" i="1"/>
  <c r="C238" i="1"/>
  <c r="C206" i="1"/>
  <c r="C198" i="1"/>
  <c r="C190" i="1"/>
  <c r="C186" i="1"/>
  <c r="C231" i="1"/>
  <c r="C215" i="1"/>
  <c r="C211" i="1"/>
  <c r="C203" i="1"/>
  <c r="C234" i="1"/>
  <c r="C230" i="1"/>
  <c r="C226" i="1"/>
  <c r="C222" i="1"/>
  <c r="C218" i="1"/>
  <c r="C214" i="1"/>
  <c r="C210" i="1"/>
  <c r="C202" i="1"/>
  <c r="C194" i="1"/>
  <c r="C233" i="1"/>
  <c r="C225" i="1"/>
  <c r="C217" i="1"/>
  <c r="C213" i="1"/>
  <c r="C209" i="1"/>
  <c r="C205" i="1"/>
  <c r="C201" i="1"/>
  <c r="C197" i="1"/>
  <c r="C193" i="1"/>
  <c r="C189" i="1"/>
  <c r="C221" i="1"/>
  <c r="C232" i="1"/>
  <c r="C228" i="1"/>
  <c r="C224" i="1"/>
  <c r="C212" i="1"/>
  <c r="C204" i="1"/>
  <c r="C200" i="1"/>
  <c r="C192" i="1"/>
  <c r="C144" i="1"/>
  <c r="C108" i="1"/>
  <c r="C104" i="1"/>
  <c r="C100" i="1"/>
  <c r="C96" i="1"/>
  <c r="C92" i="1"/>
  <c r="C88" i="1"/>
  <c r="C84" i="1"/>
  <c r="C136" i="1"/>
  <c r="C116" i="1"/>
  <c r="C143" i="1"/>
  <c r="C139" i="1"/>
  <c r="C135" i="1"/>
  <c r="C119" i="1"/>
  <c r="C111" i="1"/>
  <c r="C91" i="1"/>
  <c r="C83" i="1"/>
  <c r="C131" i="1"/>
  <c r="C127" i="1"/>
  <c r="C123" i="1"/>
  <c r="C115" i="1"/>
  <c r="C107" i="1"/>
  <c r="C103" i="1"/>
  <c r="C99" i="1"/>
  <c r="C95" i="1"/>
  <c r="C87" i="1"/>
  <c r="C140" i="1"/>
  <c r="C128" i="1"/>
  <c r="C120" i="1"/>
  <c r="C138" i="1"/>
  <c r="C134" i="1"/>
  <c r="C130" i="1"/>
  <c r="C110" i="1"/>
  <c r="C102" i="1"/>
  <c r="C98" i="1"/>
  <c r="C94" i="1"/>
  <c r="C90" i="1"/>
  <c r="C82" i="1"/>
  <c r="C112" i="1"/>
  <c r="C142" i="1"/>
  <c r="C126" i="1"/>
  <c r="C122" i="1"/>
  <c r="C118" i="1"/>
  <c r="C114" i="1"/>
  <c r="C106" i="1"/>
  <c r="C86" i="1"/>
  <c r="C132" i="1"/>
  <c r="C124" i="1"/>
  <c r="C145" i="1"/>
  <c r="C141" i="1"/>
  <c r="C137" i="1"/>
  <c r="C133" i="1"/>
  <c r="C129" i="1"/>
  <c r="C125" i="1"/>
  <c r="C121" i="1"/>
  <c r="C117" i="1"/>
  <c r="C113" i="1"/>
  <c r="C109" i="1"/>
  <c r="C105" i="1"/>
  <c r="C101" i="1"/>
  <c r="C97" i="1"/>
  <c r="C93" i="1"/>
  <c r="C89" i="1"/>
  <c r="C85" i="1"/>
  <c r="C81" i="1"/>
  <c r="C45" i="1"/>
  <c r="C44" i="1"/>
  <c r="C46" i="1"/>
  <c r="C43" i="1"/>
  <c r="C42" i="1"/>
  <c r="C280" i="1"/>
  <c r="A280" i="1" s="1"/>
  <c r="C294" i="1"/>
  <c r="A294" i="1" s="1"/>
  <c r="C290" i="1"/>
  <c r="A290" i="1" s="1"/>
  <c r="C286" i="1"/>
  <c r="A286" i="1" s="1"/>
  <c r="C282" i="1"/>
  <c r="A282" i="1" s="1"/>
  <c r="C278" i="1"/>
  <c r="A278" i="1" s="1"/>
  <c r="C296" i="1"/>
  <c r="A296" i="1" s="1"/>
  <c r="C288" i="1"/>
  <c r="A288" i="1" s="1"/>
  <c r="C297" i="1"/>
  <c r="A297" i="1" s="1"/>
  <c r="C293" i="1"/>
  <c r="A293" i="1" s="1"/>
  <c r="C289" i="1"/>
  <c r="A289" i="1" s="1"/>
  <c r="C285" i="1"/>
  <c r="A285" i="1" s="1"/>
  <c r="C281" i="1"/>
  <c r="A281" i="1" s="1"/>
  <c r="C277" i="1"/>
  <c r="A277" i="1" s="1"/>
  <c r="C276" i="1"/>
  <c r="A276" i="1" s="1"/>
  <c r="C292" i="1"/>
  <c r="A292" i="1" s="1"/>
  <c r="C284" i="1"/>
  <c r="A284" i="1" s="1"/>
  <c r="C295" i="1"/>
  <c r="A295" i="1" s="1"/>
  <c r="C291" i="1"/>
  <c r="A291" i="1" s="1"/>
  <c r="C287" i="1"/>
  <c r="A287" i="1" s="1"/>
  <c r="C283" i="1"/>
  <c r="A283" i="1" s="1"/>
  <c r="C279" i="1"/>
  <c r="A279" i="1" s="1"/>
  <c r="C275" i="1"/>
  <c r="A275" i="1" s="1"/>
  <c r="H19" i="1"/>
  <c r="H24" i="1"/>
  <c r="H25" i="1"/>
  <c r="A191" i="1"/>
  <c r="A195" i="1"/>
  <c r="A205" i="1"/>
  <c r="A188" i="1"/>
  <c r="A210" i="1"/>
  <c r="A237" i="1"/>
  <c r="A187" i="1"/>
  <c r="A224" i="1"/>
  <c r="A202" i="1"/>
  <c r="A197" i="1"/>
  <c r="A225" i="1"/>
  <c r="A209" i="1"/>
  <c r="A233" i="1"/>
  <c r="A238" i="1"/>
  <c r="A211" i="1"/>
  <c r="A207" i="1"/>
  <c r="A227" i="1"/>
  <c r="A193" i="1"/>
  <c r="A220" i="1"/>
  <c r="A223" i="1"/>
  <c r="A186" i="1"/>
  <c r="A192" i="1"/>
  <c r="A213" i="1"/>
  <c r="A234" i="1"/>
  <c r="A196" i="1"/>
  <c r="A228" i="1"/>
  <c r="A203" i="1"/>
  <c r="A218" i="1"/>
  <c r="A190" i="1"/>
  <c r="A206" i="1"/>
  <c r="A214" i="1"/>
  <c r="A194" i="1"/>
  <c r="A219" i="1"/>
  <c r="A216" i="1"/>
  <c r="A217" i="1"/>
  <c r="A212" i="1"/>
  <c r="A222" i="1"/>
  <c r="A208" i="1"/>
  <c r="A239" i="1"/>
  <c r="A229" i="1"/>
  <c r="A189" i="1"/>
  <c r="A236" i="1"/>
  <c r="A226" i="1"/>
  <c r="A200" i="1"/>
  <c r="A230" i="1"/>
  <c r="A198" i="1"/>
  <c r="A235" i="1"/>
  <c r="A215" i="1"/>
  <c r="A199" i="1"/>
  <c r="A204" i="1"/>
  <c r="A231" i="1"/>
  <c r="A201" i="1"/>
  <c r="A221" i="1"/>
  <c r="A232" i="1"/>
  <c r="U263" i="1" l="1"/>
  <c r="G258" i="1"/>
  <c r="G257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G37" i="1"/>
  <c r="G33" i="1"/>
  <c r="I37" i="1"/>
  <c r="J37" i="1"/>
  <c r="K37" i="1"/>
  <c r="L37" i="1"/>
  <c r="M37" i="1"/>
  <c r="N37" i="1"/>
  <c r="O37" i="1"/>
  <c r="P37" i="1"/>
  <c r="Q37" i="1"/>
  <c r="R37" i="1"/>
  <c r="S37" i="1"/>
  <c r="H37" i="1"/>
  <c r="I33" i="1"/>
  <c r="J33" i="1"/>
  <c r="K33" i="1"/>
  <c r="L33" i="1"/>
  <c r="M33" i="1"/>
  <c r="N33" i="1"/>
  <c r="O33" i="1"/>
  <c r="P33" i="1"/>
  <c r="Q33" i="1"/>
  <c r="R33" i="1"/>
  <c r="S33" i="1"/>
  <c r="H33" i="1"/>
  <c r="H29" i="1"/>
  <c r="H28" i="1"/>
  <c r="H27" i="1"/>
  <c r="A176" i="1"/>
  <c r="G259" i="1" l="1"/>
  <c r="H165" i="1"/>
  <c r="H160" i="1"/>
  <c r="H162" i="1"/>
  <c r="H161" i="1"/>
  <c r="H163" i="1"/>
  <c r="H164" i="1"/>
  <c r="H159" i="1"/>
  <c r="S168" i="1"/>
  <c r="S172" i="1" s="1"/>
  <c r="K168" i="1"/>
  <c r="K172" i="1" s="1"/>
  <c r="R168" i="1"/>
  <c r="R172" i="1" s="1"/>
  <c r="J168" i="1"/>
  <c r="J172" i="1" s="1"/>
  <c r="Q168" i="1"/>
  <c r="Q172" i="1" s="1"/>
  <c r="I168" i="1"/>
  <c r="I172" i="1" s="1"/>
  <c r="P168" i="1"/>
  <c r="P172" i="1" s="1"/>
  <c r="H168" i="1"/>
  <c r="H172" i="1" s="1"/>
  <c r="U172" i="1"/>
  <c r="O168" i="1"/>
  <c r="O172" i="1" s="1"/>
  <c r="G168" i="1"/>
  <c r="G172" i="1" s="1"/>
  <c r="L168" i="1"/>
  <c r="L172" i="1" s="1"/>
  <c r="N168" i="1"/>
  <c r="N172" i="1" s="1"/>
  <c r="M168" i="1"/>
  <c r="M172" i="1" s="1"/>
  <c r="H68" i="1"/>
  <c r="H65" i="1"/>
  <c r="H66" i="1"/>
  <c r="H67" i="1"/>
  <c r="H63" i="1"/>
  <c r="H64" i="1"/>
  <c r="P71" i="1"/>
  <c r="P75" i="1" s="1"/>
  <c r="H71" i="1"/>
  <c r="H75" i="1" s="1"/>
  <c r="O71" i="1"/>
  <c r="O75" i="1" s="1"/>
  <c r="G71" i="1"/>
  <c r="G75" i="1" s="1"/>
  <c r="R71" i="1"/>
  <c r="R75" i="1" s="1"/>
  <c r="J71" i="1"/>
  <c r="J75" i="1" s="1"/>
  <c r="I71" i="1"/>
  <c r="I75" i="1" s="1"/>
  <c r="N71" i="1"/>
  <c r="N75" i="1" s="1"/>
  <c r="Q71" i="1"/>
  <c r="Q75" i="1" s="1"/>
  <c r="M71" i="1"/>
  <c r="M75" i="1" s="1"/>
  <c r="L71" i="1"/>
  <c r="L75" i="1" s="1"/>
  <c r="S71" i="1"/>
  <c r="S75" i="1" s="1"/>
  <c r="K71" i="1"/>
  <c r="K75" i="1" s="1"/>
  <c r="H62" i="1"/>
  <c r="U75" i="1"/>
  <c r="U36" i="1"/>
  <c r="G32" i="1"/>
  <c r="G36" i="1" s="1"/>
  <c r="I32" i="1"/>
  <c r="I36" i="1" s="1"/>
  <c r="Q32" i="1"/>
  <c r="Q36" i="1" s="1"/>
  <c r="L32" i="1"/>
  <c r="L36" i="1" s="1"/>
  <c r="J32" i="1"/>
  <c r="J36" i="1" s="1"/>
  <c r="R32" i="1"/>
  <c r="R36" i="1" s="1"/>
  <c r="K32" i="1"/>
  <c r="K36" i="1" s="1"/>
  <c r="S32" i="1"/>
  <c r="S36" i="1" s="1"/>
  <c r="H32" i="1"/>
  <c r="H36" i="1" s="1"/>
  <c r="P32" i="1"/>
  <c r="P36" i="1" s="1"/>
  <c r="M32" i="1"/>
  <c r="M36" i="1" s="1"/>
  <c r="N32" i="1"/>
  <c r="N36" i="1" s="1"/>
  <c r="O32" i="1"/>
  <c r="O36" i="1" s="1"/>
  <c r="E17" i="1" a="1"/>
  <c r="E254" i="1"/>
  <c r="E17" i="1" l="1"/>
  <c r="E266" i="1"/>
  <c r="N261" i="1" l="1"/>
  <c r="P261" i="1"/>
  <c r="M261" i="1"/>
  <c r="J261" i="1"/>
  <c r="O261" i="1"/>
  <c r="S261" i="1"/>
  <c r="Q261" i="1"/>
  <c r="I261" i="1"/>
  <c r="H261" i="1"/>
  <c r="K261" i="1"/>
  <c r="R261" i="1"/>
  <c r="L261" i="1"/>
  <c r="J35" i="1"/>
  <c r="O171" i="1"/>
  <c r="O174" i="1" s="1"/>
  <c r="M171" i="1"/>
  <c r="M174" i="1" s="1"/>
  <c r="M74" i="1"/>
  <c r="M77" i="1" s="1"/>
  <c r="R74" i="1"/>
  <c r="R77" i="1" s="1"/>
  <c r="I171" i="1"/>
  <c r="I174" i="1" s="1"/>
  <c r="I74" i="1"/>
  <c r="I77" i="1" s="1"/>
  <c r="S171" i="1"/>
  <c r="S174" i="1" s="1"/>
  <c r="H171" i="1"/>
  <c r="H174" i="1" s="1"/>
  <c r="Q74" i="1"/>
  <c r="Q77" i="1" s="1"/>
  <c r="S74" i="1"/>
  <c r="S77" i="1" s="1"/>
  <c r="L74" i="1"/>
  <c r="L77" i="1" s="1"/>
  <c r="H35" i="1"/>
  <c r="K74" i="1"/>
  <c r="K77" i="1" s="1"/>
  <c r="N74" i="1"/>
  <c r="N77" i="1" s="1"/>
  <c r="K171" i="1"/>
  <c r="K174" i="1" s="1"/>
  <c r="I35" i="1"/>
  <c r="P171" i="1"/>
  <c r="P174" i="1" s="1"/>
  <c r="O74" i="1"/>
  <c r="O77" i="1" s="1"/>
  <c r="H74" i="1"/>
  <c r="H77" i="1" s="1"/>
  <c r="P74" i="1"/>
  <c r="P77" i="1" s="1"/>
  <c r="L171" i="1"/>
  <c r="L174" i="1" s="1"/>
  <c r="N171" i="1"/>
  <c r="N174" i="1" s="1"/>
  <c r="Q171" i="1"/>
  <c r="Q174" i="1" s="1"/>
  <c r="R171" i="1"/>
  <c r="R174" i="1" s="1"/>
  <c r="J171" i="1"/>
  <c r="J174" i="1" s="1"/>
  <c r="J74" i="1"/>
  <c r="J77" i="1" s="1"/>
  <c r="P35" i="1"/>
  <c r="Q35" i="1"/>
  <c r="K35" i="1"/>
  <c r="R35" i="1"/>
  <c r="O35" i="1"/>
  <c r="M35" i="1"/>
  <c r="L35" i="1"/>
  <c r="S35" i="1"/>
  <c r="N35" i="1"/>
  <c r="G171" i="1"/>
  <c r="G74" i="1"/>
  <c r="G77" i="1" s="1"/>
  <c r="E18" i="1"/>
  <c r="U260" i="1" s="1"/>
  <c r="E19" i="1"/>
  <c r="G35" i="1"/>
  <c r="G38" i="1" s="1"/>
  <c r="S271" i="1"/>
  <c r="U270" i="1"/>
  <c r="L268" i="1"/>
  <c r="R272" i="1"/>
  <c r="I273" i="1"/>
  <c r="P273" i="1"/>
  <c r="N268" i="1"/>
  <c r="Q273" i="1"/>
  <c r="R268" i="1"/>
  <c r="Q271" i="1"/>
  <c r="O268" i="1"/>
  <c r="H268" i="1"/>
  <c r="J271" i="1"/>
  <c r="O269" i="1"/>
  <c r="P270" i="1"/>
  <c r="P267" i="1"/>
  <c r="Q269" i="1"/>
  <c r="R270" i="1"/>
  <c r="K270" i="1"/>
  <c r="L269" i="1"/>
  <c r="R267" i="1"/>
  <c r="I270" i="1"/>
  <c r="S273" i="1"/>
  <c r="J268" i="1"/>
  <c r="Q272" i="1"/>
  <c r="O273" i="1"/>
  <c r="M272" i="1"/>
  <c r="M267" i="1"/>
  <c r="O267" i="1"/>
  <c r="I269" i="1"/>
  <c r="H271" i="1"/>
  <c r="L267" i="1"/>
  <c r="O270" i="1"/>
  <c r="N267" i="1"/>
  <c r="H270" i="1"/>
  <c r="P268" i="1"/>
  <c r="I268" i="1"/>
  <c r="M273" i="1"/>
  <c r="U268" i="1"/>
  <c r="J273" i="1"/>
  <c r="H269" i="1"/>
  <c r="R273" i="1"/>
  <c r="S268" i="1"/>
  <c r="Q267" i="1"/>
  <c r="I272" i="1"/>
  <c r="K267" i="1"/>
  <c r="N272" i="1"/>
  <c r="P272" i="1"/>
  <c r="H267" i="1"/>
  <c r="S267" i="1"/>
  <c r="J270" i="1"/>
  <c r="P269" i="1"/>
  <c r="U269" i="1"/>
  <c r="O272" i="1"/>
  <c r="K272" i="1"/>
  <c r="R271" i="1"/>
  <c r="M268" i="1"/>
  <c r="C266" i="1" a="1"/>
  <c r="U271" i="1"/>
  <c r="Q270" i="1"/>
  <c r="L271" i="1"/>
  <c r="S269" i="1"/>
  <c r="L273" i="1"/>
  <c r="L272" i="1"/>
  <c r="S272" i="1"/>
  <c r="K271" i="1"/>
  <c r="M271" i="1"/>
  <c r="N271" i="1"/>
  <c r="J269" i="1"/>
  <c r="M270" i="1"/>
  <c r="Q268" i="1"/>
  <c r="N269" i="1"/>
  <c r="S270" i="1"/>
  <c r="R269" i="1"/>
  <c r="P271" i="1"/>
  <c r="I271" i="1"/>
  <c r="M269" i="1"/>
  <c r="J267" i="1"/>
  <c r="I267" i="1"/>
  <c r="H273" i="1"/>
  <c r="O271" i="1"/>
  <c r="J272" i="1"/>
  <c r="U272" i="1"/>
  <c r="U267" i="1"/>
  <c r="H272" i="1"/>
  <c r="K273" i="1"/>
  <c r="N270" i="1"/>
  <c r="K269" i="1"/>
  <c r="K268" i="1"/>
  <c r="U273" i="1"/>
  <c r="L270" i="1"/>
  <c r="N273" i="1"/>
  <c r="C266" i="1" l="1"/>
  <c r="A266" i="1" s="1"/>
  <c r="K265" i="1"/>
  <c r="H265" i="1"/>
  <c r="O265" i="1"/>
  <c r="N265" i="1"/>
  <c r="I265" i="1"/>
  <c r="L265" i="1"/>
  <c r="Q265" i="1"/>
  <c r="P265" i="1"/>
  <c r="S265" i="1"/>
  <c r="J265" i="1"/>
  <c r="R265" i="1"/>
  <c r="M265" i="1"/>
  <c r="M38" i="1"/>
  <c r="I38" i="1"/>
  <c r="J38" i="1"/>
  <c r="S38" i="1"/>
  <c r="L38" i="1"/>
  <c r="R38" i="1"/>
  <c r="K38" i="1"/>
  <c r="P38" i="1"/>
  <c r="H38" i="1"/>
  <c r="N38" i="1"/>
  <c r="O38" i="1"/>
  <c r="Q38" i="1"/>
  <c r="U170" i="1"/>
  <c r="G174" i="1"/>
  <c r="U34" i="1"/>
  <c r="U73" i="1"/>
  <c r="N294" i="1" l="1"/>
  <c r="J284" i="1"/>
  <c r="S295" i="1"/>
  <c r="R285" i="1"/>
  <c r="E60" i="1"/>
  <c r="S290" i="1"/>
  <c r="S284" i="1"/>
  <c r="U275" i="1"/>
  <c r="N280" i="1"/>
  <c r="H90" i="1"/>
  <c r="L294" i="1"/>
  <c r="Q279" i="1"/>
  <c r="L281" i="1"/>
  <c r="P294" i="1"/>
  <c r="O278" i="1"/>
  <c r="L292" i="1"/>
  <c r="Q274" i="1"/>
  <c r="U281" i="1"/>
  <c r="R283" i="1"/>
  <c r="I281" i="1"/>
  <c r="S292" i="1"/>
  <c r="O135" i="1"/>
  <c r="J119" i="1"/>
  <c r="M100" i="1"/>
  <c r="P293" i="1"/>
  <c r="R284" i="1"/>
  <c r="O286" i="1"/>
  <c r="R134" i="1"/>
  <c r="U101" i="1"/>
  <c r="G86" i="1"/>
  <c r="I286" i="1"/>
  <c r="I293" i="1"/>
  <c r="U287" i="1"/>
  <c r="I296" i="1"/>
  <c r="R286" i="1"/>
  <c r="J290" i="1"/>
  <c r="U280" i="1"/>
  <c r="I295" i="1"/>
  <c r="R275" i="1"/>
  <c r="H266" i="1"/>
  <c r="R277" i="1"/>
  <c r="L138" i="1"/>
  <c r="K117" i="1"/>
  <c r="O279" i="1"/>
  <c r="M287" i="1"/>
  <c r="N284" i="1"/>
  <c r="J283" i="1"/>
  <c r="P266" i="1"/>
  <c r="P276" i="1"/>
  <c r="M284" i="1"/>
  <c r="Q293" i="1"/>
  <c r="L276" i="1"/>
  <c r="Q297" i="1"/>
  <c r="K278" i="1"/>
  <c r="I282" i="1"/>
  <c r="O116" i="1"/>
  <c r="S110" i="1"/>
  <c r="M112" i="1"/>
  <c r="H128" i="1"/>
  <c r="O290" i="1"/>
  <c r="P291" i="1"/>
  <c r="N289" i="1"/>
  <c r="M291" i="1"/>
  <c r="K91" i="1"/>
  <c r="K93" i="1"/>
  <c r="K119" i="1"/>
  <c r="M99" i="1"/>
  <c r="J285" i="1"/>
  <c r="L290" i="1"/>
  <c r="O266" i="1"/>
  <c r="L113" i="1"/>
  <c r="U296" i="1"/>
  <c r="N145" i="1"/>
  <c r="S278" i="1"/>
  <c r="O129" i="1"/>
  <c r="O287" i="1"/>
  <c r="Q88" i="1"/>
  <c r="M137" i="1"/>
  <c r="P83" i="1"/>
  <c r="S99" i="1"/>
  <c r="N131" i="1"/>
  <c r="G112" i="1"/>
  <c r="S276" i="1"/>
  <c r="J82" i="1"/>
  <c r="L279" i="1"/>
  <c r="H85" i="1"/>
  <c r="H289" i="1"/>
  <c r="I280" i="1"/>
  <c r="R103" i="1"/>
  <c r="I82" i="1"/>
  <c r="I143" i="1"/>
  <c r="I125" i="1"/>
  <c r="M127" i="1"/>
  <c r="P110" i="1"/>
  <c r="S280" i="1"/>
  <c r="M140" i="1"/>
  <c r="I87" i="1"/>
  <c r="Q94" i="1"/>
  <c r="J114" i="1"/>
  <c r="M130" i="1"/>
  <c r="K143" i="1"/>
  <c r="G87" i="1"/>
  <c r="S92" i="1"/>
  <c r="H97" i="1"/>
  <c r="P84" i="1"/>
  <c r="J276" i="1"/>
  <c r="J143" i="1"/>
  <c r="M133" i="1"/>
  <c r="M275" i="1"/>
  <c r="P295" i="1"/>
  <c r="N283" i="1"/>
  <c r="H287" i="1"/>
  <c r="M290" i="1"/>
  <c r="Q281" i="1"/>
  <c r="Q282" i="1"/>
  <c r="H294" i="1"/>
  <c r="J295" i="1"/>
  <c r="J286" i="1"/>
  <c r="R297" i="1"/>
  <c r="U86" i="1"/>
  <c r="G130" i="1"/>
  <c r="G128" i="1"/>
  <c r="P284" i="1"/>
  <c r="I288" i="1"/>
  <c r="O277" i="1"/>
  <c r="H274" i="1"/>
  <c r="S293" i="1"/>
  <c r="S297" i="1"/>
  <c r="M281" i="1"/>
  <c r="M297" i="1"/>
  <c r="P281" i="1"/>
  <c r="J282" i="1"/>
  <c r="L284" i="1"/>
  <c r="R266" i="1"/>
  <c r="R138" i="1"/>
  <c r="U278" i="1"/>
  <c r="K127" i="1"/>
  <c r="Q278" i="1"/>
  <c r="K122" i="1"/>
  <c r="K289" i="1"/>
  <c r="R293" i="1"/>
  <c r="N281" i="1"/>
  <c r="S287" i="1"/>
  <c r="G144" i="1"/>
  <c r="K275" i="1"/>
  <c r="U139" i="1"/>
  <c r="P117" i="1"/>
  <c r="Q86" i="1"/>
  <c r="L112" i="1"/>
  <c r="J81" i="1"/>
  <c r="S114" i="1"/>
  <c r="K118" i="1"/>
  <c r="R116" i="1"/>
  <c r="Q83" i="1"/>
  <c r="J121" i="1"/>
  <c r="M108" i="1"/>
  <c r="P111" i="1"/>
  <c r="L136" i="1"/>
  <c r="N92" i="1"/>
  <c r="O126" i="1"/>
  <c r="J102" i="1"/>
  <c r="K123" i="1"/>
  <c r="R274" i="1"/>
  <c r="O136" i="1"/>
  <c r="R115" i="1"/>
  <c r="N103" i="1"/>
  <c r="S116" i="1"/>
  <c r="M134" i="1"/>
  <c r="Q103" i="1"/>
  <c r="L117" i="1"/>
  <c r="L103" i="1"/>
  <c r="J95" i="1"/>
  <c r="R87" i="1"/>
  <c r="J107" i="1"/>
  <c r="M131" i="1"/>
  <c r="J111" i="1"/>
  <c r="H94" i="1"/>
  <c r="S119" i="1"/>
  <c r="J126" i="1"/>
  <c r="U137" i="1"/>
  <c r="P100" i="1"/>
  <c r="G96" i="1"/>
  <c r="R132" i="1"/>
  <c r="M92" i="1"/>
  <c r="H83" i="1"/>
  <c r="S274" i="1"/>
  <c r="K277" i="1"/>
  <c r="U286" i="1"/>
  <c r="I275" i="1"/>
  <c r="N266" i="1"/>
  <c r="L282" i="1"/>
  <c r="H286" i="1"/>
  <c r="S296" i="1"/>
  <c r="O289" i="1"/>
  <c r="K293" i="1"/>
  <c r="R82" i="1"/>
  <c r="G133" i="1"/>
  <c r="Q289" i="1"/>
  <c r="P103" i="1"/>
  <c r="L274" i="1"/>
  <c r="H296" i="1"/>
  <c r="O276" i="1"/>
  <c r="K274" i="1"/>
  <c r="M286" i="1"/>
  <c r="J275" i="1"/>
  <c r="J288" i="1"/>
  <c r="H283" i="1"/>
  <c r="I279" i="1"/>
  <c r="L285" i="1"/>
  <c r="S80" i="1"/>
  <c r="P97" i="1"/>
  <c r="I111" i="1"/>
  <c r="H285" i="1"/>
  <c r="S282" i="1"/>
  <c r="Q290" i="1"/>
  <c r="N279" i="1"/>
  <c r="O275" i="1"/>
  <c r="O137" i="1"/>
  <c r="L118" i="1"/>
  <c r="R291" i="1"/>
  <c r="L266" i="1"/>
  <c r="U266" i="1"/>
  <c r="H131" i="1"/>
  <c r="P141" i="1"/>
  <c r="P129" i="1"/>
  <c r="G98" i="1"/>
  <c r="R296" i="1"/>
  <c r="L295" i="1"/>
  <c r="L102" i="1"/>
  <c r="I297" i="1"/>
  <c r="L286" i="1"/>
  <c r="M277" i="1"/>
  <c r="Q295" i="1"/>
  <c r="R280" i="1"/>
  <c r="N286" i="1"/>
  <c r="S294" i="1"/>
  <c r="M295" i="1"/>
  <c r="K288" i="1"/>
  <c r="K110" i="1"/>
  <c r="K98" i="1"/>
  <c r="Q275" i="1"/>
  <c r="P278" i="1"/>
  <c r="U279" i="1"/>
  <c r="H279" i="1"/>
  <c r="H276" i="1"/>
  <c r="Q294" i="1"/>
  <c r="J291" i="1"/>
  <c r="E157" i="1"/>
  <c r="H280" i="1"/>
  <c r="S211" i="1"/>
  <c r="Q226" i="1"/>
  <c r="R222" i="1"/>
  <c r="M288" i="1"/>
  <c r="O293" i="1"/>
  <c r="L291" i="1"/>
  <c r="I277" i="1"/>
  <c r="I217" i="1"/>
  <c r="S197" i="1"/>
  <c r="R204" i="1"/>
  <c r="P202" i="1"/>
  <c r="M85" i="1"/>
  <c r="Q233" i="1"/>
  <c r="L185" i="1"/>
  <c r="H223" i="1"/>
  <c r="N137" i="1"/>
  <c r="G208" i="1"/>
  <c r="S289" i="1"/>
  <c r="Q283" i="1"/>
  <c r="N297" i="1"/>
  <c r="R235" i="1"/>
  <c r="M231" i="1"/>
  <c r="J287" i="1"/>
  <c r="I218" i="1"/>
  <c r="J219" i="1"/>
  <c r="J281" i="1"/>
  <c r="O105" i="1"/>
  <c r="N217" i="1"/>
  <c r="N194" i="1"/>
  <c r="U94" i="1"/>
  <c r="Q223" i="1"/>
  <c r="H288" i="1"/>
  <c r="O292" i="1"/>
  <c r="K225" i="1"/>
  <c r="I186" i="1"/>
  <c r="L223" i="1"/>
  <c r="S89" i="1"/>
  <c r="I85" i="1"/>
  <c r="L188" i="1"/>
  <c r="U129" i="1"/>
  <c r="U276" i="1"/>
  <c r="K286" i="1"/>
  <c r="L293" i="1"/>
  <c r="N291" i="1"/>
  <c r="S277" i="1"/>
  <c r="N275" i="1"/>
  <c r="O296" i="1"/>
  <c r="K296" i="1"/>
  <c r="U292" i="1"/>
  <c r="I276" i="1"/>
  <c r="S286" i="1"/>
  <c r="H111" i="1"/>
  <c r="N87" i="1"/>
  <c r="L296" i="1"/>
  <c r="K297" i="1"/>
  <c r="M280" i="1"/>
  <c r="S281" i="1"/>
  <c r="J296" i="1"/>
  <c r="J292" i="1"/>
  <c r="N231" i="1"/>
  <c r="K285" i="1"/>
  <c r="O217" i="1"/>
  <c r="R290" i="1"/>
  <c r="I140" i="1"/>
  <c r="N228" i="1"/>
  <c r="L275" i="1"/>
  <c r="O282" i="1"/>
  <c r="I278" i="1"/>
  <c r="M289" i="1"/>
  <c r="O226" i="1"/>
  <c r="Q202" i="1"/>
  <c r="U285" i="1"/>
  <c r="U216" i="1"/>
  <c r="H139" i="1"/>
  <c r="Q215" i="1"/>
  <c r="L186" i="1"/>
  <c r="N229" i="1"/>
  <c r="O108" i="1"/>
  <c r="I212" i="1"/>
  <c r="M266" i="1"/>
  <c r="N274" i="1"/>
  <c r="P286" i="1"/>
  <c r="I283" i="1"/>
  <c r="M235" i="1"/>
  <c r="I210" i="1"/>
  <c r="O274" i="1"/>
  <c r="P119" i="1"/>
  <c r="R208" i="1"/>
  <c r="L210" i="1"/>
  <c r="M101" i="1"/>
  <c r="R205" i="1"/>
  <c r="U226" i="1"/>
  <c r="U195" i="1"/>
  <c r="I119" i="1"/>
  <c r="U232" i="1"/>
  <c r="I287" i="1"/>
  <c r="O288" i="1"/>
  <c r="N214" i="1"/>
  <c r="L217" i="1"/>
  <c r="R81" i="1"/>
  <c r="K276" i="1"/>
  <c r="Q122" i="1"/>
  <c r="I223" i="1"/>
  <c r="P96" i="1"/>
  <c r="L283" i="1"/>
  <c r="K234" i="1"/>
  <c r="O235" i="1"/>
  <c r="U186" i="1"/>
  <c r="R144" i="1"/>
  <c r="M283" i="1"/>
  <c r="Q291" i="1"/>
  <c r="N287" i="1"/>
  <c r="U202" i="1"/>
  <c r="U290" i="1"/>
  <c r="L83" i="1"/>
  <c r="K281" i="1"/>
  <c r="N117" i="1"/>
  <c r="J204" i="1"/>
  <c r="U103" i="1"/>
  <c r="R137" i="1"/>
  <c r="Q126" i="1"/>
  <c r="K294" i="1"/>
  <c r="O138" i="1"/>
  <c r="G193" i="1"/>
  <c r="N276" i="1"/>
  <c r="H209" i="1"/>
  <c r="J89" i="1"/>
  <c r="G129" i="1"/>
  <c r="I291" i="1"/>
  <c r="L135" i="1"/>
  <c r="K239" i="1"/>
  <c r="R84" i="1"/>
  <c r="U123" i="1"/>
  <c r="H141" i="1"/>
  <c r="L206" i="1"/>
  <c r="R127" i="1"/>
  <c r="L288" i="1"/>
  <c r="L289" i="1"/>
  <c r="P228" i="1"/>
  <c r="U219" i="1"/>
  <c r="K201" i="1"/>
  <c r="J266" i="1"/>
  <c r="S87" i="1"/>
  <c r="Q205" i="1"/>
  <c r="P283" i="1"/>
  <c r="H277" i="1"/>
  <c r="P277" i="1"/>
  <c r="O285" i="1"/>
  <c r="P296" i="1"/>
  <c r="R278" i="1"/>
  <c r="M282" i="1"/>
  <c r="H295" i="1"/>
  <c r="L278" i="1"/>
  <c r="K291" i="1"/>
  <c r="Q284" i="1"/>
  <c r="M294" i="1"/>
  <c r="O281" i="1"/>
  <c r="M296" i="1"/>
  <c r="P274" i="1"/>
  <c r="U284" i="1"/>
  <c r="P287" i="1"/>
  <c r="Q280" i="1"/>
  <c r="K229" i="1"/>
  <c r="S275" i="1"/>
  <c r="K120" i="1"/>
  <c r="N233" i="1"/>
  <c r="P282" i="1"/>
  <c r="K290" i="1"/>
  <c r="J201" i="1"/>
  <c r="K279" i="1"/>
  <c r="K217" i="1"/>
  <c r="G196" i="1"/>
  <c r="G212" i="1"/>
  <c r="L81" i="1"/>
  <c r="Q207" i="1"/>
  <c r="H95" i="1"/>
  <c r="N114" i="1"/>
  <c r="I294" i="1"/>
  <c r="Q266" i="1"/>
  <c r="N278" i="1"/>
  <c r="N200" i="1"/>
  <c r="H292" i="1"/>
  <c r="Q188" i="1"/>
  <c r="G223" i="1"/>
  <c r="I266" i="1"/>
  <c r="R106" i="1"/>
  <c r="O220" i="1"/>
  <c r="S291" i="1"/>
  <c r="G108" i="1"/>
  <c r="H207" i="1"/>
  <c r="J192" i="1"/>
  <c r="Q123" i="1"/>
  <c r="U207" i="1"/>
  <c r="Q286" i="1"/>
  <c r="P279" i="1"/>
  <c r="I99" i="1"/>
  <c r="R214" i="1"/>
  <c r="S214" i="1"/>
  <c r="I237" i="1"/>
  <c r="N108" i="1"/>
  <c r="K184" i="1"/>
  <c r="H117" i="1"/>
  <c r="L280" i="1"/>
  <c r="G195" i="1"/>
  <c r="P275" i="1"/>
  <c r="I198" i="1"/>
  <c r="I227" i="1"/>
  <c r="M219" i="1"/>
  <c r="U277" i="1"/>
  <c r="U293" i="1"/>
  <c r="N207" i="1"/>
  <c r="M220" i="1"/>
  <c r="H231" i="1"/>
  <c r="S189" i="1"/>
  <c r="S106" i="1"/>
  <c r="Q209" i="1"/>
  <c r="M104" i="1"/>
  <c r="E13" i="1"/>
  <c r="J274" i="1"/>
  <c r="P290" i="1"/>
  <c r="P289" i="1"/>
  <c r="M279" i="1"/>
  <c r="M292" i="1"/>
  <c r="U283" i="1"/>
  <c r="H282" i="1"/>
  <c r="S266" i="1"/>
  <c r="S41" i="1"/>
  <c r="L42" i="1"/>
  <c r="N43" i="1"/>
  <c r="H284" i="1"/>
  <c r="S279" i="1"/>
  <c r="N293" i="1"/>
  <c r="K283" i="1"/>
  <c r="J293" i="1"/>
  <c r="U282" i="1"/>
  <c r="M293" i="1"/>
  <c r="N285" i="1"/>
  <c r="N282" i="1"/>
  <c r="H211" i="1"/>
  <c r="J194" i="1"/>
  <c r="K282" i="1"/>
  <c r="H297" i="1"/>
  <c r="N296" i="1"/>
  <c r="Q288" i="1"/>
  <c r="R281" i="1"/>
  <c r="O295" i="1"/>
  <c r="N210" i="1"/>
  <c r="Q213" i="1"/>
  <c r="R200" i="1"/>
  <c r="N239" i="1"/>
  <c r="H100" i="1"/>
  <c r="S218" i="1"/>
  <c r="M185" i="1"/>
  <c r="N290" i="1"/>
  <c r="M126" i="1"/>
  <c r="K292" i="1"/>
  <c r="U289" i="1"/>
  <c r="Q296" i="1"/>
  <c r="K295" i="1"/>
  <c r="H200" i="1"/>
  <c r="N216" i="1"/>
  <c r="I202" i="1"/>
  <c r="M216" i="1"/>
  <c r="S113" i="1"/>
  <c r="U297" i="1"/>
  <c r="G210" i="1"/>
  <c r="I234" i="1"/>
  <c r="K131" i="1"/>
  <c r="Q221" i="1"/>
  <c r="R133" i="1"/>
  <c r="K238" i="1"/>
  <c r="R289" i="1"/>
  <c r="J199" i="1"/>
  <c r="L216" i="1"/>
  <c r="G222" i="1"/>
  <c r="J216" i="1"/>
  <c r="U227" i="1"/>
  <c r="R125" i="1"/>
  <c r="K221" i="1"/>
  <c r="Q144" i="1"/>
  <c r="K284" i="1"/>
  <c r="U132" i="1"/>
  <c r="P226" i="1"/>
  <c r="M200" i="1"/>
  <c r="J289" i="1"/>
  <c r="J279" i="1"/>
  <c r="O196" i="1"/>
  <c r="S112" i="1"/>
  <c r="N115" i="1"/>
  <c r="Q115" i="1"/>
  <c r="U91" i="1"/>
  <c r="J124" i="1"/>
  <c r="L218" i="1"/>
  <c r="S205" i="1"/>
  <c r="S288" i="1"/>
  <c r="I208" i="1"/>
  <c r="N212" i="1"/>
  <c r="H87" i="1"/>
  <c r="U87" i="1"/>
  <c r="N128" i="1"/>
  <c r="I81" i="1"/>
  <c r="R295" i="1"/>
  <c r="J205" i="1"/>
  <c r="U203" i="1"/>
  <c r="M145" i="1"/>
  <c r="I98" i="1"/>
  <c r="M122" i="1"/>
  <c r="R234" i="1"/>
  <c r="I97" i="1"/>
  <c r="R86" i="1"/>
  <c r="Q121" i="1"/>
  <c r="S84" i="1"/>
  <c r="H293" i="1"/>
  <c r="R238" i="1"/>
  <c r="M274" i="1"/>
  <c r="S285" i="1"/>
  <c r="H189" i="1"/>
  <c r="J215" i="1"/>
  <c r="Q277" i="1"/>
  <c r="N227" i="1"/>
  <c r="P184" i="1"/>
  <c r="U193" i="1"/>
  <c r="K231" i="1"/>
  <c r="J133" i="1"/>
  <c r="I96" i="1"/>
  <c r="P109" i="1"/>
  <c r="Q135" i="1"/>
  <c r="L129" i="1"/>
  <c r="L139" i="1"/>
  <c r="L89" i="1"/>
  <c r="I127" i="1"/>
  <c r="G119" i="1"/>
  <c r="K90" i="1"/>
  <c r="U104" i="1"/>
  <c r="U90" i="1"/>
  <c r="U84" i="1"/>
  <c r="J117" i="1"/>
  <c r="U135" i="1"/>
  <c r="H106" i="1"/>
  <c r="K125" i="1"/>
  <c r="G85" i="1"/>
  <c r="J132" i="1"/>
  <c r="K128" i="1"/>
  <c r="L119" i="1"/>
  <c r="L200" i="1"/>
  <c r="U206" i="1"/>
  <c r="Q130" i="1"/>
  <c r="O110" i="1"/>
  <c r="J108" i="1"/>
  <c r="M113" i="1"/>
  <c r="R98" i="1"/>
  <c r="I120" i="1"/>
  <c r="S139" i="1"/>
  <c r="S283" i="1"/>
  <c r="H113" i="1"/>
  <c r="M109" i="1"/>
  <c r="L131" i="1"/>
  <c r="L231" i="1"/>
  <c r="R212" i="1"/>
  <c r="M201" i="1"/>
  <c r="I205" i="1"/>
  <c r="J100" i="1"/>
  <c r="K99" i="1"/>
  <c r="Q112" i="1"/>
  <c r="U144" i="1"/>
  <c r="R143" i="1"/>
  <c r="O80" i="1"/>
  <c r="O145" i="1"/>
  <c r="K107" i="1"/>
  <c r="Q95" i="1"/>
  <c r="Q200" i="1"/>
  <c r="J83" i="1"/>
  <c r="M82" i="1"/>
  <c r="O109" i="1"/>
  <c r="G117" i="1"/>
  <c r="I80" i="1"/>
  <c r="I139" i="1"/>
  <c r="R99" i="1"/>
  <c r="H107" i="1"/>
  <c r="Q124" i="1"/>
  <c r="N119" i="1"/>
  <c r="N187" i="1"/>
  <c r="K194" i="1"/>
  <c r="S223" i="1"/>
  <c r="I196" i="1"/>
  <c r="R121" i="1"/>
  <c r="O139" i="1"/>
  <c r="U131" i="1"/>
  <c r="I132" i="1"/>
  <c r="J46" i="1"/>
  <c r="Q276" i="1"/>
  <c r="O294" i="1"/>
  <c r="R44" i="1"/>
  <c r="L184" i="1"/>
  <c r="L128" i="1"/>
  <c r="R120" i="1"/>
  <c r="P80" i="1"/>
  <c r="L120" i="1"/>
  <c r="Q110" i="1"/>
  <c r="N295" i="1"/>
  <c r="M41" i="1"/>
  <c r="Q194" i="1"/>
  <c r="P123" i="1"/>
  <c r="R41" i="1"/>
  <c r="S128" i="1"/>
  <c r="Q129" i="1"/>
  <c r="G103" i="1"/>
  <c r="N143" i="1"/>
  <c r="L277" i="1"/>
  <c r="O185" i="1"/>
  <c r="M139" i="1"/>
  <c r="H202" i="1"/>
  <c r="L202" i="1"/>
  <c r="Q119" i="1"/>
  <c r="H142" i="1"/>
  <c r="G89" i="1"/>
  <c r="U110" i="1"/>
  <c r="S138" i="1"/>
  <c r="K113" i="1"/>
  <c r="P280" i="1"/>
  <c r="M234" i="1"/>
  <c r="R239" i="1"/>
  <c r="L189" i="1"/>
  <c r="Q191" i="1"/>
  <c r="P212" i="1"/>
  <c r="H281" i="1"/>
  <c r="U124" i="1"/>
  <c r="R131" i="1"/>
  <c r="S44" i="1"/>
  <c r="U222" i="1"/>
  <c r="J229" i="1"/>
  <c r="U82" i="1"/>
  <c r="O131" i="1"/>
  <c r="S93" i="1"/>
  <c r="U85" i="1"/>
  <c r="P91" i="1"/>
  <c r="O111" i="1"/>
  <c r="Q116" i="1"/>
  <c r="N86" i="1"/>
  <c r="U97" i="1"/>
  <c r="R80" i="1"/>
  <c r="L287" i="1"/>
  <c r="O229" i="1"/>
  <c r="K198" i="1"/>
  <c r="S100" i="1"/>
  <c r="S127" i="1"/>
  <c r="J144" i="1"/>
  <c r="G236" i="1"/>
  <c r="J88" i="1"/>
  <c r="O284" i="1"/>
  <c r="P41" i="1"/>
  <c r="R94" i="1"/>
  <c r="P105" i="1"/>
  <c r="M103" i="1"/>
  <c r="N208" i="1"/>
  <c r="Q111" i="1"/>
  <c r="O89" i="1"/>
  <c r="N109" i="1"/>
  <c r="G94" i="1"/>
  <c r="J91" i="1"/>
  <c r="Q108" i="1"/>
  <c r="J105" i="1"/>
  <c r="P144" i="1"/>
  <c r="H135" i="1"/>
  <c r="R184" i="1"/>
  <c r="P221" i="1"/>
  <c r="N189" i="1"/>
  <c r="S231" i="1"/>
  <c r="Q109" i="1"/>
  <c r="M96" i="1"/>
  <c r="R129" i="1"/>
  <c r="K136" i="1"/>
  <c r="M129" i="1"/>
  <c r="Q214" i="1"/>
  <c r="S111" i="1"/>
  <c r="K89" i="1"/>
  <c r="S104" i="1"/>
  <c r="U199" i="1"/>
  <c r="L204" i="1"/>
  <c r="K142" i="1"/>
  <c r="G106" i="1"/>
  <c r="Q138" i="1"/>
  <c r="R124" i="1"/>
  <c r="P131" i="1"/>
  <c r="Q41" i="1"/>
  <c r="L214" i="1"/>
  <c r="P225" i="1"/>
  <c r="N277" i="1"/>
  <c r="K45" i="1"/>
  <c r="J208" i="1"/>
  <c r="U108" i="1"/>
  <c r="N140" i="1"/>
  <c r="O140" i="1"/>
  <c r="R139" i="1"/>
  <c r="I114" i="1"/>
  <c r="R288" i="1"/>
  <c r="L192" i="1"/>
  <c r="G215" i="1"/>
  <c r="I126" i="1"/>
  <c r="P143" i="1"/>
  <c r="O297" i="1"/>
  <c r="M86" i="1"/>
  <c r="S118" i="1"/>
  <c r="L125" i="1"/>
  <c r="U274" i="1"/>
  <c r="P92" i="1"/>
  <c r="L199" i="1"/>
  <c r="G194" i="1"/>
  <c r="L46" i="1"/>
  <c r="N142" i="1"/>
  <c r="H93" i="1"/>
  <c r="J139" i="1"/>
  <c r="U136" i="1"/>
  <c r="O103" i="1"/>
  <c r="E79" i="1"/>
  <c r="I292" i="1"/>
  <c r="U237" i="1"/>
  <c r="K227" i="1"/>
  <c r="J238" i="1"/>
  <c r="K102" i="1"/>
  <c r="R233" i="1"/>
  <c r="R223" i="1"/>
  <c r="P186" i="1"/>
  <c r="S86" i="1"/>
  <c r="R136" i="1"/>
  <c r="U204" i="1"/>
  <c r="P210" i="1"/>
  <c r="I188" i="1"/>
  <c r="G120" i="1"/>
  <c r="O142" i="1"/>
  <c r="K80" i="1"/>
  <c r="P104" i="1"/>
  <c r="H110" i="1"/>
  <c r="G145" i="1"/>
  <c r="R90" i="1"/>
  <c r="N288" i="1"/>
  <c r="R209" i="1"/>
  <c r="O124" i="1"/>
  <c r="L90" i="1"/>
  <c r="J140" i="1"/>
  <c r="L187" i="1"/>
  <c r="I91" i="1"/>
  <c r="U100" i="1"/>
  <c r="U133" i="1"/>
  <c r="U140" i="1"/>
  <c r="P190" i="1"/>
  <c r="U210" i="1"/>
  <c r="U93" i="1"/>
  <c r="N93" i="1"/>
  <c r="O115" i="1"/>
  <c r="I290" i="1"/>
  <c r="P112" i="1"/>
  <c r="H130" i="1"/>
  <c r="L87" i="1"/>
  <c r="N102" i="1"/>
  <c r="N118" i="1"/>
  <c r="N88" i="1"/>
  <c r="U116" i="1"/>
  <c r="U190" i="1"/>
  <c r="S144" i="1"/>
  <c r="M233" i="1"/>
  <c r="P219" i="1"/>
  <c r="N192" i="1"/>
  <c r="Q235" i="1"/>
  <c r="J104" i="1"/>
  <c r="J142" i="1"/>
  <c r="R111" i="1"/>
  <c r="G127" i="1"/>
  <c r="O121" i="1"/>
  <c r="U105" i="1"/>
  <c r="S122" i="1"/>
  <c r="U113" i="1"/>
  <c r="U99" i="1"/>
  <c r="U197" i="1"/>
  <c r="O186" i="1"/>
  <c r="O104" i="1"/>
  <c r="P138" i="1"/>
  <c r="I108" i="1"/>
  <c r="P87" i="1"/>
  <c r="R89" i="1"/>
  <c r="H86" i="1"/>
  <c r="J127" i="1"/>
  <c r="M136" i="1"/>
  <c r="S108" i="1"/>
  <c r="Q206" i="1"/>
  <c r="K199" i="1"/>
  <c r="U191" i="1"/>
  <c r="N83" i="1"/>
  <c r="G97" i="1"/>
  <c r="U125" i="1"/>
  <c r="Q107" i="1"/>
  <c r="O117" i="1"/>
  <c r="I94" i="1"/>
  <c r="R142" i="1"/>
  <c r="R141" i="1"/>
  <c r="U118" i="1"/>
  <c r="J222" i="1"/>
  <c r="S215" i="1"/>
  <c r="P196" i="1"/>
  <c r="I230" i="1"/>
  <c r="S222" i="1"/>
  <c r="Q234" i="1"/>
  <c r="U96" i="1"/>
  <c r="M128" i="1"/>
  <c r="P113" i="1"/>
  <c r="G141" i="1"/>
  <c r="I133" i="1"/>
  <c r="L137" i="1"/>
  <c r="R96" i="1"/>
  <c r="U130" i="1"/>
  <c r="L121" i="1"/>
  <c r="M105" i="1"/>
  <c r="G185" i="1"/>
  <c r="J123" i="1"/>
  <c r="Q211" i="1"/>
  <c r="U120" i="1"/>
  <c r="K104" i="1"/>
  <c r="U234" i="1"/>
  <c r="Q97" i="1"/>
  <c r="O106" i="1"/>
  <c r="M81" i="1"/>
  <c r="O291" i="1"/>
  <c r="P285" i="1"/>
  <c r="H210" i="1"/>
  <c r="M218" i="1"/>
  <c r="R114" i="1"/>
  <c r="P130" i="1"/>
  <c r="H108" i="1"/>
  <c r="J115" i="1"/>
  <c r="P124" i="1"/>
  <c r="H133" i="1"/>
  <c r="I238" i="1"/>
  <c r="M276" i="1"/>
  <c r="Q184" i="1"/>
  <c r="L297" i="1"/>
  <c r="H46" i="1"/>
  <c r="R112" i="1"/>
  <c r="U92" i="1"/>
  <c r="U201" i="1"/>
  <c r="O112" i="1"/>
  <c r="J134" i="1"/>
  <c r="J233" i="1"/>
  <c r="O280" i="1"/>
  <c r="J195" i="1"/>
  <c r="H197" i="1"/>
  <c r="M190" i="1"/>
  <c r="I109" i="1"/>
  <c r="R276" i="1"/>
  <c r="S236" i="1"/>
  <c r="I43" i="1"/>
  <c r="M45" i="1"/>
  <c r="K121" i="1"/>
  <c r="L144" i="1"/>
  <c r="N232" i="1"/>
  <c r="L109" i="1"/>
  <c r="G83" i="1"/>
  <c r="M123" i="1"/>
  <c r="L122" i="1"/>
  <c r="N111" i="1"/>
  <c r="L127" i="1"/>
  <c r="I124" i="1"/>
  <c r="Q87" i="1"/>
  <c r="K204" i="1"/>
  <c r="Q217" i="1"/>
  <c r="L130" i="1"/>
  <c r="L110" i="1"/>
  <c r="N112" i="1"/>
  <c r="L141" i="1"/>
  <c r="L97" i="1"/>
  <c r="N110" i="1"/>
  <c r="Q131" i="1"/>
  <c r="M94" i="1"/>
  <c r="H193" i="1"/>
  <c r="L82" i="1"/>
  <c r="Q128" i="1"/>
  <c r="L105" i="1"/>
  <c r="M221" i="1"/>
  <c r="P86" i="1"/>
  <c r="N46" i="1"/>
  <c r="N99" i="1"/>
  <c r="N81" i="1"/>
  <c r="H84" i="1"/>
  <c r="P120" i="1"/>
  <c r="R145" i="1"/>
  <c r="M117" i="1"/>
  <c r="I112" i="1"/>
  <c r="O233" i="1"/>
  <c r="P222" i="1"/>
  <c r="P236" i="1"/>
  <c r="K208" i="1"/>
  <c r="J98" i="1"/>
  <c r="J109" i="1"/>
  <c r="J130" i="1"/>
  <c r="R123" i="1"/>
  <c r="U109" i="1"/>
  <c r="N82" i="1"/>
  <c r="P137" i="1"/>
  <c r="M229" i="1"/>
  <c r="G114" i="1"/>
  <c r="H214" i="1"/>
  <c r="G226" i="1"/>
  <c r="O237" i="1"/>
  <c r="M211" i="1"/>
  <c r="I102" i="1"/>
  <c r="G109" i="1"/>
  <c r="N107" i="1"/>
  <c r="H291" i="1"/>
  <c r="U288" i="1"/>
  <c r="K224" i="1"/>
  <c r="I104" i="1"/>
  <c r="S81" i="1"/>
  <c r="H124" i="1"/>
  <c r="O86" i="1"/>
  <c r="M144" i="1"/>
  <c r="P85" i="1"/>
  <c r="P102" i="1"/>
  <c r="J294" i="1"/>
  <c r="K228" i="1"/>
  <c r="K287" i="1"/>
  <c r="R88" i="1"/>
  <c r="J278" i="1"/>
  <c r="J86" i="1"/>
  <c r="J90" i="1"/>
  <c r="K82" i="1"/>
  <c r="Q137" i="1"/>
  <c r="U138" i="1"/>
  <c r="M125" i="1"/>
  <c r="R192" i="1"/>
  <c r="P106" i="1"/>
  <c r="H92" i="1"/>
  <c r="N130" i="1"/>
  <c r="U142" i="1"/>
  <c r="J297" i="1"/>
  <c r="S45" i="1"/>
  <c r="O119" i="1"/>
  <c r="I184" i="1"/>
  <c r="O125" i="1"/>
  <c r="G104" i="1"/>
  <c r="U214" i="1"/>
  <c r="Q82" i="1"/>
  <c r="Q118" i="1"/>
  <c r="M83" i="1"/>
  <c r="O114" i="1"/>
  <c r="H144" i="1"/>
  <c r="I106" i="1"/>
  <c r="H127" i="1"/>
  <c r="G111" i="1"/>
  <c r="N206" i="1"/>
  <c r="U220" i="1"/>
  <c r="S134" i="1"/>
  <c r="L108" i="1"/>
  <c r="H120" i="1"/>
  <c r="G91" i="1"/>
  <c r="G125" i="1"/>
  <c r="K81" i="1"/>
  <c r="L100" i="1"/>
  <c r="H99" i="1"/>
  <c r="G184" i="1"/>
  <c r="H129" i="1"/>
  <c r="U126" i="1"/>
  <c r="N98" i="1"/>
  <c r="L132" i="1"/>
  <c r="H132" i="1"/>
  <c r="U89" i="1"/>
  <c r="G110" i="1"/>
  <c r="G84" i="1"/>
  <c r="R107" i="1"/>
  <c r="U117" i="1"/>
  <c r="G105" i="1"/>
  <c r="S109" i="1"/>
  <c r="Q136" i="1"/>
  <c r="N42" i="1"/>
  <c r="J187" i="1"/>
  <c r="I235" i="1"/>
  <c r="P229" i="1"/>
  <c r="L198" i="1"/>
  <c r="U115" i="1"/>
  <c r="G124" i="1"/>
  <c r="K96" i="1"/>
  <c r="L95" i="1"/>
  <c r="O127" i="1"/>
  <c r="I118" i="1"/>
  <c r="I130" i="1"/>
  <c r="J137" i="1"/>
  <c r="N104" i="1"/>
  <c r="J191" i="1"/>
  <c r="R190" i="1"/>
  <c r="S136" i="1"/>
  <c r="N129" i="1"/>
  <c r="H114" i="1"/>
  <c r="R108" i="1"/>
  <c r="Q140" i="1"/>
  <c r="O100" i="1"/>
  <c r="R186" i="1"/>
  <c r="M124" i="1"/>
  <c r="K129" i="1"/>
  <c r="G216" i="1"/>
  <c r="M114" i="1"/>
  <c r="J203" i="1"/>
  <c r="N184" i="1"/>
  <c r="R282" i="1"/>
  <c r="Q89" i="1"/>
  <c r="P233" i="1"/>
  <c r="M184" i="1"/>
  <c r="R105" i="1"/>
  <c r="O90" i="1"/>
  <c r="H103" i="1"/>
  <c r="O43" i="1"/>
  <c r="G46" i="1"/>
  <c r="N116" i="1"/>
  <c r="S198" i="1"/>
  <c r="N89" i="1"/>
  <c r="G102" i="1"/>
  <c r="O98" i="1"/>
  <c r="U145" i="1"/>
  <c r="I45" i="1"/>
  <c r="K138" i="1"/>
  <c r="I225" i="1"/>
  <c r="H104" i="1"/>
  <c r="U213" i="1"/>
  <c r="Q98" i="1"/>
  <c r="N84" i="1"/>
  <c r="J136" i="1"/>
  <c r="Q90" i="1"/>
  <c r="S145" i="1"/>
  <c r="P82" i="1"/>
  <c r="J99" i="1"/>
  <c r="N105" i="1"/>
  <c r="Q236" i="1"/>
  <c r="K280" i="1"/>
  <c r="H126" i="1"/>
  <c r="P288" i="1"/>
  <c r="H116" i="1"/>
  <c r="K266" i="1"/>
  <c r="L228" i="1"/>
  <c r="S82" i="1"/>
  <c r="S199" i="1"/>
  <c r="N235" i="1"/>
  <c r="L106" i="1"/>
  <c r="R110" i="1"/>
  <c r="U88" i="1"/>
  <c r="R83" i="1"/>
  <c r="M84" i="1"/>
  <c r="U102" i="1"/>
  <c r="H232" i="1"/>
  <c r="O99" i="1"/>
  <c r="R294" i="1"/>
  <c r="H278" i="1"/>
  <c r="L134" i="1"/>
  <c r="L126" i="1"/>
  <c r="N80" i="1"/>
  <c r="U83" i="1"/>
  <c r="U98" i="1"/>
  <c r="R224" i="1"/>
  <c r="M110" i="1"/>
  <c r="G81" i="1"/>
  <c r="O95" i="1"/>
  <c r="J185" i="1"/>
  <c r="J118" i="1"/>
  <c r="G95" i="1"/>
  <c r="O130" i="1"/>
  <c r="O88" i="1"/>
  <c r="K100" i="1"/>
  <c r="U229" i="1"/>
  <c r="Q220" i="1"/>
  <c r="I136" i="1"/>
  <c r="N122" i="1"/>
  <c r="S121" i="1"/>
  <c r="P132" i="1"/>
  <c r="H184" i="1"/>
  <c r="M88" i="1"/>
  <c r="G138" i="1"/>
  <c r="R198" i="1"/>
  <c r="M228" i="1"/>
  <c r="Q212" i="1"/>
  <c r="K130" i="1"/>
  <c r="P134" i="1"/>
  <c r="M93" i="1"/>
  <c r="S83" i="1"/>
  <c r="S85" i="1"/>
  <c r="K109" i="1"/>
  <c r="U81" i="1"/>
  <c r="O123" i="1"/>
  <c r="S90" i="1"/>
  <c r="P81" i="1"/>
  <c r="H275" i="1"/>
  <c r="H204" i="1"/>
  <c r="U127" i="1"/>
  <c r="P118" i="1"/>
  <c r="R287" i="1"/>
  <c r="U212" i="1"/>
  <c r="O213" i="1"/>
  <c r="P292" i="1"/>
  <c r="S124" i="1"/>
  <c r="N41" i="1"/>
  <c r="L101" i="1"/>
  <c r="R128" i="1"/>
  <c r="K114" i="1"/>
  <c r="R118" i="1"/>
  <c r="I285" i="1"/>
  <c r="N236" i="1"/>
  <c r="Q127" i="1"/>
  <c r="U225" i="1"/>
  <c r="R187" i="1"/>
  <c r="N90" i="1"/>
  <c r="K134" i="1"/>
  <c r="O141" i="1"/>
  <c r="O93" i="1"/>
  <c r="N134" i="1"/>
  <c r="I284" i="1"/>
  <c r="N224" i="1"/>
  <c r="O194" i="1"/>
  <c r="G113" i="1"/>
  <c r="P90" i="1"/>
  <c r="I105" i="1"/>
  <c r="G92" i="1"/>
  <c r="N292" i="1"/>
  <c r="L84" i="1"/>
  <c r="I95" i="1"/>
  <c r="N101" i="1"/>
  <c r="G80" i="1"/>
  <c r="U187" i="1"/>
  <c r="J210" i="1"/>
  <c r="I117" i="1"/>
  <c r="L111" i="1"/>
  <c r="G100" i="1"/>
  <c r="N141" i="1"/>
  <c r="G107" i="1"/>
  <c r="J113" i="1"/>
  <c r="I274" i="1"/>
  <c r="K85" i="1"/>
  <c r="Q99" i="1"/>
  <c r="R189" i="1"/>
  <c r="K103" i="1"/>
  <c r="P133" i="1"/>
  <c r="R135" i="1"/>
  <c r="R126" i="1"/>
  <c r="S88" i="1"/>
  <c r="H91" i="1"/>
  <c r="P136" i="1"/>
  <c r="O84" i="1"/>
  <c r="R227" i="1"/>
  <c r="M202" i="1"/>
  <c r="Q117" i="1"/>
  <c r="H101" i="1"/>
  <c r="M278" i="1"/>
  <c r="N106" i="1"/>
  <c r="N126" i="1"/>
  <c r="K97" i="1"/>
  <c r="I144" i="1"/>
  <c r="N135" i="1"/>
  <c r="M237" i="1"/>
  <c r="S196" i="1"/>
  <c r="O214" i="1"/>
  <c r="R178" i="1"/>
  <c r="P108" i="1"/>
  <c r="S140" i="1"/>
  <c r="J80" i="1"/>
  <c r="I83" i="1"/>
  <c r="R92" i="1"/>
  <c r="K200" i="1"/>
  <c r="H102" i="1"/>
  <c r="P185" i="1"/>
  <c r="S130" i="1"/>
  <c r="H190" i="1"/>
  <c r="P232" i="1"/>
  <c r="I228" i="1"/>
  <c r="L234" i="1"/>
  <c r="U178" i="1"/>
  <c r="L182" i="1"/>
  <c r="U134" i="1"/>
  <c r="J101" i="1"/>
  <c r="Q197" i="1"/>
  <c r="H185" i="1"/>
  <c r="K140" i="1"/>
  <c r="H81" i="1"/>
  <c r="J96" i="1"/>
  <c r="R215" i="1"/>
  <c r="L91" i="1"/>
  <c r="I142" i="1"/>
  <c r="N223" i="1"/>
  <c r="M195" i="1"/>
  <c r="L225" i="1"/>
  <c r="G211" i="1"/>
  <c r="G183" i="1"/>
  <c r="L124" i="1"/>
  <c r="G202" i="1"/>
  <c r="G199" i="1"/>
  <c r="G217" i="1"/>
  <c r="G142" i="1"/>
  <c r="K216" i="1"/>
  <c r="P126" i="1"/>
  <c r="R219" i="1"/>
  <c r="H206" i="1"/>
  <c r="G177" i="1"/>
  <c r="M80" i="1"/>
  <c r="Q91" i="1"/>
  <c r="M87" i="1"/>
  <c r="Q43" i="1"/>
  <c r="U295" i="1"/>
  <c r="O224" i="1"/>
  <c r="P205" i="1"/>
  <c r="K195" i="1"/>
  <c r="K209" i="1"/>
  <c r="K88" i="1"/>
  <c r="G137" i="1"/>
  <c r="R113" i="1"/>
  <c r="I131" i="1"/>
  <c r="J186" i="1"/>
  <c r="K210" i="1"/>
  <c r="L145" i="1"/>
  <c r="I224" i="1"/>
  <c r="H143" i="1"/>
  <c r="I110" i="1"/>
  <c r="J189" i="1"/>
  <c r="I84" i="1"/>
  <c r="Q85" i="1"/>
  <c r="O212" i="1"/>
  <c r="K106" i="1"/>
  <c r="M98" i="1"/>
  <c r="U192" i="1"/>
  <c r="R279" i="1"/>
  <c r="O85" i="1"/>
  <c r="S103" i="1"/>
  <c r="J84" i="1"/>
  <c r="O118" i="1"/>
  <c r="M90" i="1"/>
  <c r="G121" i="1"/>
  <c r="P142" i="1"/>
  <c r="L94" i="1"/>
  <c r="I190" i="1"/>
  <c r="G186" i="1"/>
  <c r="K186" i="1"/>
  <c r="M183" i="1"/>
  <c r="L232" i="1"/>
  <c r="S95" i="1"/>
  <c r="I107" i="1"/>
  <c r="U143" i="1"/>
  <c r="L92" i="1"/>
  <c r="K95" i="1"/>
  <c r="H122" i="1"/>
  <c r="J135" i="1"/>
  <c r="K83" i="1"/>
  <c r="O193" i="1"/>
  <c r="Q287" i="1"/>
  <c r="U294" i="1"/>
  <c r="R91" i="1"/>
  <c r="Q102" i="1"/>
  <c r="R292" i="1"/>
  <c r="G231" i="1"/>
  <c r="R232" i="1"/>
  <c r="J221" i="1"/>
  <c r="S123" i="1"/>
  <c r="K135" i="1"/>
  <c r="Q84" i="1"/>
  <c r="O97" i="1"/>
  <c r="Q92" i="1"/>
  <c r="O120" i="1"/>
  <c r="S97" i="1"/>
  <c r="G126" i="1"/>
  <c r="Q285" i="1"/>
  <c r="J97" i="1"/>
  <c r="Q195" i="1"/>
  <c r="K232" i="1"/>
  <c r="H115" i="1"/>
  <c r="P135" i="1"/>
  <c r="O96" i="1"/>
  <c r="H89" i="1"/>
  <c r="C79" i="1" a="1"/>
  <c r="N185" i="1"/>
  <c r="I42" i="1"/>
  <c r="U95" i="1"/>
  <c r="M107" i="1"/>
  <c r="R93" i="1"/>
  <c r="N138" i="1"/>
  <c r="S133" i="1"/>
  <c r="M44" i="1"/>
  <c r="H118" i="1"/>
  <c r="I189" i="1"/>
  <c r="R218" i="1"/>
  <c r="O189" i="1"/>
  <c r="J209" i="1"/>
  <c r="L178" i="1"/>
  <c r="S142" i="1"/>
  <c r="J87" i="1"/>
  <c r="J145" i="1"/>
  <c r="H121" i="1"/>
  <c r="N136" i="1"/>
  <c r="H112" i="1"/>
  <c r="R117" i="1"/>
  <c r="U128" i="1"/>
  <c r="R43" i="1"/>
  <c r="R196" i="1"/>
  <c r="Q239" i="1"/>
  <c r="K215" i="1"/>
  <c r="H198" i="1"/>
  <c r="G182" i="1"/>
  <c r="P213" i="1"/>
  <c r="S212" i="1"/>
  <c r="M143" i="1"/>
  <c r="Q96" i="1"/>
  <c r="N97" i="1"/>
  <c r="J122" i="1"/>
  <c r="H136" i="1"/>
  <c r="R109" i="1"/>
  <c r="O102" i="1"/>
  <c r="N121" i="1"/>
  <c r="L191" i="1"/>
  <c r="I193" i="1"/>
  <c r="H220" i="1"/>
  <c r="G224" i="1"/>
  <c r="S229" i="1"/>
  <c r="R181" i="1"/>
  <c r="I89" i="1"/>
  <c r="S195" i="1"/>
  <c r="Q180" i="1"/>
  <c r="M214" i="1"/>
  <c r="H138" i="1"/>
  <c r="I216" i="1"/>
  <c r="S200" i="1"/>
  <c r="K219" i="1"/>
  <c r="P188" i="1"/>
  <c r="J131" i="1"/>
  <c r="L222" i="1"/>
  <c r="K189" i="1"/>
  <c r="U180" i="1"/>
  <c r="L80" i="1"/>
  <c r="M193" i="1"/>
  <c r="L212" i="1"/>
  <c r="K181" i="1"/>
  <c r="J212" i="1"/>
  <c r="H137" i="1"/>
  <c r="S217" i="1"/>
  <c r="P177" i="1"/>
  <c r="I100" i="1"/>
  <c r="Q224" i="1"/>
  <c r="O92" i="1"/>
  <c r="S180" i="1"/>
  <c r="I93" i="1"/>
  <c r="I221" i="1"/>
  <c r="O211" i="1"/>
  <c r="S183" i="1"/>
  <c r="U183" i="1"/>
  <c r="I92" i="1"/>
  <c r="G233" i="1"/>
  <c r="G209" i="1"/>
  <c r="N201" i="1"/>
  <c r="U209" i="1"/>
  <c r="S192" i="1"/>
  <c r="N209" i="1"/>
  <c r="K218" i="1"/>
  <c r="G187" i="1"/>
  <c r="N196" i="1"/>
  <c r="J235" i="1"/>
  <c r="M188" i="1"/>
  <c r="R185" i="1"/>
  <c r="M285" i="1"/>
  <c r="O283" i="1"/>
  <c r="H88" i="1"/>
  <c r="P297" i="1"/>
  <c r="R122" i="1"/>
  <c r="I41" i="1"/>
  <c r="L85" i="1"/>
  <c r="K144" i="1"/>
  <c r="H201" i="1"/>
  <c r="M141" i="1"/>
  <c r="O236" i="1"/>
  <c r="Q93" i="1"/>
  <c r="P93" i="1"/>
  <c r="Q134" i="1"/>
  <c r="O225" i="1"/>
  <c r="Q292" i="1"/>
  <c r="H125" i="1"/>
  <c r="N123" i="1"/>
  <c r="G218" i="1"/>
  <c r="G90" i="1"/>
  <c r="G227" i="1"/>
  <c r="G115" i="1"/>
  <c r="P127" i="1"/>
  <c r="O231" i="1"/>
  <c r="L190" i="1"/>
  <c r="N113" i="1"/>
  <c r="M138" i="1"/>
  <c r="R104" i="1"/>
  <c r="P101" i="1"/>
  <c r="N127" i="1"/>
  <c r="N139" i="1"/>
  <c r="S209" i="1"/>
  <c r="K139" i="1"/>
  <c r="M224" i="1"/>
  <c r="N222" i="1"/>
  <c r="Q198" i="1"/>
  <c r="R191" i="1"/>
  <c r="H182" i="1"/>
  <c r="J227" i="1"/>
  <c r="G139" i="1"/>
  <c r="S117" i="1"/>
  <c r="Q104" i="1"/>
  <c r="L115" i="1"/>
  <c r="J94" i="1"/>
  <c r="G79" i="1"/>
  <c r="L99" i="1"/>
  <c r="G225" i="1"/>
  <c r="N220" i="1"/>
  <c r="S227" i="1"/>
  <c r="N190" i="1"/>
  <c r="J226" i="1"/>
  <c r="J181" i="1"/>
  <c r="K190" i="1"/>
  <c r="N211" i="1"/>
  <c r="J128" i="1"/>
  <c r="M115" i="1"/>
  <c r="P89" i="1"/>
  <c r="G116" i="1"/>
  <c r="S129" i="1"/>
  <c r="U111" i="1"/>
  <c r="S105" i="1"/>
  <c r="S98" i="1"/>
  <c r="Q232" i="1"/>
  <c r="S190" i="1"/>
  <c r="L221" i="1"/>
  <c r="I211" i="1"/>
  <c r="G232" i="1"/>
  <c r="J182" i="1"/>
  <c r="M106" i="1"/>
  <c r="O203" i="1"/>
  <c r="Q182" i="1"/>
  <c r="K212" i="1"/>
  <c r="P42" i="1"/>
  <c r="K226" i="1"/>
  <c r="H119" i="1"/>
  <c r="G206" i="1"/>
  <c r="R188" i="1"/>
  <c r="N96" i="1"/>
  <c r="M232" i="1"/>
  <c r="S204" i="1"/>
  <c r="M180" i="1"/>
  <c r="H98" i="1"/>
  <c r="S201" i="1"/>
  <c r="L193" i="1"/>
  <c r="L181" i="1"/>
  <c r="H188" i="1"/>
  <c r="L229" i="1"/>
  <c r="J280" i="1"/>
  <c r="R95" i="1"/>
  <c r="O187" i="1"/>
  <c r="H191" i="1"/>
  <c r="I289" i="1"/>
  <c r="K126" i="1"/>
  <c r="U106" i="1"/>
  <c r="K101" i="1"/>
  <c r="N144" i="1"/>
  <c r="U141" i="1"/>
  <c r="P145" i="1"/>
  <c r="O113" i="1"/>
  <c r="Q139" i="1"/>
  <c r="O238" i="1"/>
  <c r="R199" i="1"/>
  <c r="K235" i="1"/>
  <c r="R237" i="1"/>
  <c r="N45" i="1"/>
  <c r="K87" i="1"/>
  <c r="N124" i="1"/>
  <c r="M111" i="1"/>
  <c r="S238" i="1"/>
  <c r="L230" i="1"/>
  <c r="P187" i="1"/>
  <c r="P239" i="1"/>
  <c r="J112" i="1"/>
  <c r="S132" i="1"/>
  <c r="G99" i="1"/>
  <c r="R119" i="1"/>
  <c r="L104" i="1"/>
  <c r="K132" i="1"/>
  <c r="L114" i="1"/>
  <c r="H208" i="1"/>
  <c r="K211" i="1"/>
  <c r="K191" i="1"/>
  <c r="R220" i="1"/>
  <c r="H181" i="1"/>
  <c r="R193" i="1"/>
  <c r="J141" i="1"/>
  <c r="I129" i="1"/>
  <c r="L133" i="1"/>
  <c r="Q106" i="1"/>
  <c r="G82" i="1"/>
  <c r="K41" i="1"/>
  <c r="I90" i="1"/>
  <c r="N202" i="1"/>
  <c r="U208" i="1"/>
  <c r="L196" i="1"/>
  <c r="M187" i="1"/>
  <c r="H213" i="1"/>
  <c r="S181" i="1"/>
  <c r="M102" i="1"/>
  <c r="R102" i="1"/>
  <c r="O94" i="1"/>
  <c r="M97" i="1"/>
  <c r="H82" i="1"/>
  <c r="J85" i="1"/>
  <c r="J188" i="1"/>
  <c r="M120" i="1"/>
  <c r="J129" i="1"/>
  <c r="O83" i="1"/>
  <c r="O239" i="1"/>
  <c r="Q237" i="1"/>
  <c r="G198" i="1"/>
  <c r="R203" i="1"/>
  <c r="J232" i="1"/>
  <c r="N179" i="1"/>
  <c r="L142" i="1"/>
  <c r="L224" i="1"/>
  <c r="H177" i="1"/>
  <c r="R180" i="1"/>
  <c r="N197" i="1"/>
  <c r="N182" i="1"/>
  <c r="Q125" i="1"/>
  <c r="J193" i="1"/>
  <c r="J177" i="1"/>
  <c r="G101" i="1"/>
  <c r="Q203" i="1"/>
  <c r="P235" i="1"/>
  <c r="O177" i="1"/>
  <c r="Q141" i="1"/>
  <c r="O209" i="1"/>
  <c r="Q201" i="1"/>
  <c r="N178" i="1"/>
  <c r="O182" i="1"/>
  <c r="P194" i="1"/>
  <c r="H196" i="1"/>
  <c r="G179" i="1"/>
  <c r="Q229" i="1"/>
  <c r="G235" i="1"/>
  <c r="I191" i="1"/>
  <c r="K183" i="1"/>
  <c r="S213" i="1"/>
  <c r="O200" i="1"/>
  <c r="S179" i="1"/>
  <c r="O195" i="1"/>
  <c r="O223" i="1"/>
  <c r="G134" i="1"/>
  <c r="P115" i="1"/>
  <c r="R225" i="1"/>
  <c r="P224" i="1"/>
  <c r="L215" i="1"/>
  <c r="O205" i="1"/>
  <c r="L220" i="1"/>
  <c r="U236" i="1"/>
  <c r="G201" i="1"/>
  <c r="M192" i="1"/>
  <c r="O184" i="1"/>
  <c r="G230" i="1"/>
  <c r="N186" i="1"/>
  <c r="S131" i="1"/>
  <c r="O188" i="1"/>
  <c r="O91" i="1"/>
  <c r="G220" i="1"/>
  <c r="O87" i="1"/>
  <c r="R101" i="1"/>
  <c r="M89" i="1"/>
  <c r="L236" i="1"/>
  <c r="H203" i="1"/>
  <c r="S120" i="1"/>
  <c r="J211" i="1"/>
  <c r="P43" i="1"/>
  <c r="S234" i="1"/>
  <c r="U291" i="1"/>
  <c r="P88" i="1"/>
  <c r="K112" i="1"/>
  <c r="M132" i="1"/>
  <c r="P98" i="1"/>
  <c r="N94" i="1"/>
  <c r="L123" i="1"/>
  <c r="S96" i="1"/>
  <c r="L239" i="1"/>
  <c r="L205" i="1"/>
  <c r="I115" i="1"/>
  <c r="I88" i="1"/>
  <c r="G88" i="1"/>
  <c r="P128" i="1"/>
  <c r="M142" i="1"/>
  <c r="I128" i="1"/>
  <c r="Q81" i="1"/>
  <c r="K187" i="1"/>
  <c r="O198" i="1"/>
  <c r="O232" i="1"/>
  <c r="J116" i="1"/>
  <c r="L140" i="1"/>
  <c r="O42" i="1"/>
  <c r="S137" i="1"/>
  <c r="I123" i="1"/>
  <c r="H96" i="1"/>
  <c r="M118" i="1"/>
  <c r="O208" i="1"/>
  <c r="H236" i="1"/>
  <c r="J223" i="1"/>
  <c r="O218" i="1"/>
  <c r="G188" i="1"/>
  <c r="N85" i="1"/>
  <c r="Q143" i="1"/>
  <c r="J138" i="1"/>
  <c r="Q142" i="1"/>
  <c r="H109" i="1"/>
  <c r="N100" i="1"/>
  <c r="H105" i="1"/>
  <c r="I137" i="1"/>
  <c r="R216" i="1"/>
  <c r="G197" i="1"/>
  <c r="Q190" i="1"/>
  <c r="Q199" i="1"/>
  <c r="G239" i="1"/>
  <c r="O178" i="1"/>
  <c r="S43" i="1"/>
  <c r="O128" i="1"/>
  <c r="I86" i="1"/>
  <c r="Q133" i="1"/>
  <c r="K108" i="1"/>
  <c r="S135" i="1"/>
  <c r="P139" i="1"/>
  <c r="S102" i="1"/>
  <c r="G189" i="1"/>
  <c r="L96" i="1"/>
  <c r="I197" i="1"/>
  <c r="S188" i="1"/>
  <c r="P189" i="1"/>
  <c r="H224" i="1"/>
  <c r="Q179" i="1"/>
  <c r="R177" i="1"/>
  <c r="U221" i="1"/>
  <c r="K205" i="1"/>
  <c r="J183" i="1"/>
  <c r="P183" i="1"/>
  <c r="S187" i="1"/>
  <c r="N177" i="1"/>
  <c r="O234" i="1"/>
  <c r="H228" i="1"/>
  <c r="J179" i="1"/>
  <c r="S125" i="1"/>
  <c r="P209" i="1"/>
  <c r="O227" i="1"/>
  <c r="N180" i="1"/>
  <c r="K133" i="1"/>
  <c r="Q238" i="1"/>
  <c r="I226" i="1"/>
  <c r="M181" i="1"/>
  <c r="U177" i="1"/>
  <c r="K202" i="1"/>
  <c r="K213" i="1"/>
  <c r="O179" i="1"/>
  <c r="L235" i="1"/>
  <c r="J196" i="1"/>
  <c r="G213" i="1"/>
  <c r="M182" i="1"/>
  <c r="H194" i="1"/>
  <c r="M230" i="1"/>
  <c r="R179" i="1"/>
  <c r="L211" i="1"/>
  <c r="M205" i="1"/>
  <c r="S143" i="1"/>
  <c r="L98" i="1"/>
  <c r="U205" i="1"/>
  <c r="I239" i="1"/>
  <c r="U235" i="1"/>
  <c r="K223" i="1"/>
  <c r="S208" i="1"/>
  <c r="S224" i="1"/>
  <c r="J239" i="1"/>
  <c r="J231" i="1"/>
  <c r="U233" i="1"/>
  <c r="S193" i="1"/>
  <c r="S230" i="1"/>
  <c r="K94" i="1"/>
  <c r="O81" i="1"/>
  <c r="Q222" i="1"/>
  <c r="M189" i="1"/>
  <c r="H80" i="1"/>
  <c r="O216" i="1"/>
  <c r="P116" i="1"/>
  <c r="N91" i="1"/>
  <c r="G136" i="1"/>
  <c r="M119" i="1"/>
  <c r="U121" i="1"/>
  <c r="J42" i="1"/>
  <c r="P99" i="1"/>
  <c r="I135" i="1"/>
  <c r="P223" i="1"/>
  <c r="L88" i="1"/>
  <c r="R194" i="1"/>
  <c r="N195" i="1"/>
  <c r="J277" i="1"/>
  <c r="G42" i="1"/>
  <c r="G122" i="1"/>
  <c r="S91" i="1"/>
  <c r="K111" i="1"/>
  <c r="I134" i="1"/>
  <c r="O144" i="1"/>
  <c r="J93" i="1"/>
  <c r="P122" i="1"/>
  <c r="O143" i="1"/>
  <c r="P203" i="1"/>
  <c r="H145" i="1"/>
  <c r="G135" i="1"/>
  <c r="G143" i="1"/>
  <c r="I138" i="1"/>
  <c r="L143" i="1"/>
  <c r="I101" i="1"/>
  <c r="Q114" i="1"/>
  <c r="O107" i="1"/>
  <c r="M236" i="1"/>
  <c r="G205" i="1"/>
  <c r="L86" i="1"/>
  <c r="J125" i="1"/>
  <c r="M116" i="1"/>
  <c r="K141" i="1"/>
  <c r="O122" i="1"/>
  <c r="I145" i="1"/>
  <c r="U79" i="1"/>
  <c r="P125" i="1"/>
  <c r="O206" i="1"/>
  <c r="N213" i="1"/>
  <c r="S237" i="1"/>
  <c r="P197" i="1"/>
  <c r="Q100" i="1"/>
  <c r="K116" i="1"/>
  <c r="K124" i="1"/>
  <c r="Q132" i="1"/>
  <c r="J92" i="1"/>
  <c r="N95" i="1"/>
  <c r="H134" i="1"/>
  <c r="G140" i="1"/>
  <c r="J110" i="1"/>
  <c r="H237" i="1"/>
  <c r="I204" i="1"/>
  <c r="I236" i="1"/>
  <c r="I233" i="1"/>
  <c r="I179" i="1"/>
  <c r="R183" i="1"/>
  <c r="R130" i="1"/>
  <c r="K84" i="1"/>
  <c r="U107" i="1"/>
  <c r="Q42" i="1"/>
  <c r="U80" i="1"/>
  <c r="G132" i="1"/>
  <c r="M91" i="1"/>
  <c r="L107" i="1"/>
  <c r="K145" i="1"/>
  <c r="Q105" i="1"/>
  <c r="Q210" i="1"/>
  <c r="I214" i="1"/>
  <c r="S207" i="1"/>
  <c r="G191" i="1"/>
  <c r="L177" i="1"/>
  <c r="Q177" i="1"/>
  <c r="H221" i="1"/>
  <c r="J236" i="1"/>
  <c r="I178" i="1"/>
  <c r="N132" i="1"/>
  <c r="O207" i="1"/>
  <c r="H183" i="1"/>
  <c r="S221" i="1"/>
  <c r="G203" i="1"/>
  <c r="I181" i="1"/>
  <c r="S141" i="1"/>
  <c r="P201" i="1"/>
  <c r="S177" i="1"/>
  <c r="P179" i="1"/>
  <c r="U200" i="1"/>
  <c r="R231" i="1"/>
  <c r="J178" i="1"/>
  <c r="O180" i="1"/>
  <c r="K180" i="1"/>
  <c r="O190" i="1"/>
  <c r="P180" i="1"/>
  <c r="P95" i="1"/>
  <c r="I219" i="1"/>
  <c r="H180" i="1"/>
  <c r="K237" i="1"/>
  <c r="K92" i="1"/>
  <c r="N221" i="1"/>
  <c r="S235" i="1"/>
  <c r="I182" i="1"/>
  <c r="H217" i="1"/>
  <c r="Q178" i="1"/>
  <c r="G131" i="1"/>
  <c r="P94" i="1"/>
  <c r="O191" i="1"/>
  <c r="I220" i="1"/>
  <c r="N226" i="1"/>
  <c r="S203" i="1"/>
  <c r="K197" i="1"/>
  <c r="L197" i="1"/>
  <c r="J217" i="1"/>
  <c r="U185" i="1"/>
  <c r="M226" i="1"/>
  <c r="J214" i="1"/>
  <c r="P237" i="1"/>
  <c r="R97" i="1"/>
  <c r="S126" i="1"/>
  <c r="R85" i="1"/>
  <c r="J120" i="1"/>
  <c r="K115" i="1"/>
  <c r="H290" i="1"/>
  <c r="K86" i="1"/>
  <c r="N125" i="1"/>
  <c r="O82" i="1"/>
  <c r="G118" i="1"/>
  <c r="M186" i="1"/>
  <c r="U114" i="1"/>
  <c r="N188" i="1"/>
  <c r="L203" i="1"/>
  <c r="P140" i="1"/>
  <c r="O221" i="1"/>
  <c r="P114" i="1"/>
  <c r="P216" i="1"/>
  <c r="L93" i="1"/>
  <c r="O101" i="1"/>
  <c r="Q120" i="1"/>
  <c r="I195" i="1"/>
  <c r="P206" i="1"/>
  <c r="K233" i="1"/>
  <c r="M178" i="1"/>
  <c r="I180" i="1"/>
  <c r="Q204" i="1"/>
  <c r="Q228" i="1"/>
  <c r="N238" i="1"/>
  <c r="I122" i="1"/>
  <c r="M179" i="1"/>
  <c r="I103" i="1"/>
  <c r="K222" i="1"/>
  <c r="O181" i="1"/>
  <c r="P107" i="1"/>
  <c r="M217" i="1"/>
  <c r="R206" i="1"/>
  <c r="K220" i="1"/>
  <c r="P217" i="1"/>
  <c r="K188" i="1"/>
  <c r="G214" i="1"/>
  <c r="N204" i="1"/>
  <c r="P121" i="1"/>
  <c r="M191" i="1"/>
  <c r="R45" i="1"/>
  <c r="M215" i="1"/>
  <c r="I113" i="1"/>
  <c r="J224" i="1"/>
  <c r="P238" i="1"/>
  <c r="P195" i="1"/>
  <c r="Q45" i="1"/>
  <c r="Q181" i="1"/>
  <c r="Q196" i="1"/>
  <c r="N205" i="1"/>
  <c r="M223" i="1"/>
  <c r="G93" i="1"/>
  <c r="N181" i="1"/>
  <c r="U223" i="1"/>
  <c r="R230" i="1"/>
  <c r="P178" i="1"/>
  <c r="M95" i="1"/>
  <c r="J184" i="1"/>
  <c r="P230" i="1"/>
  <c r="S184" i="1"/>
  <c r="H218" i="1"/>
  <c r="J198" i="1"/>
  <c r="S232" i="1"/>
  <c r="I192" i="1"/>
  <c r="Q231" i="1"/>
  <c r="N120" i="1"/>
  <c r="P231" i="1"/>
  <c r="U181" i="1"/>
  <c r="N183" i="1"/>
  <c r="U211" i="1"/>
  <c r="M207" i="1"/>
  <c r="G219" i="1"/>
  <c r="R211" i="1"/>
  <c r="H123" i="1"/>
  <c r="J202" i="1"/>
  <c r="I116" i="1"/>
  <c r="S101" i="1"/>
  <c r="G123" i="1"/>
  <c r="K236" i="1"/>
  <c r="K196" i="1"/>
  <c r="U119" i="1"/>
  <c r="L237" i="1"/>
  <c r="L179" i="1"/>
  <c r="I199" i="1"/>
  <c r="S233" i="1"/>
  <c r="P215" i="1"/>
  <c r="P191" i="1"/>
  <c r="U112" i="1"/>
  <c r="M227" i="1"/>
  <c r="G181" i="1"/>
  <c r="Q230" i="1"/>
  <c r="J103" i="1"/>
  <c r="H234" i="1"/>
  <c r="N215" i="1"/>
  <c r="L213" i="1"/>
  <c r="J180" i="1"/>
  <c r="M197" i="1"/>
  <c r="J200" i="1"/>
  <c r="M199" i="1"/>
  <c r="I229" i="1"/>
  <c r="O192" i="1"/>
  <c r="Q183" i="1"/>
  <c r="H179" i="1"/>
  <c r="S228" i="1"/>
  <c r="I194" i="1"/>
  <c r="M121" i="1"/>
  <c r="P211" i="1"/>
  <c r="Q101" i="1"/>
  <c r="Q80" i="1"/>
  <c r="K185" i="1"/>
  <c r="H225" i="1"/>
  <c r="K206" i="1"/>
  <c r="O133" i="1"/>
  <c r="K177" i="1"/>
  <c r="N133" i="1"/>
  <c r="Q113" i="1"/>
  <c r="K203" i="1"/>
  <c r="K179" i="1"/>
  <c r="R228" i="1"/>
  <c r="N225" i="1"/>
  <c r="G238" i="1"/>
  <c r="G178" i="1"/>
  <c r="P181" i="1"/>
  <c r="U182" i="1"/>
  <c r="I183" i="1"/>
  <c r="G204" i="1"/>
  <c r="S210" i="1"/>
  <c r="M225" i="1"/>
  <c r="S182" i="1"/>
  <c r="E176" i="1"/>
  <c r="C176" i="1" s="1" a="1"/>
  <c r="I207" i="1"/>
  <c r="U215" i="1"/>
  <c r="J225" i="1"/>
  <c r="U218" i="1"/>
  <c r="M198" i="1"/>
  <c r="M194" i="1"/>
  <c r="Q193" i="1"/>
  <c r="G180" i="1"/>
  <c r="M135" i="1"/>
  <c r="U122" i="1"/>
  <c r="P220" i="1"/>
  <c r="M208" i="1"/>
  <c r="R182" i="1"/>
  <c r="I206" i="1"/>
  <c r="H222" i="1"/>
  <c r="G221" i="1"/>
  <c r="L201" i="1"/>
  <c r="R140" i="1"/>
  <c r="H195" i="1"/>
  <c r="P182" i="1"/>
  <c r="R100" i="1"/>
  <c r="S115" i="1"/>
  <c r="S216" i="1"/>
  <c r="M177" i="1"/>
  <c r="R207" i="1"/>
  <c r="R202" i="1"/>
  <c r="H219" i="1"/>
  <c r="S107" i="1"/>
  <c r="O183" i="1"/>
  <c r="U196" i="1"/>
  <c r="L180" i="1"/>
  <c r="H227" i="1"/>
  <c r="S178" i="1"/>
  <c r="L227" i="1"/>
  <c r="H178" i="1"/>
  <c r="E40" i="1"/>
  <c r="I201" i="1"/>
  <c r="O228" i="1"/>
  <c r="Q208" i="1"/>
  <c r="I200" i="1"/>
  <c r="P208" i="1"/>
  <c r="P204" i="1"/>
  <c r="Q145" i="1"/>
  <c r="O201" i="1"/>
  <c r="I141" i="1"/>
  <c r="N203" i="1"/>
  <c r="S226" i="1"/>
  <c r="H238" i="1"/>
  <c r="H140" i="1"/>
  <c r="O134" i="1"/>
  <c r="P198" i="1"/>
  <c r="I121" i="1"/>
  <c r="Q227" i="1"/>
  <c r="L209" i="1"/>
  <c r="Q218" i="1"/>
  <c r="M196" i="1"/>
  <c r="J213" i="1"/>
  <c r="K105" i="1"/>
  <c r="J207" i="1"/>
  <c r="I177" i="1"/>
  <c r="J106" i="1"/>
  <c r="O132" i="1"/>
  <c r="M213" i="1"/>
  <c r="K137" i="1"/>
  <c r="L116" i="1"/>
  <c r="L194" i="1"/>
  <c r="R195" i="1"/>
  <c r="R210" i="1"/>
  <c r="U179" i="1"/>
  <c r="S94" i="1"/>
  <c r="K178" i="1"/>
  <c r="O210" i="1"/>
  <c r="K182" i="1"/>
  <c r="R226" i="1"/>
  <c r="L183" i="1"/>
  <c r="G176" i="1"/>
  <c r="H187" i="1"/>
  <c r="H216" i="1"/>
  <c r="S206" i="1"/>
  <c r="G192" i="1"/>
  <c r="S225" i="1"/>
  <c r="S202" i="1"/>
  <c r="H233" i="1"/>
  <c r="B79" i="1" a="1"/>
  <c r="A40" i="1"/>
  <c r="H205" i="1"/>
  <c r="N230" i="1"/>
  <c r="U198" i="1"/>
  <c r="N193" i="1"/>
  <c r="S194" i="1"/>
  <c r="I213" i="1"/>
  <c r="J237" i="1"/>
  <c r="U188" i="1"/>
  <c r="L208" i="1"/>
  <c r="U194" i="1"/>
  <c r="M239" i="1"/>
  <c r="P192" i="1"/>
  <c r="I232" i="1"/>
  <c r="G229" i="1"/>
  <c r="I231" i="1"/>
  <c r="H226" i="1"/>
  <c r="G237" i="1"/>
  <c r="R229" i="1"/>
  <c r="S185" i="1"/>
  <c r="P199" i="1"/>
  <c r="G207" i="1"/>
  <c r="O219" i="1"/>
  <c r="S186" i="1"/>
  <c r="L226" i="1"/>
  <c r="I203" i="1"/>
  <c r="J190" i="1"/>
  <c r="L233" i="1"/>
  <c r="O222" i="1"/>
  <c r="Q192" i="1"/>
  <c r="S219" i="1"/>
  <c r="N199" i="1"/>
  <c r="L195" i="1"/>
  <c r="S191" i="1"/>
  <c r="M238" i="1"/>
  <c r="L207" i="1"/>
  <c r="U224" i="1"/>
  <c r="H230" i="1"/>
  <c r="P200" i="1"/>
  <c r="G234" i="1"/>
  <c r="O199" i="1"/>
  <c r="H192" i="1"/>
  <c r="M210" i="1"/>
  <c r="S239" i="1"/>
  <c r="J230" i="1"/>
  <c r="K214" i="1"/>
  <c r="O215" i="1"/>
  <c r="P218" i="1"/>
  <c r="H186" i="1"/>
  <c r="I209" i="1"/>
  <c r="O204" i="1"/>
  <c r="J234" i="1"/>
  <c r="O202" i="1"/>
  <c r="N198" i="1"/>
  <c r="N237" i="1"/>
  <c r="R236" i="1"/>
  <c r="H229" i="1"/>
  <c r="I222" i="1"/>
  <c r="M204" i="1"/>
  <c r="N191" i="1"/>
  <c r="J218" i="1"/>
  <c r="H212" i="1"/>
  <c r="Q216" i="1"/>
  <c r="U230" i="1"/>
  <c r="O230" i="1"/>
  <c r="G200" i="1"/>
  <c r="J228" i="1"/>
  <c r="I215" i="1"/>
  <c r="R213" i="1"/>
  <c r="P234" i="1"/>
  <c r="U189" i="1"/>
  <c r="N234" i="1"/>
  <c r="M209" i="1"/>
  <c r="Q189" i="1"/>
  <c r="Q185" i="1"/>
  <c r="P193" i="1"/>
  <c r="U184" i="1"/>
  <c r="G228" i="1"/>
  <c r="K193" i="1"/>
  <c r="H235" i="1"/>
  <c r="P227" i="1"/>
  <c r="U231" i="1"/>
  <c r="U238" i="1"/>
  <c r="K192" i="1"/>
  <c r="S220" i="1"/>
  <c r="I185" i="1"/>
  <c r="Q219" i="1"/>
  <c r="J206" i="1"/>
  <c r="J197" i="1"/>
  <c r="Q225" i="1"/>
  <c r="H215" i="1"/>
  <c r="L238" i="1"/>
  <c r="M203" i="1"/>
  <c r="R217" i="1"/>
  <c r="I187" i="1"/>
  <c r="O197" i="1"/>
  <c r="H239" i="1"/>
  <c r="M212" i="1"/>
  <c r="R221" i="1"/>
  <c r="U217" i="1"/>
  <c r="U239" i="1"/>
  <c r="K230" i="1"/>
  <c r="L219" i="1"/>
  <c r="U228" i="1"/>
  <c r="M222" i="1"/>
  <c r="P214" i="1"/>
  <c r="P207" i="1"/>
  <c r="Q186" i="1"/>
  <c r="M206" i="1"/>
  <c r="Q187" i="1"/>
  <c r="J220" i="1"/>
  <c r="K207" i="1"/>
  <c r="H199" i="1"/>
  <c r="R197" i="1"/>
  <c r="N218" i="1"/>
  <c r="N219" i="1"/>
  <c r="G190" i="1"/>
  <c r="R201" i="1"/>
  <c r="M43" i="1"/>
  <c r="I46" i="1"/>
  <c r="N44" i="1"/>
  <c r="Q44" i="1"/>
  <c r="O45" i="1"/>
  <c r="H45" i="1"/>
  <c r="P46" i="1"/>
  <c r="L43" i="1"/>
  <c r="K46" i="1"/>
  <c r="I44" i="1"/>
  <c r="O41" i="1"/>
  <c r="K44" i="1"/>
  <c r="K42" i="1"/>
  <c r="H42" i="1"/>
  <c r="J43" i="1"/>
  <c r="H44" i="1"/>
  <c r="S42" i="1"/>
  <c r="P44" i="1"/>
  <c r="J44" i="1"/>
  <c r="M46" i="1"/>
  <c r="P45" i="1"/>
  <c r="L44" i="1"/>
  <c r="G41" i="1"/>
  <c r="K43" i="1"/>
  <c r="G45" i="1"/>
  <c r="J45" i="1"/>
  <c r="L41" i="1"/>
  <c r="H41" i="1"/>
  <c r="M42" i="1"/>
  <c r="H43" i="1"/>
  <c r="S46" i="1"/>
  <c r="R46" i="1"/>
  <c r="Q46" i="1"/>
  <c r="J41" i="1"/>
  <c r="G44" i="1"/>
  <c r="R42" i="1"/>
  <c r="L45" i="1"/>
  <c r="O44" i="1"/>
  <c r="O46" i="1"/>
  <c r="G43" i="1"/>
  <c r="C40" i="1" a="1"/>
  <c r="G40" i="1"/>
  <c r="U46" i="1"/>
  <c r="U45" i="1"/>
  <c r="U44" i="1"/>
  <c r="U43" i="1"/>
  <c r="U42" i="1"/>
  <c r="U41" i="1"/>
  <c r="V40" i="1" l="1"/>
  <c r="C40" i="1"/>
  <c r="B79" i="1"/>
  <c r="C176" i="1"/>
  <c r="C79" i="1"/>
  <c r="U40" i="1"/>
  <c r="A79" i="1"/>
  <c r="P40" i="1"/>
  <c r="N40" i="1"/>
  <c r="M40" i="1"/>
  <c r="L40" i="1"/>
  <c r="S40" i="1"/>
  <c r="Q40" i="1"/>
  <c r="O40" i="1"/>
  <c r="I40" i="1"/>
  <c r="J40" i="1"/>
  <c r="R40" i="1"/>
  <c r="H40" i="1"/>
  <c r="K40" i="1"/>
  <c r="M79" i="1"/>
  <c r="S79" i="1"/>
  <c r="I79" i="1"/>
  <c r="N79" i="1"/>
  <c r="Q79" i="1"/>
  <c r="L79" i="1"/>
  <c r="J79" i="1"/>
  <c r="O79" i="1"/>
  <c r="R79" i="1"/>
  <c r="P79" i="1"/>
  <c r="K79" i="1"/>
  <c r="H79" i="1"/>
  <c r="L176" i="1"/>
  <c r="K176" i="1"/>
  <c r="I176" i="1"/>
  <c r="R176" i="1"/>
  <c r="S176" i="1"/>
  <c r="U176" i="1"/>
  <c r="J176" i="1"/>
  <c r="H176" i="1"/>
  <c r="M176" i="1"/>
  <c r="Q176" i="1"/>
  <c r="N176" i="1"/>
  <c r="P176" i="1"/>
  <c r="O1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<sst xmlns="http://schemas.openxmlformats.org/spreadsheetml/2006/main" count="455" uniqueCount="208">
  <si>
    <t>[Begin Format Range]</t>
  </si>
  <si>
    <t>Default</t>
  </si>
  <si>
    <t>Leaf</t>
  </si>
  <si>
    <t>[End Format Range]</t>
  </si>
  <si>
    <t>Element Name</t>
  </si>
  <si>
    <t>{TM1SubsetToSet([Accounts - MA].[Accounts - MA], "KPI Reporting Subset")}</t>
  </si>
  <si>
    <t>FX Calculation</t>
  </si>
  <si>
    <t>Company</t>
  </si>
  <si>
    <t>Financial Year</t>
  </si>
  <si>
    <t>Version</t>
  </si>
  <si>
    <t>m_MA Reporting</t>
  </si>
  <si>
    <t>Period YTD</t>
  </si>
  <si>
    <t>Consolidation Layer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</si>
  <si>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</si>
  <si>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</si>
  <si>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</si>
  <si>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</si>
  <si>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</si>
  <si>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</si>
  <si>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</si>
  <si>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</si>
  <si>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</si>
  <si>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</si>
  <si>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</si>
  <si>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</si>
  <si>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Headcount - factory overheads labour (FTEs)</t>
  </si>
  <si>
    <t>Headcount - indirect COS labour (FTEs)</t>
  </si>
  <si>
    <t>booked orders - product (revenue value)</t>
  </si>
  <si>
    <t>booked orders - tooling (revenue value)</t>
  </si>
  <si>
    <t>Parameters</t>
  </si>
  <si>
    <t>Servername</t>
  </si>
  <si>
    <t>Finance:</t>
  </si>
  <si>
    <t>Current Reporting Fin Per</t>
  </si>
  <si>
    <t>Current Period</t>
  </si>
  <si>
    <t>Current Year</t>
  </si>
  <si>
    <t>A</t>
  </si>
  <si>
    <t>Actual</t>
  </si>
  <si>
    <t>YTD</t>
  </si>
  <si>
    <t>{TM1TOGGLEEXPANDMODE(TM1SubsetToSet([Accounts - MA].[Accounts - MA] , "P&amp;L Reporting Subset" , "public") , EXPAND_ABOVE)}</t>
  </si>
  <si>
    <t>Depreciation</t>
  </si>
  <si>
    <t>Disposals - Net</t>
  </si>
  <si>
    <t>Other FA movements</t>
  </si>
  <si>
    <t>Additions - Intangibles</t>
  </si>
  <si>
    <t>Intangible Fixed Assets NBV B/F @ Opening Rate</t>
  </si>
  <si>
    <t>Amortisation - Intangibles</t>
  </si>
  <si>
    <t>Other FA movements - Intangibles</t>
  </si>
  <si>
    <t>Leased Intangible Fixed Assets NBV B/F @ Opening Rate</t>
  </si>
  <si>
    <t>Inventory - Cost</t>
  </si>
  <si>
    <t>Inventory - Provisions</t>
  </si>
  <si>
    <t>Trade Receivables</t>
  </si>
  <si>
    <t>Prepayments</t>
  </si>
  <si>
    <t>Contract Assets &lt; 1yr (IFRS 15)</t>
  </si>
  <si>
    <t>Assets Held for Sale</t>
  </si>
  <si>
    <t>Trade Payables</t>
  </si>
  <si>
    <t>Accruals</t>
  </si>
  <si>
    <t>Provisions</t>
  </si>
  <si>
    <t>Contract Obligations (IFRS 15)</t>
  </si>
  <si>
    <t>Cash (net of overdrafts)</t>
  </si>
  <si>
    <t>Non-current Lease Liabilities (IFRS 16)</t>
  </si>
  <si>
    <t>Corp Tax liability</t>
  </si>
  <si>
    <t>Deferred Tax liability</t>
  </si>
  <si>
    <t>Pension Liability (IAS 19)</t>
  </si>
  <si>
    <t>Share capital</t>
  </si>
  <si>
    <t>Share premium</t>
  </si>
  <si>
    <t>Translation reserves</t>
  </si>
  <si>
    <t>Retained earnings</t>
  </si>
  <si>
    <t>Long term loans</t>
  </si>
  <si>
    <t>Leased Tangible Fixed Assets NBV B/F @ Opening Rate</t>
  </si>
  <si>
    <t>Depreciation - Leased</t>
  </si>
  <si>
    <t>Disposals - Net - Leased</t>
  </si>
  <si>
    <t>Other FA Movements - Leased</t>
  </si>
  <si>
    <t>Additions -  Intangibles Leased</t>
  </si>
  <si>
    <t>Amortisation - Intangibles Leased</t>
  </si>
  <si>
    <t>Deferred tax assers &gt; 1yr</t>
  </si>
  <si>
    <t>Current tax</t>
  </si>
  <si>
    <t>Current Lease Liabilities (IFRS 16)</t>
  </si>
  <si>
    <t>Short term loans</t>
  </si>
  <si>
    <t>Non-Controlling interests</t>
  </si>
  <si>
    <t>Working Capital Movements</t>
  </si>
  <si>
    <t>Movement in Inventory</t>
  </si>
  <si>
    <t>Movement in trade receivables</t>
  </si>
  <si>
    <t>Movement in trade payables</t>
  </si>
  <si>
    <t>Movement in other working capital</t>
  </si>
  <si>
    <t>Operating Cashflows</t>
  </si>
  <si>
    <t>Trading Cashflows</t>
  </si>
  <si>
    <t>Tangible Fixed Asset Capex</t>
  </si>
  <si>
    <t>Intangible Fixed Asset Capex</t>
  </si>
  <si>
    <t>Interest</t>
  </si>
  <si>
    <t>Taxation</t>
  </si>
  <si>
    <t>Forex</t>
  </si>
  <si>
    <t>Exceptional Costs</t>
  </si>
  <si>
    <t>Lease Capital Payments (IFRS16)</t>
  </si>
  <si>
    <t>Factory overhead Energy</t>
  </si>
  <si>
    <t>Factory overhead Machine Rental</t>
  </si>
  <si>
    <t>Factory overhead Property Repairs</t>
  </si>
  <si>
    <t>Factory overhead Rent and Rates</t>
  </si>
  <si>
    <t>Factory overhead Other Factory Expenses</t>
  </si>
  <si>
    <t>Factory overhead Travel, Ent &amp; Motor</t>
  </si>
  <si>
    <t>Factory overhead Quality Assurance Costs</t>
  </si>
  <si>
    <t>Factory overhead Training and Recruitment</t>
  </si>
  <si>
    <t>Factory overhead Overhead in stock adjustment</t>
  </si>
  <si>
    <t>Depreciation non-buildings</t>
  </si>
  <si>
    <t>Amortisation</t>
  </si>
  <si>
    <t>Administration Salaries</t>
  </si>
  <si>
    <t>Administration Travel, Ent &amp; Motor</t>
  </si>
  <si>
    <t>Administration Telephone, Post &amp; Office</t>
  </si>
  <si>
    <t>Administration Insurance</t>
  </si>
  <si>
    <t>Administration Legal and Professional</t>
  </si>
  <si>
    <t>Administration Computer Costs</t>
  </si>
  <si>
    <t>Administration Other</t>
  </si>
  <si>
    <t>Selling Salaries</t>
  </si>
  <si>
    <t>Selling Other</t>
  </si>
  <si>
    <t>R&amp;D Salaries</t>
  </si>
  <si>
    <t>R&amp;D Other</t>
  </si>
  <si>
    <t>Divisional Administration</t>
  </si>
  <si>
    <t>STI</t>
  </si>
  <si>
    <t>PSP &amp; LTIP</t>
  </si>
  <si>
    <t>Interest - bank</t>
  </si>
  <si>
    <t>Interest - lease</t>
  </si>
  <si>
    <t>Interest - other</t>
  </si>
  <si>
    <t>Exceptional costs (please comment in cell to describe)</t>
  </si>
  <si>
    <t>Profit/loss on disposal of fixed assets</t>
  </si>
  <si>
    <t>Tax (Charge) / Credit</t>
  </si>
  <si>
    <t>Depreciation buildings</t>
  </si>
  <si>
    <t>Administration FX Gain / Loss</t>
  </si>
  <si>
    <t>Sales Commision</t>
  </si>
  <si>
    <t>TOTAL SALES</t>
  </si>
  <si>
    <t>ADMINISTRATIVE OVERHEADS</t>
  </si>
  <si>
    <t>UNDERLYING EBITDA</t>
  </si>
  <si>
    <t>Total Retained Earnings</t>
  </si>
  <si>
    <t>EAT</t>
  </si>
  <si>
    <t>EBT</t>
  </si>
  <si>
    <t>UNDERLYING EBIT</t>
  </si>
  <si>
    <t>TANGIBLE FIXED ASSETS (not leased)</t>
  </si>
  <si>
    <t>INTANGIBLE FIXED ASSETS (not leased)</t>
  </si>
  <si>
    <t>LEASED TANGIBLE FIXED ASSETS</t>
  </si>
  <si>
    <t>LEASED INTANGIBLE FIXED ASSETS</t>
  </si>
  <si>
    <t>TOTAL NON-CURRENT ASSETS</t>
  </si>
  <si>
    <t>TOTAL CURRENT ASSETS</t>
  </si>
  <si>
    <t>TOTAL CURRENT LIABILITIES</t>
  </si>
  <si>
    <t>NET CURRENT ASSETS / (LIABILITIES)</t>
  </si>
  <si>
    <t>TOTAL NON-CURRENT LIABILITIES</t>
  </si>
  <si>
    <t>NET ASSETS / (LIABILITIES)</t>
  </si>
  <si>
    <t>TOTAL EQUITY AND RESERVES</t>
  </si>
  <si>
    <t>Total Cash Movement</t>
  </si>
  <si>
    <t>x</t>
  </si>
  <si>
    <t>Custom</t>
  </si>
  <si>
    <t xml:space="preserve">Carclo Group Total - Detailed P&amp;L / BS / CF (GBP'000) </t>
  </si>
  <si>
    <t>FY24 Actual / Forecast by Month</t>
  </si>
  <si>
    <t>D&amp;E sales external</t>
  </si>
  <si>
    <t>MS Raw Material</t>
  </si>
  <si>
    <t>Manufacturing COS labour</t>
  </si>
  <si>
    <t>MS Freight</t>
  </si>
  <si>
    <t>MS Other Variable Cost</t>
  </si>
  <si>
    <t>MS Energy</t>
  </si>
  <si>
    <t>MS Other Materials</t>
  </si>
  <si>
    <t>Manufacturing COS direct overheads - other</t>
  </si>
  <si>
    <t>MS Contribution Margin</t>
  </si>
  <si>
    <t>D&amp;E COS</t>
  </si>
  <si>
    <t>D&amp;E Contribution Margin</t>
  </si>
  <si>
    <t>MS Indirect Labour</t>
  </si>
  <si>
    <t>D&amp;E Indirect Labour</t>
  </si>
  <si>
    <t>D&amp;E Other Factory Overheads</t>
  </si>
  <si>
    <t>Factory overhead D&amp;E Maintenance</t>
  </si>
  <si>
    <t>Administration Auditing Costs</t>
  </si>
  <si>
    <t>Other Payable</t>
  </si>
  <si>
    <t>{TM1TOGGLEEXPANDMODE(TM1SubsetToSet([Accounts - Cashflow].[Accounts - Cashflow] , "Cashflow MI Reports" , "public") , EXPAND_ABOVE)}</t>
  </si>
  <si>
    <t>m_MA Cashflow</t>
  </si>
  <si>
    <t>Underlying EBITDA</t>
  </si>
  <si>
    <t>CGPS Pension Contribtutions</t>
  </si>
  <si>
    <t>CLOSING CASH</t>
  </si>
  <si>
    <t>Total</t>
  </si>
  <si>
    <t>Cash from Underlying EBIT</t>
  </si>
  <si>
    <t>MS_Maintenance</t>
  </si>
  <si>
    <t>Tangible Fixed Assets - Additions Owned</t>
  </si>
  <si>
    <t>Tangible Fixed Assets - Additions Leased</t>
  </si>
  <si>
    <t>Other Receivable</t>
  </si>
  <si>
    <t>Headcount - administrative overheads labour (FTEs)</t>
  </si>
  <si>
    <t>uEBIT D&amp;E</t>
  </si>
  <si>
    <t>Depreciation Non-buildings</t>
  </si>
  <si>
    <t>Depreciation Buildings</t>
  </si>
  <si>
    <t>MS Contribution Margin %</t>
  </si>
  <si>
    <t>D&amp;E Contribution Margin %</t>
  </si>
  <si>
    <t>Factory Overheads % of Total Revenue</t>
  </si>
  <si>
    <t>Admin Overheads % of Total Revenue</t>
  </si>
  <si>
    <t>uEBIT %</t>
  </si>
  <si>
    <t>Percent</t>
  </si>
  <si>
    <t>Opening Cash at Retranslation</t>
  </si>
  <si>
    <t>Opening Cash at Closing rate</t>
  </si>
  <si>
    <t>Tangible Fixed Asset Disposal Proceeds</t>
  </si>
  <si>
    <t>Long Term Loan Repayment</t>
  </si>
  <si>
    <t>Other Non Operating Cashflows</t>
  </si>
  <si>
    <t>Cash</t>
  </si>
  <si>
    <t>Loans</t>
  </si>
  <si>
    <t>Leases</t>
  </si>
  <si>
    <t>Net Debt</t>
  </si>
  <si>
    <t>D&amp;E Depreciation</t>
  </si>
  <si>
    <t>Disposals - Net - Intangibles</t>
  </si>
  <si>
    <t>Disposals - Net - Intangibles Leased</t>
  </si>
  <si>
    <t>Headcount - direct COS labour (FTEs)</t>
  </si>
  <si>
    <t>Tangible Fixed Assets NBV B/F @ Closing Rate</t>
  </si>
  <si>
    <t>Intangible Fixed Assets NBV B/F Retranslation</t>
  </si>
  <si>
    <t>Intangible Fixed Assets NBV B/F @ Closing Rate</t>
  </si>
  <si>
    <t>Leased Tangible Fixed Assets NBV B/F Retranslation</t>
  </si>
  <si>
    <t>Leased Tangible Fixed Assets NBV B/F @ Closing Rate</t>
  </si>
  <si>
    <t>Leased Intangible Fixed Assets NBV B/F Retranslation</t>
  </si>
  <si>
    <t>Leased Intangible Fixed Assets NBV B/F @ Closing Rate</t>
  </si>
  <si>
    <t>MS Total Factory 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</si>
</sst>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,;[Red]\(\-#,##0,\);0"/>
    <numFmt numFmtId="165" formatCode="#,##0_ ;[Red]\-#,##0\ "/>
    <numFmt numFmtId="166" formatCode="#,##0,;[Red]\(#,##0,\);0"/>
    <numFmt numFmtId="167" formatCode="##0;[Red]\(##0\);0"/>
  </numFmts>
  <fonts count="2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11"/>
      <name val="Calibri"/>
      <family val="2"/>
    </font>
    <font>
      <b/>
      <sz val="10"/>
      <color theme="1" tint="0.24994659260841701"/>
      <name val="Calibri"/>
      <family val="2"/>
    </font>
    <font>
      <sz val="10"/>
      <name val="Calibri"/>
      <family val="2"/>
    </font>
    <font>
      <b/>
      <sz val="10"/>
      <color indexed="63"/>
      <name val="Calibri"/>
      <family val="2"/>
    </font>
    <font>
      <b/>
      <sz val="20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0.5"/>
      <color theme="1"/>
      <name val="Calibri"/>
      <family val="2"/>
    </font>
    <font>
      <sz val="10.5"/>
      <color theme="1"/>
      <name val="Aptos Narrow"/>
      <family val="2"/>
      <scheme val="minor"/>
    </font>
    <font>
      <b/>
      <sz val="10.5"/>
      <color theme="1"/>
      <name val="Aptos Narrow"/>
      <family val="2"/>
      <scheme val="minor"/>
    </font>
    <font>
      <sz val="10.5"/>
      <color theme="1"/>
      <name val="Calibri"/>
      <family val="2"/>
    </font>
    <font>
      <sz val="10"/>
      <color theme="1" tint="0.24994659260841701"/>
      <name val="Calibri"/>
      <family val="2"/>
    </font>
    <font>
      <sz val="10"/>
      <color indexed="63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</borders>
  <cellStyleXfs count="74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4">
      <alignment horizontal="center" vertical="center"/>
    </xf>
    <xf numFmtId="0" fontId="2" fillId="0" borderId="4">
      <alignment horizontal="center" vertical="center"/>
    </xf>
    <xf numFmtId="3" fontId="3" fillId="0" borderId="2" applyFont="0" applyFill="0" applyAlignment="0" applyProtection="0"/>
    <xf numFmtId="0" fontId="3" fillId="0" borderId="2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3">
      <alignment horizontal="left" vertical="center"/>
    </xf>
    <xf numFmtId="3" fontId="2" fillId="0" borderId="1" applyFill="0" applyAlignment="0" applyProtection="0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</cellStyleXfs>
  <cellXfs count="126">
    <xf numFmtId="0" fontId="0" fillId="0" borderId="0" xfId="0"/>
    <xf numFmtId="0" fontId="0" fillId="0" borderId="0" xfId="0" quotePrefix="1"/>
    <xf numFmtId="0" fontId="3" fillId="0" borderId="0" xfId="19" applyNumberFormat="1"/>
    <xf numFmtId="0" fontId="3" fillId="0" borderId="0" xfId="20" applyNumberFormat="1"/>
    <xf numFmtId="0" fontId="3" fillId="0" borderId="0" xfId="21" applyNumberFormat="1"/>
    <xf numFmtId="0" fontId="3" fillId="0" borderId="0" xfId="22" applyNumberFormat="1"/>
    <xf numFmtId="0" fontId="3" fillId="0" borderId="0" xfId="23" applyNumberFormat="1" applyBorder="1"/>
    <xf numFmtId="0" fontId="3" fillId="0" borderId="0" xfId="24" applyNumberFormat="1" applyBorder="1"/>
    <xf numFmtId="0" fontId="3" fillId="0" borderId="0" xfId="18" quotePrefix="1" applyNumberFormat="1"/>
    <xf numFmtId="0" fontId="3" fillId="0" borderId="0" xfId="18" applyNumberFormat="1"/>
    <xf numFmtId="0" fontId="3" fillId="0" borderId="0" xfId="25" quotePrefix="1" applyNumberFormat="1" applyBorder="1"/>
    <xf numFmtId="0" fontId="3" fillId="0" borderId="0" xfId="25" applyNumberFormat="1" applyBorder="1"/>
    <xf numFmtId="0" fontId="3" fillId="0" borderId="2" xfId="27" quotePrefix="1"/>
    <xf numFmtId="0" fontId="3" fillId="0" borderId="2" xfId="26"/>
    <xf numFmtId="0" fontId="2" fillId="0" borderId="1" xfId="1" quotePrefix="1">
      <alignment horizontal="center" vertical="center"/>
    </xf>
    <xf numFmtId="0" fontId="13" fillId="0" borderId="0" xfId="13" applyNumberFormat="1" applyFont="1" applyBorder="1"/>
    <xf numFmtId="0" fontId="13" fillId="0" borderId="0" xfId="14" applyNumberFormat="1" applyFont="1" applyBorder="1"/>
    <xf numFmtId="0" fontId="13" fillId="0" borderId="0" xfId="15" applyNumberFormat="1" applyFont="1" applyBorder="1"/>
    <xf numFmtId="0" fontId="13" fillId="0" borderId="0" xfId="16" applyNumberFormat="1" applyFont="1" applyBorder="1"/>
    <xf numFmtId="0" fontId="13" fillId="0" borderId="0" xfId="10" applyNumberFormat="1" applyFont="1" applyBorder="1"/>
    <xf numFmtId="0" fontId="13" fillId="0" borderId="0" xfId="17" applyNumberFormat="1" applyFont="1" applyBorder="1"/>
    <xf numFmtId="3" fontId="13" fillId="5" borderId="0" xfId="9" applyFont="1" applyFill="1" applyBorder="1"/>
    <xf numFmtId="3" fontId="13" fillId="6" borderId="0" xfId="0" applyNumberFormat="1" applyFont="1" applyFill="1"/>
    <xf numFmtId="0" fontId="1" fillId="0" borderId="0" xfId="0" applyFont="1"/>
    <xf numFmtId="0" fontId="3" fillId="0" borderId="0" xfId="26" applyBorder="1"/>
    <xf numFmtId="0" fontId="3" fillId="0" borderId="0" xfId="27" quotePrefix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3" fillId="7" borderId="0" xfId="0" applyNumberFormat="1" applyFont="1" applyFill="1"/>
    <xf numFmtId="0" fontId="0" fillId="4" borderId="0" xfId="0" applyFill="1"/>
    <xf numFmtId="3" fontId="13" fillId="4" borderId="0" xfId="0" applyNumberFormat="1" applyFont="1" applyFill="1"/>
    <xf numFmtId="0" fontId="3" fillId="4" borderId="0" xfId="27" quotePrefix="1" applyFill="1" applyBorder="1"/>
    <xf numFmtId="0" fontId="3" fillId="4" borderId="0" xfId="26" applyFill="1" applyBorder="1"/>
    <xf numFmtId="0" fontId="11" fillId="8" borderId="0" xfId="11" applyNumberFormat="1" applyFont="1" applyFill="1" applyBorder="1"/>
    <xf numFmtId="0" fontId="11" fillId="8" borderId="0" xfId="12" applyNumberFormat="1" applyFont="1" applyFill="1" applyBorder="1"/>
    <xf numFmtId="0" fontId="15" fillId="8" borderId="0" xfId="11" applyNumberFormat="1" applyFont="1" applyFill="1" applyBorder="1"/>
    <xf numFmtId="0" fontId="15" fillId="8" borderId="0" xfId="12" applyNumberFormat="1" applyFont="1" applyFill="1" applyBorder="1"/>
    <xf numFmtId="0" fontId="11" fillId="8" borderId="11" xfId="11" applyNumberFormat="1" applyFont="1" applyFill="1" applyBorder="1"/>
    <xf numFmtId="0" fontId="15" fillId="8" borderId="11" xfId="11" applyNumberFormat="1" applyFont="1" applyFill="1" applyBorder="1"/>
    <xf numFmtId="0" fontId="11" fillId="8" borderId="12" xfId="12" applyNumberFormat="1" applyFont="1" applyFill="1" applyBorder="1"/>
    <xf numFmtId="0" fontId="15" fillId="8" borderId="12" xfId="12" applyNumberFormat="1" applyFont="1" applyFill="1" applyBorder="1"/>
    <xf numFmtId="164" fontId="13" fillId="4" borderId="0" xfId="0" applyNumberFormat="1" applyFont="1" applyFill="1"/>
    <xf numFmtId="164" fontId="13" fillId="6" borderId="0" xfId="0" applyNumberFormat="1" applyFont="1" applyFill="1"/>
    <xf numFmtId="164" fontId="13" fillId="7" borderId="0" xfId="0" applyNumberFormat="1" applyFont="1" applyFill="1"/>
    <xf numFmtId="164" fontId="13" fillId="5" borderId="0" xfId="8" applyNumberFormat="1" applyFont="1" applyFill="1" applyBorder="1"/>
    <xf numFmtId="165" fontId="12" fillId="8" borderId="0" xfId="3" applyNumberFormat="1" applyFont="1" applyFill="1" applyBorder="1"/>
    <xf numFmtId="165" fontId="14" fillId="8" borderId="0" xfId="0" applyNumberFormat="1" applyFont="1" applyFill="1"/>
    <xf numFmtId="165" fontId="14" fillId="4" borderId="0" xfId="0" applyNumberFormat="1" applyFont="1" applyFill="1"/>
    <xf numFmtId="165" fontId="12" fillId="8" borderId="0" xfId="4" applyNumberFormat="1" applyFont="1" applyFill="1" applyBorder="1"/>
    <xf numFmtId="165" fontId="13" fillId="5" borderId="0" xfId="5" applyNumberFormat="1" applyFont="1" applyFill="1" applyBorder="1"/>
    <xf numFmtId="165" fontId="13" fillId="6" borderId="0" xfId="0" applyNumberFormat="1" applyFont="1" applyFill="1"/>
    <xf numFmtId="165" fontId="13" fillId="4" borderId="0" xfId="0" applyNumberFormat="1" applyFont="1" applyFill="1"/>
    <xf numFmtId="165" fontId="13" fillId="7" borderId="0" xfId="0" applyNumberFormat="1" applyFont="1" applyFill="1"/>
    <xf numFmtId="165" fontId="13" fillId="5" borderId="0" xfId="6" applyNumberFormat="1" applyFont="1" applyFill="1" applyBorder="1"/>
    <xf numFmtId="165" fontId="13" fillId="5" borderId="0" xfId="7" applyNumberFormat="1" applyFont="1" applyFill="1" applyBorder="1"/>
    <xf numFmtId="165" fontId="13" fillId="5" borderId="0" xfId="8" applyNumberFormat="1" applyFont="1" applyFill="1" applyBorder="1"/>
    <xf numFmtId="166" fontId="12" fillId="8" borderId="11" xfId="3" applyNumberFormat="1" applyFont="1" applyFill="1" applyBorder="1"/>
    <xf numFmtId="166" fontId="14" fillId="8" borderId="11" xfId="0" applyNumberFormat="1" applyFont="1" applyFill="1" applyBorder="1"/>
    <xf numFmtId="166" fontId="14" fillId="4" borderId="0" xfId="0" applyNumberFormat="1" applyFont="1" applyFill="1"/>
    <xf numFmtId="166" fontId="12" fillId="8" borderId="12" xfId="4" applyNumberFormat="1" applyFont="1" applyFill="1" applyBorder="1"/>
    <xf numFmtId="166" fontId="14" fillId="8" borderId="12" xfId="0" applyNumberFormat="1" applyFont="1" applyFill="1" applyBorder="1"/>
    <xf numFmtId="166" fontId="13" fillId="5" borderId="0" xfId="5" applyNumberFormat="1" applyFont="1" applyFill="1" applyBorder="1"/>
    <xf numFmtId="166" fontId="13" fillId="6" borderId="0" xfId="0" applyNumberFormat="1" applyFont="1" applyFill="1"/>
    <xf numFmtId="166" fontId="13" fillId="4" borderId="0" xfId="0" applyNumberFormat="1" applyFont="1" applyFill="1"/>
    <xf numFmtId="166" fontId="13" fillId="7" borderId="0" xfId="0" applyNumberFormat="1" applyFont="1" applyFill="1"/>
    <xf numFmtId="166" fontId="13" fillId="5" borderId="0" xfId="6" applyNumberFormat="1" applyFont="1" applyFill="1" applyBorder="1"/>
    <xf numFmtId="166" fontId="13" fillId="5" borderId="0" xfId="7" applyNumberFormat="1" applyFont="1" applyFill="1" applyBorder="1"/>
    <xf numFmtId="166" fontId="13" fillId="5" borderId="0" xfId="8" applyNumberFormat="1" applyFont="1" applyFill="1" applyBorder="1"/>
    <xf numFmtId="166" fontId="13" fillId="5" borderId="0" xfId="2" applyNumberFormat="1" applyFont="1" applyFill="1" applyBorder="1"/>
    <xf numFmtId="166" fontId="13" fillId="5" borderId="0" xfId="9" applyNumberFormat="1" applyFont="1" applyFill="1" applyBorder="1"/>
    <xf numFmtId="167" fontId="13" fillId="0" borderId="0" xfId="10" applyNumberFormat="1" applyFont="1" applyBorder="1"/>
    <xf numFmtId="167" fontId="13" fillId="5" borderId="0" xfId="2" applyNumberFormat="1" applyFont="1" applyFill="1" applyBorder="1"/>
    <xf numFmtId="167" fontId="13" fillId="6" borderId="0" xfId="0" applyNumberFormat="1" applyFont="1" applyFill="1"/>
    <xf numFmtId="167" fontId="13" fillId="4" borderId="0" xfId="0" applyNumberFormat="1" applyFont="1" applyFill="1"/>
    <xf numFmtId="167" fontId="13" fillId="7" borderId="0" xfId="0" applyNumberFormat="1" applyFont="1" applyFill="1"/>
    <xf numFmtId="167" fontId="13" fillId="0" borderId="0" xfId="17" applyNumberFormat="1" applyFont="1" applyBorder="1"/>
    <xf numFmtId="167" fontId="13" fillId="5" borderId="0" xfId="9" applyNumberFormat="1" applyFont="1" applyFill="1" applyBorder="1"/>
    <xf numFmtId="166" fontId="11" fillId="8" borderId="11" xfId="11" applyNumberFormat="1" applyFont="1" applyFill="1" applyBorder="1"/>
    <xf numFmtId="166" fontId="11" fillId="8" borderId="12" xfId="12" applyNumberFormat="1" applyFont="1" applyFill="1" applyBorder="1"/>
    <xf numFmtId="0" fontId="18" fillId="0" borderId="0" xfId="0" applyFont="1" applyAlignment="1">
      <alignment horizontal="center"/>
    </xf>
    <xf numFmtId="0" fontId="19" fillId="4" borderId="0" xfId="0" applyFont="1" applyFill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3" fillId="0" borderId="2" xfId="3"/>
    <xf numFmtId="3" fontId="3" fillId="0" borderId="2" xfId="4"/>
    <xf numFmtId="3" fontId="3" fillId="0" borderId="2" xfId="5"/>
    <xf numFmtId="3" fontId="3" fillId="0" borderId="2" xfId="6"/>
    <xf numFmtId="3" fontId="3" fillId="0" borderId="2" xfId="7"/>
    <xf numFmtId="3" fontId="3" fillId="0" borderId="2" xfId="8"/>
    <xf numFmtId="10" fontId="22" fillId="8" borderId="11" xfId="3" applyNumberFormat="1" applyFont="1" applyFill="1" applyBorder="1"/>
    <xf numFmtId="10" fontId="23" fillId="8" borderId="11" xfId="0" applyNumberFormat="1" applyFont="1" applyFill="1" applyBorder="1"/>
    <xf numFmtId="10" fontId="23" fillId="4" borderId="0" xfId="0" applyNumberFormat="1" applyFont="1" applyFill="1"/>
    <xf numFmtId="0" fontId="0" fillId="0" borderId="0" xfId="0" applyAlignment="1">
      <alignment horizontal="left"/>
    </xf>
    <xf numFmtId="0" fontId="11" fillId="8" borderId="0" xfId="11" applyNumberFormat="1" applyFont="1" applyFill="1" applyBorder="1" applyAlignment="1">
      <alignment horizontal="left"/>
    </xf>
    <xf numFmtId="0" fontId="11" fillId="8" borderId="0" xfId="12" applyNumberFormat="1" applyFont="1" applyFill="1" applyBorder="1" applyAlignment="1">
      <alignment horizontal="left"/>
    </xf>
    <xf numFmtId="0" fontId="13" fillId="0" borderId="0" xfId="13" applyNumberFormat="1" applyFont="1" applyBorder="1" applyAlignment="1">
      <alignment horizontal="left"/>
    </xf>
    <xf numFmtId="0" fontId="13" fillId="0" borderId="0" xfId="14" applyNumberFormat="1" applyFont="1" applyBorder="1" applyAlignment="1">
      <alignment horizontal="left"/>
    </xf>
    <xf numFmtId="0" fontId="13" fillId="0" borderId="0" xfId="15" applyNumberFormat="1" applyFont="1" applyBorder="1" applyAlignment="1">
      <alignment horizontal="left"/>
    </xf>
    <xf numFmtId="0" fontId="13" fillId="0" borderId="0" xfId="16" applyNumberFormat="1" applyFont="1" applyBorder="1" applyAlignment="1">
      <alignment horizontal="left"/>
    </xf>
    <xf numFmtId="167" fontId="13" fillId="0" borderId="0" xfId="10" applyNumberFormat="1" applyFont="1" applyBorder="1" applyAlignment="1">
      <alignment horizontal="left"/>
    </xf>
    <xf numFmtId="167" fontId="13" fillId="0" borderId="0" xfId="17" applyNumberFormat="1" applyFont="1" applyBorder="1" applyAlignment="1">
      <alignment horizontal="left"/>
    </xf>
    <xf numFmtId="0" fontId="17" fillId="0" borderId="0" xfId="0" applyFont="1" applyAlignment="1">
      <alignment horizontal="left"/>
    </xf>
    <xf numFmtId="0" fontId="16" fillId="0" borderId="0" xfId="0" quotePrefix="1" applyFont="1" applyAlignment="1">
      <alignment horizontal="left"/>
    </xf>
    <xf numFmtId="0" fontId="16" fillId="0" borderId="0" xfId="0" applyFont="1" applyAlignment="1">
      <alignment horizontal="left"/>
    </xf>
    <xf numFmtId="0" fontId="3" fillId="0" borderId="8" xfId="27" quotePrefix="1" applyBorder="1" applyAlignment="1">
      <alignment horizontal="left"/>
    </xf>
    <xf numFmtId="0" fontId="3" fillId="4" borderId="0" xfId="27" quotePrefix="1" applyFill="1" applyBorder="1" applyAlignment="1">
      <alignment horizontal="left"/>
    </xf>
    <xf numFmtId="0" fontId="3" fillId="0" borderId="0" xfId="27" quotePrefix="1" applyBorder="1" applyAlignment="1">
      <alignment horizontal="left"/>
    </xf>
    <xf numFmtId="0" fontId="3" fillId="0" borderId="7" xfId="27" quotePrefix="1" applyBorder="1" applyAlignment="1">
      <alignment horizontal="left"/>
    </xf>
    <xf numFmtId="0" fontId="11" fillId="8" borderId="11" xfId="11" applyNumberFormat="1" applyFont="1" applyFill="1" applyBorder="1" applyAlignment="1">
      <alignment horizontal="left"/>
    </xf>
    <xf numFmtId="0" fontId="11" fillId="8" borderId="12" xfId="12" applyNumberFormat="1" applyFont="1" applyFill="1" applyBorder="1" applyAlignment="1">
      <alignment horizontal="left"/>
    </xf>
    <xf numFmtId="0" fontId="13" fillId="0" borderId="0" xfId="17" applyNumberFormat="1" applyFont="1" applyBorder="1" applyAlignment="1">
      <alignment horizontal="left"/>
    </xf>
    <xf numFmtId="0" fontId="0" fillId="0" borderId="0" xfId="0" quotePrefix="1" applyAlignment="1">
      <alignment horizontal="left"/>
    </xf>
    <xf numFmtId="0" fontId="3" fillId="0" borderId="2" xfId="27" quotePrefix="1" applyAlignment="1">
      <alignment horizontal="left"/>
    </xf>
    <xf numFmtId="49" fontId="13" fillId="0" borderId="0" xfId="17" applyNumberFormat="1" applyFont="1" applyBorder="1" applyAlignment="1">
      <alignment horizontal="left"/>
    </xf>
    <xf numFmtId="49" fontId="11" fillId="8" borderId="11" xfId="11" applyNumberFormat="1" applyFont="1" applyFill="1" applyBorder="1" applyAlignment="1">
      <alignment horizontal="left"/>
    </xf>
    <xf numFmtId="0" fontId="13" fillId="0" borderId="0" xfId="10" applyNumberFormat="1" applyFont="1" applyBorder="1" applyAlignment="1">
      <alignment horizontal="left"/>
    </xf>
    <xf numFmtId="0" fontId="2" fillId="0" borderId="1" xfId="11" applyNumberFormat="1" applyAlignment="1">
      <alignment horizontal="left"/>
    </xf>
    <xf numFmtId="0" fontId="2" fillId="0" borderId="1" xfId="12" applyNumberFormat="1" applyAlignment="1">
      <alignment horizontal="left"/>
    </xf>
    <xf numFmtId="0" fontId="2" fillId="0" borderId="1" xfId="13" applyNumberFormat="1" applyAlignment="1">
      <alignment horizontal="left"/>
    </xf>
    <xf numFmtId="0" fontId="2" fillId="0" borderId="1" xfId="14" applyNumberFormat="1" applyAlignment="1">
      <alignment horizontal="left"/>
    </xf>
    <xf numFmtId="0" fontId="2" fillId="0" borderId="1" xfId="15" applyNumberFormat="1" applyAlignment="1">
      <alignment horizontal="left"/>
    </xf>
    <xf numFmtId="0" fontId="2" fillId="0" borderId="1" xfId="16" applyNumberFormat="1" applyAlignment="1">
      <alignment horizontal="left"/>
    </xf>
    <xf numFmtId="49" fontId="13" fillId="0" borderId="0" xfId="16" applyNumberFormat="1" applyFont="1" applyBorder="1" applyAlignment="1">
      <alignment horizontal="left"/>
    </xf>
    <xf numFmtId="0" fontId="12" fillId="9" borderId="9" xfId="26" applyNumberFormat="1" applyFont="1" applyFill="1" applyBorder="1" applyAlignment="1">
      <alignment horizontal="left"/>
    </xf>
    <xf numFmtId="0" fontId="12" fillId="9" borderId="10" xfId="26" applyFont="1" applyFill="1" applyBorder="1" applyAlignment="1">
      <alignment horizontal="left"/>
    </xf>
    <xf numFmtId="0" fontId="12" fillId="9" borderId="10" xfId="26" applyNumberFormat="1" applyFont="1" applyFill="1" applyBorder="1" applyAlignment="1">
      <alignment horizontal="left"/>
    </xf>
  </cellXfs>
  <cellStyles count="74">
    <cellStyle name="AF Column - IBM Cognos" xfId="1" xr:uid="{46B7C2B6-437E-4C5F-AB18-5BC85FEEBD46}"/>
    <cellStyle name="AF Data - IBM Cognos" xfId="2" xr:uid="{F00234E1-B3FB-4AE7-BEF0-58D11C1764AE}"/>
    <cellStyle name="AF Data 0 - IBM Cognos" xfId="3" xr:uid="{ABD87E1C-806B-4C21-8046-52F60BE494C5}"/>
    <cellStyle name="AF Data 1 - IBM Cognos" xfId="4" xr:uid="{A96DE481-F4DA-4637-823C-72842FC6F9CB}"/>
    <cellStyle name="AF Data 2 - IBM Cognos" xfId="5" xr:uid="{E3A42E21-C935-4E6E-A3E3-7C121C2A16D2}"/>
    <cellStyle name="AF Data 3 - IBM Cognos" xfId="6" xr:uid="{D3576D44-90ED-4008-9D8A-72F85244727F}"/>
    <cellStyle name="AF Data 4 - IBM Cognos" xfId="7" xr:uid="{C83E5054-2B6B-4FA5-9CC7-C41701496D1D}"/>
    <cellStyle name="AF Data 5 - IBM Cognos" xfId="8" xr:uid="{DF892388-68B1-4E54-9439-B5AA12A2EE13}"/>
    <cellStyle name="AF Data Leaf - IBM Cognos" xfId="9" xr:uid="{F830BE53-DEBF-473B-8D90-D0522F237ACF}"/>
    <cellStyle name="AF Header - IBM Cognos" xfId="10" xr:uid="{49811423-E536-4D4D-9701-C4288559C08B}"/>
    <cellStyle name="AF Header 0 - IBM Cognos" xfId="11" xr:uid="{E41A95BA-3B0D-4F68-B7EE-2D92E65C6827}"/>
    <cellStyle name="AF Header 1 - IBM Cognos" xfId="12" xr:uid="{C161C0F2-0A1E-4307-AE7B-084ABBCA6536}"/>
    <cellStyle name="AF Header 2 - IBM Cognos" xfId="13" xr:uid="{0EDCF0C4-19A4-4557-B08A-B43BCA521713}"/>
    <cellStyle name="AF Header 3 - IBM Cognos" xfId="14" xr:uid="{4DA891A7-4166-40B9-8653-A1B3AC09783F}"/>
    <cellStyle name="AF Header 4 - IBM Cognos" xfId="15" xr:uid="{AC5DEEA2-C4AB-436C-A9BF-4018BF47190F}"/>
    <cellStyle name="AF Header 5 - IBM Cognos" xfId="16" xr:uid="{B5EEA8A2-E308-41FD-A355-99E926494DFE}"/>
    <cellStyle name="AF Header Leaf - IBM Cognos" xfId="17" xr:uid="{02CF92E8-6519-460E-B8DC-06F001FB2486}"/>
    <cellStyle name="AF Row - IBM Cognos" xfId="18" xr:uid="{82C0FA2D-D46D-475A-B238-4A718C32F32F}"/>
    <cellStyle name="AF Row 0 - IBM Cognos" xfId="19" xr:uid="{AC3E9CE0-526B-4816-8F2F-CDD7F2302976}"/>
    <cellStyle name="AF Row 1 - IBM Cognos" xfId="20" xr:uid="{3C75EF53-9674-4BCC-B4D9-1584C5C66016}"/>
    <cellStyle name="AF Row 2 - IBM Cognos" xfId="21" xr:uid="{FE4BD5B5-E352-466F-AF0F-B93B637AF1B8}"/>
    <cellStyle name="AF Row 3 - IBM Cognos" xfId="22" xr:uid="{887EA93A-40AB-444B-9FD2-ECD53F8BB71E}"/>
    <cellStyle name="AF Row 4 - IBM Cognos" xfId="23" xr:uid="{7A9D118D-6BC6-4533-B526-5F0763D4A25F}"/>
    <cellStyle name="AF Row 5 - IBM Cognos" xfId="24" xr:uid="{338EDCB2-A3EE-4086-B301-A1D1A2F2360E}"/>
    <cellStyle name="AF Row Leaf - IBM Cognos" xfId="25" xr:uid="{A17E2065-6EF2-45D3-B546-0CBCBE6E3F4F}"/>
    <cellStyle name="AF Subnm - IBM Cognos" xfId="26" xr:uid="{365BA9EB-0B77-418A-A51F-294AE90EDF55}"/>
    <cellStyle name="AF Title - IBM Cognos" xfId="27" xr:uid="{70E29F8C-2342-4028-BFD1-BE376F21768A}"/>
    <cellStyle name="Calculated Column - IBM Cognos" xfId="28" xr:uid="{987B3BC3-4DD3-410B-B999-B28545C1DA74}"/>
    <cellStyle name="Calculated Column Name - IBM Cognos" xfId="29" xr:uid="{3826E54A-07A9-4B98-9A68-1C51EEA5BE78}"/>
    <cellStyle name="Calculated Row - IBM Cognos" xfId="30" xr:uid="{1A522905-8EAD-4534-9EDC-D7C576654D20}"/>
    <cellStyle name="Calculated Row Name - IBM Cognos" xfId="31" xr:uid="{436A0338-2690-490F-9E4B-686C8FC8C5FF}"/>
    <cellStyle name="Column Name - IBM Cognos" xfId="32" xr:uid="{B1756DD8-A0C5-458A-AF99-ED940D2973F2}"/>
    <cellStyle name="Column Template - IBM Cognos" xfId="33" xr:uid="{59052ACF-64BC-42E8-BEF9-CC9C7BE839BD}"/>
    <cellStyle name="Differs From Base - IBM Cognos" xfId="34" xr:uid="{CE8CECA0-DDDA-46A7-AF38-8E5F6C655832}"/>
    <cellStyle name="DQR Column 0 - IBM Cognos" xfId="35" xr:uid="{7D70E7F2-E427-4321-B2FF-1B5BDB0FA234}"/>
    <cellStyle name="DQR Column 1 - IBM Cognos" xfId="36" xr:uid="{0E98DF8C-C523-4BF7-A588-70E5481FE77C}"/>
    <cellStyle name="DQR Column 2 - IBM Cognos" xfId="37" xr:uid="{FD9A5635-E34A-43BD-85DA-4E49D83B9F45}"/>
    <cellStyle name="DQR Column 3 - IBM Cognos" xfId="38" xr:uid="{6A83C82A-5256-4094-AA86-99289831BCAC}"/>
    <cellStyle name="DQR Column 4 - IBM Cognos" xfId="39" xr:uid="{045468FF-AFA2-4AB6-8E13-14610DF8EEC6}"/>
    <cellStyle name="DQR Column 5 - IBM Cognos" xfId="40" xr:uid="{0C0325CC-FC18-427C-8022-93F773CD0792}"/>
    <cellStyle name="DQR Column Default - IBM Cognos" xfId="41" xr:uid="{9D670D2D-DD2B-4724-9055-4BA42DAD20CA}"/>
    <cellStyle name="DQR Column Leaf - IBM Cognos" xfId="42" xr:uid="{B6A563E3-3D83-4EB2-8258-D1B23894CD7D}"/>
    <cellStyle name="DQR Data Default - IBM Cognos" xfId="43" xr:uid="{C7A9B28F-52A2-45A8-A2F2-18294F7577B5}"/>
    <cellStyle name="DQR Default - IBM Cognos" xfId="44" xr:uid="{6680F6F3-9483-4D95-9EF1-873C743DDC63}"/>
    <cellStyle name="DQR Row 0 - IBM Cognos" xfId="45" xr:uid="{1942CED9-3873-48E9-8358-7A494BF45A83}"/>
    <cellStyle name="DQR Row 1 - IBM Cognos" xfId="46" xr:uid="{B0D9F3AB-5A2F-47AE-9222-D972AF567696}"/>
    <cellStyle name="DQR Row 2 - IBM Cognos" xfId="47" xr:uid="{3CCE1AE0-78E6-43B6-AC0C-C218160AD5DB}"/>
    <cellStyle name="DQR Row 3 - IBM Cognos" xfId="48" xr:uid="{CEA8D50E-F940-4301-8B9B-CF5271B2A666}"/>
    <cellStyle name="DQR Row 4 - IBM Cognos" xfId="49" xr:uid="{BD9E651E-C8EB-4547-B9DA-F670A7FC38CA}"/>
    <cellStyle name="DQR Row 5 - IBM Cognos" xfId="50" xr:uid="{684435AC-5D0D-4EBD-8F07-140F4C4B6B62}"/>
    <cellStyle name="DQR Row Default - IBM Cognos" xfId="51" xr:uid="{E8EC8508-525E-40F0-A2A7-9A32460A9971}"/>
    <cellStyle name="DQR Row Leaf - IBM Cognos" xfId="52" xr:uid="{C643BF44-5C58-47A3-B6C4-CEE9C71410EC}"/>
    <cellStyle name="Edit - IBM Cognos" xfId="53" xr:uid="{28EF5795-D025-4AA3-B598-8D7DCA4B911F}"/>
    <cellStyle name="Formula - IBM Cognos" xfId="54" xr:uid="{9DC1FC86-D88D-44B5-9E8A-3089ADD91060}"/>
    <cellStyle name="Group Name - IBM Cognos" xfId="55" xr:uid="{B83BBDB6-6891-4BD8-9E24-45F904CE3C64}"/>
    <cellStyle name="Hold Values - IBM Cognos" xfId="56" xr:uid="{165DFF0A-5C91-4EF2-A93A-5C2BF2CA0239}"/>
    <cellStyle name="List Name - IBM Cognos" xfId="57" xr:uid="{F829AD1F-F60E-4A4C-8E2E-DC583F44AB45}"/>
    <cellStyle name="Locked - IBM Cognos" xfId="58" xr:uid="{DC7F93E4-634B-4C38-8218-B877BB5C3F60}"/>
    <cellStyle name="Measure - IBM Cognos" xfId="59" xr:uid="{A3F7A369-D45B-472E-8CC9-75382A9DAE0F}"/>
    <cellStyle name="Measure Header - IBM Cognos" xfId="60" xr:uid="{CA5F36CD-B02E-45AF-B853-0C2C8627E321}"/>
    <cellStyle name="Measure Name - IBM Cognos" xfId="61" xr:uid="{121740B9-CE2B-4F0C-ADB3-94C0FA2D86C8}"/>
    <cellStyle name="Measure Summary - IBM Cognos" xfId="62" xr:uid="{0E8C565F-09D5-4763-A684-C11AF55F2A9C}"/>
    <cellStyle name="Measure Summary TM1 - IBM Cognos" xfId="63" xr:uid="{DA411E13-B4CC-4801-A38C-86BD7D649D07}"/>
    <cellStyle name="Measure Template - IBM Cognos" xfId="64" xr:uid="{C057561C-D674-4EA3-8367-7007145CEA69}"/>
    <cellStyle name="More - IBM Cognos" xfId="65" xr:uid="{829375AD-4F08-4823-8E7C-4C77A367E443}"/>
    <cellStyle name="Normal" xfId="0" builtinId="0" customBuiltin="1"/>
    <cellStyle name="Pending Change - IBM Cognos" xfId="66" xr:uid="{1B3D8814-4705-4052-BBE3-5CA058B50747}"/>
    <cellStyle name="Row Name - IBM Cognos" xfId="67" xr:uid="{B7E426E8-1DA9-40A7-9AAB-50585F9E6363}"/>
    <cellStyle name="Row Template - IBM Cognos" xfId="68" xr:uid="{9C2BAE1E-F0F6-4822-B534-3437109216C2}"/>
    <cellStyle name="Summary Column Name - IBM Cognos" xfId="69" xr:uid="{D059E1B7-1D79-4623-BA00-ACD7EA701897}"/>
    <cellStyle name="Summary Column Name TM1 - IBM Cognos" xfId="70" xr:uid="{02F3AC22-8019-4403-A370-AA331949059E}"/>
    <cellStyle name="Summary Row Name - IBM Cognos" xfId="71" xr:uid="{43A54B59-21A2-4481-84AD-6C77217C8E4B}"/>
    <cellStyle name="Summary Row Name TM1 - IBM Cognos" xfId="72" xr:uid="{B2205F3D-7671-4E56-9902-96065700F68E}"/>
    <cellStyle name="Unsaved Change - IBM Cognos" xfId="73" xr:uid="{8DA4C54B-AB36-4567-82C9-5CF32D8AF7DB}"/>
  </cellStyles>
  <dxfs count="1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3887-4AC9-4B79-8AA5-6D4303D7EE09}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52A5-096A-48BF-A082-3697667C39DF}">
  <dimension ref="A1:V297"/>
  <sheetViews>
    <sheetView showGridLines="0" tabSelected="1" topLeftCell="E21" workbookViewId="0">
      <pane xSplit="3" ySplit="19" topLeftCell="H40" activePane="bottomRight" state="frozen"/>
      <selection activeCell="E21" sqref="E21"/>
      <selection pane="topRight" activeCell="H21" sqref="H21"/>
      <selection pane="bottomLeft" activeCell="E40" sqref="E40"/>
      <selection pane="bottomRight"/>
    </sheetView>
  </sheetViews>
  <sheetFormatPr defaultRowHeight="14.4" x14ac:dyDescent="0.3"/>
  <cols>
    <col min="1" max="3" width="25.77734375" hidden="1" customWidth="1"/>
    <col min="4" max="4" width="5.5546875" hidden="1" customWidth="1"/>
    <col min="5" max="5" width="48.77734375" style="92" customWidth="1"/>
    <col min="6" max="6" width="17.77734375" hidden="1" customWidth="1"/>
    <col min="7" max="7" width="11.77734375" hidden="1" customWidth="1"/>
    <col min="8" max="19" width="10.77734375" customWidth="1"/>
    <col min="20" max="20" width="4.88671875" style="29" customWidth="1"/>
    <col min="21" max="21" width="10.77734375" customWidth="1"/>
    <col min="22" max="22" width="0" hidden="1" customWidth="1"/>
  </cols>
  <sheetData>
    <row r="1" spans="1:21" hidden="1" x14ac:dyDescent="0.3">
      <c r="A1" s="1" t="s">
        <v>0</v>
      </c>
      <c r="B1" s="1"/>
      <c r="C1" s="1"/>
      <c r="D1" s="1"/>
    </row>
    <row r="2" spans="1:21" s="2" customFormat="1" ht="25.8" hidden="1" x14ac:dyDescent="0.5">
      <c r="A2" s="2">
        <v>0</v>
      </c>
      <c r="E2" s="93" t="s">
        <v>4</v>
      </c>
      <c r="F2" s="35"/>
      <c r="G2" s="33"/>
      <c r="H2" s="45">
        <v>123.456789</v>
      </c>
      <c r="I2" s="45">
        <v>123.456789</v>
      </c>
      <c r="J2" s="45">
        <v>123.456789</v>
      </c>
      <c r="K2" s="45">
        <v>123.456789</v>
      </c>
      <c r="L2" s="45">
        <v>123.456789</v>
      </c>
      <c r="M2" s="45">
        <v>123.456789</v>
      </c>
      <c r="N2" s="45">
        <v>123.456789</v>
      </c>
      <c r="O2" s="46">
        <v>123.456789</v>
      </c>
      <c r="P2" s="46">
        <v>123.456789</v>
      </c>
      <c r="Q2" s="46">
        <v>123.456789</v>
      </c>
      <c r="R2" s="46">
        <v>123.456789</v>
      </c>
      <c r="S2" s="46">
        <v>123.456789</v>
      </c>
      <c r="T2" s="47">
        <v>123.456789</v>
      </c>
      <c r="U2" s="46">
        <v>123.456789</v>
      </c>
    </row>
    <row r="3" spans="1:21" s="3" customFormat="1" ht="25.8" hidden="1" x14ac:dyDescent="0.5">
      <c r="A3" s="3">
        <v>1</v>
      </c>
      <c r="E3" s="94" t="s">
        <v>4</v>
      </c>
      <c r="F3" s="36"/>
      <c r="G3" s="34"/>
      <c r="H3" s="48">
        <v>123.456789</v>
      </c>
      <c r="I3" s="48">
        <v>123.456789</v>
      </c>
      <c r="J3" s="48">
        <v>123.456789</v>
      </c>
      <c r="K3" s="48">
        <v>123.456789</v>
      </c>
      <c r="L3" s="48">
        <v>123.456789</v>
      </c>
      <c r="M3" s="48">
        <v>123.456789</v>
      </c>
      <c r="N3" s="48">
        <v>123.456789</v>
      </c>
      <c r="O3" s="46">
        <v>123.456789</v>
      </c>
      <c r="P3" s="46">
        <v>123.456789</v>
      </c>
      <c r="Q3" s="46">
        <v>123.456789</v>
      </c>
      <c r="R3" s="46">
        <v>123.456789</v>
      </c>
      <c r="S3" s="46">
        <v>123.456789</v>
      </c>
      <c r="T3" s="47">
        <v>123.456789</v>
      </c>
      <c r="U3" s="46">
        <v>123.456789</v>
      </c>
    </row>
    <row r="4" spans="1:21" s="4" customFormat="1" hidden="1" x14ac:dyDescent="0.3">
      <c r="A4" s="4">
        <v>2</v>
      </c>
      <c r="E4" s="95" t="s">
        <v>4</v>
      </c>
      <c r="F4" s="15"/>
      <c r="G4" s="15"/>
      <c r="H4" s="49">
        <v>123.456789</v>
      </c>
      <c r="I4" s="49">
        <v>123.456789</v>
      </c>
      <c r="J4" s="49">
        <v>123.456789</v>
      </c>
      <c r="K4" s="49">
        <v>123.456789</v>
      </c>
      <c r="L4" s="49">
        <v>123.456789</v>
      </c>
      <c r="M4" s="49">
        <v>123.456789</v>
      </c>
      <c r="N4" s="49">
        <v>123.456789</v>
      </c>
      <c r="O4" s="50">
        <v>123.456789</v>
      </c>
      <c r="P4" s="50">
        <v>123.456789</v>
      </c>
      <c r="Q4" s="50">
        <v>123.456789</v>
      </c>
      <c r="R4" s="50">
        <v>123.456789</v>
      </c>
      <c r="S4" s="50">
        <v>123.456789</v>
      </c>
      <c r="T4" s="51">
        <v>123.456789</v>
      </c>
      <c r="U4" s="52">
        <v>123.456789</v>
      </c>
    </row>
    <row r="5" spans="1:21" s="5" customFormat="1" hidden="1" x14ac:dyDescent="0.3">
      <c r="A5" s="5">
        <v>3</v>
      </c>
      <c r="E5" s="96" t="s">
        <v>4</v>
      </c>
      <c r="F5" s="16"/>
      <c r="G5" s="16"/>
      <c r="H5" s="53">
        <v>123.456789</v>
      </c>
      <c r="I5" s="53">
        <v>123.456789</v>
      </c>
      <c r="J5" s="53">
        <v>123.456789</v>
      </c>
      <c r="K5" s="53">
        <v>123.456789</v>
      </c>
      <c r="L5" s="53">
        <v>123.456789</v>
      </c>
      <c r="M5" s="53">
        <v>123.456789</v>
      </c>
      <c r="N5" s="53">
        <v>123.456789</v>
      </c>
      <c r="O5" s="50">
        <v>123.456789</v>
      </c>
      <c r="P5" s="50">
        <v>123.456789</v>
      </c>
      <c r="Q5" s="50">
        <v>123.456789</v>
      </c>
      <c r="R5" s="50">
        <v>123.456789</v>
      </c>
      <c r="S5" s="50">
        <v>123.456789</v>
      </c>
      <c r="T5" s="51">
        <v>123.456789</v>
      </c>
      <c r="U5" s="52">
        <v>123.456789</v>
      </c>
    </row>
    <row r="6" spans="1:21" s="6" customFormat="1" hidden="1" x14ac:dyDescent="0.3">
      <c r="A6" s="6">
        <v>4</v>
      </c>
      <c r="E6" s="97" t="s">
        <v>4</v>
      </c>
      <c r="F6" s="17"/>
      <c r="G6" s="17"/>
      <c r="H6" s="54">
        <v>123.456789</v>
      </c>
      <c r="I6" s="54">
        <v>123.456789</v>
      </c>
      <c r="J6" s="54">
        <v>123.456789</v>
      </c>
      <c r="K6" s="54">
        <v>123.456789</v>
      </c>
      <c r="L6" s="54">
        <v>123.456789</v>
      </c>
      <c r="M6" s="54">
        <v>123.456789</v>
      </c>
      <c r="N6" s="54">
        <v>123.456789</v>
      </c>
      <c r="O6" s="50">
        <v>123.456789</v>
      </c>
      <c r="P6" s="50">
        <v>123.456789</v>
      </c>
      <c r="Q6" s="50">
        <v>123.456789</v>
      </c>
      <c r="R6" s="50">
        <v>123.456789</v>
      </c>
      <c r="S6" s="50">
        <v>123.456789</v>
      </c>
      <c r="T6" s="51">
        <v>123.456789</v>
      </c>
      <c r="U6" s="52">
        <v>123.456789</v>
      </c>
    </row>
    <row r="7" spans="1:21" s="7" customFormat="1" hidden="1" x14ac:dyDescent="0.3">
      <c r="A7" s="7">
        <v>5</v>
      </c>
      <c r="E7" s="98" t="s">
        <v>4</v>
      </c>
      <c r="F7" s="18"/>
      <c r="G7" s="18"/>
      <c r="H7" s="55">
        <v>123.456789</v>
      </c>
      <c r="I7" s="55">
        <v>123.456789</v>
      </c>
      <c r="J7" s="55">
        <v>123.456789</v>
      </c>
      <c r="K7" s="55">
        <v>123.456789</v>
      </c>
      <c r="L7" s="55">
        <v>123.456789</v>
      </c>
      <c r="M7" s="55">
        <v>123.456789</v>
      </c>
      <c r="N7" s="55">
        <v>123.456789</v>
      </c>
      <c r="O7" s="50">
        <v>123.456789</v>
      </c>
      <c r="P7" s="50">
        <v>123.456789</v>
      </c>
      <c r="Q7" s="50">
        <v>123.456789</v>
      </c>
      <c r="R7" s="50">
        <v>123.456789</v>
      </c>
      <c r="S7" s="50">
        <v>123.456789</v>
      </c>
      <c r="T7" s="51">
        <v>123.456789</v>
      </c>
      <c r="U7" s="52">
        <v>123.456789</v>
      </c>
    </row>
    <row r="8" spans="1:21" s="7" customFormat="1" hidden="1" x14ac:dyDescent="0.3">
      <c r="A8" s="7" t="s">
        <v>146</v>
      </c>
      <c r="E8" s="98" t="s">
        <v>4</v>
      </c>
      <c r="F8" s="18"/>
      <c r="G8" s="18"/>
      <c r="H8" s="44">
        <v>123.456789</v>
      </c>
      <c r="I8" s="44">
        <v>123.456789</v>
      </c>
      <c r="J8" s="44">
        <v>123.456789</v>
      </c>
      <c r="K8" s="44">
        <v>123.456789</v>
      </c>
      <c r="L8" s="44">
        <v>123.456789</v>
      </c>
      <c r="M8" s="44">
        <v>123.456789</v>
      </c>
      <c r="N8" s="44">
        <v>123.456789</v>
      </c>
      <c r="O8" s="42">
        <v>123.456789</v>
      </c>
      <c r="P8" s="42">
        <v>123.456789</v>
      </c>
      <c r="Q8" s="42">
        <v>123.456789</v>
      </c>
      <c r="R8" s="42">
        <v>123.456789</v>
      </c>
      <c r="S8" s="42">
        <v>123.456789</v>
      </c>
      <c r="T8" s="41">
        <v>123.456789</v>
      </c>
      <c r="U8" s="43">
        <v>123.456789</v>
      </c>
    </row>
    <row r="9" spans="1:21" s="9" customFormat="1" hidden="1" x14ac:dyDescent="0.3">
      <c r="A9" s="8" t="s">
        <v>1</v>
      </c>
      <c r="B9" s="8"/>
      <c r="C9" s="8"/>
      <c r="D9" s="8"/>
      <c r="E9" s="99" t="s">
        <v>4</v>
      </c>
      <c r="F9" s="70"/>
      <c r="G9" s="70"/>
      <c r="H9" s="71">
        <v>123.456789</v>
      </c>
      <c r="I9" s="71">
        <v>123.456789</v>
      </c>
      <c r="J9" s="71">
        <v>123.456789</v>
      </c>
      <c r="K9" s="71">
        <v>123.456789</v>
      </c>
      <c r="L9" s="71">
        <v>123.456789</v>
      </c>
      <c r="M9" s="71">
        <v>123.456789</v>
      </c>
      <c r="N9" s="71">
        <v>123.456789</v>
      </c>
      <c r="O9" s="72">
        <v>123.456789</v>
      </c>
      <c r="P9" s="72">
        <v>123.456789</v>
      </c>
      <c r="Q9" s="72">
        <v>123.456789</v>
      </c>
      <c r="R9" s="72">
        <v>123.456789</v>
      </c>
      <c r="S9" s="72">
        <v>123.456789</v>
      </c>
      <c r="T9" s="73">
        <v>123.456789</v>
      </c>
      <c r="U9" s="74">
        <v>123.456789</v>
      </c>
    </row>
    <row r="10" spans="1:21" s="11" customFormat="1" hidden="1" x14ac:dyDescent="0.3">
      <c r="A10" s="10" t="s">
        <v>2</v>
      </c>
      <c r="B10" s="10"/>
      <c r="C10" s="10"/>
      <c r="D10" s="10"/>
      <c r="E10" s="100" t="s">
        <v>4</v>
      </c>
      <c r="F10" s="75"/>
      <c r="G10" s="75"/>
      <c r="H10" s="76">
        <v>123.456789</v>
      </c>
      <c r="I10" s="76">
        <v>123.456789</v>
      </c>
      <c r="J10" s="76">
        <v>123.456789</v>
      </c>
      <c r="K10" s="76">
        <v>123.456789</v>
      </c>
      <c r="L10" s="76">
        <v>123.456789</v>
      </c>
      <c r="M10" s="76">
        <v>123.456789</v>
      </c>
      <c r="N10" s="76">
        <v>123.456789</v>
      </c>
      <c r="O10" s="72">
        <v>123.456789</v>
      </c>
      <c r="P10" s="72">
        <v>123.456789</v>
      </c>
      <c r="Q10" s="72">
        <v>123.456789</v>
      </c>
      <c r="R10" s="72">
        <v>123.456789</v>
      </c>
      <c r="S10" s="72">
        <v>123.456789</v>
      </c>
      <c r="T10" s="73">
        <v>123.456789</v>
      </c>
      <c r="U10" s="74">
        <v>123.456789</v>
      </c>
    </row>
    <row r="11" spans="1:21" hidden="1" x14ac:dyDescent="0.3">
      <c r="A11" s="1" t="s">
        <v>3</v>
      </c>
      <c r="B11" s="1"/>
      <c r="C11" s="1"/>
      <c r="D11" s="1"/>
      <c r="E11" s="101" t="s">
        <v>147</v>
      </c>
    </row>
    <row r="12" spans="1:21" hidden="1" x14ac:dyDescent="0.3">
      <c r="E12" s="102" t="s">
        <v>5</v>
      </c>
      <c r="F12" s="1"/>
      <c r="G12" s="1"/>
    </row>
    <row r="13" spans="1:21" hidden="1" x14ac:dyDescent="0.3">
      <c r="E13" s="103" t="str">
        <f>_xll.TM1RPTVIEW("Finance:MA Reporting:20898256",0,_xll.TM1RPTTITLE("Finance:FX Calculation",$H$24),_xll.TM1RPTTITLE("Finance:Company",$H$25),_xll.TM1RPTTITLE("Finance:Financial Year",$H$26),_xll.TM1RPTTITLE("Finance:m_MA Reporting",$H$28),_xll.TM1RPTTITLE("Finance:Consolidation Layer",$H$30),TM1RPTFMTRNG20898256,TM1RPTFMTIDCOL20898256)</f>
        <v>Finance:MA Reporting:20898256</v>
      </c>
    </row>
    <row r="14" spans="1:21" hidden="1" x14ac:dyDescent="0.3">
      <c r="E14" s="103"/>
    </row>
    <row r="15" spans="1:21" hidden="1" x14ac:dyDescent="0.3">
      <c r="A15" s="23" t="s">
        <v>29</v>
      </c>
      <c r="B15" s="23"/>
      <c r="C15" s="23"/>
      <c r="D15" s="23"/>
      <c r="E15" s="103"/>
    </row>
    <row r="16" spans="1:21" hidden="1" x14ac:dyDescent="0.3">
      <c r="A16" t="s">
        <v>30</v>
      </c>
      <c r="E16" s="103" t="s">
        <v>31</v>
      </c>
    </row>
    <row r="17" spans="1:19" hidden="1" x14ac:dyDescent="0.3">
      <c r="A17" t="s">
        <v>32</v>
      </c>
      <c r="E17" s="103" t="str" cm="1">
        <f t="array" ref="E17">_xll.DBRW(ServerName&amp;"Model Settings","Value","Reporting Period")</f>
        <v>2412</v>
      </c>
    </row>
    <row r="18" spans="1:19" hidden="1" x14ac:dyDescent="0.3">
      <c r="A18" t="s">
        <v>33</v>
      </c>
      <c r="E18" s="103" t="str">
        <f>"P"&amp;MID($E$17,3,2)</f>
        <v>P12</v>
      </c>
    </row>
    <row r="19" spans="1:19" hidden="1" x14ac:dyDescent="0.3">
      <c r="A19" t="s">
        <v>34</v>
      </c>
      <c r="E19" s="103" t="str">
        <f>"FY"&amp;MID($E$17,1,2)</f>
        <v>FY24</v>
      </c>
      <c r="H19" t="str" cm="1">
        <f t="array" ref="H19">_xll.DBR("Finance:Model Settings","Value","Reporting Forecast Version")</f>
        <v>9+3 Forecast</v>
      </c>
    </row>
    <row r="20" spans="1:19" hidden="1" x14ac:dyDescent="0.3">
      <c r="E20" s="103"/>
    </row>
    <row r="21" spans="1:19" x14ac:dyDescent="0.3">
      <c r="E21" s="103"/>
    </row>
    <row r="22" spans="1:19" x14ac:dyDescent="0.3">
      <c r="E22" s="101" t="s">
        <v>148</v>
      </c>
    </row>
    <row r="24" spans="1:19" x14ac:dyDescent="0.3">
      <c r="E24" s="104" t="s">
        <v>6</v>
      </c>
      <c r="F24" s="31"/>
      <c r="G24" s="31"/>
      <c r="H24" s="123" t="str">
        <f>_xll.SUBNM("Finance:FX Calculation",,"GBP MA")</f>
        <v>GBP MA</v>
      </c>
      <c r="I24" s="124"/>
    </row>
    <row r="25" spans="1:19" x14ac:dyDescent="0.3">
      <c r="E25" s="104" t="s">
        <v>7</v>
      </c>
      <c r="F25" s="31"/>
      <c r="G25" s="31"/>
      <c r="H25" s="123" t="str">
        <f>_xll.SUBNM("Finance:Company","Default","GROUP TOTAL","Short Name")</f>
        <v>GROUP TOTAL</v>
      </c>
      <c r="I25" s="125"/>
    </row>
    <row r="26" spans="1:19" x14ac:dyDescent="0.3">
      <c r="E26" s="104" t="s">
        <v>8</v>
      </c>
      <c r="F26" s="31"/>
      <c r="G26" s="31"/>
      <c r="H26" s="123" t="str">
        <f>_xll.SUBNM("Finance:Financial Year","Reporting Year - User Selection",1," ")</f>
        <v>FY24</v>
      </c>
      <c r="I26" s="125"/>
    </row>
    <row r="27" spans="1:19" hidden="1" x14ac:dyDescent="0.3">
      <c r="E27" s="105" t="s">
        <v>9</v>
      </c>
      <c r="F27" s="31"/>
      <c r="G27" s="31"/>
      <c r="H27" s="32" t="str">
        <f>_xll.SUBNM("Finance:Version",,"Actual")</f>
        <v>Actual</v>
      </c>
    </row>
    <row r="28" spans="1:19" hidden="1" x14ac:dyDescent="0.3">
      <c r="E28" s="105" t="s">
        <v>10</v>
      </c>
      <c r="F28" s="31"/>
      <c r="G28" s="31"/>
      <c r="H28" s="32" t="str">
        <f>_xll.SUBNM("Finance:m_MA Reporting",,"Value")</f>
        <v>Value</v>
      </c>
    </row>
    <row r="29" spans="1:19" hidden="1" x14ac:dyDescent="0.3">
      <c r="E29" s="105" t="s">
        <v>11</v>
      </c>
      <c r="F29" s="31"/>
      <c r="G29" s="31"/>
      <c r="H29" s="32" t="str">
        <f>_xll.SUBNM("Finance:Period YTD",,"Period")</f>
        <v>Period</v>
      </c>
    </row>
    <row r="30" spans="1:19" hidden="1" x14ac:dyDescent="0.3">
      <c r="E30" s="105" t="s">
        <v>12</v>
      </c>
      <c r="F30" s="31"/>
      <c r="G30" s="31"/>
      <c r="H30" s="32" t="str">
        <f>_xll.SUBNM("Finance:Consolidation Layer",,"Management Accounts")</f>
        <v>Management Accounts</v>
      </c>
    </row>
    <row r="31" spans="1:19" hidden="1" x14ac:dyDescent="0.3">
      <c r="E31" s="106"/>
      <c r="F31" s="25"/>
      <c r="G31" s="25"/>
      <c r="H31" s="24"/>
    </row>
    <row r="32" spans="1:19" hidden="1" x14ac:dyDescent="0.3">
      <c r="E32" s="107"/>
      <c r="F32" s="25"/>
      <c r="G32" s="24" t="str">
        <f>MID($H$26,3,2)</f>
        <v>24</v>
      </c>
      <c r="H32" s="24" t="str">
        <f>MID($H$26,3,2)</f>
        <v>24</v>
      </c>
      <c r="I32" s="24" t="str">
        <f t="shared" ref="I32:S32" si="0">MID($H$26,3,2)</f>
        <v>24</v>
      </c>
      <c r="J32" s="24" t="str">
        <f t="shared" si="0"/>
        <v>24</v>
      </c>
      <c r="K32" s="24" t="str">
        <f t="shared" si="0"/>
        <v>24</v>
      </c>
      <c r="L32" s="24" t="str">
        <f t="shared" si="0"/>
        <v>24</v>
      </c>
      <c r="M32" s="24" t="str">
        <f t="shared" si="0"/>
        <v>24</v>
      </c>
      <c r="N32" s="24" t="str">
        <f t="shared" si="0"/>
        <v>24</v>
      </c>
      <c r="O32" s="24" t="str">
        <f t="shared" si="0"/>
        <v>24</v>
      </c>
      <c r="P32" s="24" t="str">
        <f t="shared" si="0"/>
        <v>24</v>
      </c>
      <c r="Q32" s="24" t="str">
        <f t="shared" si="0"/>
        <v>24</v>
      </c>
      <c r="R32" s="24" t="str">
        <f t="shared" si="0"/>
        <v>24</v>
      </c>
      <c r="S32" s="24" t="str">
        <f t="shared" si="0"/>
        <v>24</v>
      </c>
    </row>
    <row r="33" spans="1:22" ht="15" hidden="1" thickBot="1" x14ac:dyDescent="0.35">
      <c r="E33" s="107"/>
      <c r="F33" s="25"/>
      <c r="G33" s="24" t="str">
        <f t="shared" ref="G33:S33" si="1">MID(G$34,2,2)</f>
        <v>01</v>
      </c>
      <c r="H33" s="24" t="str">
        <f t="shared" si="1"/>
        <v>01</v>
      </c>
      <c r="I33" s="24" t="str">
        <f t="shared" si="1"/>
        <v>02</v>
      </c>
      <c r="J33" s="24" t="str">
        <f t="shared" si="1"/>
        <v>03</v>
      </c>
      <c r="K33" s="24" t="str">
        <f t="shared" si="1"/>
        <v>04</v>
      </c>
      <c r="L33" s="24" t="str">
        <f t="shared" si="1"/>
        <v>05</v>
      </c>
      <c r="M33" s="24" t="str">
        <f t="shared" si="1"/>
        <v>06</v>
      </c>
      <c r="N33" s="24" t="str">
        <f t="shared" si="1"/>
        <v>07</v>
      </c>
      <c r="O33" s="24" t="str">
        <f t="shared" si="1"/>
        <v>08</v>
      </c>
      <c r="P33" s="24" t="str">
        <f t="shared" si="1"/>
        <v>09</v>
      </c>
      <c r="Q33" s="24" t="str">
        <f t="shared" si="1"/>
        <v>10</v>
      </c>
      <c r="R33" s="24" t="str">
        <f t="shared" si="1"/>
        <v>11</v>
      </c>
      <c r="S33" s="24" t="str">
        <f t="shared" si="1"/>
        <v>12</v>
      </c>
    </row>
    <row r="34" spans="1:22" ht="15" hidden="1" thickBot="1" x14ac:dyDescent="0.35">
      <c r="G34" s="14" t="s">
        <v>13</v>
      </c>
      <c r="H34" s="14" t="s">
        <v>13</v>
      </c>
      <c r="I34" s="14" t="s">
        <v>14</v>
      </c>
      <c r="J34" s="14" t="s">
        <v>15</v>
      </c>
      <c r="K34" s="14" t="s">
        <v>16</v>
      </c>
      <c r="L34" s="14" t="s">
        <v>17</v>
      </c>
      <c r="M34" s="14" t="s">
        <v>18</v>
      </c>
      <c r="N34" s="14" t="s">
        <v>19</v>
      </c>
      <c r="O34" s="14" t="s">
        <v>20</v>
      </c>
      <c r="P34" s="14" t="s">
        <v>21</v>
      </c>
      <c r="Q34" s="14" t="s">
        <v>22</v>
      </c>
      <c r="R34" s="14" t="s">
        <v>23</v>
      </c>
      <c r="S34" s="14" t="s">
        <v>24</v>
      </c>
      <c r="U34" t="str">
        <f>$E$18</f>
        <v>P12</v>
      </c>
    </row>
    <row r="35" spans="1:22" hidden="1" x14ac:dyDescent="0.3">
      <c r="G35" t="str">
        <f>IF(G$36 &lt;=$E$17,"Actual","Forecast")</f>
        <v>Actual</v>
      </c>
      <c r="H35" t="str">
        <f>IF(H$36 &lt;=$E$17,"Actual",$H$19)</f>
        <v>Actual</v>
      </c>
      <c r="I35" t="str">
        <f t="shared" ref="I35:S35" si="2">IF(I$36 &lt;=$E$17,"Actual",$H$19)</f>
        <v>Actual</v>
      </c>
      <c r="J35" t="str">
        <f t="shared" si="2"/>
        <v>Actual</v>
      </c>
      <c r="K35" t="str">
        <f t="shared" si="2"/>
        <v>Actual</v>
      </c>
      <c r="L35" t="str">
        <f t="shared" si="2"/>
        <v>Actual</v>
      </c>
      <c r="M35" t="str">
        <f t="shared" si="2"/>
        <v>Actual</v>
      </c>
      <c r="N35" t="str">
        <f t="shared" si="2"/>
        <v>Actual</v>
      </c>
      <c r="O35" t="str">
        <f t="shared" si="2"/>
        <v>Actual</v>
      </c>
      <c r="P35" t="str">
        <f t="shared" si="2"/>
        <v>Actual</v>
      </c>
      <c r="Q35" t="str">
        <f t="shared" si="2"/>
        <v>Actual</v>
      </c>
      <c r="R35" t="str">
        <f t="shared" si="2"/>
        <v>Actual</v>
      </c>
      <c r="S35" t="str">
        <f t="shared" si="2"/>
        <v>Actual</v>
      </c>
      <c r="U35" t="s">
        <v>36</v>
      </c>
    </row>
    <row r="36" spans="1:22" x14ac:dyDescent="0.3">
      <c r="G36" s="26" t="str">
        <f>G32&amp;G33</f>
        <v>2401</v>
      </c>
      <c r="H36" s="79" t="str">
        <f>H32&amp;H33</f>
        <v>2401</v>
      </c>
      <c r="I36" s="79" t="str">
        <f t="shared" ref="I36:S36" si="3">I32&amp;I33</f>
        <v>2402</v>
      </c>
      <c r="J36" s="79" t="str">
        <f t="shared" si="3"/>
        <v>2403</v>
      </c>
      <c r="K36" s="79" t="str">
        <f t="shared" si="3"/>
        <v>2404</v>
      </c>
      <c r="L36" s="79" t="str">
        <f t="shared" si="3"/>
        <v>2405</v>
      </c>
      <c r="M36" s="79" t="str">
        <f t="shared" si="3"/>
        <v>2406</v>
      </c>
      <c r="N36" s="79" t="str">
        <f t="shared" si="3"/>
        <v>2407</v>
      </c>
      <c r="O36" s="79" t="str">
        <f t="shared" si="3"/>
        <v>2408</v>
      </c>
      <c r="P36" s="79" t="str">
        <f t="shared" si="3"/>
        <v>2409</v>
      </c>
      <c r="Q36" s="79" t="str">
        <f t="shared" si="3"/>
        <v>2410</v>
      </c>
      <c r="R36" s="79" t="str">
        <f t="shared" si="3"/>
        <v>2411</v>
      </c>
      <c r="S36" s="79" t="str">
        <f t="shared" si="3"/>
        <v>2412</v>
      </c>
      <c r="T36" s="80"/>
      <c r="U36" s="81" t="str">
        <f>$H$26</f>
        <v>FY24</v>
      </c>
    </row>
    <row r="37" spans="1:22" x14ac:dyDescent="0.3">
      <c r="G37" s="26" t="str">
        <f t="shared" ref="G37:S37" si="4">G34</f>
        <v>P01</v>
      </c>
      <c r="H37" s="79" t="str">
        <f t="shared" si="4"/>
        <v>P01</v>
      </c>
      <c r="I37" s="79" t="str">
        <f t="shared" si="4"/>
        <v>P02</v>
      </c>
      <c r="J37" s="79" t="str">
        <f t="shared" si="4"/>
        <v>P03</v>
      </c>
      <c r="K37" s="79" t="str">
        <f t="shared" si="4"/>
        <v>P04</v>
      </c>
      <c r="L37" s="79" t="str">
        <f t="shared" si="4"/>
        <v>P05</v>
      </c>
      <c r="M37" s="79" t="str">
        <f t="shared" si="4"/>
        <v>P06</v>
      </c>
      <c r="N37" s="79" t="str">
        <f t="shared" si="4"/>
        <v>P07</v>
      </c>
      <c r="O37" s="79" t="str">
        <f t="shared" si="4"/>
        <v>P08</v>
      </c>
      <c r="P37" s="79" t="str">
        <f t="shared" si="4"/>
        <v>P09</v>
      </c>
      <c r="Q37" s="79" t="str">
        <f t="shared" si="4"/>
        <v>P10</v>
      </c>
      <c r="R37" s="79" t="str">
        <f t="shared" si="4"/>
        <v>P11</v>
      </c>
      <c r="S37" s="79" t="str">
        <f t="shared" si="4"/>
        <v>P12</v>
      </c>
      <c r="T37" s="80"/>
      <c r="U37" s="81" t="s">
        <v>37</v>
      </c>
    </row>
    <row r="38" spans="1:22" x14ac:dyDescent="0.3">
      <c r="G38" s="27" t="str">
        <f>MID(G35,1,1)</f>
        <v>A</v>
      </c>
      <c r="H38" s="82" t="str">
        <f>IF(H35 = "Actual","A","F")</f>
        <v>A</v>
      </c>
      <c r="I38" s="82" t="str">
        <f t="shared" ref="I38:S38" si="5">IF(I35 = "Actual","A","F")</f>
        <v>A</v>
      </c>
      <c r="J38" s="82" t="str">
        <f t="shared" si="5"/>
        <v>A</v>
      </c>
      <c r="K38" s="82" t="str">
        <f t="shared" si="5"/>
        <v>A</v>
      </c>
      <c r="L38" s="82" t="str">
        <f t="shared" si="5"/>
        <v>A</v>
      </c>
      <c r="M38" s="82" t="str">
        <f t="shared" si="5"/>
        <v>A</v>
      </c>
      <c r="N38" s="82" t="str">
        <f t="shared" si="5"/>
        <v>A</v>
      </c>
      <c r="O38" s="82" t="str">
        <f t="shared" si="5"/>
        <v>A</v>
      </c>
      <c r="P38" s="82" t="str">
        <f t="shared" si="5"/>
        <v>A</v>
      </c>
      <c r="Q38" s="82" t="str">
        <f t="shared" si="5"/>
        <v>A</v>
      </c>
      <c r="R38" s="82" t="str">
        <f t="shared" si="5"/>
        <v>A</v>
      </c>
      <c r="S38" s="82" t="str">
        <f t="shared" si="5"/>
        <v>A</v>
      </c>
      <c r="T38" s="80"/>
      <c r="U38" s="81" t="s">
        <v>35</v>
      </c>
    </row>
    <row r="39" spans="1:22" x14ac:dyDescent="0.3"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U39" s="26"/>
    </row>
    <row r="40" spans="1:22" s="11" customFormat="1" x14ac:dyDescent="0.3">
      <c r="A40" s="10" t="str">
        <f>IF(_xll.TM1RPTELISCONSOLIDATED($E$40,$E40),IF(_xll.TM1RPTELLEV($E$40,$E40)&lt;=5,_xll.TM1RPTELLEV($E$40,$E40),"Default"),IF(MID($E40,1,6)="booked","Custom","Leaf"))</f>
        <v>Leaf</v>
      </c>
      <c r="B40" s="10"/>
      <c r="C40" s="10" t="str" cm="1">
        <f t="array" ref="C40">_xll.DBR("Finance:}ElementAttributes_Accounts - MA",E40,"Period YTD")</f>
        <v>Period</v>
      </c>
      <c r="D40" s="10"/>
      <c r="E40" s="113" t="str">
        <f>_xll.TM1RPTROW($E$13,"Finance:Accounts - MA","KPI Reporting Subset - MI",,"Display Name",FALSE,,,FALSE)</f>
        <v>Working Days</v>
      </c>
      <c r="F40" s="75" t="s">
        <v>145</v>
      </c>
      <c r="G40" s="75">
        <f>_xll.DBRW($E$13,$H$27,$H$25,$H$26,G$34,$H$29,$E40,$H$24,$H$30,$H$28)</f>
        <v>236</v>
      </c>
      <c r="H40" s="76">
        <f>_xll.DBRW($E$13,H$35,$H$25,$H$26,H$34,$C40,$E40,$H$24,$H$30,$H$28)</f>
        <v>236</v>
      </c>
      <c r="I40" s="76">
        <f>_xll.DBRW($E$13,I$35,$H$25,$H$26,I$34,$C40,$E40,$H$24,$H$30,$H$28)</f>
        <v>242</v>
      </c>
      <c r="J40" s="76">
        <f>_xll.DBRW($E$13,J$35,$H$25,$H$26,J$34,$C40,$E40,$H$24,$H$30,$H$28)</f>
        <v>275</v>
      </c>
      <c r="K40" s="76">
        <f>_xll.DBRW($E$13,K$35,$H$25,$H$26,K$34,$C40,$E40,$H$24,$H$30,$H$28)</f>
        <v>220</v>
      </c>
      <c r="L40" s="76">
        <f>_xll.DBRW($E$13,L$35,$H$25,$H$26,L$34,$C40,$E40,$H$24,$H$30,$H$28)</f>
        <v>220</v>
      </c>
      <c r="M40" s="76">
        <f>_xll.DBRW($E$13,M$35,$H$25,$H$26,M$34,$C40,$E40,$H$24,$H$30,$H$28)</f>
        <v>293</v>
      </c>
      <c r="N40" s="76">
        <f>_xll.DBRW($E$13,N$35,$H$25,$H$26,N$34,$C40,$E40,$H$24,$H$30,$H$28)</f>
        <v>231</v>
      </c>
      <c r="O40" s="72">
        <f>_xll.DBRW($E$13,O$35,$H$25,$H$26,O$34,$C40,$E40,$H$24,$H$30,$H$28)</f>
        <v>234</v>
      </c>
      <c r="P40" s="72">
        <f>_xll.DBRW($E$13,P$35,$H$25,$H$26,P$34,$C40,$E40,$H$24,$H$30,$H$28)</f>
        <v>297</v>
      </c>
      <c r="Q40" s="72">
        <f>_xll.DBRW($E$13,Q$35,$H$25,$H$26,Q$34,$C40,$E40,$H$24,$H$30,$H$28)</f>
        <v>231</v>
      </c>
      <c r="R40" s="72">
        <f>_xll.DBRW($E$13,R$35,$H$25,$H$26,R$34,$C40,$E40,$H$24,$H$30,$H$28)</f>
        <v>189</v>
      </c>
      <c r="S40" s="72">
        <f>_xll.DBRW($E$13,S$35,$H$25,$H$26,S$34,$C40,$E40,$H$24,$H$30,$H$28)</f>
        <v>299</v>
      </c>
      <c r="T40" s="73"/>
      <c r="U40" s="74">
        <f>_xll.DBRW($E$13,$U$35,$H$25,$H$26,$V40,$C40,$E40,$H$24,$H$30,$H$28)</f>
        <v>2967</v>
      </c>
      <c r="V40" s="11" t="str">
        <f>IF(E40 ="Working Days","All Financial Periods","P12")</f>
        <v>All Financial Periods</v>
      </c>
    </row>
    <row r="41" spans="1:22" s="11" customFormat="1" x14ac:dyDescent="0.3">
      <c r="A41" s="10" t="str">
        <f>IF(_xll.TM1RPTELISCONSOLIDATED($E$40,$E41),IF(_xll.TM1RPTELLEV($E$40,$E41)&lt;=5,_xll.TM1RPTELLEV($E$40,$E41),"Default"),IF(MID($E41,1,6)="booked","Custom","Leaf"))</f>
        <v>Leaf</v>
      </c>
      <c r="B41" s="10"/>
      <c r="C41" s="10" t="str" cm="1">
        <f t="array" ref="C41">_xll.DBR("Finance:}ElementAttributes_Accounts - MA",E41,"Period YTD")</f>
        <v>Period</v>
      </c>
      <c r="D41" s="10"/>
      <c r="E41" s="113" t="s">
        <v>199</v>
      </c>
      <c r="F41" s="75" t="s">
        <v>145</v>
      </c>
      <c r="G41" s="75">
        <f>_xll.DBRW($E$13,$H$27,$H$25,$H$26,G$34,$H$29,$E41,$H$24,$H$30,$H$28)</f>
        <v>507.2</v>
      </c>
      <c r="H41" s="76">
        <f>_xll.DBRW($E$13,H$35,$H$25,$H$26,H$34,$C41,$E41,$H$24,$H$30,$H$28)</f>
        <v>507.2</v>
      </c>
      <c r="I41" s="76">
        <f>_xll.DBRW($E$13,I$35,$H$25,$H$26,I$34,$C41,$E41,$H$24,$H$30,$H$28)</f>
        <v>546.19000000000005</v>
      </c>
      <c r="J41" s="76">
        <f>_xll.DBRW($E$13,J$35,$H$25,$H$26,J$34,$C41,$E41,$H$24,$H$30,$H$28)</f>
        <v>548.51</v>
      </c>
      <c r="K41" s="76">
        <f>_xll.DBRW($E$13,K$35,$H$25,$H$26,K$34,$C41,$E41,$H$24,$H$30,$H$28)</f>
        <v>498.4</v>
      </c>
      <c r="L41" s="76">
        <f>_xll.DBRW($E$13,L$35,$H$25,$H$26,L$34,$C41,$E41,$H$24,$H$30,$H$28)</f>
        <v>491.09999999999997</v>
      </c>
      <c r="M41" s="76">
        <f>_xll.DBRW($E$13,M$35,$H$25,$H$26,M$34,$C41,$E41,$H$24,$H$30,$H$28)</f>
        <v>478.7</v>
      </c>
      <c r="N41" s="76">
        <f>_xll.DBRW($E$13,N$35,$H$25,$H$26,N$34,$C41,$E41,$H$24,$H$30,$H$28)</f>
        <v>468.7</v>
      </c>
      <c r="O41" s="72">
        <f>_xll.DBRW($E$13,O$35,$H$25,$H$26,O$34,$C41,$E41,$H$24,$H$30,$H$28)</f>
        <v>472.7</v>
      </c>
      <c r="P41" s="72">
        <f>_xll.DBRW($E$13,P$35,$H$25,$H$26,P$34,$C41,$E41,$H$24,$H$30,$H$28)</f>
        <v>487.7</v>
      </c>
      <c r="Q41" s="72">
        <f>_xll.DBRW($E$13,Q$35,$H$25,$H$26,Q$34,$C41,$E41,$H$24,$H$30,$H$28)</f>
        <v>494.7</v>
      </c>
      <c r="R41" s="72">
        <f>_xll.DBRW($E$13,R$35,$H$25,$H$26,R$34,$C41,$E41,$H$24,$H$30,$H$28)</f>
        <v>521.98</v>
      </c>
      <c r="S41" s="72">
        <f>_xll.DBRW($E$13,S$35,$H$25,$H$26,S$34,$C41,$E41,$H$24,$H$30,$H$28)</f>
        <v>512.1099999999999</v>
      </c>
      <c r="T41" s="73"/>
      <c r="U41" s="74">
        <f>_xll.DBRW($E$13,$U$35,$H$25,$H$26,$V41,$C41,$E41,$H$24,$H$30,$H$28)</f>
        <v>512.1099999999999</v>
      </c>
      <c r="V41" s="11" t="str">
        <f t="shared" ref="V41:V46" si="6">IF(E41 ="Working Days","All Financial Periods","P12")</f>
        <v>P12</v>
      </c>
    </row>
    <row r="42" spans="1:22" s="11" customFormat="1" x14ac:dyDescent="0.3">
      <c r="A42" s="10" t="str">
        <f>IF(_xll.TM1RPTELISCONSOLIDATED($E$40,$E42),IF(_xll.TM1RPTELLEV($E$40,$E42)&lt;=5,_xll.TM1RPTELLEV($E$40,$E42),"Default"),IF(MID($E42,1,6)="booked","Custom","Leaf"))</f>
        <v>Leaf</v>
      </c>
      <c r="B42" s="10"/>
      <c r="C42" s="10" t="str" cm="1">
        <f t="array" ref="C42">_xll.DBR("Finance:}ElementAttributes_Accounts - MA",E42,"Period YTD")</f>
        <v>Period</v>
      </c>
      <c r="D42" s="10"/>
      <c r="E42" s="113" t="s">
        <v>26</v>
      </c>
      <c r="F42" s="75" t="s">
        <v>145</v>
      </c>
      <c r="G42" s="75">
        <f>_xll.DBRW($E$13,$H$27,$H$25,$H$26,G$34,$H$29,$E42,$H$24,$H$30,$H$28)</f>
        <v>281</v>
      </c>
      <c r="H42" s="76">
        <f>_xll.DBRW($E$13,H$35,$H$25,$H$26,H$34,$C42,$E42,$H$24,$H$30,$H$28)</f>
        <v>281</v>
      </c>
      <c r="I42" s="76">
        <f>_xll.DBRW($E$13,I$35,$H$25,$H$26,I$34,$C42,$E42,$H$24,$H$30,$H$28)</f>
        <v>213.43</v>
      </c>
      <c r="J42" s="76">
        <f>_xll.DBRW($E$13,J$35,$H$25,$H$26,J$34,$C42,$E42,$H$24,$H$30,$H$28)</f>
        <v>210</v>
      </c>
      <c r="K42" s="76">
        <f>_xll.DBRW($E$13,K$35,$H$25,$H$26,K$34,$C42,$E42,$H$24,$H$30,$H$28)</f>
        <v>202.64999999999998</v>
      </c>
      <c r="L42" s="76">
        <f>_xll.DBRW($E$13,L$35,$H$25,$H$26,L$34,$C42,$E42,$H$24,$H$30,$H$28)</f>
        <v>203.6</v>
      </c>
      <c r="M42" s="76">
        <f>_xll.DBRW($E$13,M$35,$H$25,$H$26,M$34,$C42,$E42,$H$24,$H$30,$H$28)</f>
        <v>213.6</v>
      </c>
      <c r="N42" s="76">
        <f>_xll.DBRW($E$13,N$35,$H$25,$H$26,N$34,$C42,$E42,$H$24,$H$30,$H$28)</f>
        <v>201</v>
      </c>
      <c r="O42" s="72">
        <f>_xll.DBRW($E$13,O$35,$H$25,$H$26,O$34,$C42,$E42,$H$24,$H$30,$H$28)</f>
        <v>189</v>
      </c>
      <c r="P42" s="72">
        <f>_xll.DBRW($E$13,P$35,$H$25,$H$26,P$34,$C42,$E42,$H$24,$H$30,$H$28)</f>
        <v>182</v>
      </c>
      <c r="Q42" s="72">
        <f>_xll.DBRW($E$13,Q$35,$H$25,$H$26,Q$34,$C42,$E42,$H$24,$H$30,$H$28)</f>
        <v>177</v>
      </c>
      <c r="R42" s="72">
        <f>_xll.DBRW($E$13,R$35,$H$25,$H$26,R$34,$C42,$E42,$H$24,$H$30,$H$28)</f>
        <v>180</v>
      </c>
      <c r="S42" s="72">
        <f>_xll.DBRW($E$13,S$35,$H$25,$H$26,S$34,$C42,$E42,$H$24,$H$30,$H$28)</f>
        <v>163.6</v>
      </c>
      <c r="T42" s="73"/>
      <c r="U42" s="74">
        <f>_xll.DBRW($E$13,$U$35,$H$25,$H$26,$V42,$C42,$E42,$H$24,$H$30,$H$28)</f>
        <v>163.6</v>
      </c>
      <c r="V42" s="11" t="str">
        <f t="shared" si="6"/>
        <v>P12</v>
      </c>
    </row>
    <row r="43" spans="1:22" s="11" customFormat="1" x14ac:dyDescent="0.3">
      <c r="A43" s="10" t="str">
        <f>IF(_xll.TM1RPTELISCONSOLIDATED($E$40,$E43),IF(_xll.TM1RPTELLEV($E$40,$E43)&lt;=5,_xll.TM1RPTELLEV($E$40,$E43),"Default"),IF(MID($E43,1,6)="booked","Custom","Leaf"))</f>
        <v>Leaf</v>
      </c>
      <c r="B43" s="10"/>
      <c r="C43" s="10" t="str" cm="1">
        <f t="array" ref="C43">_xll.DBR("Finance:}ElementAttributes_Accounts - MA",E43,"Period YTD")</f>
        <v>Period</v>
      </c>
      <c r="D43" s="10"/>
      <c r="E43" s="113" t="s">
        <v>25</v>
      </c>
      <c r="F43" s="75" t="s">
        <v>145</v>
      </c>
      <c r="G43" s="75">
        <f>_xll.DBRW($E$13,$H$27,$H$25,$H$26,G$34,$H$29,$E43,$H$24,$H$30,$H$28)</f>
        <v>245.3</v>
      </c>
      <c r="H43" s="76">
        <f>_xll.DBRW($E$13,H$35,$H$25,$H$26,H$34,$C43,$E43,$H$24,$H$30,$H$28)</f>
        <v>245.3</v>
      </c>
      <c r="I43" s="76">
        <f>_xll.DBRW($E$13,I$35,$H$25,$H$26,I$34,$C43,$E43,$H$24,$H$30,$H$28)</f>
        <v>243</v>
      </c>
      <c r="J43" s="76">
        <f>_xll.DBRW($E$13,J$35,$H$25,$H$26,J$34,$C43,$E43,$H$24,$H$30,$H$28)</f>
        <v>253.76000000000002</v>
      </c>
      <c r="K43" s="76">
        <f>_xll.DBRW($E$13,K$35,$H$25,$H$26,K$34,$C43,$E43,$H$24,$H$30,$H$28)</f>
        <v>251.5</v>
      </c>
      <c r="L43" s="76">
        <f>_xll.DBRW($E$13,L$35,$H$25,$H$26,L$34,$C43,$E43,$H$24,$H$30,$H$28)</f>
        <v>248.9</v>
      </c>
      <c r="M43" s="76">
        <f>_xll.DBRW($E$13,M$35,$H$25,$H$26,M$34,$C43,$E43,$H$24,$H$30,$H$28)</f>
        <v>254</v>
      </c>
      <c r="N43" s="76">
        <f>_xll.DBRW($E$13,N$35,$H$25,$H$26,N$34,$C43,$E43,$H$24,$H$30,$H$28)</f>
        <v>240</v>
      </c>
      <c r="O43" s="72">
        <f>_xll.DBRW($E$13,O$35,$H$25,$H$26,O$34,$C43,$E43,$H$24,$H$30,$H$28)</f>
        <v>236</v>
      </c>
      <c r="P43" s="72">
        <f>_xll.DBRW($E$13,P$35,$H$25,$H$26,P$34,$C43,$E43,$H$24,$H$30,$H$28)</f>
        <v>234</v>
      </c>
      <c r="Q43" s="72">
        <f>_xll.DBRW($E$13,Q$35,$H$25,$H$26,Q$34,$C43,$E43,$H$24,$H$30,$H$28)</f>
        <v>230</v>
      </c>
      <c r="R43" s="72">
        <f>_xll.DBRW($E$13,R$35,$H$25,$H$26,R$34,$C43,$E43,$H$24,$H$30,$H$28)</f>
        <v>228</v>
      </c>
      <c r="S43" s="72">
        <f>_xll.DBRW($E$13,S$35,$H$25,$H$26,S$34,$C43,$E43,$H$24,$H$30,$H$28)</f>
        <v>215</v>
      </c>
      <c r="T43" s="73"/>
      <c r="U43" s="74">
        <f>_xll.DBRW($E$13,$U$35,$H$25,$H$26,$V43,$C43,$E43,$H$24,$H$30,$H$28)</f>
        <v>215</v>
      </c>
      <c r="V43" s="11" t="str">
        <f t="shared" si="6"/>
        <v>P12</v>
      </c>
    </row>
    <row r="44" spans="1:22" s="11" customFormat="1" x14ac:dyDescent="0.3">
      <c r="A44" s="10" t="str">
        <f>IF(_xll.TM1RPTELISCONSOLIDATED($E$40,$E44),IF(_xll.TM1RPTELLEV($E$40,$E44)&lt;=5,_xll.TM1RPTELLEV($E$40,$E44),"Default"),IF(MID($E44,1,6)="booked","Custom","Leaf"))</f>
        <v>Leaf</v>
      </c>
      <c r="B44" s="10"/>
      <c r="C44" s="10" t="str" cm="1">
        <f t="array" ref="C44">_xll.DBR("Finance:}ElementAttributes_Accounts - MA",E44,"Period YTD")</f>
        <v>Period</v>
      </c>
      <c r="D44" s="10"/>
      <c r="E44" s="113" t="s">
        <v>177</v>
      </c>
      <c r="F44" s="75" t="s">
        <v>145</v>
      </c>
      <c r="G44" s="75">
        <f>_xll.DBRW($E$13,$H$27,$H$25,$H$26,G$34,$H$29,$E44,$H$24,$H$30,$H$28)</f>
        <v>124.22</v>
      </c>
      <c r="H44" s="76">
        <f>_xll.DBRW($E$13,H$35,$H$25,$H$26,H$34,$C44,$E44,$H$24,$H$30,$H$28)</f>
        <v>124.22</v>
      </c>
      <c r="I44" s="76">
        <f>_xll.DBRW($E$13,I$35,$H$25,$H$26,I$34,$C44,$E44,$H$24,$H$30,$H$28)</f>
        <v>128</v>
      </c>
      <c r="J44" s="76">
        <f>_xll.DBRW($E$13,J$35,$H$25,$H$26,J$34,$C44,$E44,$H$24,$H$30,$H$28)</f>
        <v>126</v>
      </c>
      <c r="K44" s="76">
        <f>_xll.DBRW($E$13,K$35,$H$25,$H$26,K$34,$C44,$E44,$H$24,$H$30,$H$28)</f>
        <v>126</v>
      </c>
      <c r="L44" s="76">
        <f>_xll.DBRW($E$13,L$35,$H$25,$H$26,L$34,$C44,$E44,$H$24,$H$30,$H$28)</f>
        <v>127</v>
      </c>
      <c r="M44" s="76">
        <f>_xll.DBRW($E$13,M$35,$H$25,$H$26,M$34,$C44,$E44,$H$24,$H$30,$H$28)</f>
        <v>125</v>
      </c>
      <c r="N44" s="76">
        <f>_xll.DBRW($E$13,N$35,$H$25,$H$26,N$34,$C44,$E44,$H$24,$H$30,$H$28)</f>
        <v>123</v>
      </c>
      <c r="O44" s="72">
        <f>_xll.DBRW($E$13,O$35,$H$25,$H$26,O$34,$C44,$E44,$H$24,$H$30,$H$28)</f>
        <v>119</v>
      </c>
      <c r="P44" s="72">
        <f>_xll.DBRW($E$13,P$35,$H$25,$H$26,P$34,$C44,$E44,$H$24,$H$30,$H$28)</f>
        <v>117</v>
      </c>
      <c r="Q44" s="72">
        <f>_xll.DBRW($E$13,Q$35,$H$25,$H$26,Q$34,$C44,$E44,$H$24,$H$30,$H$28)</f>
        <v>116.9</v>
      </c>
      <c r="R44" s="72">
        <f>_xll.DBRW($E$13,R$35,$H$25,$H$26,R$34,$C44,$E44,$H$24,$H$30,$H$28)</f>
        <v>115.45</v>
      </c>
      <c r="S44" s="72">
        <f>_xll.DBRW($E$13,S$35,$H$25,$H$26,S$34,$C44,$E44,$H$24,$H$30,$H$28)</f>
        <v>113</v>
      </c>
      <c r="T44" s="73"/>
      <c r="U44" s="74">
        <f>_xll.DBRW($E$13,$U$35,$H$25,$H$26,$V44,$C44,$E44,$H$24,$H$30,$H$28)</f>
        <v>113</v>
      </c>
      <c r="V44" s="11" t="str">
        <f t="shared" si="6"/>
        <v>P12</v>
      </c>
    </row>
    <row r="45" spans="1:22" s="7" customFormat="1" x14ac:dyDescent="0.3">
      <c r="A45" s="7" t="str">
        <f>IF(_xll.TM1RPTELISCONSOLIDATED($E$40,$E45),IF(_xll.TM1RPTELLEV($E$40,$E45)&lt;=5,_xll.TM1RPTELLEV($E$40,$E45),"Default"),IF(MID($E45,1,6)="booked","Custom","Leaf"))</f>
        <v>Custom</v>
      </c>
      <c r="C45" s="7" t="str" cm="1">
        <f t="array" ref="C45">_xll.DBR("Finance:}ElementAttributes_Accounts - MA",E45,"Period YTD")</f>
        <v>Period</v>
      </c>
      <c r="E45" s="122" t="s">
        <v>27</v>
      </c>
      <c r="F45" s="18" t="s">
        <v>145</v>
      </c>
      <c r="G45" s="18">
        <f>_xll.DBRW($E$13,$H$27,$H$25,$H$26,G$34,$H$29,$E45,$H$24,$H$30,$H$28)</f>
        <v>7959673.5800000001</v>
      </c>
      <c r="H45" s="44">
        <f>_xll.DBRW($E$13,H$35,$H$25,$H$26,H$34,$C45,$E45,$H$24,$H$30,$H$28)</f>
        <v>7959673.5800000001</v>
      </c>
      <c r="I45" s="44">
        <f>_xll.DBRW($E$13,I$35,$H$25,$H$26,I$34,$C45,$E45,$H$24,$H$30,$H$28)</f>
        <v>6512527.129999998</v>
      </c>
      <c r="J45" s="44">
        <f>_xll.DBRW($E$13,J$35,$H$25,$H$26,J$34,$C45,$E45,$H$24,$H$30,$H$28)</f>
        <v>9945583.9999999925</v>
      </c>
      <c r="K45" s="44">
        <f>_xll.DBRW($E$13,K$35,$H$25,$H$26,K$34,$C45,$E45,$H$24,$H$30,$H$28)</f>
        <v>5214095.7600000063</v>
      </c>
      <c r="L45" s="44">
        <f>_xll.DBRW($E$13,L$35,$H$25,$H$26,L$34,$C45,$E45,$H$24,$H$30,$H$28)</f>
        <v>6741565.2300000098</v>
      </c>
      <c r="M45" s="44">
        <f>_xll.DBRW($E$13,M$35,$H$25,$H$26,M$34,$C45,$E45,$H$24,$H$30,$H$28)</f>
        <v>17346378.440000001</v>
      </c>
      <c r="N45" s="44">
        <f>_xll.DBRW($E$13,N$35,$H$25,$H$26,N$34,$C45,$E45,$H$24,$H$30,$H$28)</f>
        <v>11162841.499999996</v>
      </c>
      <c r="O45" s="42">
        <f>_xll.DBRW($E$13,O$35,$H$25,$H$26,O$34,$C45,$E45,$H$24,$H$30,$H$28)</f>
        <v>6458286.2299999967</v>
      </c>
      <c r="P45" s="42">
        <f>_xll.DBRW($E$13,P$35,$H$25,$H$26,P$34,$C45,$E45,$H$24,$H$30,$H$28)</f>
        <v>17543132.870000001</v>
      </c>
      <c r="Q45" s="42">
        <f>_xll.DBRW($E$13,Q$35,$H$25,$H$26,Q$34,$C45,$E45,$H$24,$H$30,$H$28)</f>
        <v>100638785.49000001</v>
      </c>
      <c r="R45" s="42">
        <f>_xll.DBRW($E$13,R$35,$H$25,$H$26,R$34,$C45,$E45,$H$24,$H$30,$H$28)</f>
        <v>97582555.949999988</v>
      </c>
      <c r="S45" s="42">
        <f>_xll.DBRW($E$13,S$35,$H$25,$H$26,S$34,$C45,$E45,$H$24,$H$30,$H$28)</f>
        <v>103764273.67</v>
      </c>
      <c r="T45" s="41"/>
      <c r="U45" s="43">
        <f>_xll.DBRW($E$13,$U$35,$H$25,$H$26,$V45,$C45,$E45,$H$24,$H$30,$H$28)</f>
        <v>103764273.67</v>
      </c>
      <c r="V45" s="7" t="str">
        <f t="shared" si="6"/>
        <v>P12</v>
      </c>
    </row>
    <row r="46" spans="1:22" s="7" customFormat="1" x14ac:dyDescent="0.3">
      <c r="A46" s="7" t="str">
        <f>IF(_xll.TM1RPTELISCONSOLIDATED($E$40,$E46),IF(_xll.TM1RPTELLEV($E$40,$E46)&lt;=5,_xll.TM1RPTELLEV($E$40,$E46),"Default"),IF(MID($E46,1,6)="booked","Custom","Leaf"))</f>
        <v>Custom</v>
      </c>
      <c r="C46" s="7" t="str" cm="1">
        <f t="array" ref="C46">_xll.DBR("Finance:}ElementAttributes_Accounts - MA",E46,"Period YTD")</f>
        <v>Period</v>
      </c>
      <c r="E46" s="122" t="s">
        <v>28</v>
      </c>
      <c r="F46" s="18" t="s">
        <v>145</v>
      </c>
      <c r="G46" s="18">
        <f>_xll.DBRW($E$13,$H$27,$H$25,$H$26,G$34,$H$29,$E46,$H$24,$H$30,$H$28)</f>
        <v>127681.49000000003</v>
      </c>
      <c r="H46" s="44">
        <f>_xll.DBRW($E$13,H$35,$H$25,$H$26,H$34,$C46,$E46,$H$24,$H$30,$H$28)</f>
        <v>127681.49000000003</v>
      </c>
      <c r="I46" s="44">
        <f>_xll.DBRW($E$13,I$35,$H$25,$H$26,I$34,$C46,$E46,$H$24,$H$30,$H$28)</f>
        <v>83341.329999999987</v>
      </c>
      <c r="J46" s="44">
        <f>_xll.DBRW($E$13,J$35,$H$25,$H$26,J$34,$C46,$E46,$H$24,$H$30,$H$28)</f>
        <v>141449.9</v>
      </c>
      <c r="K46" s="44">
        <f>_xll.DBRW($E$13,K$35,$H$25,$H$26,K$34,$C46,$E46,$H$24,$H$30,$H$28)</f>
        <v>541904.93999999994</v>
      </c>
      <c r="L46" s="44">
        <f>_xll.DBRW($E$13,L$35,$H$25,$H$26,L$34,$C46,$E46,$H$24,$H$30,$H$28)</f>
        <v>66621.069999999992</v>
      </c>
      <c r="M46" s="44">
        <f>_xll.DBRW($E$13,M$35,$H$25,$H$26,M$34,$C46,$E46,$H$24,$H$30,$H$28)</f>
        <v>678069.95</v>
      </c>
      <c r="N46" s="44">
        <f>_xll.DBRW($E$13,N$35,$H$25,$H$26,N$34,$C46,$E46,$H$24,$H$30,$H$28)</f>
        <v>74558.740000000005</v>
      </c>
      <c r="O46" s="42">
        <f>_xll.DBRW($E$13,O$35,$H$25,$H$26,O$34,$C46,$E46,$H$24,$H$30,$H$28)</f>
        <v>217097.30000000002</v>
      </c>
      <c r="P46" s="42">
        <f>_xll.DBRW($E$13,P$35,$H$25,$H$26,P$34,$C46,$E46,$H$24,$H$30,$H$28)</f>
        <v>98279.47</v>
      </c>
      <c r="Q46" s="42">
        <f>_xll.DBRW($E$13,Q$35,$H$25,$H$26,Q$34,$C46,$E46,$H$24,$H$30,$H$28)</f>
        <v>337869.27999999997</v>
      </c>
      <c r="R46" s="42">
        <f>_xll.DBRW($E$13,R$35,$H$25,$H$26,R$34,$C46,$E46,$H$24,$H$30,$H$28)</f>
        <v>761268.03</v>
      </c>
      <c r="S46" s="42">
        <f>_xll.DBRW($E$13,S$35,$H$25,$H$26,S$34,$C46,$E46,$H$24,$H$30,$H$28)</f>
        <v>1960205.7600000002</v>
      </c>
      <c r="T46" s="41"/>
      <c r="U46" s="43">
        <f>_xll.DBRW($E$13,$U$35,$H$25,$H$26,$V46,$C46,$E46,$H$24,$H$30,$H$28)</f>
        <v>1960205.7600000002</v>
      </c>
      <c r="V46" s="7" t="str">
        <f t="shared" si="6"/>
        <v>P12</v>
      </c>
    </row>
    <row r="48" spans="1:22" hidden="1" x14ac:dyDescent="0.3"/>
    <row r="49" spans="1:21" hidden="1" x14ac:dyDescent="0.3">
      <c r="A49" s="1" t="s">
        <v>0</v>
      </c>
      <c r="B49" s="1"/>
    </row>
    <row r="50" spans="1:21" s="2" customFormat="1" ht="25.8" hidden="1" x14ac:dyDescent="0.5">
      <c r="A50" s="2">
        <v>0</v>
      </c>
      <c r="E50" s="108" t="s">
        <v>4</v>
      </c>
      <c r="F50" s="38"/>
      <c r="G50" s="37"/>
      <c r="H50" s="56">
        <v>123.456789</v>
      </c>
      <c r="I50" s="56">
        <v>123.456789</v>
      </c>
      <c r="J50" s="56">
        <v>123.456789</v>
      </c>
      <c r="K50" s="56">
        <v>123.456789</v>
      </c>
      <c r="L50" s="56">
        <v>123.456789</v>
      </c>
      <c r="M50" s="56">
        <v>123.456789</v>
      </c>
      <c r="N50" s="56">
        <v>123.456789</v>
      </c>
      <c r="O50" s="57">
        <v>123.456789</v>
      </c>
      <c r="P50" s="57">
        <v>123.456789</v>
      </c>
      <c r="Q50" s="57">
        <v>123.456789</v>
      </c>
      <c r="R50" s="57">
        <v>123.456789</v>
      </c>
      <c r="S50" s="57">
        <v>123.456789</v>
      </c>
      <c r="T50" s="58">
        <v>123.456789</v>
      </c>
      <c r="U50" s="57">
        <v>123.456789</v>
      </c>
    </row>
    <row r="51" spans="1:21" s="3" customFormat="1" ht="25.8" hidden="1" x14ac:dyDescent="0.5">
      <c r="A51" s="3">
        <v>1</v>
      </c>
      <c r="E51" s="109" t="s">
        <v>4</v>
      </c>
      <c r="F51" s="40"/>
      <c r="G51" s="39"/>
      <c r="H51" s="59">
        <v>123.456789</v>
      </c>
      <c r="I51" s="59">
        <v>123.456789</v>
      </c>
      <c r="J51" s="59">
        <v>123.456789</v>
      </c>
      <c r="K51" s="59">
        <v>123.456789</v>
      </c>
      <c r="L51" s="59">
        <v>123.456789</v>
      </c>
      <c r="M51" s="59">
        <v>123.456789</v>
      </c>
      <c r="N51" s="59">
        <v>123.456789</v>
      </c>
      <c r="O51" s="60">
        <v>123.456789</v>
      </c>
      <c r="P51" s="60">
        <v>123.456789</v>
      </c>
      <c r="Q51" s="60">
        <v>123.456789</v>
      </c>
      <c r="R51" s="60">
        <v>123.456789</v>
      </c>
      <c r="S51" s="60">
        <v>123.456789</v>
      </c>
      <c r="T51" s="58">
        <v>123.456789</v>
      </c>
      <c r="U51" s="60">
        <v>123.456789</v>
      </c>
    </row>
    <row r="52" spans="1:21" s="4" customFormat="1" hidden="1" x14ac:dyDescent="0.3">
      <c r="A52" s="4">
        <v>2</v>
      </c>
      <c r="E52" s="95" t="s">
        <v>4</v>
      </c>
      <c r="F52" s="15"/>
      <c r="G52" s="15"/>
      <c r="H52" s="61">
        <v>123.456789</v>
      </c>
      <c r="I52" s="61">
        <v>123.456789</v>
      </c>
      <c r="J52" s="61">
        <v>123.456789</v>
      </c>
      <c r="K52" s="61">
        <v>123.456789</v>
      </c>
      <c r="L52" s="61">
        <v>123.456789</v>
      </c>
      <c r="M52" s="61">
        <v>123.456789</v>
      </c>
      <c r="N52" s="61">
        <v>123.456789</v>
      </c>
      <c r="O52" s="62">
        <v>123.456789</v>
      </c>
      <c r="P52" s="62">
        <v>123.456789</v>
      </c>
      <c r="Q52" s="62">
        <v>123.456789</v>
      </c>
      <c r="R52" s="62">
        <v>123.456789</v>
      </c>
      <c r="S52" s="62">
        <v>123.456789</v>
      </c>
      <c r="T52" s="63">
        <v>123.456789</v>
      </c>
      <c r="U52" s="64">
        <v>123.456789</v>
      </c>
    </row>
    <row r="53" spans="1:21" s="5" customFormat="1" hidden="1" x14ac:dyDescent="0.3">
      <c r="A53" s="5">
        <v>3</v>
      </c>
      <c r="E53" s="96" t="s">
        <v>4</v>
      </c>
      <c r="F53" s="16"/>
      <c r="G53" s="16"/>
      <c r="H53" s="65">
        <v>123.456789</v>
      </c>
      <c r="I53" s="65">
        <v>123.456789</v>
      </c>
      <c r="J53" s="65">
        <v>123.456789</v>
      </c>
      <c r="K53" s="65">
        <v>123.456789</v>
      </c>
      <c r="L53" s="65">
        <v>123.456789</v>
      </c>
      <c r="M53" s="65">
        <v>123.456789</v>
      </c>
      <c r="N53" s="65">
        <v>123.456789</v>
      </c>
      <c r="O53" s="62">
        <v>123.456789</v>
      </c>
      <c r="P53" s="62">
        <v>123.456789</v>
      </c>
      <c r="Q53" s="62">
        <v>123.456789</v>
      </c>
      <c r="R53" s="62">
        <v>123.456789</v>
      </c>
      <c r="S53" s="62">
        <v>123.456789</v>
      </c>
      <c r="T53" s="63">
        <v>123.456789</v>
      </c>
      <c r="U53" s="64">
        <v>123.456789</v>
      </c>
    </row>
    <row r="54" spans="1:21" s="6" customFormat="1" hidden="1" x14ac:dyDescent="0.3">
      <c r="A54" s="6">
        <v>4</v>
      </c>
      <c r="E54" s="97" t="s">
        <v>4</v>
      </c>
      <c r="F54" s="17"/>
      <c r="G54" s="17"/>
      <c r="H54" s="66">
        <v>123.456789</v>
      </c>
      <c r="I54" s="66">
        <v>123.456789</v>
      </c>
      <c r="J54" s="66">
        <v>123.456789</v>
      </c>
      <c r="K54" s="66">
        <v>123.456789</v>
      </c>
      <c r="L54" s="66">
        <v>123.456789</v>
      </c>
      <c r="M54" s="66">
        <v>123.456789</v>
      </c>
      <c r="N54" s="66">
        <v>123.456789</v>
      </c>
      <c r="O54" s="62">
        <v>123.456789</v>
      </c>
      <c r="P54" s="62">
        <v>123.456789</v>
      </c>
      <c r="Q54" s="62">
        <v>123.456789</v>
      </c>
      <c r="R54" s="62">
        <v>123.456789</v>
      </c>
      <c r="S54" s="62">
        <v>123.456789</v>
      </c>
      <c r="T54" s="63">
        <v>123.456789</v>
      </c>
      <c r="U54" s="64">
        <v>123.456789</v>
      </c>
    </row>
    <row r="55" spans="1:21" s="7" customFormat="1" hidden="1" x14ac:dyDescent="0.3">
      <c r="A55" s="7">
        <v>5</v>
      </c>
      <c r="E55" s="98" t="s">
        <v>4</v>
      </c>
      <c r="F55" s="18"/>
      <c r="G55" s="18"/>
      <c r="H55" s="67">
        <v>123.456789</v>
      </c>
      <c r="I55" s="67">
        <v>123.456789</v>
      </c>
      <c r="J55" s="67">
        <v>123.456789</v>
      </c>
      <c r="K55" s="67">
        <v>123.456789</v>
      </c>
      <c r="L55" s="67">
        <v>123.456789</v>
      </c>
      <c r="M55" s="67">
        <v>123.456789</v>
      </c>
      <c r="N55" s="67">
        <v>123.456789</v>
      </c>
      <c r="O55" s="62">
        <v>123.456789</v>
      </c>
      <c r="P55" s="62">
        <v>123.456789</v>
      </c>
      <c r="Q55" s="62">
        <v>123.456789</v>
      </c>
      <c r="R55" s="62">
        <v>123.456789</v>
      </c>
      <c r="S55" s="62">
        <v>123.456789</v>
      </c>
      <c r="T55" s="63">
        <v>123.456789</v>
      </c>
      <c r="U55" s="64">
        <v>123.456789</v>
      </c>
    </row>
    <row r="56" spans="1:21" s="7" customFormat="1" ht="25.8" hidden="1" x14ac:dyDescent="0.5">
      <c r="A56" s="7" t="s">
        <v>186</v>
      </c>
      <c r="E56" s="108" t="s">
        <v>4</v>
      </c>
      <c r="F56" s="38"/>
      <c r="G56" s="37"/>
      <c r="H56" s="89">
        <v>123.456789</v>
      </c>
      <c r="I56" s="89">
        <v>123.456789</v>
      </c>
      <c r="J56" s="89">
        <v>123.456789</v>
      </c>
      <c r="K56" s="89">
        <v>123.456789</v>
      </c>
      <c r="L56" s="89">
        <v>123.456789</v>
      </c>
      <c r="M56" s="89">
        <v>123.456789</v>
      </c>
      <c r="N56" s="89">
        <v>123.456789</v>
      </c>
      <c r="O56" s="90">
        <v>123.456789</v>
      </c>
      <c r="P56" s="90">
        <v>123.456789</v>
      </c>
      <c r="Q56" s="90">
        <v>123.456789</v>
      </c>
      <c r="R56" s="90">
        <v>123.456789</v>
      </c>
      <c r="S56" s="90">
        <v>123.456789</v>
      </c>
      <c r="T56" s="91">
        <v>123.456789</v>
      </c>
      <c r="U56" s="90">
        <v>123.456789</v>
      </c>
    </row>
    <row r="57" spans="1:21" s="9" customFormat="1" ht="25.8" hidden="1" x14ac:dyDescent="0.5">
      <c r="A57" s="8" t="s">
        <v>1</v>
      </c>
      <c r="B57" s="8"/>
      <c r="E57" s="108" t="s">
        <v>4</v>
      </c>
      <c r="F57" s="38"/>
      <c r="G57" s="37"/>
      <c r="H57" s="56">
        <v>123.456789</v>
      </c>
      <c r="I57" s="56">
        <v>123.456789</v>
      </c>
      <c r="J57" s="56">
        <v>123.456789</v>
      </c>
      <c r="K57" s="56">
        <v>123.456789</v>
      </c>
      <c r="L57" s="56">
        <v>123.456789</v>
      </c>
      <c r="M57" s="56">
        <v>123.456789</v>
      </c>
      <c r="N57" s="56">
        <v>123.456789</v>
      </c>
      <c r="O57" s="57">
        <v>123.456789</v>
      </c>
      <c r="P57" s="57">
        <v>123.456789</v>
      </c>
      <c r="Q57" s="57">
        <v>123.456789</v>
      </c>
      <c r="R57" s="57">
        <v>123.456789</v>
      </c>
      <c r="S57" s="57">
        <v>123.456789</v>
      </c>
      <c r="T57" s="58">
        <v>123.456789</v>
      </c>
      <c r="U57" s="57">
        <v>123.456789</v>
      </c>
    </row>
    <row r="58" spans="1:21" s="11" customFormat="1" hidden="1" x14ac:dyDescent="0.3">
      <c r="A58" s="10" t="s">
        <v>2</v>
      </c>
      <c r="B58" s="10"/>
      <c r="E58" s="110" t="s">
        <v>4</v>
      </c>
      <c r="F58" s="20"/>
      <c r="G58" s="20"/>
      <c r="H58" s="69">
        <v>123.456789</v>
      </c>
      <c r="I58" s="69">
        <v>123.456789</v>
      </c>
      <c r="J58" s="69">
        <v>123.456789</v>
      </c>
      <c r="K58" s="69">
        <v>123.456789</v>
      </c>
      <c r="L58" s="69">
        <v>123.456789</v>
      </c>
      <c r="M58" s="69">
        <v>123.456789</v>
      </c>
      <c r="N58" s="69">
        <v>123.456789</v>
      </c>
      <c r="O58" s="62">
        <v>123.456789</v>
      </c>
      <c r="P58" s="62">
        <v>123.456789</v>
      </c>
      <c r="Q58" s="62">
        <v>123.456789</v>
      </c>
      <c r="R58" s="62">
        <v>123.456789</v>
      </c>
      <c r="S58" s="62">
        <v>123.456789</v>
      </c>
      <c r="T58" s="63">
        <v>123.456789</v>
      </c>
      <c r="U58" s="64">
        <v>123.456789</v>
      </c>
    </row>
    <row r="59" spans="1:21" hidden="1" x14ac:dyDescent="0.3">
      <c r="E59" s="111" t="s">
        <v>38</v>
      </c>
      <c r="F59" s="1"/>
    </row>
    <row r="60" spans="1:21" hidden="1" x14ac:dyDescent="0.3">
      <c r="E60" s="92" t="str">
        <f>_xll.TM1RPTVIEW("Finance:MA Reporting:34568459",0,_xll.TM1RPTTITLE("Finance:FX Calculation",$H$62),_xll.TM1RPTTITLE("Finance:Company",$H$63),_xll.TM1RPTTITLE("Finance:Financial Year",$H$64),_xll.TM1RPTTITLE("Finance:Version",$H$65),_xll.TM1RPTTITLE("Finance:m_MA Reporting",$H$66),_xll.TM1RPTTITLE("Finance:Period YTD",$H$67),_xll.TM1RPTTITLE("Finance:Consolidation Layer",$H$68),TM1RPTFMTRNG34568459,TM1RPTFMTIDCOL34568459)</f>
        <v>Finance:MA Reporting:34568459</v>
      </c>
    </row>
    <row r="61" spans="1:21" hidden="1" x14ac:dyDescent="0.3"/>
    <row r="62" spans="1:21" hidden="1" x14ac:dyDescent="0.3">
      <c r="E62" s="112" t="s">
        <v>6</v>
      </c>
      <c r="F62" s="12"/>
      <c r="H62" s="13" t="str">
        <f>$H$24</f>
        <v>GBP MA</v>
      </c>
    </row>
    <row r="63" spans="1:21" hidden="1" x14ac:dyDescent="0.3">
      <c r="E63" s="112" t="s">
        <v>7</v>
      </c>
      <c r="F63" s="12"/>
      <c r="H63" s="13" t="str">
        <f>$H$25</f>
        <v>GROUP TOTAL</v>
      </c>
    </row>
    <row r="64" spans="1:21" hidden="1" x14ac:dyDescent="0.3">
      <c r="E64" s="112" t="s">
        <v>8</v>
      </c>
      <c r="F64" s="12"/>
      <c r="H64" s="13" t="str">
        <f>$H$26</f>
        <v>FY24</v>
      </c>
    </row>
    <row r="65" spans="1:21" hidden="1" x14ac:dyDescent="0.3">
      <c r="E65" s="112" t="s">
        <v>9</v>
      </c>
      <c r="F65" s="12"/>
      <c r="H65" s="13" t="str">
        <f>$H$27</f>
        <v>Actual</v>
      </c>
    </row>
    <row r="66" spans="1:21" hidden="1" x14ac:dyDescent="0.3">
      <c r="E66" s="112" t="s">
        <v>10</v>
      </c>
      <c r="F66" s="12"/>
      <c r="H66" s="13" t="str">
        <f>$H$28</f>
        <v>Value</v>
      </c>
    </row>
    <row r="67" spans="1:21" hidden="1" x14ac:dyDescent="0.3">
      <c r="E67" s="112" t="s">
        <v>11</v>
      </c>
      <c r="F67" s="12"/>
      <c r="H67" s="13" t="str">
        <f>$H$29</f>
        <v>Period</v>
      </c>
    </row>
    <row r="68" spans="1:21" hidden="1" x14ac:dyDescent="0.3">
      <c r="E68" s="112" t="s">
        <v>12</v>
      </c>
      <c r="F68" s="12"/>
      <c r="H68" s="13" t="str">
        <f>$H$30</f>
        <v>Management Accounts</v>
      </c>
    </row>
    <row r="69" spans="1:21" hidden="1" x14ac:dyDescent="0.3"/>
    <row r="70" spans="1:21" hidden="1" x14ac:dyDescent="0.3"/>
    <row r="71" spans="1:21" hidden="1" x14ac:dyDescent="0.3">
      <c r="G71" s="24" t="str">
        <f>MID($H$26,3,2)</f>
        <v>24</v>
      </c>
      <c r="H71" s="24" t="str">
        <f>MID($H$26,3,2)</f>
        <v>24</v>
      </c>
      <c r="I71" s="24" t="str">
        <f t="shared" ref="I71:S71" si="7">MID($H$26,3,2)</f>
        <v>24</v>
      </c>
      <c r="J71" s="24" t="str">
        <f t="shared" si="7"/>
        <v>24</v>
      </c>
      <c r="K71" s="24" t="str">
        <f t="shared" si="7"/>
        <v>24</v>
      </c>
      <c r="L71" s="24" t="str">
        <f t="shared" si="7"/>
        <v>24</v>
      </c>
      <c r="M71" s="24" t="str">
        <f t="shared" si="7"/>
        <v>24</v>
      </c>
      <c r="N71" s="24" t="str">
        <f t="shared" si="7"/>
        <v>24</v>
      </c>
      <c r="O71" s="24" t="str">
        <f t="shared" si="7"/>
        <v>24</v>
      </c>
      <c r="P71" s="24" t="str">
        <f t="shared" si="7"/>
        <v>24</v>
      </c>
      <c r="Q71" s="24" t="str">
        <f t="shared" si="7"/>
        <v>24</v>
      </c>
      <c r="R71" s="24" t="str">
        <f t="shared" si="7"/>
        <v>24</v>
      </c>
      <c r="S71" s="24" t="str">
        <f t="shared" si="7"/>
        <v>24</v>
      </c>
    </row>
    <row r="72" spans="1:21" hidden="1" x14ac:dyDescent="0.3">
      <c r="G72" s="24" t="str">
        <f t="shared" ref="G72:S72" si="8">MID(G$34,2,2)</f>
        <v>01</v>
      </c>
      <c r="H72" s="24" t="str">
        <f t="shared" si="8"/>
        <v>01</v>
      </c>
      <c r="I72" s="24" t="str">
        <f t="shared" si="8"/>
        <v>02</v>
      </c>
      <c r="J72" s="24" t="str">
        <f t="shared" si="8"/>
        <v>03</v>
      </c>
      <c r="K72" s="24" t="str">
        <f t="shared" si="8"/>
        <v>04</v>
      </c>
      <c r="L72" s="24" t="str">
        <f t="shared" si="8"/>
        <v>05</v>
      </c>
      <c r="M72" s="24" t="str">
        <f t="shared" si="8"/>
        <v>06</v>
      </c>
      <c r="N72" s="24" t="str">
        <f t="shared" si="8"/>
        <v>07</v>
      </c>
      <c r="O72" s="24" t="str">
        <f t="shared" si="8"/>
        <v>08</v>
      </c>
      <c r="P72" s="24" t="str">
        <f t="shared" si="8"/>
        <v>09</v>
      </c>
      <c r="Q72" s="24" t="str">
        <f t="shared" si="8"/>
        <v>10</v>
      </c>
      <c r="R72" s="24" t="str">
        <f t="shared" si="8"/>
        <v>11</v>
      </c>
      <c r="S72" s="24" t="str">
        <f t="shared" si="8"/>
        <v>12</v>
      </c>
    </row>
    <row r="73" spans="1:21" ht="15" hidden="1" thickBot="1" x14ac:dyDescent="0.35">
      <c r="G73" s="14" t="s">
        <v>13</v>
      </c>
      <c r="H73" s="14" t="s">
        <v>13</v>
      </c>
      <c r="I73" s="14" t="s">
        <v>14</v>
      </c>
      <c r="J73" s="14" t="s">
        <v>15</v>
      </c>
      <c r="K73" s="14" t="s">
        <v>16</v>
      </c>
      <c r="L73" s="14" t="s">
        <v>17</v>
      </c>
      <c r="M73" s="14" t="s">
        <v>18</v>
      </c>
      <c r="N73" s="14" t="s">
        <v>19</v>
      </c>
      <c r="O73" s="14" t="s">
        <v>20</v>
      </c>
      <c r="P73" s="14" t="s">
        <v>21</v>
      </c>
      <c r="Q73" s="14" t="s">
        <v>22</v>
      </c>
      <c r="R73" s="14" t="s">
        <v>23</v>
      </c>
      <c r="S73" s="14" t="s">
        <v>24</v>
      </c>
      <c r="U73" t="str">
        <f>$E$18</f>
        <v>P12</v>
      </c>
    </row>
    <row r="74" spans="1:21" hidden="1" x14ac:dyDescent="0.3">
      <c r="G74" t="str">
        <f>IF(G$36 &lt;=$E$17,"Actual","Forecast")</f>
        <v>Actual</v>
      </c>
      <c r="H74" t="str">
        <f>IF(H$36 &lt;=$E$17,"Actual",$H$19)</f>
        <v>Actual</v>
      </c>
      <c r="I74" t="str">
        <f t="shared" ref="I74:S74" si="9">IF(I$36 &lt;=$E$17,"Actual",$H$19)</f>
        <v>Actual</v>
      </c>
      <c r="J74" t="str">
        <f t="shared" si="9"/>
        <v>Actual</v>
      </c>
      <c r="K74" t="str">
        <f t="shared" si="9"/>
        <v>Actual</v>
      </c>
      <c r="L74" t="str">
        <f t="shared" si="9"/>
        <v>Actual</v>
      </c>
      <c r="M74" t="str">
        <f t="shared" si="9"/>
        <v>Actual</v>
      </c>
      <c r="N74" t="str">
        <f t="shared" si="9"/>
        <v>Actual</v>
      </c>
      <c r="O74" t="str">
        <f t="shared" si="9"/>
        <v>Actual</v>
      </c>
      <c r="P74" t="str">
        <f t="shared" si="9"/>
        <v>Actual</v>
      </c>
      <c r="Q74" t="str">
        <f t="shared" si="9"/>
        <v>Actual</v>
      </c>
      <c r="R74" t="str">
        <f t="shared" si="9"/>
        <v>Actual</v>
      </c>
      <c r="S74" t="str">
        <f t="shared" si="9"/>
        <v>Actual</v>
      </c>
      <c r="U74" t="s">
        <v>36</v>
      </c>
    </row>
    <row r="75" spans="1:21" hidden="1" x14ac:dyDescent="0.3">
      <c r="G75" s="26" t="str">
        <f>G71&amp;G72</f>
        <v>2401</v>
      </c>
      <c r="H75" s="26" t="str">
        <f>H71&amp;H72</f>
        <v>2401</v>
      </c>
      <c r="I75" s="26" t="str">
        <f t="shared" ref="I75:S75" si="10">I71&amp;I72</f>
        <v>2402</v>
      </c>
      <c r="J75" s="26" t="str">
        <f t="shared" si="10"/>
        <v>2403</v>
      </c>
      <c r="K75" s="26" t="str">
        <f t="shared" si="10"/>
        <v>2404</v>
      </c>
      <c r="L75" s="26" t="str">
        <f t="shared" si="10"/>
        <v>2405</v>
      </c>
      <c r="M75" s="26" t="str">
        <f t="shared" si="10"/>
        <v>2406</v>
      </c>
      <c r="N75" s="26" t="str">
        <f t="shared" si="10"/>
        <v>2407</v>
      </c>
      <c r="O75" s="26" t="str">
        <f t="shared" si="10"/>
        <v>2408</v>
      </c>
      <c r="P75" s="26" t="str">
        <f t="shared" si="10"/>
        <v>2409</v>
      </c>
      <c r="Q75" s="26" t="str">
        <f t="shared" si="10"/>
        <v>2410</v>
      </c>
      <c r="R75" s="26" t="str">
        <f t="shared" si="10"/>
        <v>2411</v>
      </c>
      <c r="S75" s="26" t="str">
        <f t="shared" si="10"/>
        <v>2412</v>
      </c>
      <c r="U75" s="26" t="str">
        <f>$H$26</f>
        <v>FY24</v>
      </c>
    </row>
    <row r="76" spans="1:21" hidden="1" x14ac:dyDescent="0.3">
      <c r="G76" s="26" t="str">
        <f t="shared" ref="G76:S76" si="11">G73</f>
        <v>P01</v>
      </c>
      <c r="H76" s="26" t="str">
        <f t="shared" si="11"/>
        <v>P01</v>
      </c>
      <c r="I76" s="26" t="str">
        <f t="shared" si="11"/>
        <v>P02</v>
      </c>
      <c r="J76" s="26" t="str">
        <f t="shared" si="11"/>
        <v>P03</v>
      </c>
      <c r="K76" s="26" t="str">
        <f t="shared" si="11"/>
        <v>P04</v>
      </c>
      <c r="L76" s="26" t="str">
        <f t="shared" si="11"/>
        <v>P05</v>
      </c>
      <c r="M76" s="26" t="str">
        <f t="shared" si="11"/>
        <v>P06</v>
      </c>
      <c r="N76" s="26" t="str">
        <f t="shared" si="11"/>
        <v>P07</v>
      </c>
      <c r="O76" s="26" t="str">
        <f t="shared" si="11"/>
        <v>P08</v>
      </c>
      <c r="P76" s="26" t="str">
        <f t="shared" si="11"/>
        <v>P09</v>
      </c>
      <c r="Q76" s="26" t="str">
        <f t="shared" si="11"/>
        <v>P10</v>
      </c>
      <c r="R76" s="26" t="str">
        <f t="shared" si="11"/>
        <v>P11</v>
      </c>
      <c r="S76" s="26" t="str">
        <f t="shared" si="11"/>
        <v>P12</v>
      </c>
      <c r="U76" s="26" t="s">
        <v>37</v>
      </c>
    </row>
    <row r="77" spans="1:21" hidden="1" x14ac:dyDescent="0.3">
      <c r="G77" s="27" t="str">
        <f>MID(G74,1,1)</f>
        <v>A</v>
      </c>
      <c r="H77" s="27" t="str">
        <f>IF(H74="Actual","A","F")</f>
        <v>A</v>
      </c>
      <c r="I77" s="27" t="str">
        <f t="shared" ref="I77:S77" si="12">IF(I74="Actual","A","F")</f>
        <v>A</v>
      </c>
      <c r="J77" s="27" t="str">
        <f t="shared" si="12"/>
        <v>A</v>
      </c>
      <c r="K77" s="27" t="str">
        <f t="shared" si="12"/>
        <v>A</v>
      </c>
      <c r="L77" s="27" t="str">
        <f t="shared" si="12"/>
        <v>A</v>
      </c>
      <c r="M77" s="27" t="str">
        <f t="shared" si="12"/>
        <v>A</v>
      </c>
      <c r="N77" s="27" t="str">
        <f t="shared" si="12"/>
        <v>A</v>
      </c>
      <c r="O77" s="27" t="str">
        <f t="shared" si="12"/>
        <v>A</v>
      </c>
      <c r="P77" s="27" t="str">
        <f t="shared" si="12"/>
        <v>A</v>
      </c>
      <c r="Q77" s="27" t="str">
        <f t="shared" si="12"/>
        <v>A</v>
      </c>
      <c r="R77" s="27" t="str">
        <f t="shared" si="12"/>
        <v>A</v>
      </c>
      <c r="S77" s="27" t="str">
        <f t="shared" si="12"/>
        <v>A</v>
      </c>
      <c r="U77" s="26" t="s">
        <v>35</v>
      </c>
    </row>
    <row r="78" spans="1:21" hidden="1" x14ac:dyDescent="0.3"/>
    <row r="79" spans="1:21" s="11" customFormat="1" x14ac:dyDescent="0.3">
      <c r="A79" s="10" t="str">
        <f>IF(_xll.TM1RPTELISCONSOLIDATED($E$79,$E79),IF(_xll.TM1RPTELLEV($E$74,$E79)&lt;=5,_xll.TM1RPTELLEV($E$79,$E79),"Default"),IF(B79="1","Percent","Leaf"))</f>
        <v>Leaf</v>
      </c>
      <c r="B79" s="10" t="str" cm="1">
        <f t="array" ref="B79">_xll.DBRW("Finance:}Elementattributes_Accounts - MA",E79,"Format Flag - MI Reports - Percentages" )</f>
        <v/>
      </c>
      <c r="C79" s="11" t="str" cm="1">
        <f t="array" ref="C79">_xll.DBR("Finance:}ElementAttributes_Accounts - MA",E79,"Period YTD")</f>
        <v>Period</v>
      </c>
      <c r="E79" s="113" t="str">
        <f>_xll.TM1RPTROW($E$60,"Finance:Accounts - MA","P&amp;L Reporting Subset - MI",,"Display name",FALSE,,,FALSE)</f>
        <v>Manufacturing sales external</v>
      </c>
      <c r="F79" s="20" t="s">
        <v>145</v>
      </c>
      <c r="G79" s="20">
        <f>_xll.DBRW($E$60,$H$65,$H$63,$H$64,G$73,$H$67,$E79,$H$62,$H$68,$H$66)</f>
        <v>8893058.9600000009</v>
      </c>
      <c r="H79" s="69">
        <f>_xll.DBRW($E$60,$H$65,$H$63,$H$64,H$73,$C79,$E79,$H$62,$H$68,$H$66)</f>
        <v>8893058.9600000009</v>
      </c>
      <c r="I79" s="69">
        <f>_xll.DBRW($E$60,$H$65,$H$63,$H$64,I$73,$C79,$E79,$H$62,$H$68,$H$66)</f>
        <v>8986367.3800000008</v>
      </c>
      <c r="J79" s="69">
        <f>_xll.DBRW($E$60,$H$65,$H$63,$H$64,J$73,$C79,$E79,$H$62,$H$68,$H$66)</f>
        <v>10773979.989999998</v>
      </c>
      <c r="K79" s="69">
        <f>_xll.DBRW($E$60,$H$65,$H$63,$H$64,K$73,$C79,$E79,$H$62,$H$68,$H$66)</f>
        <v>7998492.040000001</v>
      </c>
      <c r="L79" s="69">
        <f>_xll.DBRW($E$60,$H$65,$H$63,$H$64,L$73,$C79,$E79,$H$62,$H$68,$H$66)</f>
        <v>8134677.8100000005</v>
      </c>
      <c r="M79" s="69">
        <f>_xll.DBRW($E$60,$H$65,$H$63,$H$64,M$73,$C79,$E79,$H$62,$H$68,$H$66)</f>
        <v>10978100.710000001</v>
      </c>
      <c r="N79" s="69">
        <f>_xll.DBRW($E$60,$H$65,$H$63,$H$64,N$73,$C79,$E79,$H$62,$H$68,$H$66)</f>
        <v>8636626.8099999987</v>
      </c>
      <c r="O79" s="62">
        <f>_xll.DBRW($E$60,$H$65,$H$63,$H$64,O$73,$C79,$E79,$H$62,$H$68,$H$66)</f>
        <v>8277060.8700000001</v>
      </c>
      <c r="P79" s="62">
        <f>_xll.DBRW($E$60,$H$65,$H$63,$H$64,P$73,$C79,$E79,$H$62,$H$68,$H$66)</f>
        <v>9815665.8000000007</v>
      </c>
      <c r="Q79" s="62">
        <f>_xll.DBRW($E$60,$H$65,$H$63,$H$64,Q$73,$C79,$E79,$H$62,$H$68,$H$66)</f>
        <v>8696683.4895856995</v>
      </c>
      <c r="R79" s="62">
        <f>_xll.DBRW($E$60,$H$65,$H$63,$H$64,R$73,$C79,$E79,$H$62,$H$68,$H$66)</f>
        <v>9072851.7449198905</v>
      </c>
      <c r="S79" s="62">
        <f>_xll.DBRW($E$60,$H$65,$H$63,$H$64,S$73,$C79,$E79,$H$62,$H$68,$H$66)</f>
        <v>11453531.862936873</v>
      </c>
      <c r="T79" s="63"/>
      <c r="U79" s="64">
        <f>_xll.DBRW($E$60,$H$65,$H$63,$H$64,U$73,$U$76,$E79,$H$62,$H$68,$H$66)</f>
        <v>111717097.42666152</v>
      </c>
    </row>
    <row r="80" spans="1:21" s="11" customFormat="1" x14ac:dyDescent="0.3">
      <c r="A80" s="10" t="str">
        <f>IF(_xll.TM1RPTELISCONSOLIDATED($E$79,$E80),IF(_xll.TM1RPTELLEV($E$74,$E80)&lt;=5,_xll.TM1RPTELLEV($E$79,$E80),"Default"),IF(B80="1","Percent","Leaf"))</f>
        <v>Leaf</v>
      </c>
      <c r="B80" s="10" t="str" cm="1">
        <f t="array" ref="B80">_xll.DBRW("Finance:}Elementattributes_Accounts - MA",E80,"Format Flag - MI Reports - Percentages" )</f>
        <v/>
      </c>
      <c r="C80" s="11" t="str" cm="1">
        <f t="array" ref="C80">_xll.DBR("Finance:}ElementAttributes_Accounts - MA",E80,"Period YTD")</f>
        <v>Period</v>
      </c>
      <c r="E80" s="113" t="s">
        <v>149</v>
      </c>
      <c r="F80" s="20" t="s">
        <v>145</v>
      </c>
      <c r="G80" s="20">
        <f>_xll.DBRW($E$60,$H$65,$H$63,$H$64,G$73,$H$67,$E80,$H$62,$H$68,$H$66)</f>
        <v>1394907.73</v>
      </c>
      <c r="H80" s="69">
        <f>_xll.DBRW($E$60,$H$65,$H$63,$H$64,H$73,$C80,$E80,$H$62,$H$68,$H$66)</f>
        <v>1394907.73</v>
      </c>
      <c r="I80" s="69">
        <f>_xll.DBRW($E$60,$H$65,$H$63,$H$64,I$73,$C80,$E80,$H$62,$H$68,$H$66)</f>
        <v>3193640.0000000005</v>
      </c>
      <c r="J80" s="69">
        <f>_xll.DBRW($E$60,$H$65,$H$63,$H$64,J$73,$C80,$E80,$H$62,$H$68,$H$66)</f>
        <v>2804022.4499999997</v>
      </c>
      <c r="K80" s="69">
        <f>_xll.DBRW($E$60,$H$65,$H$63,$H$64,K$73,$C80,$E80,$H$62,$H$68,$H$66)</f>
        <v>627200.42000000004</v>
      </c>
      <c r="L80" s="69">
        <f>_xll.DBRW($E$60,$H$65,$H$63,$H$64,L$73,$C80,$E80,$H$62,$H$68,$H$66)</f>
        <v>1884109.6099999999</v>
      </c>
      <c r="M80" s="69">
        <f>_xll.DBRW($E$60,$H$65,$H$63,$H$64,M$73,$C80,$E80,$H$62,$H$68,$H$66)</f>
        <v>1494202.4000000004</v>
      </c>
      <c r="N80" s="69">
        <f>_xll.DBRW($E$60,$H$65,$H$63,$H$64,N$73,$C80,$E80,$H$62,$H$68,$H$66)</f>
        <v>814096.2699999999</v>
      </c>
      <c r="O80" s="62">
        <f>_xll.DBRW($E$60,$H$65,$H$63,$H$64,O$73,$C80,$E80,$H$62,$H$68,$H$66)</f>
        <v>533762.66</v>
      </c>
      <c r="P80" s="62">
        <f>_xll.DBRW($E$60,$H$65,$H$63,$H$64,P$73,$C80,$E80,$H$62,$H$68,$H$66)</f>
        <v>1148924.2000000002</v>
      </c>
      <c r="Q80" s="62">
        <f>_xll.DBRW($E$60,$H$65,$H$63,$H$64,Q$73,$C80,$E80,$H$62,$H$68,$H$66)</f>
        <v>1195576.7108268803</v>
      </c>
      <c r="R80" s="62">
        <f>_xll.DBRW($E$60,$H$65,$H$63,$H$64,R$73,$C80,$E80,$H$62,$H$68,$H$66)</f>
        <v>1849845.9451370698</v>
      </c>
      <c r="S80" s="62">
        <f>_xll.DBRW($E$60,$H$65,$H$63,$H$64,S$73,$C80,$E80,$H$62,$H$68,$H$66)</f>
        <v>2962836.4502266655</v>
      </c>
      <c r="T80" s="63"/>
      <c r="U80" s="64">
        <f>_xll.DBRW($E$60,$H$65,$H$63,$H$64,U$73,$U$76,$E80,$H$62,$H$68,$H$66)</f>
        <v>19903124.835462909</v>
      </c>
    </row>
    <row r="81" spans="1:21" s="9" customFormat="1" ht="25.8" x14ac:dyDescent="0.5">
      <c r="A81" s="8" t="str">
        <f ca="1">IF(_xll.TM1RPTELISCONSOLIDATED($E$79,$E81),IF(_xll.TM1RPTELLEV($E$74,$E81)&lt;=5,_xll.TM1RPTELLEV($E$79,$E81),"Default"),IF(B81="1","Percent","Leaf"))</f>
        <v>Default</v>
      </c>
      <c r="B81" s="8" t="str" cm="1">
        <f t="array" ref="B81">_xll.DBRW("Finance:}Elementattributes_Accounts - MA",E81,"Format Flag - MI Reports - Percentages" )</f>
        <v/>
      </c>
      <c r="C81" s="9" t="str" cm="1">
        <f t="array" ref="C81">_xll.DBR("Finance:}ElementAttributes_Accounts - MA",E81,"Period YTD")</f>
        <v>Period</v>
      </c>
      <c r="E81" s="114" t="s">
        <v>126</v>
      </c>
      <c r="F81" s="38" t="s">
        <v>145</v>
      </c>
      <c r="G81" s="37">
        <f>_xll.DBRW($E$60,$H$65,$H$63,$H$64,G$73,$H$67,$E81,$H$62,$H$68,$H$66)</f>
        <v>10287966.689999999</v>
      </c>
      <c r="H81" s="56">
        <f>_xll.DBRW($E$60,$H$65,$H$63,$H$64,H$73,$C81,$E81,$H$62,$H$68,$H$66)</f>
        <v>10287966.689999999</v>
      </c>
      <c r="I81" s="56">
        <f>_xll.DBRW($E$60,$H$65,$H$63,$H$64,I$73,$C81,$E81,$H$62,$H$68,$H$66)</f>
        <v>12180007.379999999</v>
      </c>
      <c r="J81" s="56">
        <f>_xll.DBRW($E$60,$H$65,$H$63,$H$64,J$73,$C81,$E81,$H$62,$H$68,$H$66)</f>
        <v>13578002.439999998</v>
      </c>
      <c r="K81" s="56">
        <f>_xll.DBRW($E$60,$H$65,$H$63,$H$64,K$73,$C81,$E81,$H$62,$H$68,$H$66)</f>
        <v>8625692.4600000009</v>
      </c>
      <c r="L81" s="56">
        <f>_xll.DBRW($E$60,$H$65,$H$63,$H$64,L$73,$C81,$E81,$H$62,$H$68,$H$66)</f>
        <v>10018815.42</v>
      </c>
      <c r="M81" s="56">
        <f>_xll.DBRW($E$60,$H$65,$H$63,$H$64,M$73,$C81,$E81,$H$62,$H$68,$H$66)</f>
        <v>12472361.110000001</v>
      </c>
      <c r="N81" s="56">
        <f>_xll.DBRW($E$60,$H$65,$H$63,$H$64,N$73,$C81,$E81,$H$62,$H$68,$H$66)</f>
        <v>9450723.0800000001</v>
      </c>
      <c r="O81" s="57">
        <f>_xll.DBRW($E$60,$H$65,$H$63,$H$64,O$73,$C81,$E81,$H$62,$H$68,$H$66)</f>
        <v>8810823.5299999993</v>
      </c>
      <c r="P81" s="57">
        <f>_xll.DBRW($E$60,$H$65,$H$63,$H$64,P$73,$C81,$E81,$H$62,$H$68,$H$66)</f>
        <v>10964590</v>
      </c>
      <c r="Q81" s="57">
        <f>_xll.DBRW($E$60,$H$65,$H$63,$H$64,Q$73,$C81,$E81,$H$62,$H$68,$H$66)</f>
        <v>9892260.2004125789</v>
      </c>
      <c r="R81" s="57">
        <f>_xll.DBRW($E$60,$H$65,$H$63,$H$64,R$73,$C81,$E81,$H$62,$H$68,$H$66)</f>
        <v>10922697.690056959</v>
      </c>
      <c r="S81" s="57">
        <f>_xll.DBRW($E$60,$H$65,$H$63,$H$64,S$73,$C81,$E81,$H$62,$H$68,$H$66)</f>
        <v>14416368.313163538</v>
      </c>
      <c r="T81" s="58"/>
      <c r="U81" s="57">
        <f>_xll.DBRW($E$60,$H$65,$H$63,$H$64,U$73,$U$76,$E81,$H$62,$H$68,$H$66)</f>
        <v>131620308.24277341</v>
      </c>
    </row>
    <row r="82" spans="1:21" s="11" customFormat="1" x14ac:dyDescent="0.3">
      <c r="A82" s="10" t="str">
        <f>IF(_xll.TM1RPTELISCONSOLIDATED($E$79,$E82),IF(_xll.TM1RPTELLEV($E$74,$E82)&lt;=5,_xll.TM1RPTELLEV($E$79,$E82),"Default"),IF(B82="1","Percent","Leaf"))</f>
        <v>Leaf</v>
      </c>
      <c r="B82" s="10" t="str" cm="1">
        <f t="array" ref="B82">_xll.DBRW("Finance:}Elementattributes_Accounts - MA",E82,"Format Flag - MI Reports - Percentages" )</f>
        <v/>
      </c>
      <c r="C82" s="11" t="str" cm="1">
        <f t="array" ref="C82">_xll.DBR("Finance:}ElementAttributes_Accounts - MA",E82,"Period YTD")</f>
        <v>Period</v>
      </c>
      <c r="E82" s="113" t="s">
        <v>150</v>
      </c>
      <c r="F82" s="20" t="s">
        <v>145</v>
      </c>
      <c r="G82" s="20">
        <f>_xll.DBRW($E$60,$H$65,$H$63,$H$64,G$73,$H$67,$E82,$H$62,$H$68,$H$66)</f>
        <v>-3695314.79</v>
      </c>
      <c r="H82" s="69">
        <f>_xll.DBRW($E$60,$H$65,$H$63,$H$64,H$73,$C82,$E82,$H$62,$H$68,$H$66)</f>
        <v>-3695314.79</v>
      </c>
      <c r="I82" s="69">
        <f>_xll.DBRW($E$60,$H$65,$H$63,$H$64,I$73,$C82,$E82,$H$62,$H$68,$H$66)</f>
        <v>-3567603.3400000003</v>
      </c>
      <c r="J82" s="69">
        <f>_xll.DBRW($E$60,$H$65,$H$63,$H$64,J$73,$C82,$E82,$H$62,$H$68,$H$66)</f>
        <v>-3832134.1199999996</v>
      </c>
      <c r="K82" s="69">
        <f>_xll.DBRW($E$60,$H$65,$H$63,$H$64,K$73,$C82,$E82,$H$62,$H$68,$H$66)</f>
        <v>-2920781.11</v>
      </c>
      <c r="L82" s="69">
        <f>_xll.DBRW($E$60,$H$65,$H$63,$H$64,L$73,$C82,$E82,$H$62,$H$68,$H$66)</f>
        <v>-3159552.2500000005</v>
      </c>
      <c r="M82" s="69">
        <f>_xll.DBRW($E$60,$H$65,$H$63,$H$64,M$73,$C82,$E82,$H$62,$H$68,$H$66)</f>
        <v>-3837152.3700000006</v>
      </c>
      <c r="N82" s="69">
        <f>_xll.DBRW($E$60,$H$65,$H$63,$H$64,N$73,$C82,$E82,$H$62,$H$68,$H$66)</f>
        <v>-3126074.13</v>
      </c>
      <c r="O82" s="62">
        <f>_xll.DBRW($E$60,$H$65,$H$63,$H$64,O$73,$C82,$E82,$H$62,$H$68,$H$66)</f>
        <v>-2894355.17</v>
      </c>
      <c r="P82" s="62">
        <f>_xll.DBRW($E$60,$H$65,$H$63,$H$64,P$73,$C82,$E82,$H$62,$H$68,$H$66)</f>
        <v>-3736499.84</v>
      </c>
      <c r="Q82" s="62">
        <f>_xll.DBRW($E$60,$H$65,$H$63,$H$64,Q$73,$C82,$E82,$H$62,$H$68,$H$66)</f>
        <v>-2936116.4754301761</v>
      </c>
      <c r="R82" s="62">
        <f>_xll.DBRW($E$60,$H$65,$H$63,$H$64,R$73,$C82,$E82,$H$62,$H$68,$H$66)</f>
        <v>-3191946.637337408</v>
      </c>
      <c r="S82" s="62">
        <f>_xll.DBRW($E$60,$H$65,$H$63,$H$64,S$73,$C82,$E82,$H$62,$H$68,$H$66)</f>
        <v>-4302372.0341220209</v>
      </c>
      <c r="T82" s="63"/>
      <c r="U82" s="64">
        <f>_xll.DBRW($E$60,$H$65,$H$63,$H$64,U$73,$U$76,$E82,$H$62,$H$68,$H$66)</f>
        <v>-41199902.270374477</v>
      </c>
    </row>
    <row r="83" spans="1:21" s="11" customFormat="1" x14ac:dyDescent="0.3">
      <c r="A83" s="10" t="str">
        <f>IF(_xll.TM1RPTELISCONSOLIDATED($E$79,$E83),IF(_xll.TM1RPTELLEV($E$74,$E83)&lt;=5,_xll.TM1RPTELLEV($E$79,$E83),"Default"),IF(B83="1","Percent","Leaf"))</f>
        <v>Leaf</v>
      </c>
      <c r="B83" s="10" t="str" cm="1">
        <f t="array" ref="B83">_xll.DBRW("Finance:}Elementattributes_Accounts - MA",E83,"Format Flag - MI Reports - Percentages" )</f>
        <v/>
      </c>
      <c r="C83" s="11" t="str" cm="1">
        <f t="array" ref="C83">_xll.DBR("Finance:}ElementAttributes_Accounts - MA",E83,"Period YTD")</f>
        <v>Period</v>
      </c>
      <c r="E83" s="113" t="s">
        <v>151</v>
      </c>
      <c r="F83" s="20" t="s">
        <v>145</v>
      </c>
      <c r="G83" s="20">
        <f>_xll.DBRW($E$60,$H$65,$H$63,$H$64,G$73,$H$67,$E83,$H$62,$H$68,$H$66)</f>
        <v>-898506.60999999987</v>
      </c>
      <c r="H83" s="69">
        <f>_xll.DBRW($E$60,$H$65,$H$63,$H$64,H$73,$C83,$E83,$H$62,$H$68,$H$66)</f>
        <v>-898506.60999999987</v>
      </c>
      <c r="I83" s="69">
        <f>_xll.DBRW($E$60,$H$65,$H$63,$H$64,I$73,$C83,$E83,$H$62,$H$68,$H$66)</f>
        <v>-1135395.53</v>
      </c>
      <c r="J83" s="69">
        <f>_xll.DBRW($E$60,$H$65,$H$63,$H$64,J$73,$C83,$E83,$H$62,$H$68,$H$66)</f>
        <v>-1441994.29</v>
      </c>
      <c r="K83" s="69">
        <f>_xll.DBRW($E$60,$H$65,$H$63,$H$64,K$73,$C83,$E83,$H$62,$H$68,$H$66)</f>
        <v>-1068948.25</v>
      </c>
      <c r="L83" s="69">
        <f>_xll.DBRW($E$60,$H$65,$H$63,$H$64,L$73,$C83,$E83,$H$62,$H$68,$H$66)</f>
        <v>-1027506.6699999999</v>
      </c>
      <c r="M83" s="69">
        <f>_xll.DBRW($E$60,$H$65,$H$63,$H$64,M$73,$C83,$E83,$H$62,$H$68,$H$66)</f>
        <v>-1329347.3</v>
      </c>
      <c r="N83" s="69">
        <f>_xll.DBRW($E$60,$H$65,$H$63,$H$64,N$73,$C83,$E83,$H$62,$H$68,$H$66)</f>
        <v>-974781.6599999998</v>
      </c>
      <c r="O83" s="62">
        <f>_xll.DBRW($E$60,$H$65,$H$63,$H$64,O$73,$C83,$E83,$H$62,$H$68,$H$66)</f>
        <v>-1105926.27</v>
      </c>
      <c r="P83" s="62">
        <f>_xll.DBRW($E$60,$H$65,$H$63,$H$64,P$73,$C83,$E83,$H$62,$H$68,$H$66)</f>
        <v>-1039797.69</v>
      </c>
      <c r="Q83" s="62">
        <f>_xll.DBRW($E$60,$H$65,$H$63,$H$64,Q$73,$C83,$E83,$H$62,$H$68,$H$66)</f>
        <v>-1063156.5380377735</v>
      </c>
      <c r="R83" s="62">
        <f>_xll.DBRW($E$60,$H$65,$H$63,$H$64,R$73,$C83,$E83,$H$62,$H$68,$H$66)</f>
        <v>-1120460.6025658294</v>
      </c>
      <c r="S83" s="62">
        <f>_xll.DBRW($E$60,$H$65,$H$63,$H$64,S$73,$C83,$E83,$H$62,$H$68,$H$66)</f>
        <v>-1316540.1759113644</v>
      </c>
      <c r="T83" s="63"/>
      <c r="U83" s="64">
        <f>_xll.DBRW($E$60,$H$65,$H$63,$H$64,U$73,$U$76,$E83,$H$62,$H$68,$H$66)</f>
        <v>-13522361.594338765</v>
      </c>
    </row>
    <row r="84" spans="1:21" s="11" customFormat="1" x14ac:dyDescent="0.3">
      <c r="A84" s="10" t="str">
        <f>IF(_xll.TM1RPTELISCONSOLIDATED($E$79,$E84),IF(_xll.TM1RPTELLEV($E$74,$E84)&lt;=5,_xll.TM1RPTELLEV($E$79,$E84),"Default"),IF(B84="1","Percent","Leaf"))</f>
        <v>Leaf</v>
      </c>
      <c r="B84" s="10" t="str" cm="1">
        <f t="array" ref="B84">_xll.DBRW("Finance:}Elementattributes_Accounts - MA",E84,"Format Flag - MI Reports - Percentages" )</f>
        <v/>
      </c>
      <c r="C84" s="11" t="str" cm="1">
        <f t="array" ref="C84">_xll.DBR("Finance:}ElementAttributes_Accounts - MA",E84,"Period YTD")</f>
        <v>Period</v>
      </c>
      <c r="E84" s="113" t="s">
        <v>152</v>
      </c>
      <c r="F84" s="20" t="s">
        <v>145</v>
      </c>
      <c r="G84" s="20">
        <f>_xll.DBRW($E$60,$H$65,$H$63,$H$64,G$73,$H$67,$E84,$H$62,$H$68,$H$66)</f>
        <v>-208231.81000000003</v>
      </c>
      <c r="H84" s="69">
        <f>_xll.DBRW($E$60,$H$65,$H$63,$H$64,H$73,$C84,$E84,$H$62,$H$68,$H$66)</f>
        <v>-208231.81000000003</v>
      </c>
      <c r="I84" s="69">
        <f>_xll.DBRW($E$60,$H$65,$H$63,$H$64,I$73,$C84,$E84,$H$62,$H$68,$H$66)</f>
        <v>-226800.06</v>
      </c>
      <c r="J84" s="69">
        <f>_xll.DBRW($E$60,$H$65,$H$63,$H$64,J$73,$C84,$E84,$H$62,$H$68,$H$66)</f>
        <v>-210520.11999999997</v>
      </c>
      <c r="K84" s="69">
        <f>_xll.DBRW($E$60,$H$65,$H$63,$H$64,K$73,$C84,$E84,$H$62,$H$68,$H$66)</f>
        <v>-206691.58000000002</v>
      </c>
      <c r="L84" s="69">
        <f>_xll.DBRW($E$60,$H$65,$H$63,$H$64,L$73,$C84,$E84,$H$62,$H$68,$H$66)</f>
        <v>-218583.72</v>
      </c>
      <c r="M84" s="69">
        <f>_xll.DBRW($E$60,$H$65,$H$63,$H$64,M$73,$C84,$E84,$H$62,$H$68,$H$66)</f>
        <v>-224549.58</v>
      </c>
      <c r="N84" s="69">
        <f>_xll.DBRW($E$60,$H$65,$H$63,$H$64,N$73,$C84,$E84,$H$62,$H$68,$H$66)</f>
        <v>-226279.57</v>
      </c>
      <c r="O84" s="62">
        <f>_xll.DBRW($E$60,$H$65,$H$63,$H$64,O$73,$C84,$E84,$H$62,$H$68,$H$66)</f>
        <v>-196631.97</v>
      </c>
      <c r="P84" s="62">
        <f>_xll.DBRW($E$60,$H$65,$H$63,$H$64,P$73,$C84,$E84,$H$62,$H$68,$H$66)</f>
        <v>-287391.65999999997</v>
      </c>
      <c r="Q84" s="62">
        <f>_xll.DBRW($E$60,$H$65,$H$63,$H$64,Q$73,$C84,$E84,$H$62,$H$68,$H$66)</f>
        <v>-229504.53320762218</v>
      </c>
      <c r="R84" s="62">
        <f>_xll.DBRW($E$60,$H$65,$H$63,$H$64,R$73,$C84,$E84,$H$62,$H$68,$H$66)</f>
        <v>-209499.47259891051</v>
      </c>
      <c r="S84" s="62">
        <f>_xll.DBRW($E$60,$H$65,$H$63,$H$64,S$73,$C84,$E84,$H$62,$H$68,$H$66)</f>
        <v>-222373.82255874699</v>
      </c>
      <c r="T84" s="63"/>
      <c r="U84" s="64">
        <f>_xll.DBRW($E$60,$H$65,$H$63,$H$64,U$73,$U$76,$E84,$H$62,$H$68,$H$66)</f>
        <v>-2667057.8976486502</v>
      </c>
    </row>
    <row r="85" spans="1:21" s="11" customFormat="1" x14ac:dyDescent="0.3">
      <c r="A85" s="10" t="str">
        <f>IF(_xll.TM1RPTELISCONSOLIDATED($E$79,$E85),IF(_xll.TM1RPTELLEV($E$74,$E85)&lt;=5,_xll.TM1RPTELLEV($E$79,$E85),"Default"),IF(B85="1","Percent","Leaf"))</f>
        <v>Leaf</v>
      </c>
      <c r="B85" s="10" t="str" cm="1">
        <f t="array" ref="B85">_xll.DBRW("Finance:}Elementattributes_Accounts - MA",E85,"Format Flag - MI Reports - Percentages" )</f>
        <v/>
      </c>
      <c r="C85" s="11" t="str" cm="1">
        <f t="array" ref="C85">_xll.DBR("Finance:}ElementAttributes_Accounts - MA",E85,"Period YTD")</f>
        <v>Period</v>
      </c>
      <c r="E85" s="113" t="s">
        <v>153</v>
      </c>
      <c r="F85" s="20" t="s">
        <v>145</v>
      </c>
      <c r="G85" s="20">
        <f>_xll.DBRW($E$60,$H$65,$H$63,$H$64,G$73,$H$67,$E85,$H$62,$H$68,$H$66)</f>
        <v>-704579.56</v>
      </c>
      <c r="H85" s="69">
        <f>_xll.DBRW($E$60,$H$65,$H$63,$H$64,H$73,$C85,$E85,$H$62,$H$68,$H$66)</f>
        <v>-704579.56</v>
      </c>
      <c r="I85" s="69">
        <f>_xll.DBRW($E$60,$H$65,$H$63,$H$64,I$73,$C85,$E85,$H$62,$H$68,$H$66)</f>
        <v>-437474.30000000005</v>
      </c>
      <c r="J85" s="69">
        <f>_xll.DBRW($E$60,$H$65,$H$63,$H$64,J$73,$C85,$E85,$H$62,$H$68,$H$66)</f>
        <v>-383767.13</v>
      </c>
      <c r="K85" s="69">
        <f>_xll.DBRW($E$60,$H$65,$H$63,$H$64,K$73,$C85,$E85,$H$62,$H$68,$H$66)</f>
        <v>-479354.42</v>
      </c>
      <c r="L85" s="69">
        <f>_xll.DBRW($E$60,$H$65,$H$63,$H$64,L$73,$C85,$E85,$H$62,$H$68,$H$66)</f>
        <v>-453198.02999999991</v>
      </c>
      <c r="M85" s="69">
        <f>_xll.DBRW($E$60,$H$65,$H$63,$H$64,M$73,$C85,$E85,$H$62,$H$68,$H$66)</f>
        <v>-617682.24999999988</v>
      </c>
      <c r="N85" s="69">
        <f>_xll.DBRW($E$60,$H$65,$H$63,$H$64,N$73,$C85,$E85,$H$62,$H$68,$H$66)</f>
        <v>-407402.2</v>
      </c>
      <c r="O85" s="62">
        <f>_xll.DBRW($E$60,$H$65,$H$63,$H$64,O$73,$C85,$E85,$H$62,$H$68,$H$66)</f>
        <v>-507447.57</v>
      </c>
      <c r="P85" s="62">
        <f>_xll.DBRW($E$60,$H$65,$H$63,$H$64,P$73,$C85,$E85,$H$62,$H$68,$H$66)</f>
        <v>-476547.83</v>
      </c>
      <c r="Q85" s="62">
        <f>_xll.DBRW($E$60,$H$65,$H$63,$H$64,Q$73,$C85,$E85,$H$62,$H$68,$H$66)</f>
        <v>-460343.17256510962</v>
      </c>
      <c r="R85" s="62">
        <f>_xll.DBRW($E$60,$H$65,$H$63,$H$64,R$73,$C85,$E85,$H$62,$H$68,$H$66)</f>
        <v>-427521.86246345501</v>
      </c>
      <c r="S85" s="62">
        <f>_xll.DBRW($E$60,$H$65,$H$63,$H$64,S$73,$C85,$E85,$H$62,$H$68,$H$66)</f>
        <v>-453768.97965552</v>
      </c>
      <c r="T85" s="63"/>
      <c r="U85" s="64">
        <f>_xll.DBRW($E$60,$H$65,$H$63,$H$64,U$73,$U$76,$E85,$H$62,$H$68,$H$66)</f>
        <v>-5809087.3271297952</v>
      </c>
    </row>
    <row r="86" spans="1:21" s="11" customFormat="1" x14ac:dyDescent="0.3">
      <c r="A86" s="10" t="str">
        <f>IF(_xll.TM1RPTELISCONSOLIDATED($E$79,$E86),IF(_xll.TM1RPTELLEV($E$74,$E86)&lt;=5,_xll.TM1RPTELLEV($E$79,$E86),"Default"),IF(B86="1","Percent","Leaf"))</f>
        <v>Leaf</v>
      </c>
      <c r="B86" s="10" t="str" cm="1">
        <f t="array" ref="B86">_xll.DBRW("Finance:}Elementattributes_Accounts - MA",E86,"Format Flag - MI Reports - Percentages" )</f>
        <v/>
      </c>
      <c r="C86" s="11" t="str" cm="1">
        <f t="array" ref="C86">_xll.DBR("Finance:}ElementAttributes_Accounts - MA",E86,"Period YTD")</f>
        <v>Period</v>
      </c>
      <c r="E86" s="113" t="s">
        <v>154</v>
      </c>
      <c r="F86" s="20" t="s">
        <v>145</v>
      </c>
      <c r="G86" s="20">
        <f>_xll.DBRW($E$60,$H$65,$H$63,$H$64,G$73,$H$67,$E86,$H$62,$H$68,$H$66)</f>
        <v>-202938.95</v>
      </c>
      <c r="H86" s="69">
        <f>_xll.DBRW($E$60,$H$65,$H$63,$H$64,H$73,$C86,$E86,$H$62,$H$68,$H$66)</f>
        <v>-202938.95</v>
      </c>
      <c r="I86" s="69">
        <f>_xll.DBRW($E$60,$H$65,$H$63,$H$64,I$73,$C86,$E86,$H$62,$H$68,$H$66)</f>
        <v>-280539.34999999998</v>
      </c>
      <c r="J86" s="69">
        <f>_xll.DBRW($E$60,$H$65,$H$63,$H$64,J$73,$C86,$E86,$H$62,$H$68,$H$66)</f>
        <v>-288221.95</v>
      </c>
      <c r="K86" s="69">
        <f>_xll.DBRW($E$60,$H$65,$H$63,$H$64,K$73,$C86,$E86,$H$62,$H$68,$H$66)</f>
        <v>-364135.45</v>
      </c>
      <c r="L86" s="69">
        <f>_xll.DBRW($E$60,$H$65,$H$63,$H$64,L$73,$C86,$E86,$H$62,$H$68,$H$66)</f>
        <v>-199574.94</v>
      </c>
      <c r="M86" s="69">
        <f>_xll.DBRW($E$60,$H$65,$H$63,$H$64,M$73,$C86,$E86,$H$62,$H$68,$H$66)</f>
        <v>-319127.27</v>
      </c>
      <c r="N86" s="69">
        <f>_xll.DBRW($E$60,$H$65,$H$63,$H$64,N$73,$C86,$E86,$H$62,$H$68,$H$66)</f>
        <v>-497694.44999999995</v>
      </c>
      <c r="O86" s="62">
        <f>_xll.DBRW($E$60,$H$65,$H$63,$H$64,O$73,$C86,$E86,$H$62,$H$68,$H$66)</f>
        <v>-356665.48</v>
      </c>
      <c r="P86" s="62">
        <f>_xll.DBRW($E$60,$H$65,$H$63,$H$64,P$73,$C86,$E86,$H$62,$H$68,$H$66)</f>
        <v>-381432.27999999997</v>
      </c>
      <c r="Q86" s="62">
        <f>_xll.DBRW($E$60,$H$65,$H$63,$H$64,Q$73,$C86,$E86,$H$62,$H$68,$H$66)</f>
        <v>-462090.51003414963</v>
      </c>
      <c r="R86" s="62">
        <f>_xll.DBRW($E$60,$H$65,$H$63,$H$64,R$73,$C86,$E86,$H$62,$H$68,$H$66)</f>
        <v>-444216.58852544654</v>
      </c>
      <c r="S86" s="62">
        <f>_xll.DBRW($E$60,$H$65,$H$63,$H$64,S$73,$C86,$E86,$H$62,$H$68,$H$66)</f>
        <v>-328307.28371659532</v>
      </c>
      <c r="T86" s="63"/>
      <c r="U86" s="64">
        <f>_xll.DBRW($E$60,$H$65,$H$63,$H$64,U$73,$U$76,$E86,$H$62,$H$68,$H$66)</f>
        <v>-4124944.4706450254</v>
      </c>
    </row>
    <row r="87" spans="1:21" s="11" customFormat="1" x14ac:dyDescent="0.3">
      <c r="A87" s="10" t="str">
        <f>IF(_xll.TM1RPTELISCONSOLIDATED($E$79,$E87),IF(_xll.TM1RPTELLEV($E$74,$E87)&lt;=5,_xll.TM1RPTELLEV($E$79,$E87),"Default"),IF(B87="1","Percent","Leaf"))</f>
        <v>Leaf</v>
      </c>
      <c r="B87" s="10" t="str" cm="1">
        <f t="array" ref="B87">_xll.DBRW("Finance:}Elementattributes_Accounts - MA",E87,"Format Flag - MI Reports - Percentages" )</f>
        <v/>
      </c>
      <c r="C87" s="11" t="str" cm="1">
        <f t="array" ref="C87">_xll.DBR("Finance:}ElementAttributes_Accounts - MA",E87,"Period YTD")</f>
        <v>Period</v>
      </c>
      <c r="E87" s="113" t="s">
        <v>155</v>
      </c>
      <c r="F87" s="20" t="s">
        <v>145</v>
      </c>
      <c r="G87" s="20">
        <f>_xll.DBRW($E$60,$H$65,$H$63,$H$64,G$73,$H$67,$E87,$H$62,$H$68,$H$66)</f>
        <v>-152424.09000000003</v>
      </c>
      <c r="H87" s="69">
        <f>_xll.DBRW($E$60,$H$65,$H$63,$H$64,H$73,$C87,$E87,$H$62,$H$68,$H$66)</f>
        <v>-152424.09000000003</v>
      </c>
      <c r="I87" s="69">
        <f>_xll.DBRW($E$60,$H$65,$H$63,$H$64,I$73,$C87,$E87,$H$62,$H$68,$H$66)</f>
        <v>-146079.65000000002</v>
      </c>
      <c r="J87" s="69">
        <f>_xll.DBRW($E$60,$H$65,$H$63,$H$64,J$73,$C87,$E87,$H$62,$H$68,$H$66)</f>
        <v>-166053.83999999997</v>
      </c>
      <c r="K87" s="69">
        <f>_xll.DBRW($E$60,$H$65,$H$63,$H$64,K$73,$C87,$E87,$H$62,$H$68,$H$66)</f>
        <v>-144260.63</v>
      </c>
      <c r="L87" s="69">
        <f>_xll.DBRW($E$60,$H$65,$H$63,$H$64,L$73,$C87,$E87,$H$62,$H$68,$H$66)</f>
        <v>-135082.86000000002</v>
      </c>
      <c r="M87" s="69">
        <f>_xll.DBRW($E$60,$H$65,$H$63,$H$64,M$73,$C87,$E87,$H$62,$H$68,$H$66)</f>
        <v>-185137.93</v>
      </c>
      <c r="N87" s="69">
        <f>_xll.DBRW($E$60,$H$65,$H$63,$H$64,N$73,$C87,$E87,$H$62,$H$68,$H$66)</f>
        <v>-162085.35</v>
      </c>
      <c r="O87" s="62">
        <f>_xll.DBRW($E$60,$H$65,$H$63,$H$64,O$73,$C87,$E87,$H$62,$H$68,$H$66)</f>
        <v>-145032.09999999998</v>
      </c>
      <c r="P87" s="62">
        <f>_xll.DBRW($E$60,$H$65,$H$63,$H$64,P$73,$C87,$E87,$H$62,$H$68,$H$66)</f>
        <v>-168981.13000000003</v>
      </c>
      <c r="Q87" s="62">
        <f>_xll.DBRW($E$60,$H$65,$H$63,$H$64,Q$73,$C87,$E87,$H$62,$H$68,$H$66)</f>
        <v>-140230.31085615268</v>
      </c>
      <c r="R87" s="62">
        <f>_xll.DBRW($E$60,$H$65,$H$63,$H$64,R$73,$C87,$E87,$H$62,$H$68,$H$66)</f>
        <v>-69208.150814713736</v>
      </c>
      <c r="S87" s="62">
        <f>_xll.DBRW($E$60,$H$65,$H$63,$H$64,S$73,$C87,$E87,$H$62,$H$68,$H$66)</f>
        <v>-156126.6322403099</v>
      </c>
      <c r="T87" s="63"/>
      <c r="U87" s="64">
        <f>_xll.DBRW($E$60,$H$65,$H$63,$H$64,U$73,$U$76,$E87,$H$62,$H$68,$H$66)</f>
        <v>-1770702.6443074455</v>
      </c>
    </row>
    <row r="88" spans="1:21" s="11" customFormat="1" x14ac:dyDescent="0.3">
      <c r="A88" s="10" t="str">
        <f>IF(_xll.TM1RPTELISCONSOLIDATED($E$79,$E88),IF(_xll.TM1RPTELLEV($E$74,$E88)&lt;=5,_xll.TM1RPTELLEV($E$79,$E88),"Default"),IF(B88="1","Percent","Leaf"))</f>
        <v>Leaf</v>
      </c>
      <c r="B88" s="10" t="str" cm="1">
        <f t="array" ref="B88">_xll.DBRW("Finance:}Elementattributes_Accounts - MA",E88,"Format Flag - MI Reports - Percentages" )</f>
        <v/>
      </c>
      <c r="C88" s="11" t="str" cm="1">
        <f t="array" ref="C88">_xll.DBR("Finance:}ElementAttributes_Accounts - MA",E88,"Period YTD")</f>
        <v>Period</v>
      </c>
      <c r="E88" s="113" t="s">
        <v>156</v>
      </c>
      <c r="F88" s="20" t="s">
        <v>145</v>
      </c>
      <c r="G88" s="20">
        <f>_xll.DBRW($E$60,$H$65,$H$63,$H$64,G$73,$H$67,$E88,$H$62,$H$68,$H$66)</f>
        <v>42157.98</v>
      </c>
      <c r="H88" s="69">
        <f>_xll.DBRW($E$60,$H$65,$H$63,$H$64,H$73,$C88,$E88,$H$62,$H$68,$H$66)</f>
        <v>42157.98</v>
      </c>
      <c r="I88" s="69">
        <f>_xll.DBRW($E$60,$H$65,$H$63,$H$64,I$73,$C88,$E88,$H$62,$H$68,$H$66)</f>
        <v>-20614.260000000006</v>
      </c>
      <c r="J88" s="69">
        <f>_xll.DBRW($E$60,$H$65,$H$63,$H$64,J$73,$C88,$E88,$H$62,$H$68,$H$66)</f>
        <v>-22101.95</v>
      </c>
      <c r="K88" s="69">
        <f>_xll.DBRW($E$60,$H$65,$H$63,$H$64,K$73,$C88,$E88,$H$62,$H$68,$H$66)</f>
        <v>-42467.66</v>
      </c>
      <c r="L88" s="69">
        <f>_xll.DBRW($E$60,$H$65,$H$63,$H$64,L$73,$C88,$E88,$H$62,$H$68,$H$66)</f>
        <v>-26333.140000000003</v>
      </c>
      <c r="M88" s="69">
        <f>_xll.DBRW($E$60,$H$65,$H$63,$H$64,M$73,$C88,$E88,$H$62,$H$68,$H$66)</f>
        <v>-90799.97</v>
      </c>
      <c r="N88" s="69">
        <f>_xll.DBRW($E$60,$H$65,$H$63,$H$64,N$73,$C88,$E88,$H$62,$H$68,$H$66)</f>
        <v>-84573.56</v>
      </c>
      <c r="O88" s="62">
        <f>_xll.DBRW($E$60,$H$65,$H$63,$H$64,O$73,$C88,$E88,$H$62,$H$68,$H$66)</f>
        <v>34841.660000000003</v>
      </c>
      <c r="P88" s="62">
        <f>_xll.DBRW($E$60,$H$65,$H$63,$H$64,P$73,$C88,$E88,$H$62,$H$68,$H$66)</f>
        <v>-3665.7899999999936</v>
      </c>
      <c r="Q88" s="62">
        <f>_xll.DBRW($E$60,$H$65,$H$63,$H$64,Q$73,$C88,$E88,$H$62,$H$68,$H$66)</f>
        <v>-52557.892633798889</v>
      </c>
      <c r="R88" s="62">
        <f>_xll.DBRW($E$60,$H$65,$H$63,$H$64,R$73,$C88,$E88,$H$62,$H$68,$H$66)</f>
        <v>30522.345622497611</v>
      </c>
      <c r="S88" s="62">
        <f>_xll.DBRW($E$60,$H$65,$H$63,$H$64,S$73,$C88,$E88,$H$62,$H$68,$H$66)</f>
        <v>-60283.263456827066</v>
      </c>
      <c r="T88" s="63"/>
      <c r="U88" s="64">
        <f>_xll.DBRW($E$60,$H$65,$H$63,$H$64,U$73,$U$76,$E88,$H$62,$H$68,$H$66)</f>
        <v>-295875.50221376499</v>
      </c>
    </row>
    <row r="89" spans="1:21" s="9" customFormat="1" ht="25.8" x14ac:dyDescent="0.5">
      <c r="A89" s="8" t="str">
        <f ca="1">IF(_xll.TM1RPTELISCONSOLIDATED($E$79,$E89),IF(_xll.TM1RPTELLEV($E$74,$E89)&lt;=5,_xll.TM1RPTELLEV($E$79,$E89),"Default"),IF(B89="1","Percent","Leaf"))</f>
        <v>Default</v>
      </c>
      <c r="B89" s="8" t="str" cm="1">
        <f t="array" ref="B89">_xll.DBRW("Finance:}Elementattributes_Accounts - MA",E89,"Format Flag - MI Reports - Percentages" )</f>
        <v/>
      </c>
      <c r="C89" s="9" t="str" cm="1">
        <f t="array" ref="C89">_xll.DBR("Finance:}ElementAttributes_Accounts - MA",E89,"Period YTD")</f>
        <v>Period</v>
      </c>
      <c r="E89" s="114" t="s">
        <v>157</v>
      </c>
      <c r="F89" s="38" t="s">
        <v>145</v>
      </c>
      <c r="G89" s="37">
        <f>_xll.DBRW($E$60,$H$65,$H$63,$H$64,G$73,$H$67,$E89,$H$62,$H$68,$H$66)</f>
        <v>3073221.1299999985</v>
      </c>
      <c r="H89" s="56">
        <f>_xll.DBRW($E$60,$H$65,$H$63,$H$64,H$73,$C89,$E89,$H$62,$H$68,$H$66)</f>
        <v>3073221.1299999985</v>
      </c>
      <c r="I89" s="56">
        <f>_xll.DBRW($E$60,$H$65,$H$63,$H$64,I$73,$C89,$E89,$H$62,$H$68,$H$66)</f>
        <v>3171860.8899999987</v>
      </c>
      <c r="J89" s="56">
        <f>_xll.DBRW($E$60,$H$65,$H$63,$H$64,J$73,$C89,$E89,$H$62,$H$68,$H$66)</f>
        <v>4429186.5899999989</v>
      </c>
      <c r="K89" s="56">
        <f>_xll.DBRW($E$60,$H$65,$H$63,$H$64,K$73,$C89,$E89,$H$62,$H$68,$H$66)</f>
        <v>2771852.9400000013</v>
      </c>
      <c r="L89" s="56">
        <f>_xll.DBRW($E$60,$H$65,$H$63,$H$64,L$73,$C89,$E89,$H$62,$H$68,$H$66)</f>
        <v>2914846.2000000007</v>
      </c>
      <c r="M89" s="56">
        <f>_xll.DBRW($E$60,$H$65,$H$63,$H$64,M$73,$C89,$E89,$H$62,$H$68,$H$66)</f>
        <v>4374333.04</v>
      </c>
      <c r="N89" s="56">
        <f>_xll.DBRW($E$60,$H$65,$H$63,$H$64,N$73,$C89,$E89,$H$62,$H$68,$H$66)</f>
        <v>3157735.8899999997</v>
      </c>
      <c r="O89" s="57">
        <f>_xll.DBRW($E$60,$H$65,$H$63,$H$64,O$73,$C89,$E89,$H$62,$H$68,$H$66)</f>
        <v>3105843.9699999997</v>
      </c>
      <c r="P89" s="57">
        <f>_xll.DBRW($E$60,$H$65,$H$63,$H$64,P$73,$C89,$E89,$H$62,$H$68,$H$66)</f>
        <v>3721349.5799999996</v>
      </c>
      <c r="Q89" s="57">
        <f>_xll.DBRW($E$60,$H$65,$H$63,$H$64,Q$73,$C89,$E89,$H$62,$H$68,$H$66)</f>
        <v>3352684.0568209155</v>
      </c>
      <c r="R89" s="57">
        <f>_xll.DBRW($E$60,$H$65,$H$63,$H$64,R$73,$C89,$E89,$H$62,$H$68,$H$66)</f>
        <v>3640520.7762366226</v>
      </c>
      <c r="S89" s="57">
        <f>_xll.DBRW($E$60,$H$65,$H$63,$H$64,S$73,$C89,$E89,$H$62,$H$68,$H$66)</f>
        <v>4613759.6712754881</v>
      </c>
      <c r="T89" s="58"/>
      <c r="U89" s="57">
        <f>_xll.DBRW($E$60,$H$65,$H$63,$H$64,U$73,$U$76,$E89,$H$62,$H$68,$H$66)</f>
        <v>42327194.704824172</v>
      </c>
    </row>
    <row r="90" spans="1:21" s="7" customFormat="1" ht="25.8" x14ac:dyDescent="0.5">
      <c r="A90" s="7" t="str">
        <f>IF(_xll.TM1RPTELISCONSOLIDATED($E$79,$E90),IF(_xll.TM1RPTELLEV($E$74,$E90)&lt;=5,_xll.TM1RPTELLEV($E$79,$E90),"Default"),IF(B90="1","Percent","Leaf"))</f>
        <v>Percent</v>
      </c>
      <c r="B90" s="7" t="str" cm="1">
        <f t="array" ref="B90">_xll.DBRW("Finance:}Elementattributes_Accounts - MA",E90,"Format Flag - MI Reports - Percentages" )</f>
        <v>1</v>
      </c>
      <c r="C90" s="7" t="str" cm="1">
        <f t="array" ref="C90">_xll.DBR("Finance:}ElementAttributes_Accounts - MA",E90,"Period YTD")</f>
        <v>Period</v>
      </c>
      <c r="E90" s="114" t="s">
        <v>181</v>
      </c>
      <c r="F90" s="38" t="s">
        <v>145</v>
      </c>
      <c r="G90" s="37">
        <f>_xll.DBRW($E$60,$H$65,$H$63,$H$64,G$73,$H$67,$E90,$H$62,$H$68,$H$66)</f>
        <v>0.34557525636825398</v>
      </c>
      <c r="H90" s="89">
        <f>_xll.DBRW($E$60,$H$65,$H$63,$H$64,H$73,$C90,$E90,$H$62,$H$68,$H$66)</f>
        <v>0.34557525636825398</v>
      </c>
      <c r="I90" s="89">
        <f>_xll.DBRW($E$60,$H$65,$H$63,$H$64,I$73,$C90,$E90,$H$62,$H$68,$H$66)</f>
        <v>0.35296363434453731</v>
      </c>
      <c r="J90" s="89">
        <f>_xll.DBRW($E$60,$H$65,$H$63,$H$64,J$73,$C90,$E90,$H$62,$H$68,$H$66)</f>
        <v>0.4111003170704795</v>
      </c>
      <c r="K90" s="89">
        <f>_xll.DBRW($E$60,$H$65,$H$63,$H$64,K$73,$C90,$E90,$H$62,$H$68,$H$66)</f>
        <v>0.34654693986542989</v>
      </c>
      <c r="L90" s="89">
        <f>_xll.DBRW($E$60,$H$65,$H$63,$H$64,L$73,$C90,$E90,$H$62,$H$68,$H$66)</f>
        <v>0.35832349701874683</v>
      </c>
      <c r="M90" s="89">
        <f>_xll.DBRW($E$60,$H$65,$H$63,$H$64,M$73,$C90,$E90,$H$62,$H$68,$H$66)</f>
        <v>0.39845885916390761</v>
      </c>
      <c r="N90" s="89">
        <f>_xll.DBRW($E$60,$H$65,$H$63,$H$64,N$73,$C90,$E90,$H$62,$H$68,$H$66)</f>
        <v>0.36562143525106189</v>
      </c>
      <c r="O90" s="90">
        <f>_xll.DBRW($E$60,$H$65,$H$63,$H$64,O$73,$C90,$E90,$H$62,$H$68,$H$66)</f>
        <v>0.37523512497740025</v>
      </c>
      <c r="P90" s="90">
        <f>_xll.DBRW($E$60,$H$65,$H$63,$H$64,P$73,$C90,$E90,$H$62,$H$68,$H$66)</f>
        <v>0.37912350072065426</v>
      </c>
      <c r="Q90" s="90">
        <f>_xll.DBRW($E$60,$H$65,$H$63,$H$64,Q$73,$C90,$E90,$H$62,$H$68,$H$66)</f>
        <v>0.38551294419714871</v>
      </c>
      <c r="R90" s="90">
        <f>_xll.DBRW($E$60,$H$65,$H$63,$H$64,R$73,$C90,$E90,$H$62,$H$68,$H$66)</f>
        <v>0.40125430003582269</v>
      </c>
      <c r="S90" s="90">
        <f>_xll.DBRW($E$60,$H$65,$H$63,$H$64,S$73,$C90,$E90,$H$62,$H$68,$H$66)</f>
        <v>0.40282418790010199</v>
      </c>
      <c r="T90" s="91"/>
      <c r="U90" s="90">
        <f>_xll.DBRW($E$60,$H$65,$H$63,$H$64,U$73,$U$76,$E90,$H$62,$H$68,$H$66)</f>
        <v>0.37887829793368061</v>
      </c>
    </row>
    <row r="91" spans="1:21" s="11" customFormat="1" x14ac:dyDescent="0.3">
      <c r="A91" s="10" t="str">
        <f>IF(_xll.TM1RPTELISCONSOLIDATED($E$79,$E91),IF(_xll.TM1RPTELLEV($E$74,$E91)&lt;=5,_xll.TM1RPTELLEV($E$79,$E91),"Default"),IF(B91="1","Percent","Leaf"))</f>
        <v>Leaf</v>
      </c>
      <c r="B91" s="10" t="str" cm="1">
        <f t="array" ref="B91">_xll.DBRW("Finance:}Elementattributes_Accounts - MA",E91,"Format Flag - MI Reports - Percentages" )</f>
        <v/>
      </c>
      <c r="C91" s="11" t="str" cm="1">
        <f t="array" ref="C91">_xll.DBR("Finance:}ElementAttributes_Accounts - MA",E91,"Period YTD")</f>
        <v>Period</v>
      </c>
      <c r="E91" s="113" t="s">
        <v>158</v>
      </c>
      <c r="F91" s="20" t="s">
        <v>145</v>
      </c>
      <c r="G91" s="20">
        <f>_xll.DBRW($E$60,$H$65,$H$63,$H$64,G$73,$H$67,$E91,$H$62,$H$68,$H$66)</f>
        <v>-1126493.73</v>
      </c>
      <c r="H91" s="69">
        <f>_xll.DBRW($E$60,$H$65,$H$63,$H$64,H$73,$C91,$E91,$H$62,$H$68,$H$66)</f>
        <v>-1126493.73</v>
      </c>
      <c r="I91" s="69">
        <f>_xll.DBRW($E$60,$H$65,$H$63,$H$64,I$73,$C91,$E91,$H$62,$H$68,$H$66)</f>
        <v>-2727304.74</v>
      </c>
      <c r="J91" s="69">
        <f>_xll.DBRW($E$60,$H$65,$H$63,$H$64,J$73,$C91,$E91,$H$62,$H$68,$H$66)</f>
        <v>-2265135.5899999994</v>
      </c>
      <c r="K91" s="69">
        <f>_xll.DBRW($E$60,$H$65,$H$63,$H$64,K$73,$C91,$E91,$H$62,$H$68,$H$66)</f>
        <v>-500941.03</v>
      </c>
      <c r="L91" s="69">
        <f>_xll.DBRW($E$60,$H$65,$H$63,$H$64,L$73,$C91,$E91,$H$62,$H$68,$H$66)</f>
        <v>-1236335.06</v>
      </c>
      <c r="M91" s="69">
        <f>_xll.DBRW($E$60,$H$65,$H$63,$H$64,M$73,$C91,$E91,$H$62,$H$68,$H$66)</f>
        <v>-1098949.6299999999</v>
      </c>
      <c r="N91" s="69">
        <f>_xll.DBRW($E$60,$H$65,$H$63,$H$64,N$73,$C91,$E91,$H$62,$H$68,$H$66)</f>
        <v>-504754.9</v>
      </c>
      <c r="O91" s="62">
        <f>_xll.DBRW($E$60,$H$65,$H$63,$H$64,O$73,$C91,$E91,$H$62,$H$68,$H$66)</f>
        <v>-372118.26</v>
      </c>
      <c r="P91" s="62">
        <f>_xll.DBRW($E$60,$H$65,$H$63,$H$64,P$73,$C91,$E91,$H$62,$H$68,$H$66)</f>
        <v>-1005462.6</v>
      </c>
      <c r="Q91" s="62">
        <f>_xll.DBRW($E$60,$H$65,$H$63,$H$64,Q$73,$C91,$E91,$H$62,$H$68,$H$66)</f>
        <v>-944062.65162431973</v>
      </c>
      <c r="R91" s="62">
        <f>_xll.DBRW($E$60,$H$65,$H$63,$H$64,R$73,$C91,$E91,$H$62,$H$68,$H$66)</f>
        <v>-1299129.1224806495</v>
      </c>
      <c r="S91" s="62">
        <f>_xll.DBRW($E$60,$H$65,$H$63,$H$64,S$73,$C91,$E91,$H$62,$H$68,$H$66)</f>
        <v>-2507021.3138473239</v>
      </c>
      <c r="T91" s="63"/>
      <c r="U91" s="64">
        <f>_xll.DBRW($E$60,$H$65,$H$63,$H$64,U$73,$U$76,$E91,$H$62,$H$68,$H$66)</f>
        <v>-15587708.634955198</v>
      </c>
    </row>
    <row r="92" spans="1:21" s="9" customFormat="1" ht="25.8" x14ac:dyDescent="0.5">
      <c r="A92" s="8" t="str">
        <f ca="1">IF(_xll.TM1RPTELISCONSOLIDATED($E$79,$E92),IF(_xll.TM1RPTELLEV($E$74,$E92)&lt;=5,_xll.TM1RPTELLEV($E$79,$E92),"Default"),IF(B92="1","Percent","Leaf"))</f>
        <v>Default</v>
      </c>
      <c r="B92" s="8" t="str" cm="1">
        <f t="array" ref="B92">_xll.DBRW("Finance:}Elementattributes_Accounts - MA",E92,"Format Flag - MI Reports - Percentages" )</f>
        <v/>
      </c>
      <c r="C92" s="9" t="str" cm="1">
        <f t="array" ref="C92">_xll.DBR("Finance:}ElementAttributes_Accounts - MA",E92,"Period YTD")</f>
        <v>Period</v>
      </c>
      <c r="E92" s="114" t="s">
        <v>159</v>
      </c>
      <c r="F92" s="38" t="s">
        <v>145</v>
      </c>
      <c r="G92" s="37">
        <f>_xll.DBRW($E$60,$H$65,$H$63,$H$64,G$73,$H$67,$E92,$H$62,$H$68,$H$66)</f>
        <v>268414</v>
      </c>
      <c r="H92" s="56">
        <f>_xll.DBRW($E$60,$H$65,$H$63,$H$64,H$73,$C92,$E92,$H$62,$H$68,$H$66)</f>
        <v>268414</v>
      </c>
      <c r="I92" s="56">
        <f>_xll.DBRW($E$60,$H$65,$H$63,$H$64,I$73,$C92,$E92,$H$62,$H$68,$H$66)</f>
        <v>466335.26000000024</v>
      </c>
      <c r="J92" s="56">
        <f>_xll.DBRW($E$60,$H$65,$H$63,$H$64,J$73,$C92,$E92,$H$62,$H$68,$H$66)</f>
        <v>538886.86000000034</v>
      </c>
      <c r="K92" s="56">
        <f>_xll.DBRW($E$60,$H$65,$H$63,$H$64,K$73,$C92,$E92,$H$62,$H$68,$H$66)</f>
        <v>126259.39000000001</v>
      </c>
      <c r="L92" s="56">
        <f>_xll.DBRW($E$60,$H$65,$H$63,$H$64,L$73,$C92,$E92,$H$62,$H$68,$H$66)</f>
        <v>647802.54999999981</v>
      </c>
      <c r="M92" s="56">
        <f>_xll.DBRW($E$60,$H$65,$H$63,$H$64,M$73,$C92,$E92,$H$62,$H$68,$H$66)</f>
        <v>395281.77000000048</v>
      </c>
      <c r="N92" s="56">
        <f>_xll.DBRW($E$60,$H$65,$H$63,$H$64,N$73,$C92,$E92,$H$62,$H$68,$H$66)</f>
        <v>309341.36999999988</v>
      </c>
      <c r="O92" s="57">
        <f>_xll.DBRW($E$60,$H$65,$H$63,$H$64,O$73,$C92,$E92,$H$62,$H$68,$H$66)</f>
        <v>161644.40000000002</v>
      </c>
      <c r="P92" s="57">
        <f>_xll.DBRW($E$60,$H$65,$H$63,$H$64,P$73,$C92,$E92,$H$62,$H$68,$H$66)</f>
        <v>143461.60000000021</v>
      </c>
      <c r="Q92" s="57">
        <f>_xll.DBRW($E$60,$H$65,$H$63,$H$64,Q$73,$C92,$E92,$H$62,$H$68,$H$66)</f>
        <v>251514.05920256057</v>
      </c>
      <c r="R92" s="57">
        <f>_xll.DBRW($E$60,$H$65,$H$63,$H$64,R$73,$C92,$E92,$H$62,$H$68,$H$66)</f>
        <v>550716.82265642029</v>
      </c>
      <c r="S92" s="57">
        <f>_xll.DBRW($E$60,$H$65,$H$63,$H$64,S$73,$C92,$E92,$H$62,$H$68,$H$66)</f>
        <v>455815.13637934159</v>
      </c>
      <c r="T92" s="58"/>
      <c r="U92" s="57">
        <f>_xll.DBRW($E$60,$H$65,$H$63,$H$64,U$73,$U$76,$E92,$H$62,$H$68,$H$66)</f>
        <v>4315473.1963361241</v>
      </c>
    </row>
    <row r="93" spans="1:21" s="7" customFormat="1" ht="25.8" x14ac:dyDescent="0.5">
      <c r="A93" s="7" t="str">
        <f>IF(_xll.TM1RPTELISCONSOLIDATED($E$79,$E93),IF(_xll.TM1RPTELLEV($E$74,$E93)&lt;=5,_xll.TM1RPTELLEV($E$79,$E93),"Default"),IF(B93="1","Percent","Leaf"))</f>
        <v>Percent</v>
      </c>
      <c r="B93" s="7" t="str" cm="1">
        <f t="array" ref="B93">_xll.DBRW("Finance:}Elementattributes_Accounts - MA",E93,"Format Flag - MI Reports - Percentages" )</f>
        <v>1</v>
      </c>
      <c r="C93" s="7" t="str" cm="1">
        <f t="array" ref="C93">_xll.DBR("Finance:}ElementAttributes_Accounts - MA",E93,"Period YTD")</f>
        <v>Period</v>
      </c>
      <c r="E93" s="114" t="s">
        <v>182</v>
      </c>
      <c r="F93" s="38" t="s">
        <v>145</v>
      </c>
      <c r="G93" s="37">
        <f>_xll.DBRW($E$60,$H$65,$H$63,$H$64,G$73,$H$67,$E93,$H$62,$H$68,$H$66)</f>
        <v>0.19242419711875852</v>
      </c>
      <c r="H93" s="89">
        <f>_xll.DBRW($E$60,$H$65,$H$63,$H$64,H$73,$C93,$E93,$H$62,$H$68,$H$66)</f>
        <v>0.19242419711875852</v>
      </c>
      <c r="I93" s="89">
        <f>_xll.DBRW($E$60,$H$65,$H$63,$H$64,I$73,$C93,$E93,$H$62,$H$68,$H$66)</f>
        <v>0.14601998346714098</v>
      </c>
      <c r="J93" s="89">
        <f>_xll.DBRW($E$60,$H$65,$H$63,$H$64,J$73,$C93,$E93,$H$62,$H$68,$H$66)</f>
        <v>0.19218350409427015</v>
      </c>
      <c r="K93" s="89">
        <f>_xll.DBRW($E$60,$H$65,$H$63,$H$64,K$73,$C93,$E93,$H$62,$H$68,$H$66)</f>
        <v>0.2013062905793335</v>
      </c>
      <c r="L93" s="89">
        <f>_xll.DBRW($E$60,$H$65,$H$63,$H$64,L$73,$C93,$E93,$H$62,$H$68,$H$66)</f>
        <v>0.34381912794575537</v>
      </c>
      <c r="M93" s="89">
        <f>_xll.DBRW($E$60,$H$65,$H$63,$H$64,M$73,$C93,$E93,$H$62,$H$68,$H$66)</f>
        <v>0.2645385246220901</v>
      </c>
      <c r="N93" s="89">
        <f>_xll.DBRW($E$60,$H$65,$H$63,$H$64,N$73,$C93,$E93,$H$62,$H$68,$H$66)</f>
        <v>0.37998131351222125</v>
      </c>
      <c r="O93" s="90">
        <f>_xll.DBRW($E$60,$H$65,$H$63,$H$64,O$73,$C93,$E93,$H$62,$H$68,$H$66)</f>
        <v>0.30283946801374229</v>
      </c>
      <c r="P93" s="90">
        <f>_xll.DBRW($E$60,$H$65,$H$63,$H$64,P$73,$C93,$E93,$H$62,$H$68,$H$66)</f>
        <v>0.12486602684493911</v>
      </c>
      <c r="Q93" s="90">
        <f>_xll.DBRW($E$60,$H$65,$H$63,$H$64,Q$73,$C93,$E93,$H$62,$H$68,$H$66)</f>
        <v>0.21037049059663379</v>
      </c>
      <c r="R93" s="90">
        <f>_xll.DBRW($E$60,$H$65,$H$63,$H$64,R$73,$C93,$E93,$H$62,$H$68,$H$66)</f>
        <v>0.29770956014156807</v>
      </c>
      <c r="S93" s="90">
        <f>_xll.DBRW($E$60,$H$65,$H$63,$H$64,S$73,$C93,$E93,$H$62,$H$68,$H$66)</f>
        <v>0.15384417737417483</v>
      </c>
      <c r="T93" s="91"/>
      <c r="U93" s="90">
        <f>_xll.DBRW($E$60,$H$65,$H$63,$H$64,U$73,$U$76,$E93,$H$62,$H$68,$H$66)</f>
        <v>0.21682328146906829</v>
      </c>
    </row>
    <row r="94" spans="1:21" s="11" customFormat="1" x14ac:dyDescent="0.3">
      <c r="A94" s="10" t="str">
        <f>IF(_xll.TM1RPTELISCONSOLIDATED($E$79,$E94),IF(_xll.TM1RPTELLEV($E$74,$E94)&lt;=5,_xll.TM1RPTELLEV($E$79,$E94),"Default"),IF(B94="1","Percent","Leaf"))</f>
        <v>Leaf</v>
      </c>
      <c r="B94" s="10" t="str" cm="1">
        <f t="array" ref="B94">_xll.DBRW("Finance:}Elementattributes_Accounts - MA",E94,"Format Flag - MI Reports - Percentages" )</f>
        <v/>
      </c>
      <c r="C94" s="11" t="str" cm="1">
        <f t="array" ref="C94">_xll.DBR("Finance:}ElementAttributes_Accounts - MA",E94,"Period YTD")</f>
        <v>Period</v>
      </c>
      <c r="E94" s="113" t="s">
        <v>161</v>
      </c>
      <c r="F94" s="20" t="s">
        <v>145</v>
      </c>
      <c r="G94" s="20">
        <f>_xll.DBRW($E$60,$H$65,$H$63,$H$64,G$73,$H$67,$E94,$H$62,$H$68,$H$66)</f>
        <v>-154469.22999999998</v>
      </c>
      <c r="H94" s="69">
        <f>_xll.DBRW($E$60,$H$65,$H$63,$H$64,H$73,$C94,$E94,$H$62,$H$68,$H$66)</f>
        <v>-154469.22999999998</v>
      </c>
      <c r="I94" s="69">
        <f>_xll.DBRW($E$60,$H$65,$H$63,$H$64,I$73,$C94,$E94,$H$62,$H$68,$H$66)</f>
        <v>-142657.28</v>
      </c>
      <c r="J94" s="69">
        <f>_xll.DBRW($E$60,$H$65,$H$63,$H$64,J$73,$C94,$E94,$H$62,$H$68,$H$66)</f>
        <v>-157512.21000000002</v>
      </c>
      <c r="K94" s="69">
        <f>_xll.DBRW($E$60,$H$65,$H$63,$H$64,K$73,$C94,$E94,$H$62,$H$68,$H$66)</f>
        <v>-145022.16999999998</v>
      </c>
      <c r="L94" s="69">
        <f>_xll.DBRW($E$60,$H$65,$H$63,$H$64,L$73,$C94,$E94,$H$62,$H$68,$H$66)</f>
        <v>-144147.97</v>
      </c>
      <c r="M94" s="69">
        <f>_xll.DBRW($E$60,$H$65,$H$63,$H$64,M$73,$C94,$E94,$H$62,$H$68,$H$66)</f>
        <v>-156005.08000000002</v>
      </c>
      <c r="N94" s="69">
        <f>_xll.DBRW($E$60,$H$65,$H$63,$H$64,N$73,$C94,$E94,$H$62,$H$68,$H$66)</f>
        <v>-119682.76</v>
      </c>
      <c r="O94" s="62">
        <f>_xll.DBRW($E$60,$H$65,$H$63,$H$64,O$73,$C94,$E94,$H$62,$H$68,$H$66)</f>
        <v>-168098.28</v>
      </c>
      <c r="P94" s="62">
        <f>_xll.DBRW($E$60,$H$65,$H$63,$H$64,P$73,$C94,$E94,$H$62,$H$68,$H$66)</f>
        <v>-149433.32</v>
      </c>
      <c r="Q94" s="62">
        <f>_xll.DBRW($E$60,$H$65,$H$63,$H$64,Q$73,$C94,$E94,$H$62,$H$68,$H$66)</f>
        <v>-143846.20344554196</v>
      </c>
      <c r="R94" s="62">
        <f>_xll.DBRW($E$60,$H$65,$H$63,$H$64,R$73,$C94,$E94,$H$62,$H$68,$H$66)</f>
        <v>-123696.7565525094</v>
      </c>
      <c r="S94" s="62">
        <f>_xll.DBRW($E$60,$H$65,$H$63,$H$64,S$73,$C94,$E94,$H$62,$H$68,$H$66)</f>
        <v>-156677.05507942848</v>
      </c>
      <c r="T94" s="63"/>
      <c r="U94" s="64">
        <f>_xll.DBRW($E$60,$H$65,$H$63,$H$64,U$73,$U$76,$E94,$H$62,$H$68,$H$66)</f>
        <v>-1761248.3367088423</v>
      </c>
    </row>
    <row r="95" spans="1:21" s="11" customFormat="1" x14ac:dyDescent="0.3">
      <c r="A95" s="10" t="str">
        <f>IF(_xll.TM1RPTELISCONSOLIDATED($E$79,$E95),IF(_xll.TM1RPTELLEV($E$74,$E95)&lt;=5,_xll.TM1RPTELLEV($E$79,$E95),"Default"),IF(B95="1","Percent","Leaf"))</f>
        <v>Leaf</v>
      </c>
      <c r="B95" s="10" t="str" cm="1">
        <f t="array" ref="B95">_xll.DBRW("Finance:}Elementattributes_Accounts - MA",E95,"Format Flag - MI Reports - Percentages" )</f>
        <v/>
      </c>
      <c r="C95" s="11" t="str" cm="1">
        <f t="array" ref="C95">_xll.DBR("Finance:}ElementAttributes_Accounts - MA",E95,"Period YTD")</f>
        <v>Period</v>
      </c>
      <c r="E95" s="113" t="s">
        <v>162</v>
      </c>
      <c r="F95" s="20" t="s">
        <v>145</v>
      </c>
      <c r="G95" s="20">
        <f>_xll.DBRW($E$60,$H$65,$H$63,$H$64,G$73,$H$67,$E95,$H$62,$H$68,$H$66)</f>
        <v>-11370.15</v>
      </c>
      <c r="H95" s="69">
        <f>_xll.DBRW($E$60,$H$65,$H$63,$H$64,H$73,$C95,$E95,$H$62,$H$68,$H$66)</f>
        <v>-11370.15</v>
      </c>
      <c r="I95" s="69">
        <f>_xll.DBRW($E$60,$H$65,$H$63,$H$64,I$73,$C95,$E95,$H$62,$H$68,$H$66)</f>
        <v>-8348.86</v>
      </c>
      <c r="J95" s="69">
        <f>_xll.DBRW($E$60,$H$65,$H$63,$H$64,J$73,$C95,$E95,$H$62,$H$68,$H$66)</f>
        <v>-1640.97</v>
      </c>
      <c r="K95" s="69">
        <f>_xll.DBRW($E$60,$H$65,$H$63,$H$64,K$73,$C95,$E95,$H$62,$H$68,$H$66)</f>
        <v>-11118.26</v>
      </c>
      <c r="L95" s="69">
        <f>_xll.DBRW($E$60,$H$65,$H$63,$H$64,L$73,$C95,$E95,$H$62,$H$68,$H$66)</f>
        <v>-12333.29</v>
      </c>
      <c r="M95" s="69">
        <f>_xll.DBRW($E$60,$H$65,$H$63,$H$64,M$73,$C95,$E95,$H$62,$H$68,$H$66)</f>
        <v>4181.66</v>
      </c>
      <c r="N95" s="69">
        <f>_xll.DBRW($E$60,$H$65,$H$63,$H$64,N$73,$C95,$E95,$H$62,$H$68,$H$66)</f>
        <v>7443.41</v>
      </c>
      <c r="O95" s="62">
        <f>_xll.DBRW($E$60,$H$65,$H$63,$H$64,O$73,$C95,$E95,$H$62,$H$68,$H$66)</f>
        <v>3882.2</v>
      </c>
      <c r="P95" s="62">
        <f>_xll.DBRW($E$60,$H$65,$H$63,$H$64,P$73,$C95,$E95,$H$62,$H$68,$H$66)</f>
        <v>-2354.13</v>
      </c>
      <c r="Q95" s="62">
        <f>_xll.DBRW($E$60,$H$65,$H$63,$H$64,Q$73,$C95,$E95,$H$62,$H$68,$H$66)</f>
        <v>-16475.033451397088</v>
      </c>
      <c r="R95" s="62">
        <f>_xll.DBRW($E$60,$H$65,$H$63,$H$64,R$73,$C95,$E95,$H$62,$H$68,$H$66)</f>
        <v>-2806.7776550418175</v>
      </c>
      <c r="S95" s="62">
        <f>_xll.DBRW($E$60,$H$65,$H$63,$H$64,S$73,$C95,$E95,$H$62,$H$68,$H$66)</f>
        <v>-16832.324752475248</v>
      </c>
      <c r="T95" s="63"/>
      <c r="U95" s="64">
        <f>_xll.DBRW($E$60,$H$65,$H$63,$H$64,U$73,$U$76,$E95,$H$62,$H$68,$H$66)</f>
        <v>-67772.516043335519</v>
      </c>
    </row>
    <row r="96" spans="1:21" s="11" customFormat="1" x14ac:dyDescent="0.3">
      <c r="A96" s="10" t="str">
        <f>IF(_xll.TM1RPTELISCONSOLIDATED($E$79,$E96),IF(_xll.TM1RPTELLEV($E$74,$E96)&lt;=5,_xll.TM1RPTELLEV($E$79,$E96),"Default"),IF(B96="1","Percent","Leaf"))</f>
        <v>Leaf</v>
      </c>
      <c r="B96" s="10" t="str" cm="1">
        <f t="array" ref="B96">_xll.DBRW("Finance:}Elementattributes_Accounts - MA",E96,"Format Flag - MI Reports - Percentages" )</f>
        <v/>
      </c>
      <c r="C96" s="11" t="str" cm="1">
        <f t="array" ref="C96">_xll.DBR("Finance:}ElementAttributes_Accounts - MA",E96,"Period YTD")</f>
        <v>Period</v>
      </c>
      <c r="E96" s="113" t="s">
        <v>196</v>
      </c>
      <c r="F96" s="20" t="s">
        <v>145</v>
      </c>
      <c r="G96" s="20">
        <f>_xll.DBRW($E$60,$H$65,$H$63,$H$64,G$73,$H$67,$E96,$H$62,$H$68,$H$66)</f>
        <v>0</v>
      </c>
      <c r="H96" s="69">
        <f>_xll.DBRW($E$60,$H$65,$H$63,$H$64,H$73,$C96,$E96,$H$62,$H$68,$H$66)</f>
        <v>0</v>
      </c>
      <c r="I96" s="69">
        <f>_xll.DBRW($E$60,$H$65,$H$63,$H$64,I$73,$C96,$E96,$H$62,$H$68,$H$66)</f>
        <v>0</v>
      </c>
      <c r="J96" s="69">
        <f>_xll.DBRW($E$60,$H$65,$H$63,$H$64,J$73,$C96,$E96,$H$62,$H$68,$H$66)</f>
        <v>0</v>
      </c>
      <c r="K96" s="69">
        <f>_xll.DBRW($E$60,$H$65,$H$63,$H$64,K$73,$C96,$E96,$H$62,$H$68,$H$66)</f>
        <v>0</v>
      </c>
      <c r="L96" s="69">
        <f>_xll.DBRW($E$60,$H$65,$H$63,$H$64,L$73,$C96,$E96,$H$62,$H$68,$H$66)</f>
        <v>0</v>
      </c>
      <c r="M96" s="69">
        <f>_xll.DBRW($E$60,$H$65,$H$63,$H$64,M$73,$C96,$E96,$H$62,$H$68,$H$66)</f>
        <v>0</v>
      </c>
      <c r="N96" s="69">
        <f>_xll.DBRW($E$60,$H$65,$H$63,$H$64,N$73,$C96,$E96,$H$62,$H$68,$H$66)</f>
        <v>0</v>
      </c>
      <c r="O96" s="62">
        <f>_xll.DBRW($E$60,$H$65,$H$63,$H$64,O$73,$C96,$E96,$H$62,$H$68,$H$66)</f>
        <v>0</v>
      </c>
      <c r="P96" s="62">
        <f>_xll.DBRW($E$60,$H$65,$H$63,$H$64,P$73,$C96,$E96,$H$62,$H$68,$H$66)</f>
        <v>0</v>
      </c>
      <c r="Q96" s="62">
        <f>_xll.DBRW($E$60,$H$65,$H$63,$H$64,Q$73,$C96,$E96,$H$62,$H$68,$H$66)</f>
        <v>0</v>
      </c>
      <c r="R96" s="62">
        <f>_xll.DBRW($E$60,$H$65,$H$63,$H$64,R$73,$C96,$E96,$H$62,$H$68,$H$66)</f>
        <v>0</v>
      </c>
      <c r="S96" s="62">
        <f>_xll.DBRW($E$60,$H$65,$H$63,$H$64,S$73,$C96,$E96,$H$62,$H$68,$H$66)</f>
        <v>0</v>
      </c>
      <c r="T96" s="63"/>
      <c r="U96" s="64">
        <f>_xll.DBRW($E$60,$H$65,$H$63,$H$64,U$73,$U$76,$E96,$H$62,$H$68,$H$66)</f>
        <v>0</v>
      </c>
    </row>
    <row r="97" spans="1:21" s="9" customFormat="1" ht="25.8" x14ac:dyDescent="0.5">
      <c r="A97" s="8" t="str">
        <f ca="1">IF(_xll.TM1RPTELISCONSOLIDATED($E$79,$E97),IF(_xll.TM1RPTELLEV($E$74,$E97)&lt;=5,_xll.TM1RPTELLEV($E$79,$E97),"Default"),IF(B97="1","Percent","Leaf"))</f>
        <v>Default</v>
      </c>
      <c r="B97" s="8" t="str" cm="1">
        <f t="array" ref="B97">_xll.DBRW("Finance:}Elementattributes_Accounts - MA",E97,"Format Flag - MI Reports - Percentages" )</f>
        <v/>
      </c>
      <c r="C97" s="9" t="str" cm="1">
        <f t="array" ref="C97">_xll.DBR("Finance:}ElementAttributes_Accounts - MA",E97,"Period YTD")</f>
        <v>Period</v>
      </c>
      <c r="E97" s="114" t="s">
        <v>178</v>
      </c>
      <c r="F97" s="38" t="s">
        <v>145</v>
      </c>
      <c r="G97" s="37">
        <f>_xll.DBRW($E$60,$H$65,$H$63,$H$64,G$73,$H$67,$E97,$H$62,$H$68,$H$66)</f>
        <v>102574.62000000002</v>
      </c>
      <c r="H97" s="56">
        <f>_xll.DBRW($E$60,$H$65,$H$63,$H$64,H$73,$C97,$E97,$H$62,$H$68,$H$66)</f>
        <v>102574.62000000002</v>
      </c>
      <c r="I97" s="56">
        <f>_xll.DBRW($E$60,$H$65,$H$63,$H$64,I$73,$C97,$E97,$H$62,$H$68,$H$66)</f>
        <v>315329.12000000023</v>
      </c>
      <c r="J97" s="56">
        <f>_xll.DBRW($E$60,$H$65,$H$63,$H$64,J$73,$C97,$E97,$H$62,$H$68,$H$66)</f>
        <v>379733.68000000034</v>
      </c>
      <c r="K97" s="56">
        <f>_xll.DBRW($E$60,$H$65,$H$63,$H$64,K$73,$C97,$E97,$H$62,$H$68,$H$66)</f>
        <v>-29881.039999999972</v>
      </c>
      <c r="L97" s="56">
        <f>_xll.DBRW($E$60,$H$65,$H$63,$H$64,L$73,$C97,$E97,$H$62,$H$68,$H$66)</f>
        <v>491321.28999999986</v>
      </c>
      <c r="M97" s="56">
        <f>_xll.DBRW($E$60,$H$65,$H$63,$H$64,M$73,$C97,$E97,$H$62,$H$68,$H$66)</f>
        <v>243458.35000000047</v>
      </c>
      <c r="N97" s="56">
        <f>_xll.DBRW($E$60,$H$65,$H$63,$H$64,N$73,$C97,$E97,$H$62,$H$68,$H$66)</f>
        <v>197102.01999999987</v>
      </c>
      <c r="O97" s="57">
        <f>_xll.DBRW($E$60,$H$65,$H$63,$H$64,O$73,$C97,$E97,$H$62,$H$68,$H$66)</f>
        <v>-2571.6799999999757</v>
      </c>
      <c r="P97" s="57">
        <f>_xll.DBRW($E$60,$H$65,$H$63,$H$64,P$73,$C97,$E97,$H$62,$H$68,$H$66)</f>
        <v>-8325.8499999997985</v>
      </c>
      <c r="Q97" s="57">
        <f>_xll.DBRW($E$60,$H$65,$H$63,$H$64,Q$73,$C97,$E97,$H$62,$H$68,$H$66)</f>
        <v>91192.822305621521</v>
      </c>
      <c r="R97" s="57">
        <f>_xll.DBRW($E$60,$H$65,$H$63,$H$64,R$73,$C97,$E97,$H$62,$H$68,$H$66)</f>
        <v>424213.28844886908</v>
      </c>
      <c r="S97" s="57">
        <f>_xll.DBRW($E$60,$H$65,$H$63,$H$64,S$73,$C97,$E97,$H$62,$H$68,$H$66)</f>
        <v>282305.75654743786</v>
      </c>
      <c r="T97" s="58"/>
      <c r="U97" s="57">
        <f>_xll.DBRW($E$60,$H$65,$H$63,$H$64,U$73,$U$76,$E97,$H$62,$H$68,$H$66)</f>
        <v>2486452.3435839461</v>
      </c>
    </row>
    <row r="98" spans="1:21" s="11" customFormat="1" x14ac:dyDescent="0.3">
      <c r="A98" s="10" t="str">
        <f>IF(_xll.TM1RPTELISCONSOLIDATED($E$79,$E98),IF(_xll.TM1RPTELLEV($E$74,$E98)&lt;=5,_xll.TM1RPTELLEV($E$79,$E98),"Default"),IF(B98="1","Percent","Leaf"))</f>
        <v>Leaf</v>
      </c>
      <c r="B98" s="10" t="str" cm="1">
        <f t="array" ref="B98">_xll.DBRW("Finance:}Elementattributes_Accounts - MA",E98,"Format Flag - MI Reports - Percentages" )</f>
        <v/>
      </c>
      <c r="C98" s="11" t="str" cm="1">
        <f t="array" ref="C98">_xll.DBR("Finance:}ElementAttributes_Accounts - MA",E98,"Period YTD")</f>
        <v>Period</v>
      </c>
      <c r="E98" s="113" t="s">
        <v>160</v>
      </c>
      <c r="F98" s="20" t="s">
        <v>145</v>
      </c>
      <c r="G98" s="20">
        <f>_xll.DBRW($E$60,$H$65,$H$63,$H$64,G$73,$H$67,$E98,$H$62,$H$68,$H$66)</f>
        <v>-767066.25000000012</v>
      </c>
      <c r="H98" s="69">
        <f>_xll.DBRW($E$60,$H$65,$H$63,$H$64,H$73,$C98,$E98,$H$62,$H$68,$H$66)</f>
        <v>-767066.25000000012</v>
      </c>
      <c r="I98" s="69">
        <f>_xll.DBRW($E$60,$H$65,$H$63,$H$64,I$73,$C98,$E98,$H$62,$H$68,$H$66)</f>
        <v>-750792.23</v>
      </c>
      <c r="J98" s="69">
        <f>_xll.DBRW($E$60,$H$65,$H$63,$H$64,J$73,$C98,$E98,$H$62,$H$68,$H$66)</f>
        <v>-889901.61999999988</v>
      </c>
      <c r="K98" s="69">
        <f>_xll.DBRW($E$60,$H$65,$H$63,$H$64,K$73,$C98,$E98,$H$62,$H$68,$H$66)</f>
        <v>-731209.31</v>
      </c>
      <c r="L98" s="69">
        <f>_xll.DBRW($E$60,$H$65,$H$63,$H$64,L$73,$C98,$E98,$H$62,$H$68,$H$66)</f>
        <v>-711730.54999999993</v>
      </c>
      <c r="M98" s="69">
        <f>_xll.DBRW($E$60,$H$65,$H$63,$H$64,M$73,$C98,$E98,$H$62,$H$68,$H$66)</f>
        <v>-886445.17000000016</v>
      </c>
      <c r="N98" s="69">
        <f>_xll.DBRW($E$60,$H$65,$H$63,$H$64,N$73,$C98,$E98,$H$62,$H$68,$H$66)</f>
        <v>-721096.84000000008</v>
      </c>
      <c r="O98" s="62">
        <f>_xll.DBRW($E$60,$H$65,$H$63,$H$64,O$73,$C98,$E98,$H$62,$H$68,$H$66)</f>
        <v>-780584.16999999993</v>
      </c>
      <c r="P98" s="62">
        <f>_xll.DBRW($E$60,$H$65,$H$63,$H$64,P$73,$C98,$E98,$H$62,$H$68,$H$66)</f>
        <v>-756796.92</v>
      </c>
      <c r="Q98" s="62">
        <f>_xll.DBRW($E$60,$H$65,$H$63,$H$64,Q$73,$C98,$E98,$H$62,$H$68,$H$66)</f>
        <v>-695832.37600130064</v>
      </c>
      <c r="R98" s="62">
        <f>_xll.DBRW($E$60,$H$65,$H$63,$H$64,R$73,$C98,$E98,$H$62,$H$68,$H$66)</f>
        <v>-689321.25054308202</v>
      </c>
      <c r="S98" s="62">
        <f>_xll.DBRW($E$60,$H$65,$H$63,$H$64,S$73,$C98,$E98,$H$62,$H$68,$H$66)</f>
        <v>-749653.47220275283</v>
      </c>
      <c r="T98" s="63"/>
      <c r="U98" s="64">
        <f>_xll.DBRW($E$60,$H$65,$H$63,$H$64,U$73,$U$76,$E98,$H$62,$H$68,$H$66)</f>
        <v>-9130430.1527660284</v>
      </c>
    </row>
    <row r="99" spans="1:21" s="11" customFormat="1" x14ac:dyDescent="0.3">
      <c r="A99" s="10" t="str">
        <f>IF(_xll.TM1RPTELISCONSOLIDATED($E$79,$E99),IF(_xll.TM1RPTELLEV($E$74,$E99)&lt;=5,_xll.TM1RPTELLEV($E$79,$E99),"Default"),IF(B99="1","Percent","Leaf"))</f>
        <v>Leaf</v>
      </c>
      <c r="B99" s="10" t="str" cm="1">
        <f t="array" ref="B99">_xll.DBRW("Finance:}Elementattributes_Accounts - MA",E99,"Format Flag - MI Reports - Percentages" )</f>
        <v/>
      </c>
      <c r="C99" s="11" t="str" cm="1">
        <f t="array" ref="C99">_xll.DBR("Finance:}ElementAttributes_Accounts - MA",E99,"Period YTD")</f>
        <v>Period</v>
      </c>
      <c r="E99" s="113" t="s">
        <v>92</v>
      </c>
      <c r="F99" s="20" t="s">
        <v>145</v>
      </c>
      <c r="G99" s="20">
        <f>_xll.DBRW($E$60,$H$65,$H$63,$H$64,G$73,$H$67,$E99,$H$62,$H$68,$H$66)</f>
        <v>-6317.2000000000007</v>
      </c>
      <c r="H99" s="69">
        <f>_xll.DBRW($E$60,$H$65,$H$63,$H$64,H$73,$C99,$E99,$H$62,$H$68,$H$66)</f>
        <v>-6317.2000000000007</v>
      </c>
      <c r="I99" s="69">
        <f>_xll.DBRW($E$60,$H$65,$H$63,$H$64,I$73,$C99,$E99,$H$62,$H$68,$H$66)</f>
        <v>-13764.039999999999</v>
      </c>
      <c r="J99" s="69">
        <f>_xll.DBRW($E$60,$H$65,$H$63,$H$64,J$73,$C99,$E99,$H$62,$H$68,$H$66)</f>
        <v>-11537.76</v>
      </c>
      <c r="K99" s="69">
        <f>_xll.DBRW($E$60,$H$65,$H$63,$H$64,K$73,$C99,$E99,$H$62,$H$68,$H$66)</f>
        <v>-6194.9399999999987</v>
      </c>
      <c r="L99" s="69">
        <f>_xll.DBRW($E$60,$H$65,$H$63,$H$64,L$73,$C99,$E99,$H$62,$H$68,$H$66)</f>
        <v>-8749.14</v>
      </c>
      <c r="M99" s="69">
        <f>_xll.DBRW($E$60,$H$65,$H$63,$H$64,M$73,$C99,$E99,$H$62,$H$68,$H$66)</f>
        <v>-11541.929999999998</v>
      </c>
      <c r="N99" s="69">
        <f>_xll.DBRW($E$60,$H$65,$H$63,$H$64,N$73,$C99,$E99,$H$62,$H$68,$H$66)</f>
        <v>-7122.6599999999989</v>
      </c>
      <c r="O99" s="62">
        <f>_xll.DBRW($E$60,$H$65,$H$63,$H$64,O$73,$C99,$E99,$H$62,$H$68,$H$66)</f>
        <v>-12270.3</v>
      </c>
      <c r="P99" s="62">
        <f>_xll.DBRW($E$60,$H$65,$H$63,$H$64,P$73,$C99,$E99,$H$62,$H$68,$H$66)</f>
        <v>-11210.869999999999</v>
      </c>
      <c r="Q99" s="62">
        <f>_xll.DBRW($E$60,$H$65,$H$63,$H$64,Q$73,$C99,$E99,$H$62,$H$68,$H$66)</f>
        <v>-18526.093696295531</v>
      </c>
      <c r="R99" s="62">
        <f>_xll.DBRW($E$60,$H$65,$H$63,$H$64,R$73,$C99,$E99,$H$62,$H$68,$H$66)</f>
        <v>-20260.046011813349</v>
      </c>
      <c r="S99" s="62">
        <f>_xll.DBRW($E$60,$H$65,$H$63,$H$64,S$73,$C99,$E99,$H$62,$H$68,$H$66)</f>
        <v>-17346.017349255108</v>
      </c>
      <c r="T99" s="63"/>
      <c r="U99" s="64">
        <f>_xll.DBRW($E$60,$H$65,$H$63,$H$64,U$73,$U$76,$E99,$H$62,$H$68,$H$66)</f>
        <v>-144841.00152886266</v>
      </c>
    </row>
    <row r="100" spans="1:21" s="11" customFormat="1" x14ac:dyDescent="0.3">
      <c r="A100" s="10" t="str">
        <f>IF(_xll.TM1RPTELISCONSOLIDATED($E$79,$E100),IF(_xll.TM1RPTELLEV($E$74,$E100)&lt;=5,_xll.TM1RPTELLEV($E$79,$E100),"Default"),IF(B100="1","Percent","Leaf"))</f>
        <v>Leaf</v>
      </c>
      <c r="B100" s="10" t="str" cm="1">
        <f t="array" ref="B100">_xll.DBRW("Finance:}Elementattributes_Accounts - MA",E100,"Format Flag - MI Reports - Percentages" )</f>
        <v/>
      </c>
      <c r="C100" s="11" t="str" cm="1">
        <f t="array" ref="C100">_xll.DBR("Finance:}ElementAttributes_Accounts - MA",E100,"Period YTD")</f>
        <v>Period</v>
      </c>
      <c r="E100" s="113" t="s">
        <v>173</v>
      </c>
      <c r="F100" s="20" t="s">
        <v>145</v>
      </c>
      <c r="G100" s="20">
        <f>_xll.DBRW($E$60,$H$65,$H$63,$H$64,G$73,$H$67,$E100,$H$62,$H$68,$H$66)</f>
        <v>-62490.78</v>
      </c>
      <c r="H100" s="69">
        <f>_xll.DBRW($E$60,$H$65,$H$63,$H$64,H$73,$C100,$E100,$H$62,$H$68,$H$66)</f>
        <v>-62490.78</v>
      </c>
      <c r="I100" s="69">
        <f>_xll.DBRW($E$60,$H$65,$H$63,$H$64,I$73,$C100,$E100,$H$62,$H$68,$H$66)</f>
        <v>-195624.82</v>
      </c>
      <c r="J100" s="69">
        <f>_xll.DBRW($E$60,$H$65,$H$63,$H$64,J$73,$C100,$E100,$H$62,$H$68,$H$66)</f>
        <v>-198920.2</v>
      </c>
      <c r="K100" s="69">
        <f>_xll.DBRW($E$60,$H$65,$H$63,$H$64,K$73,$C100,$E100,$H$62,$H$68,$H$66)</f>
        <v>-162172.13</v>
      </c>
      <c r="L100" s="69">
        <f>_xll.DBRW($E$60,$H$65,$H$63,$H$64,L$73,$C100,$E100,$H$62,$H$68,$H$66)</f>
        <v>-114175.12000000001</v>
      </c>
      <c r="M100" s="69">
        <f>_xll.DBRW($E$60,$H$65,$H$63,$H$64,M$73,$C100,$E100,$H$62,$H$68,$H$66)</f>
        <v>-211046.74000000002</v>
      </c>
      <c r="N100" s="69">
        <f>_xll.DBRW($E$60,$H$65,$H$63,$H$64,N$73,$C100,$E100,$H$62,$H$68,$H$66)</f>
        <v>-132742.1</v>
      </c>
      <c r="O100" s="62">
        <f>_xll.DBRW($E$60,$H$65,$H$63,$H$64,O$73,$C100,$E100,$H$62,$H$68,$H$66)</f>
        <v>-254326.26999999996</v>
      </c>
      <c r="P100" s="62">
        <f>_xll.DBRW($E$60,$H$65,$H$63,$H$64,P$73,$C100,$E100,$H$62,$H$68,$H$66)</f>
        <v>-172779.05</v>
      </c>
      <c r="Q100" s="62">
        <f>_xll.DBRW($E$60,$H$65,$H$63,$H$64,Q$73,$C100,$E100,$H$62,$H$68,$H$66)</f>
        <v>-121285.88094736452</v>
      </c>
      <c r="R100" s="62">
        <f>_xll.DBRW($E$60,$H$65,$H$63,$H$64,R$73,$C100,$E100,$H$62,$H$68,$H$66)</f>
        <v>-131370.51613877516</v>
      </c>
      <c r="S100" s="62">
        <f>_xll.DBRW($E$60,$H$65,$H$63,$H$64,S$73,$C100,$E100,$H$62,$H$68,$H$66)</f>
        <v>-135466.44802873788</v>
      </c>
      <c r="T100" s="63"/>
      <c r="U100" s="64">
        <f>_xll.DBRW($E$60,$H$65,$H$63,$H$64,U$73,$U$76,$E100,$H$62,$H$68,$H$66)</f>
        <v>-1892400.0763201327</v>
      </c>
    </row>
    <row r="101" spans="1:21" s="11" customFormat="1" x14ac:dyDescent="0.3">
      <c r="A101" s="10" t="str">
        <f>IF(_xll.TM1RPTELISCONSOLIDATED($E$79,$E101),IF(_xll.TM1RPTELLEV($E$74,$E101)&lt;=5,_xll.TM1RPTELLEV($E$79,$E101),"Default"),IF(B101="1","Percent","Leaf"))</f>
        <v>Leaf</v>
      </c>
      <c r="B101" s="10" t="str" cm="1">
        <f t="array" ref="B101">_xll.DBRW("Finance:}Elementattributes_Accounts - MA",E101,"Format Flag - MI Reports - Percentages" )</f>
        <v/>
      </c>
      <c r="C101" s="11" t="str" cm="1">
        <f t="array" ref="C101">_xll.DBR("Finance:}ElementAttributes_Accounts - MA",E101,"Period YTD")</f>
        <v>Period</v>
      </c>
      <c r="E101" s="113" t="s">
        <v>163</v>
      </c>
      <c r="F101" s="20" t="s">
        <v>145</v>
      </c>
      <c r="G101" s="20">
        <f>_xll.DBRW($E$60,$H$65,$H$63,$H$64,G$73,$H$67,$E101,$H$62,$H$68,$H$66)</f>
        <v>-78125.039999999994</v>
      </c>
      <c r="H101" s="69">
        <f>_xll.DBRW($E$60,$H$65,$H$63,$H$64,H$73,$C101,$E101,$H$62,$H$68,$H$66)</f>
        <v>-78125.039999999994</v>
      </c>
      <c r="I101" s="69">
        <f>_xll.DBRW($E$60,$H$65,$H$63,$H$64,I$73,$C101,$E101,$H$62,$H$68,$H$66)</f>
        <v>-85813.5</v>
      </c>
      <c r="J101" s="69">
        <f>_xll.DBRW($E$60,$H$65,$H$63,$H$64,J$73,$C101,$E101,$H$62,$H$68,$H$66)</f>
        <v>-52021.45</v>
      </c>
      <c r="K101" s="69">
        <f>_xll.DBRW($E$60,$H$65,$H$63,$H$64,K$73,$C101,$E101,$H$62,$H$68,$H$66)</f>
        <v>-80043.05</v>
      </c>
      <c r="L101" s="69">
        <f>_xll.DBRW($E$60,$H$65,$H$63,$H$64,L$73,$C101,$E101,$H$62,$H$68,$H$66)</f>
        <v>-110500.93</v>
      </c>
      <c r="M101" s="69">
        <f>_xll.DBRW($E$60,$H$65,$H$63,$H$64,M$73,$C101,$E101,$H$62,$H$68,$H$66)</f>
        <v>-43167.850000000006</v>
      </c>
      <c r="N101" s="69">
        <f>_xll.DBRW($E$60,$H$65,$H$63,$H$64,N$73,$C101,$E101,$H$62,$H$68,$H$66)</f>
        <v>-55012.62</v>
      </c>
      <c r="O101" s="62">
        <f>_xll.DBRW($E$60,$H$65,$H$63,$H$64,O$73,$C101,$E101,$H$62,$H$68,$H$66)</f>
        <v>-27996.940000000002</v>
      </c>
      <c r="P101" s="62">
        <f>_xll.DBRW($E$60,$H$65,$H$63,$H$64,P$73,$C101,$E101,$H$62,$H$68,$H$66)</f>
        <v>-44948.59</v>
      </c>
      <c r="Q101" s="62">
        <f>_xll.DBRW($E$60,$H$65,$H$63,$H$64,Q$73,$C101,$E101,$H$62,$H$68,$H$66)</f>
        <v>-57637.389707105278</v>
      </c>
      <c r="R101" s="62">
        <f>_xll.DBRW($E$60,$H$65,$H$63,$H$64,R$73,$C101,$E101,$H$62,$H$68,$H$66)</f>
        <v>-59582.060028286855</v>
      </c>
      <c r="S101" s="62">
        <f>_xll.DBRW($E$60,$H$65,$H$63,$H$64,S$73,$C101,$E101,$H$62,$H$68,$H$66)</f>
        <v>-36235.744137280504</v>
      </c>
      <c r="T101" s="63"/>
      <c r="U101" s="64">
        <f>_xll.DBRW($E$60,$H$65,$H$63,$H$64,U$73,$U$76,$E101,$H$62,$H$68,$H$66)</f>
        <v>-731085.16859013378</v>
      </c>
    </row>
    <row r="102" spans="1:21" s="11" customFormat="1" x14ac:dyDescent="0.3">
      <c r="A102" s="10" t="str">
        <f>IF(_xll.TM1RPTELISCONSOLIDATED($E$79,$E102),IF(_xll.TM1RPTELLEV($E$74,$E102)&lt;=5,_xll.TM1RPTELLEV($E$79,$E102),"Default"),IF(B102="1","Percent","Leaf"))</f>
        <v>Leaf</v>
      </c>
      <c r="B102" s="10" t="str" cm="1">
        <f t="array" ref="B102">_xll.DBRW("Finance:}Elementattributes_Accounts - MA",E102,"Format Flag - MI Reports - Percentages" )</f>
        <v/>
      </c>
      <c r="C102" s="11" t="str" cm="1">
        <f t="array" ref="C102">_xll.DBR("Finance:}ElementAttributes_Accounts - MA",E102,"Period YTD")</f>
        <v>Period</v>
      </c>
      <c r="E102" s="113" t="s">
        <v>93</v>
      </c>
      <c r="F102" s="20" t="s">
        <v>145</v>
      </c>
      <c r="G102" s="20">
        <f>_xll.DBRW($E$60,$H$65,$H$63,$H$64,G$73,$H$67,$E102,$H$62,$H$68,$H$66)</f>
        <v>-6246.4699999999984</v>
      </c>
      <c r="H102" s="69">
        <f>_xll.DBRW($E$60,$H$65,$H$63,$H$64,H$73,$C102,$E102,$H$62,$H$68,$H$66)</f>
        <v>-6246.4699999999984</v>
      </c>
      <c r="I102" s="69">
        <f>_xll.DBRW($E$60,$H$65,$H$63,$H$64,I$73,$C102,$E102,$H$62,$H$68,$H$66)</f>
        <v>-5312.5500000000011</v>
      </c>
      <c r="J102" s="69">
        <f>_xll.DBRW($E$60,$H$65,$H$63,$H$64,J$73,$C102,$E102,$H$62,$H$68,$H$66)</f>
        <v>-4023.599999999999</v>
      </c>
      <c r="K102" s="69">
        <f>_xll.DBRW($E$60,$H$65,$H$63,$H$64,K$73,$C102,$E102,$H$62,$H$68,$H$66)</f>
        <v>-8268.7000000000025</v>
      </c>
      <c r="L102" s="69">
        <f>_xll.DBRW($E$60,$H$65,$H$63,$H$64,L$73,$C102,$E102,$H$62,$H$68,$H$66)</f>
        <v>-1483.55</v>
      </c>
      <c r="M102" s="69">
        <f>_xll.DBRW($E$60,$H$65,$H$63,$H$64,M$73,$C102,$E102,$H$62,$H$68,$H$66)</f>
        <v>-3947.5300000000016</v>
      </c>
      <c r="N102" s="69">
        <f>_xll.DBRW($E$60,$H$65,$H$63,$H$64,N$73,$C102,$E102,$H$62,$H$68,$H$66)</f>
        <v>-4138.26</v>
      </c>
      <c r="O102" s="62">
        <f>_xll.DBRW($E$60,$H$65,$H$63,$H$64,O$73,$C102,$E102,$H$62,$H$68,$H$66)</f>
        <v>-3963.1999999999962</v>
      </c>
      <c r="P102" s="62">
        <f>_xll.DBRW($E$60,$H$65,$H$63,$H$64,P$73,$C102,$E102,$H$62,$H$68,$H$66)</f>
        <v>-5907.1100000000033</v>
      </c>
      <c r="Q102" s="62">
        <f>_xll.DBRW($E$60,$H$65,$H$63,$H$64,Q$73,$C102,$E102,$H$62,$H$68,$H$66)</f>
        <v>-3709.0574583266243</v>
      </c>
      <c r="R102" s="62">
        <f>_xll.DBRW($E$60,$H$65,$H$63,$H$64,R$73,$C102,$E102,$H$62,$H$68,$H$66)</f>
        <v>-4360.1049118821993</v>
      </c>
      <c r="S102" s="62">
        <f>_xll.DBRW($E$60,$H$65,$H$63,$H$64,S$73,$C102,$E102,$H$62,$H$68,$H$66)</f>
        <v>-3666.4680719446469</v>
      </c>
      <c r="T102" s="63"/>
      <c r="U102" s="64">
        <f>_xll.DBRW($E$60,$H$65,$H$63,$H$64,U$73,$U$76,$E102,$H$62,$H$68,$H$66)</f>
        <v>-55026.595801489624</v>
      </c>
    </row>
    <row r="103" spans="1:21" s="11" customFormat="1" x14ac:dyDescent="0.3">
      <c r="A103" s="10" t="str">
        <f>IF(_xll.TM1RPTELISCONSOLIDATED($E$79,$E103),IF(_xll.TM1RPTELLEV($E$74,$E103)&lt;=5,_xll.TM1RPTELLEV($E$79,$E103),"Default"),IF(B103="1","Percent","Leaf"))</f>
        <v>Leaf</v>
      </c>
      <c r="B103" s="10" t="str" cm="1">
        <f t="array" ref="B103">_xll.DBRW("Finance:}Elementattributes_Accounts - MA",E103,"Format Flag - MI Reports - Percentages" )</f>
        <v/>
      </c>
      <c r="C103" s="11" t="str" cm="1">
        <f t="array" ref="C103">_xll.DBR("Finance:}ElementAttributes_Accounts - MA",E103,"Period YTD")</f>
        <v>Period</v>
      </c>
      <c r="E103" s="113" t="s">
        <v>94</v>
      </c>
      <c r="F103" s="20" t="s">
        <v>145</v>
      </c>
      <c r="G103" s="20">
        <f>_xll.DBRW($E$60,$H$65,$H$63,$H$64,G$73,$H$67,$E103,$H$62,$H$68,$H$66)</f>
        <v>-32163.09</v>
      </c>
      <c r="H103" s="69">
        <f>_xll.DBRW($E$60,$H$65,$H$63,$H$64,H$73,$C103,$E103,$H$62,$H$68,$H$66)</f>
        <v>-32163.09</v>
      </c>
      <c r="I103" s="69">
        <f>_xll.DBRW($E$60,$H$65,$H$63,$H$64,I$73,$C103,$E103,$H$62,$H$68,$H$66)</f>
        <v>-29807.56</v>
      </c>
      <c r="J103" s="69">
        <f>_xll.DBRW($E$60,$H$65,$H$63,$H$64,J$73,$C103,$E103,$H$62,$H$68,$H$66)</f>
        <v>-51422.070000000007</v>
      </c>
      <c r="K103" s="69">
        <f>_xll.DBRW($E$60,$H$65,$H$63,$H$64,K$73,$C103,$E103,$H$62,$H$68,$H$66)</f>
        <v>-20050.62</v>
      </c>
      <c r="L103" s="69">
        <f>_xll.DBRW($E$60,$H$65,$H$63,$H$64,L$73,$C103,$E103,$H$62,$H$68,$H$66)</f>
        <v>-36283.919999999998</v>
      </c>
      <c r="M103" s="69">
        <f>_xll.DBRW($E$60,$H$65,$H$63,$H$64,M$73,$C103,$E103,$H$62,$H$68,$H$66)</f>
        <v>-54910.710000000006</v>
      </c>
      <c r="N103" s="69">
        <f>_xll.DBRW($E$60,$H$65,$H$63,$H$64,N$73,$C103,$E103,$H$62,$H$68,$H$66)</f>
        <v>-29885.760000000002</v>
      </c>
      <c r="O103" s="62">
        <f>_xll.DBRW($E$60,$H$65,$H$63,$H$64,O$73,$C103,$E103,$H$62,$H$68,$H$66)</f>
        <v>-45064.87</v>
      </c>
      <c r="P103" s="62">
        <f>_xll.DBRW($E$60,$H$65,$H$63,$H$64,P$73,$C103,$E103,$H$62,$H$68,$H$66)</f>
        <v>-48392.36</v>
      </c>
      <c r="Q103" s="62">
        <f>_xll.DBRW($E$60,$H$65,$H$63,$H$64,Q$73,$C103,$E103,$H$62,$H$68,$H$66)</f>
        <v>-34769.039424040886</v>
      </c>
      <c r="R103" s="62">
        <f>_xll.DBRW($E$60,$H$65,$H$63,$H$64,R$73,$C103,$E103,$H$62,$H$68,$H$66)</f>
        <v>-25779.311912200053</v>
      </c>
      <c r="S103" s="62">
        <f>_xll.DBRW($E$60,$H$65,$H$63,$H$64,S$73,$C103,$E103,$H$62,$H$68,$H$66)</f>
        <v>-36003.886155974877</v>
      </c>
      <c r="T103" s="63"/>
      <c r="U103" s="64">
        <f>_xll.DBRW($E$60,$H$65,$H$63,$H$64,U$73,$U$76,$E103,$H$62,$H$68,$H$66)</f>
        <v>-444533.24400330061</v>
      </c>
    </row>
    <row r="104" spans="1:21" s="11" customFormat="1" x14ac:dyDescent="0.3">
      <c r="A104" s="10" t="str">
        <f>IF(_xll.TM1RPTELISCONSOLIDATED($E$79,$E104),IF(_xll.TM1RPTELLEV($E$74,$E104)&lt;=5,_xll.TM1RPTELLEV($E$79,$E104),"Default"),IF(B104="1","Percent","Leaf"))</f>
        <v>Leaf</v>
      </c>
      <c r="B104" s="10" t="str" cm="1">
        <f t="array" ref="B104">_xll.DBRW("Finance:}Elementattributes_Accounts - MA",E104,"Format Flag - MI Reports - Percentages" )</f>
        <v/>
      </c>
      <c r="C104" s="11" t="str" cm="1">
        <f t="array" ref="C104">_xll.DBR("Finance:}ElementAttributes_Accounts - MA",E104,"Period YTD")</f>
        <v>Period</v>
      </c>
      <c r="E104" s="113" t="s">
        <v>95</v>
      </c>
      <c r="F104" s="20" t="s">
        <v>145</v>
      </c>
      <c r="G104" s="20">
        <f>_xll.DBRW($E$60,$H$65,$H$63,$H$64,G$73,$H$67,$E104,$H$62,$H$68,$H$66)</f>
        <v>-174772.75</v>
      </c>
      <c r="H104" s="69">
        <f>_xll.DBRW($E$60,$H$65,$H$63,$H$64,H$73,$C104,$E104,$H$62,$H$68,$H$66)</f>
        <v>-174772.75</v>
      </c>
      <c r="I104" s="69">
        <f>_xll.DBRW($E$60,$H$65,$H$63,$H$64,I$73,$C104,$E104,$H$62,$H$68,$H$66)</f>
        <v>-114442.07</v>
      </c>
      <c r="J104" s="69">
        <f>_xll.DBRW($E$60,$H$65,$H$63,$H$64,J$73,$C104,$E104,$H$62,$H$68,$H$66)</f>
        <v>-110603.07</v>
      </c>
      <c r="K104" s="69">
        <f>_xll.DBRW($E$60,$H$65,$H$63,$H$64,K$73,$C104,$E104,$H$62,$H$68,$H$66)</f>
        <v>-115026.65000000001</v>
      </c>
      <c r="L104" s="69">
        <f>_xll.DBRW($E$60,$H$65,$H$63,$H$64,L$73,$C104,$E104,$H$62,$H$68,$H$66)</f>
        <v>-114672.39</v>
      </c>
      <c r="M104" s="69">
        <f>_xll.DBRW($E$60,$H$65,$H$63,$H$64,M$73,$C104,$E104,$H$62,$H$68,$H$66)</f>
        <v>-32696.220000000005</v>
      </c>
      <c r="N104" s="69">
        <f>_xll.DBRW($E$60,$H$65,$H$63,$H$64,N$73,$C104,$E104,$H$62,$H$68,$H$66)</f>
        <v>-114327.40999999997</v>
      </c>
      <c r="O104" s="62">
        <f>_xll.DBRW($E$60,$H$65,$H$63,$H$64,O$73,$C104,$E104,$H$62,$H$68,$H$66)</f>
        <v>-112452.99000000002</v>
      </c>
      <c r="P104" s="62">
        <f>_xll.DBRW($E$60,$H$65,$H$63,$H$64,P$73,$C104,$E104,$H$62,$H$68,$H$66)</f>
        <v>-72088.679999999993</v>
      </c>
      <c r="Q104" s="62">
        <f>_xll.DBRW($E$60,$H$65,$H$63,$H$64,Q$73,$C104,$E104,$H$62,$H$68,$H$66)</f>
        <v>-113735.20189946683</v>
      </c>
      <c r="R104" s="62">
        <f>_xll.DBRW($E$60,$H$65,$H$63,$H$64,R$73,$C104,$E104,$H$62,$H$68,$H$66)</f>
        <v>-95190.408479779115</v>
      </c>
      <c r="S104" s="62">
        <f>_xll.DBRW($E$60,$H$65,$H$63,$H$64,S$73,$C104,$E104,$H$62,$H$68,$H$66)</f>
        <v>-155091.85656193475</v>
      </c>
      <c r="T104" s="63"/>
      <c r="U104" s="64">
        <f>_xll.DBRW($E$60,$H$65,$H$63,$H$64,U$73,$U$76,$E104,$H$62,$H$68,$H$66)</f>
        <v>-1325099.6808683909</v>
      </c>
    </row>
    <row r="105" spans="1:21" s="11" customFormat="1" x14ac:dyDescent="0.3">
      <c r="A105" s="10" t="str">
        <f>IF(_xll.TM1RPTELISCONSOLIDATED($E$79,$E105),IF(_xll.TM1RPTELLEV($E$74,$E105)&lt;=5,_xll.TM1RPTELLEV($E$79,$E105),"Default"),IF(B105="1","Percent","Leaf"))</f>
        <v>Leaf</v>
      </c>
      <c r="B105" s="10" t="str" cm="1">
        <f t="array" ref="B105">_xll.DBRW("Finance:}Elementattributes_Accounts - MA",E105,"Format Flag - MI Reports - Percentages" )</f>
        <v/>
      </c>
      <c r="C105" s="11" t="str" cm="1">
        <f t="array" ref="C105">_xll.DBR("Finance:}ElementAttributes_Accounts - MA",E105,"Period YTD")</f>
        <v>Period</v>
      </c>
      <c r="E105" s="113" t="s">
        <v>96</v>
      </c>
      <c r="F105" s="20" t="s">
        <v>145</v>
      </c>
      <c r="G105" s="20">
        <f>_xll.DBRW($E$60,$H$65,$H$63,$H$64,G$73,$H$67,$E105,$H$62,$H$68,$H$66)</f>
        <v>-5654.25</v>
      </c>
      <c r="H105" s="69">
        <f>_xll.DBRW($E$60,$H$65,$H$63,$H$64,H$73,$C105,$E105,$H$62,$H$68,$H$66)</f>
        <v>-5654.25</v>
      </c>
      <c r="I105" s="69">
        <f>_xll.DBRW($E$60,$H$65,$H$63,$H$64,I$73,$C105,$E105,$H$62,$H$68,$H$66)</f>
        <v>23156.86</v>
      </c>
      <c r="J105" s="69">
        <f>_xll.DBRW($E$60,$H$65,$H$63,$H$64,J$73,$C105,$E105,$H$62,$H$68,$H$66)</f>
        <v>-51306.119999999995</v>
      </c>
      <c r="K105" s="69">
        <f>_xll.DBRW($E$60,$H$65,$H$63,$H$64,K$73,$C105,$E105,$H$62,$H$68,$H$66)</f>
        <v>106777.02000000002</v>
      </c>
      <c r="L105" s="69">
        <f>_xll.DBRW($E$60,$H$65,$H$63,$H$64,L$73,$C105,$E105,$H$62,$H$68,$H$66)</f>
        <v>35403.110000000008</v>
      </c>
      <c r="M105" s="69">
        <f>_xll.DBRW($E$60,$H$65,$H$63,$H$64,M$73,$C105,$E105,$H$62,$H$68,$H$66)</f>
        <v>-1915.3700000000063</v>
      </c>
      <c r="N105" s="69">
        <f>_xll.DBRW($E$60,$H$65,$H$63,$H$64,N$73,$C105,$E105,$H$62,$H$68,$H$66)</f>
        <v>-32233.650000000005</v>
      </c>
      <c r="O105" s="62">
        <f>_xll.DBRW($E$60,$H$65,$H$63,$H$64,O$73,$C105,$E105,$H$62,$H$68,$H$66)</f>
        <v>-1039.649999999996</v>
      </c>
      <c r="P105" s="62">
        <f>_xll.DBRW($E$60,$H$65,$H$63,$H$64,P$73,$C105,$E105,$H$62,$H$68,$H$66)</f>
        <v>-12545.62</v>
      </c>
      <c r="Q105" s="62">
        <f>_xll.DBRW($E$60,$H$65,$H$63,$H$64,Q$73,$C105,$E105,$H$62,$H$68,$H$66)</f>
        <v>-7604.9198881175626</v>
      </c>
      <c r="R105" s="62">
        <f>_xll.DBRW($E$60,$H$65,$H$63,$H$64,R$73,$C105,$E105,$H$62,$H$68,$H$66)</f>
        <v>-34131.307926399677</v>
      </c>
      <c r="S105" s="62">
        <f>_xll.DBRW($E$60,$H$65,$H$63,$H$64,S$73,$C105,$E105,$H$62,$H$68,$H$66)</f>
        <v>28173.687935901464</v>
      </c>
      <c r="T105" s="63"/>
      <c r="U105" s="64">
        <f>_xll.DBRW($E$60,$H$65,$H$63,$H$64,U$73,$U$76,$E105,$H$62,$H$68,$H$66)</f>
        <v>47079.82529319427</v>
      </c>
    </row>
    <row r="106" spans="1:21" s="11" customFormat="1" x14ac:dyDescent="0.3">
      <c r="A106" s="10" t="str">
        <f>IF(_xll.TM1RPTELISCONSOLIDATED($E$79,$E106),IF(_xll.TM1RPTELLEV($E$74,$E106)&lt;=5,_xll.TM1RPTELLEV($E$79,$E106),"Default"),IF(B106="1","Percent","Leaf"))</f>
        <v>Leaf</v>
      </c>
      <c r="B106" s="10" t="str" cm="1">
        <f t="array" ref="B106">_xll.DBRW("Finance:}Elementattributes_Accounts - MA",E106,"Format Flag - MI Reports - Percentages" )</f>
        <v/>
      </c>
      <c r="C106" s="11" t="str" cm="1">
        <f t="array" ref="C106">_xll.DBR("Finance:}ElementAttributes_Accounts - MA",E106,"Period YTD")</f>
        <v>Period</v>
      </c>
      <c r="E106" s="113" t="s">
        <v>97</v>
      </c>
      <c r="F106" s="20" t="s">
        <v>145</v>
      </c>
      <c r="G106" s="20">
        <f>_xll.DBRW($E$60,$H$65,$H$63,$H$64,G$73,$H$67,$E106,$H$62,$H$68,$H$66)</f>
        <v>0</v>
      </c>
      <c r="H106" s="69">
        <f>_xll.DBRW($E$60,$H$65,$H$63,$H$64,H$73,$C106,$E106,$H$62,$H$68,$H$66)</f>
        <v>0</v>
      </c>
      <c r="I106" s="69">
        <f>_xll.DBRW($E$60,$H$65,$H$63,$H$64,I$73,$C106,$E106,$H$62,$H$68,$H$66)</f>
        <v>0</v>
      </c>
      <c r="J106" s="69">
        <f>_xll.DBRW($E$60,$H$65,$H$63,$H$64,J$73,$C106,$E106,$H$62,$H$68,$H$66)</f>
        <v>0</v>
      </c>
      <c r="K106" s="69">
        <f>_xll.DBRW($E$60,$H$65,$H$63,$H$64,K$73,$C106,$E106,$H$62,$H$68,$H$66)</f>
        <v>0</v>
      </c>
      <c r="L106" s="69">
        <f>_xll.DBRW($E$60,$H$65,$H$63,$H$64,L$73,$C106,$E106,$H$62,$H$68,$H$66)</f>
        <v>0</v>
      </c>
      <c r="M106" s="69">
        <f>_xll.DBRW($E$60,$H$65,$H$63,$H$64,M$73,$C106,$E106,$H$62,$H$68,$H$66)</f>
        <v>-0.04</v>
      </c>
      <c r="N106" s="69">
        <f>_xll.DBRW($E$60,$H$65,$H$63,$H$64,N$73,$C106,$E106,$H$62,$H$68,$H$66)</f>
        <v>0</v>
      </c>
      <c r="O106" s="62">
        <f>_xll.DBRW($E$60,$H$65,$H$63,$H$64,O$73,$C106,$E106,$H$62,$H$68,$H$66)</f>
        <v>0</v>
      </c>
      <c r="P106" s="62">
        <f>_xll.DBRW($E$60,$H$65,$H$63,$H$64,P$73,$C106,$E106,$H$62,$H$68,$H$66)</f>
        <v>0</v>
      </c>
      <c r="Q106" s="62">
        <f>_xll.DBRW($E$60,$H$65,$H$63,$H$64,Q$73,$C106,$E106,$H$62,$H$68,$H$66)</f>
        <v>0</v>
      </c>
      <c r="R106" s="62">
        <f>_xll.DBRW($E$60,$H$65,$H$63,$H$64,R$73,$C106,$E106,$H$62,$H$68,$H$66)</f>
        <v>0</v>
      </c>
      <c r="S106" s="62">
        <f>_xll.DBRW($E$60,$H$65,$H$63,$H$64,S$73,$C106,$E106,$H$62,$H$68,$H$66)</f>
        <v>0</v>
      </c>
      <c r="T106" s="63"/>
      <c r="U106" s="64">
        <f>_xll.DBRW($E$60,$H$65,$H$63,$H$64,U$73,$U$76,$E106,$H$62,$H$68,$H$66)</f>
        <v>-4.3940196266209992E-2</v>
      </c>
    </row>
    <row r="107" spans="1:21" s="11" customFormat="1" x14ac:dyDescent="0.3">
      <c r="A107" s="10" t="str">
        <f>IF(_xll.TM1RPTELISCONSOLIDATED($E$79,$E107),IF(_xll.TM1RPTELLEV($E$74,$E107)&lt;=5,_xll.TM1RPTELLEV($E$79,$E107),"Default"),IF(B107="1","Percent","Leaf"))</f>
        <v>Leaf</v>
      </c>
      <c r="B107" s="10" t="str" cm="1">
        <f t="array" ref="B107">_xll.DBRW("Finance:}Elementattributes_Accounts - MA",E107,"Format Flag - MI Reports - Percentages" )</f>
        <v/>
      </c>
      <c r="C107" s="11" t="str" cm="1">
        <f t="array" ref="C107">_xll.DBR("Finance:}ElementAttributes_Accounts - MA",E107,"Period YTD")</f>
        <v>Period</v>
      </c>
      <c r="E107" s="113" t="s">
        <v>98</v>
      </c>
      <c r="F107" s="20" t="s">
        <v>145</v>
      </c>
      <c r="G107" s="20">
        <f>_xll.DBRW($E$60,$H$65,$H$63,$H$64,G$73,$H$67,$E107,$H$62,$H$68,$H$66)</f>
        <v>-31286.95</v>
      </c>
      <c r="H107" s="69">
        <f>_xll.DBRW($E$60,$H$65,$H$63,$H$64,H$73,$C107,$E107,$H$62,$H$68,$H$66)</f>
        <v>-31286.95</v>
      </c>
      <c r="I107" s="69">
        <f>_xll.DBRW($E$60,$H$65,$H$63,$H$64,I$73,$C107,$E107,$H$62,$H$68,$H$66)</f>
        <v>-23934.43</v>
      </c>
      <c r="J107" s="69">
        <f>_xll.DBRW($E$60,$H$65,$H$63,$H$64,J$73,$C107,$E107,$H$62,$H$68,$H$66)</f>
        <v>-42157.22</v>
      </c>
      <c r="K107" s="69">
        <f>_xll.DBRW($E$60,$H$65,$H$63,$H$64,K$73,$C107,$E107,$H$62,$H$68,$H$66)</f>
        <v>-28814.409999999996</v>
      </c>
      <c r="L107" s="69">
        <f>_xll.DBRW($E$60,$H$65,$H$63,$H$64,L$73,$C107,$E107,$H$62,$H$68,$H$66)</f>
        <v>-27441.24</v>
      </c>
      <c r="M107" s="69">
        <f>_xll.DBRW($E$60,$H$65,$H$63,$H$64,M$73,$C107,$E107,$H$62,$H$68,$H$66)</f>
        <v>-38076.590000000004</v>
      </c>
      <c r="N107" s="69">
        <f>_xll.DBRW($E$60,$H$65,$H$63,$H$64,N$73,$C107,$E107,$H$62,$H$68,$H$66)</f>
        <v>-33194.759999999995</v>
      </c>
      <c r="O107" s="62">
        <f>_xll.DBRW($E$60,$H$65,$H$63,$H$64,O$73,$C107,$E107,$H$62,$H$68,$H$66)</f>
        <v>-29151.760000000002</v>
      </c>
      <c r="P107" s="62">
        <f>_xll.DBRW($E$60,$H$65,$H$63,$H$64,P$73,$C107,$E107,$H$62,$H$68,$H$66)</f>
        <v>-30929.639999999996</v>
      </c>
      <c r="Q107" s="62">
        <f>_xll.DBRW($E$60,$H$65,$H$63,$H$64,Q$73,$C107,$E107,$H$62,$H$68,$H$66)</f>
        <v>-21228.846349174622</v>
      </c>
      <c r="R107" s="62">
        <f>_xll.DBRW($E$60,$H$65,$H$63,$H$64,R$73,$C107,$E107,$H$62,$H$68,$H$66)</f>
        <v>-32384.39844725524</v>
      </c>
      <c r="S107" s="62">
        <f>_xll.DBRW($E$60,$H$65,$H$63,$H$64,S$73,$C107,$E107,$H$62,$H$68,$H$66)</f>
        <v>-44996.704648433471</v>
      </c>
      <c r="T107" s="63"/>
      <c r="U107" s="64">
        <f>_xll.DBRW($E$60,$H$65,$H$63,$H$64,U$73,$U$76,$E107,$H$62,$H$68,$H$66)</f>
        <v>-383596.97302546987</v>
      </c>
    </row>
    <row r="108" spans="1:21" s="11" customFormat="1" x14ac:dyDescent="0.3">
      <c r="A108" s="10" t="str">
        <f>IF(_xll.TM1RPTELISCONSOLIDATED($E$79,$E108),IF(_xll.TM1RPTELLEV($E$74,$E108)&lt;=5,_xll.TM1RPTELLEV($E$79,$E108),"Default"),IF(B108="1","Percent","Leaf"))</f>
        <v>Leaf</v>
      </c>
      <c r="B108" s="10" t="str" cm="1">
        <f t="array" ref="B108">_xll.DBRW("Finance:}Elementattributes_Accounts - MA",E108,"Format Flag - MI Reports - Percentages" )</f>
        <v/>
      </c>
      <c r="C108" s="11" t="str" cm="1">
        <f t="array" ref="C108">_xll.DBR("Finance:}ElementAttributes_Accounts - MA",E108,"Period YTD")</f>
        <v>Period</v>
      </c>
      <c r="E108" s="113" t="s">
        <v>99</v>
      </c>
      <c r="F108" s="20" t="s">
        <v>145</v>
      </c>
      <c r="G108" s="20">
        <f>_xll.DBRW($E$60,$H$65,$H$63,$H$64,G$73,$H$67,$E108,$H$62,$H$68,$H$66)</f>
        <v>-10783.09</v>
      </c>
      <c r="H108" s="69">
        <f>_xll.DBRW($E$60,$H$65,$H$63,$H$64,H$73,$C108,$E108,$H$62,$H$68,$H$66)</f>
        <v>-10783.09</v>
      </c>
      <c r="I108" s="69">
        <f>_xll.DBRW($E$60,$H$65,$H$63,$H$64,I$73,$C108,$E108,$H$62,$H$68,$H$66)</f>
        <v>-36728.19</v>
      </c>
      <c r="J108" s="69">
        <f>_xll.DBRW($E$60,$H$65,$H$63,$H$64,J$73,$C108,$E108,$H$62,$H$68,$H$66)</f>
        <v>-22368.42</v>
      </c>
      <c r="K108" s="69">
        <f>_xll.DBRW($E$60,$H$65,$H$63,$H$64,K$73,$C108,$E108,$H$62,$H$68,$H$66)</f>
        <v>-13999.5</v>
      </c>
      <c r="L108" s="69">
        <f>_xll.DBRW($E$60,$H$65,$H$63,$H$64,L$73,$C108,$E108,$H$62,$H$68,$H$66)</f>
        <v>-57339</v>
      </c>
      <c r="M108" s="69">
        <f>_xll.DBRW($E$60,$H$65,$H$63,$H$64,M$73,$C108,$E108,$H$62,$H$68,$H$66)</f>
        <v>-7122.2099999999991</v>
      </c>
      <c r="N108" s="69">
        <f>_xll.DBRW($E$60,$H$65,$H$63,$H$64,N$73,$C108,$E108,$H$62,$H$68,$H$66)</f>
        <v>-23618.39</v>
      </c>
      <c r="O108" s="62">
        <f>_xll.DBRW($E$60,$H$65,$H$63,$H$64,O$73,$C108,$E108,$H$62,$H$68,$H$66)</f>
        <v>-29772.809999999998</v>
      </c>
      <c r="P108" s="62">
        <f>_xll.DBRW($E$60,$H$65,$H$63,$H$64,P$73,$C108,$E108,$H$62,$H$68,$H$66)</f>
        <v>-25994.03</v>
      </c>
      <c r="Q108" s="62">
        <f>_xll.DBRW($E$60,$H$65,$H$63,$H$64,Q$73,$C108,$E108,$H$62,$H$68,$H$66)</f>
        <v>-12867.333848313654</v>
      </c>
      <c r="R108" s="62">
        <f>_xll.DBRW($E$60,$H$65,$H$63,$H$64,R$73,$C108,$E108,$H$62,$H$68,$H$66)</f>
        <v>-13902.380617896566</v>
      </c>
      <c r="S108" s="62">
        <f>_xll.DBRW($E$60,$H$65,$H$63,$H$64,S$73,$C108,$E108,$H$62,$H$68,$H$66)</f>
        <v>-5591.1018997432739</v>
      </c>
      <c r="T108" s="63"/>
      <c r="U108" s="64">
        <f>_xll.DBRW($E$60,$H$65,$H$63,$H$64,U$73,$U$76,$E108,$H$62,$H$68,$H$66)</f>
        <v>-260086.45538577373</v>
      </c>
    </row>
    <row r="109" spans="1:21" s="11" customFormat="1" x14ac:dyDescent="0.3">
      <c r="A109" s="10" t="str">
        <f>IF(_xll.TM1RPTELISCONSOLIDATED($E$79,$E109),IF(_xll.TM1RPTELLEV($E$74,$E109)&lt;=5,_xll.TM1RPTELLEV($E$79,$E109),"Default"),IF(B109="1","Percent","Leaf"))</f>
        <v>Leaf</v>
      </c>
      <c r="B109" s="10" t="str" cm="1">
        <f t="array" ref="B109">_xll.DBRW("Finance:}Elementattributes_Accounts - MA",E109,"Format Flag - MI Reports - Percentages" )</f>
        <v/>
      </c>
      <c r="C109" s="11" t="str" cm="1">
        <f t="array" ref="C109">_xll.DBR("Finance:}ElementAttributes_Accounts - MA",E109,"Period YTD")</f>
        <v>Period</v>
      </c>
      <c r="E109" s="113" t="s">
        <v>100</v>
      </c>
      <c r="F109" s="20" t="s">
        <v>145</v>
      </c>
      <c r="G109" s="20">
        <f>_xll.DBRW($E$60,$H$65,$H$63,$H$64,G$73,$H$67,$E109,$H$62,$H$68,$H$66)</f>
        <v>121710.41</v>
      </c>
      <c r="H109" s="69">
        <f>_xll.DBRW($E$60,$H$65,$H$63,$H$64,H$73,$C109,$E109,$H$62,$H$68,$H$66)</f>
        <v>121710.41</v>
      </c>
      <c r="I109" s="69">
        <f>_xll.DBRW($E$60,$H$65,$H$63,$H$64,I$73,$C109,$E109,$H$62,$H$68,$H$66)</f>
        <v>-69803.26999999999</v>
      </c>
      <c r="J109" s="69">
        <f>_xll.DBRW($E$60,$H$65,$H$63,$H$64,J$73,$C109,$E109,$H$62,$H$68,$H$66)</f>
        <v>13825.560000000001</v>
      </c>
      <c r="K109" s="69">
        <f>_xll.DBRW($E$60,$H$65,$H$63,$H$64,K$73,$C109,$E109,$H$62,$H$68,$H$66)</f>
        <v>-29057.660000000003</v>
      </c>
      <c r="L109" s="69">
        <f>_xll.DBRW($E$60,$H$65,$H$63,$H$64,L$73,$C109,$E109,$H$62,$H$68,$H$66)</f>
        <v>21424.850000000002</v>
      </c>
      <c r="M109" s="69">
        <f>_xll.DBRW($E$60,$H$65,$H$63,$H$64,M$73,$C109,$E109,$H$62,$H$68,$H$66)</f>
        <v>-91358.53</v>
      </c>
      <c r="N109" s="69">
        <f>_xll.DBRW($E$60,$H$65,$H$63,$H$64,N$73,$C109,$E109,$H$62,$H$68,$H$66)</f>
        <v>-85419.01</v>
      </c>
      <c r="O109" s="62">
        <f>_xll.DBRW($E$60,$H$65,$H$63,$H$64,O$73,$C109,$E109,$H$62,$H$68,$H$66)</f>
        <v>71860.03</v>
      </c>
      <c r="P109" s="62">
        <f>_xll.DBRW($E$60,$H$65,$H$63,$H$64,P$73,$C109,$E109,$H$62,$H$68,$H$66)</f>
        <v>31641.040000000001</v>
      </c>
      <c r="Q109" s="62">
        <f>_xll.DBRW($E$60,$H$65,$H$63,$H$64,Q$73,$C109,$E109,$H$62,$H$68,$H$66)</f>
        <v>-36375.330866521414</v>
      </c>
      <c r="R109" s="62">
        <f>_xll.DBRW($E$60,$H$65,$H$63,$H$64,R$73,$C109,$E109,$H$62,$H$68,$H$66)</f>
        <v>50256.25243812261</v>
      </c>
      <c r="S109" s="62">
        <f>_xll.DBRW($E$60,$H$65,$H$63,$H$64,S$73,$C109,$E109,$H$62,$H$68,$H$66)</f>
        <v>73641.121066602936</v>
      </c>
      <c r="T109" s="63"/>
      <c r="U109" s="64">
        <f>_xll.DBRW($E$60,$H$65,$H$63,$H$64,U$73,$U$76,$E109,$H$62,$H$68,$H$66)</f>
        <v>72345.504475185095</v>
      </c>
    </row>
    <row r="110" spans="1:21" s="9" customFormat="1" ht="25.8" x14ac:dyDescent="0.5">
      <c r="A110" s="8" t="str">
        <f ca="1">IF(_xll.TM1RPTELISCONSOLIDATED($E$79,$E110),IF(_xll.TM1RPTELLEV($E$74,$E110)&lt;=5,_xll.TM1RPTELLEV($E$79,$E110),"Default"),IF(B110="1","Percent","Leaf"))</f>
        <v>Default</v>
      </c>
      <c r="B110" s="8" t="str" cm="1">
        <f t="array" ref="B110">_xll.DBRW("Finance:}Elementattributes_Accounts - MA",E110,"Format Flag - MI Reports - Percentages" )</f>
        <v/>
      </c>
      <c r="C110" s="9" t="str" cm="1">
        <f t="array" ref="C110">_xll.DBR("Finance:}ElementAttributes_Accounts - MA",E110,"Period YTD")</f>
        <v>Period</v>
      </c>
      <c r="E110" s="114" t="s">
        <v>207</v>
      </c>
      <c r="F110" s="38" t="s">
        <v>145</v>
      </c>
      <c r="G110" s="37">
        <f>_xll.DBRW($E$60,$H$65,$H$63,$H$64,G$73,$H$67,$E110,$H$62,$H$68,$H$66)</f>
        <v>-1053195.4600000002</v>
      </c>
      <c r="H110" s="56">
        <f>_xll.DBRW($E$60,$H$65,$H$63,$H$64,H$73,$C110,$E110,$H$62,$H$68,$H$66)</f>
        <v>-1053195.4600000002</v>
      </c>
      <c r="I110" s="56">
        <f>_xll.DBRW($E$60,$H$65,$H$63,$H$64,I$73,$C110,$E110,$H$62,$H$68,$H$66)</f>
        <v>-1302865.8</v>
      </c>
      <c r="J110" s="56">
        <f>_xll.DBRW($E$60,$H$65,$H$63,$H$64,J$73,$C110,$E110,$H$62,$H$68,$H$66)</f>
        <v>-1420435.97</v>
      </c>
      <c r="K110" s="56">
        <f>_xll.DBRW($E$60,$H$65,$H$63,$H$64,K$73,$C110,$E110,$H$62,$H$68,$H$66)</f>
        <v>-1088059.9499999997</v>
      </c>
      <c r="L110" s="56">
        <f>_xll.DBRW($E$60,$H$65,$H$63,$H$64,L$73,$C110,$E110,$H$62,$H$68,$H$66)</f>
        <v>-1125547.8799999999</v>
      </c>
      <c r="M110" s="56">
        <f>_xll.DBRW($E$60,$H$65,$H$63,$H$64,M$73,$C110,$E110,$H$62,$H$68,$H$66)</f>
        <v>-1382228.8900000006</v>
      </c>
      <c r="N110" s="56">
        <f>_xll.DBRW($E$60,$H$65,$H$63,$H$64,N$73,$C110,$E110,$H$62,$H$68,$H$66)</f>
        <v>-1238791.46</v>
      </c>
      <c r="O110" s="57">
        <f>_xll.DBRW($E$60,$H$65,$H$63,$H$64,O$73,$C110,$E110,$H$62,$H$68,$H$66)</f>
        <v>-1224762.93</v>
      </c>
      <c r="P110" s="57">
        <f>_xll.DBRW($E$60,$H$65,$H$63,$H$64,P$73,$C110,$E110,$H$62,$H$68,$H$66)</f>
        <v>-1149951.83</v>
      </c>
      <c r="Q110" s="57">
        <f>_xll.DBRW($E$60,$H$65,$H$63,$H$64,Q$73,$C110,$E110,$H$62,$H$68,$H$66)</f>
        <v>-1123571.4700860276</v>
      </c>
      <c r="R110" s="57">
        <f>_xll.DBRW($E$60,$H$65,$H$63,$H$64,R$73,$C110,$E110,$H$62,$H$68,$H$66)</f>
        <v>-1056025.5325792476</v>
      </c>
      <c r="S110" s="57">
        <f>_xll.DBRW($E$60,$H$65,$H$63,$H$64,S$73,$C110,$E110,$H$62,$H$68,$H$66)</f>
        <v>-1082236.890053553</v>
      </c>
      <c r="T110" s="58"/>
      <c r="U110" s="57">
        <f>_xll.DBRW($E$60,$H$65,$H$63,$H$64,U$73,$U$76,$E110,$H$62,$H$68,$H$66)</f>
        <v>-14247674.062461399</v>
      </c>
    </row>
    <row r="111" spans="1:21" s="7" customFormat="1" ht="25.8" x14ac:dyDescent="0.5">
      <c r="A111" s="7" t="str">
        <f>IF(_xll.TM1RPTELISCONSOLIDATED($E$79,$E111),IF(_xll.TM1RPTELLEV($E$74,$E111)&lt;=5,_xll.TM1RPTELLEV($E$79,$E111),"Default"),IF(B111="1","Percent","Leaf"))</f>
        <v>Percent</v>
      </c>
      <c r="B111" s="7" t="str" cm="1">
        <f t="array" ref="B111">_xll.DBRW("Finance:}Elementattributes_Accounts - MA",E111,"Format Flag - MI Reports - Percentages" )</f>
        <v>1</v>
      </c>
      <c r="C111" s="7" t="str" cm="1">
        <f t="array" ref="C111">_xll.DBR("Finance:}ElementAttributes_Accounts - MA",E111,"Period YTD")</f>
        <v>Period</v>
      </c>
      <c r="E111" s="114" t="s">
        <v>183</v>
      </c>
      <c r="F111" s="38" t="s">
        <v>145</v>
      </c>
      <c r="G111" s="37">
        <f>_xll.DBRW($E$60,$H$65,$H$63,$H$64,G$73,$H$67,$E111,$H$62,$H$68,$H$66)</f>
        <v>-0.10237158534190394</v>
      </c>
      <c r="H111" s="89">
        <f>_xll.DBRW($E$60,$H$65,$H$63,$H$64,H$73,$C111,$E111,$H$62,$H$68,$H$66)</f>
        <v>-0.10237158534190394</v>
      </c>
      <c r="I111" s="89">
        <f>_xll.DBRW($E$60,$H$65,$H$63,$H$64,I$73,$C111,$E111,$H$62,$H$68,$H$66)</f>
        <v>-0.10696757065511731</v>
      </c>
      <c r="J111" s="89">
        <f>_xll.DBRW($E$60,$H$65,$H$63,$H$64,J$73,$C111,$E111,$H$62,$H$68,$H$66)</f>
        <v>-0.10461302951422949</v>
      </c>
      <c r="K111" s="89">
        <f>_xll.DBRW($E$60,$H$65,$H$63,$H$64,K$73,$C111,$E111,$H$62,$H$68,$H$66)</f>
        <v>-0.12614175094297295</v>
      </c>
      <c r="L111" s="89">
        <f>_xll.DBRW($E$60,$H$65,$H$63,$H$64,L$73,$C111,$E111,$H$62,$H$68,$H$66)</f>
        <v>-0.11234340915724744</v>
      </c>
      <c r="M111" s="89">
        <f>_xll.DBRW($E$60,$H$65,$H$63,$H$64,M$73,$C111,$E111,$H$62,$H$68,$H$66)</f>
        <v>-0.11082335395916068</v>
      </c>
      <c r="N111" s="89">
        <f>_xll.DBRW($E$60,$H$65,$H$63,$H$64,N$73,$C111,$E111,$H$62,$H$68,$H$66)</f>
        <v>-0.13107901369172273</v>
      </c>
      <c r="O111" s="90">
        <f>_xll.DBRW($E$60,$H$65,$H$63,$H$64,O$73,$C111,$E111,$H$62,$H$68,$H$66)</f>
        <v>-0.13900663494505378</v>
      </c>
      <c r="P111" s="90">
        <f>_xll.DBRW($E$60,$H$65,$H$63,$H$64,P$73,$C111,$E111,$H$62,$H$68,$H$66)</f>
        <v>-0.1048786894904415</v>
      </c>
      <c r="Q111" s="90">
        <f>_xll.DBRW($E$60,$H$65,$H$63,$H$64,Q$73,$C111,$E111,$H$62,$H$68,$H$66)</f>
        <v>-0.11358086497150233</v>
      </c>
      <c r="R111" s="90">
        <f>_xll.DBRW($E$60,$H$65,$H$63,$H$64,R$73,$C111,$E111,$H$62,$H$68,$H$66)</f>
        <v>-9.6681750474569866E-2</v>
      </c>
      <c r="S111" s="90">
        <f>_xll.DBRW($E$60,$H$65,$H$63,$H$64,S$73,$C111,$E111,$H$62,$H$68,$H$66)</f>
        <v>-7.5070008378279721E-2</v>
      </c>
      <c r="T111" s="91"/>
      <c r="U111" s="90">
        <f>_xll.DBRW($E$60,$H$65,$H$63,$H$64,U$73,$U$76,$E111,$H$62,$H$68,$H$66)</f>
        <v>-0.10824829581907368</v>
      </c>
    </row>
    <row r="112" spans="1:21" s="11" customFormat="1" x14ac:dyDescent="0.3">
      <c r="A112" s="10" t="str">
        <f>IF(_xll.TM1RPTELISCONSOLIDATED($E$79,$E112),IF(_xll.TM1RPTELLEV($E$74,$E112)&lt;=5,_xll.TM1RPTELLEV($E$79,$E112),"Default"),IF(B112="1","Percent","Leaf"))</f>
        <v>Leaf</v>
      </c>
      <c r="B112" s="10" t="str" cm="1">
        <f t="array" ref="B112">_xll.DBRW("Finance:}Elementattributes_Accounts - MA",E112,"Format Flag - MI Reports - Percentages" )</f>
        <v/>
      </c>
      <c r="C112" s="11" t="str" cm="1">
        <f t="array" ref="C112">_xll.DBR("Finance:}ElementAttributes_Accounts - MA",E112,"Period YTD")</f>
        <v>Period</v>
      </c>
      <c r="E112" s="113" t="s">
        <v>103</v>
      </c>
      <c r="F112" s="20" t="s">
        <v>145</v>
      </c>
      <c r="G112" s="20">
        <f>_xll.DBRW($E$60,$H$65,$H$63,$H$64,G$73,$H$67,$E112,$H$62,$H$68,$H$66)</f>
        <v>-461514.03</v>
      </c>
      <c r="H112" s="69">
        <f>_xll.DBRW($E$60,$H$65,$H$63,$H$64,H$73,$C112,$E112,$H$62,$H$68,$H$66)</f>
        <v>-461514.03</v>
      </c>
      <c r="I112" s="69">
        <f>_xll.DBRW($E$60,$H$65,$H$63,$H$64,I$73,$C112,$E112,$H$62,$H$68,$H$66)</f>
        <v>-490920.15</v>
      </c>
      <c r="J112" s="69">
        <f>_xll.DBRW($E$60,$H$65,$H$63,$H$64,J$73,$C112,$E112,$H$62,$H$68,$H$66)</f>
        <v>-545611.6</v>
      </c>
      <c r="K112" s="69">
        <f>_xll.DBRW($E$60,$H$65,$H$63,$H$64,K$73,$C112,$E112,$H$62,$H$68,$H$66)</f>
        <v>-464836.79000000004</v>
      </c>
      <c r="L112" s="69">
        <f>_xll.DBRW($E$60,$H$65,$H$63,$H$64,L$73,$C112,$E112,$H$62,$H$68,$H$66)</f>
        <v>-492204.28</v>
      </c>
      <c r="M112" s="69">
        <f>_xll.DBRW($E$60,$H$65,$H$63,$H$64,M$73,$C112,$E112,$H$62,$H$68,$H$66)</f>
        <v>-476115.13999999996</v>
      </c>
      <c r="N112" s="69">
        <f>_xll.DBRW($E$60,$H$65,$H$63,$H$64,N$73,$C112,$E112,$H$62,$H$68,$H$66)</f>
        <v>-459452.88</v>
      </c>
      <c r="O112" s="62">
        <f>_xll.DBRW($E$60,$H$65,$H$63,$H$64,O$73,$C112,$E112,$H$62,$H$68,$H$66)</f>
        <v>-462047.78999999992</v>
      </c>
      <c r="P112" s="62">
        <f>_xll.DBRW($E$60,$H$65,$H$63,$H$64,P$73,$C112,$E112,$H$62,$H$68,$H$66)</f>
        <v>-480411.98</v>
      </c>
      <c r="Q112" s="62">
        <f>_xll.DBRW($E$60,$H$65,$H$63,$H$64,Q$73,$C112,$E112,$H$62,$H$68,$H$66)</f>
        <v>-461465.95429522567</v>
      </c>
      <c r="R112" s="62">
        <f>_xll.DBRW($E$60,$H$65,$H$63,$H$64,R$73,$C112,$E112,$H$62,$H$68,$H$66)</f>
        <v>-440987.81933735334</v>
      </c>
      <c r="S112" s="62">
        <f>_xll.DBRW($E$60,$H$65,$H$63,$H$64,S$73,$C112,$E112,$H$62,$H$68,$H$66)</f>
        <v>-454673.7200600197</v>
      </c>
      <c r="T112" s="63"/>
      <c r="U112" s="64">
        <f>_xll.DBRW($E$60,$H$65,$H$63,$H$64,U$73,$U$76,$E112,$H$62,$H$68,$H$66)</f>
        <v>-5690242.1120893443</v>
      </c>
    </row>
    <row r="113" spans="1:21" s="11" customFormat="1" x14ac:dyDescent="0.3">
      <c r="A113" s="10" t="str">
        <f>IF(_xll.TM1RPTELISCONSOLIDATED($E$79,$E113),IF(_xll.TM1RPTELLEV($E$74,$E113)&lt;=5,_xll.TM1RPTELLEV($E$79,$E113),"Default"),IF(B113="1","Percent","Leaf"))</f>
        <v>Leaf</v>
      </c>
      <c r="B113" s="10" t="str" cm="1">
        <f t="array" ref="B113">_xll.DBRW("Finance:}Elementattributes_Accounts - MA",E113,"Format Flag - MI Reports - Percentages" )</f>
        <v/>
      </c>
      <c r="C113" s="11" t="str" cm="1">
        <f t="array" ref="C113">_xll.DBR("Finance:}ElementAttributes_Accounts - MA",E113,"Period YTD")</f>
        <v>Period</v>
      </c>
      <c r="E113" s="113" t="s">
        <v>115</v>
      </c>
      <c r="F113" s="20" t="s">
        <v>145</v>
      </c>
      <c r="G113" s="20">
        <f>_xll.DBRW($E$60,$H$65,$H$63,$H$64,G$73,$H$67,$E113,$H$62,$H$68,$H$66)</f>
        <v>-3000</v>
      </c>
      <c r="H113" s="69">
        <f>_xll.DBRW($E$60,$H$65,$H$63,$H$64,H$73,$C113,$E113,$H$62,$H$68,$H$66)</f>
        <v>-3000</v>
      </c>
      <c r="I113" s="69">
        <f>_xll.DBRW($E$60,$H$65,$H$63,$H$64,I$73,$C113,$E113,$H$62,$H$68,$H$66)</f>
        <v>-13690.36</v>
      </c>
      <c r="J113" s="69">
        <f>_xll.DBRW($E$60,$H$65,$H$63,$H$64,J$73,$C113,$E113,$H$62,$H$68,$H$66)</f>
        <v>-546937.89</v>
      </c>
      <c r="K113" s="69">
        <f>_xll.DBRW($E$60,$H$65,$H$63,$H$64,K$73,$C113,$E113,$H$62,$H$68,$H$66)</f>
        <v>515000</v>
      </c>
      <c r="L113" s="69">
        <f>_xll.DBRW($E$60,$H$65,$H$63,$H$64,L$73,$C113,$E113,$H$62,$H$68,$H$66)</f>
        <v>0</v>
      </c>
      <c r="M113" s="69">
        <f>_xll.DBRW($E$60,$H$65,$H$63,$H$64,M$73,$C113,$E113,$H$62,$H$68,$H$66)</f>
        <v>-209866.65000000002</v>
      </c>
      <c r="N113" s="69">
        <f>_xll.DBRW($E$60,$H$65,$H$63,$H$64,N$73,$C113,$E113,$H$62,$H$68,$H$66)</f>
        <v>80460.570000000007</v>
      </c>
      <c r="O113" s="62">
        <f>_xll.DBRW($E$60,$H$65,$H$63,$H$64,O$73,$C113,$E113,$H$62,$H$68,$H$66)</f>
        <v>0</v>
      </c>
      <c r="P113" s="62">
        <f>_xll.DBRW($E$60,$H$65,$H$63,$H$64,P$73,$C113,$E113,$H$62,$H$68,$H$66)</f>
        <v>0</v>
      </c>
      <c r="Q113" s="62">
        <f>_xll.DBRW($E$60,$H$65,$H$63,$H$64,Q$73,$C113,$E113,$H$62,$H$68,$H$66)</f>
        <v>0</v>
      </c>
      <c r="R113" s="62">
        <f>_xll.DBRW($E$60,$H$65,$H$63,$H$64,R$73,$C113,$E113,$H$62,$H$68,$H$66)</f>
        <v>-20041.898009737764</v>
      </c>
      <c r="S113" s="62">
        <f>_xll.DBRW($E$60,$H$65,$H$63,$H$64,S$73,$C113,$E113,$H$62,$H$68,$H$66)</f>
        <v>-9418.6146074150183</v>
      </c>
      <c r="T113" s="63"/>
      <c r="U113" s="64">
        <f>_xll.DBRW($E$60,$H$65,$H$63,$H$64,U$73,$U$76,$E113,$H$62,$H$68,$H$66)</f>
        <v>-207494.85243160249</v>
      </c>
    </row>
    <row r="114" spans="1:21" s="11" customFormat="1" x14ac:dyDescent="0.3">
      <c r="A114" s="10" t="str">
        <f>IF(_xll.TM1RPTELISCONSOLIDATED($E$79,$E114),IF(_xll.TM1RPTELLEV($E$74,$E114)&lt;=5,_xll.TM1RPTELLEV($E$79,$E114),"Default"),IF(B114="1","Percent","Leaf"))</f>
        <v>Leaf</v>
      </c>
      <c r="B114" s="10" t="str" cm="1">
        <f t="array" ref="B114">_xll.DBRW("Finance:}Elementattributes_Accounts - MA",E114,"Format Flag - MI Reports - Percentages" )</f>
        <v/>
      </c>
      <c r="C114" s="11" t="str" cm="1">
        <f t="array" ref="C114">_xll.DBR("Finance:}ElementAttributes_Accounts - MA",E114,"Period YTD")</f>
        <v>Period</v>
      </c>
      <c r="E114" s="113" t="s">
        <v>116</v>
      </c>
      <c r="F114" s="20" t="s">
        <v>145</v>
      </c>
      <c r="G114" s="20">
        <f>_xll.DBRW($E$60,$H$65,$H$63,$H$64,G$73,$H$67,$E114,$H$62,$H$68,$H$66)</f>
        <v>-18886.25</v>
      </c>
      <c r="H114" s="69">
        <f>_xll.DBRW($E$60,$H$65,$H$63,$H$64,H$73,$C114,$E114,$H$62,$H$68,$H$66)</f>
        <v>-18886.25</v>
      </c>
      <c r="I114" s="69">
        <f>_xll.DBRW($E$60,$H$65,$H$63,$H$64,I$73,$C114,$E114,$H$62,$H$68,$H$66)</f>
        <v>-18886.25</v>
      </c>
      <c r="J114" s="69">
        <f>_xll.DBRW($E$60,$H$65,$H$63,$H$64,J$73,$C114,$E114,$H$62,$H$68,$H$66)</f>
        <v>-18886.25</v>
      </c>
      <c r="K114" s="69">
        <f>_xll.DBRW($E$60,$H$65,$H$63,$H$64,K$73,$C114,$E114,$H$62,$H$68,$H$66)</f>
        <v>-18886.25</v>
      </c>
      <c r="L114" s="69">
        <f>_xll.DBRW($E$60,$H$65,$H$63,$H$64,L$73,$C114,$E114,$H$62,$H$68,$H$66)</f>
        <v>-18886.25</v>
      </c>
      <c r="M114" s="69">
        <f>_xll.DBRW($E$60,$H$65,$H$63,$H$64,M$73,$C114,$E114,$H$62,$H$68,$H$66)</f>
        <v>79769.75</v>
      </c>
      <c r="N114" s="69">
        <f>_xll.DBRW($E$60,$H$65,$H$63,$H$64,N$73,$C114,$E114,$H$62,$H$68,$H$66)</f>
        <v>-104156</v>
      </c>
      <c r="O114" s="62">
        <f>_xll.DBRW($E$60,$H$65,$H$63,$H$64,O$73,$C114,$E114,$H$62,$H$68,$H$66)</f>
        <v>-5500</v>
      </c>
      <c r="P114" s="62">
        <f>_xll.DBRW($E$60,$H$65,$H$63,$H$64,P$73,$C114,$E114,$H$62,$H$68,$H$66)</f>
        <v>93656</v>
      </c>
      <c r="Q114" s="62">
        <f>_xll.DBRW($E$60,$H$65,$H$63,$H$64,Q$73,$C114,$E114,$H$62,$H$68,$H$66)</f>
        <v>-5500</v>
      </c>
      <c r="R114" s="62">
        <f>_xll.DBRW($E$60,$H$65,$H$63,$H$64,R$73,$C114,$E114,$H$62,$H$68,$H$66)</f>
        <v>-5500</v>
      </c>
      <c r="S114" s="62">
        <f>_xll.DBRW($E$60,$H$65,$H$63,$H$64,S$73,$C114,$E114,$H$62,$H$68,$H$66)</f>
        <v>-5500</v>
      </c>
      <c r="T114" s="63"/>
      <c r="U114" s="64">
        <f>_xll.DBRW($E$60,$H$65,$H$63,$H$64,U$73,$U$76,$E114,$H$62,$H$68,$H$66)</f>
        <v>-47161.5</v>
      </c>
    </row>
    <row r="115" spans="1:21" s="11" customFormat="1" x14ac:dyDescent="0.3">
      <c r="A115" s="10" t="str">
        <f>IF(_xll.TM1RPTELISCONSOLIDATED($E$79,$E115),IF(_xll.TM1RPTELLEV($E$74,$E115)&lt;=5,_xll.TM1RPTELLEV($E$79,$E115),"Default"),IF(B115="1","Percent","Leaf"))</f>
        <v>Leaf</v>
      </c>
      <c r="B115" s="10" t="str" cm="1">
        <f t="array" ref="B115">_xll.DBRW("Finance:}Elementattributes_Accounts - MA",E115,"Format Flag - MI Reports - Percentages" )</f>
        <v/>
      </c>
      <c r="C115" s="11" t="str" cm="1">
        <f t="array" ref="C115">_xll.DBR("Finance:}ElementAttributes_Accounts - MA",E115,"Period YTD")</f>
        <v>Period</v>
      </c>
      <c r="E115" s="113" t="s">
        <v>104</v>
      </c>
      <c r="F115" s="20" t="s">
        <v>145</v>
      </c>
      <c r="G115" s="20">
        <f>_xll.DBRW($E$60,$H$65,$H$63,$H$64,G$73,$H$67,$E115,$H$62,$H$68,$H$66)</f>
        <v>-50777.149999999994</v>
      </c>
      <c r="H115" s="69">
        <f>_xll.DBRW($E$60,$H$65,$H$63,$H$64,H$73,$C115,$E115,$H$62,$H$68,$H$66)</f>
        <v>-50777.149999999994</v>
      </c>
      <c r="I115" s="69">
        <f>_xll.DBRW($E$60,$H$65,$H$63,$H$64,I$73,$C115,$E115,$H$62,$H$68,$H$66)</f>
        <v>-53891.609999999993</v>
      </c>
      <c r="J115" s="69">
        <f>_xll.DBRW($E$60,$H$65,$H$63,$H$64,J$73,$C115,$E115,$H$62,$H$68,$H$66)</f>
        <v>-55564.47</v>
      </c>
      <c r="K115" s="69">
        <f>_xll.DBRW($E$60,$H$65,$H$63,$H$64,K$73,$C115,$E115,$H$62,$H$68,$H$66)</f>
        <v>-58547.32</v>
      </c>
      <c r="L115" s="69">
        <f>_xll.DBRW($E$60,$H$65,$H$63,$H$64,L$73,$C115,$E115,$H$62,$H$68,$H$66)</f>
        <v>-58038.320000000007</v>
      </c>
      <c r="M115" s="69">
        <f>_xll.DBRW($E$60,$H$65,$H$63,$H$64,M$73,$C115,$E115,$H$62,$H$68,$H$66)</f>
        <v>-101403.94999999998</v>
      </c>
      <c r="N115" s="69">
        <f>_xll.DBRW($E$60,$H$65,$H$63,$H$64,N$73,$C115,$E115,$H$62,$H$68,$H$66)</f>
        <v>-62940.87000000001</v>
      </c>
      <c r="O115" s="62">
        <f>_xll.DBRW($E$60,$H$65,$H$63,$H$64,O$73,$C115,$E115,$H$62,$H$68,$H$66)</f>
        <v>-58011.58</v>
      </c>
      <c r="P115" s="62">
        <f>_xll.DBRW($E$60,$H$65,$H$63,$H$64,P$73,$C115,$E115,$H$62,$H$68,$H$66)</f>
        <v>-61494.19999999999</v>
      </c>
      <c r="Q115" s="62">
        <f>_xll.DBRW($E$60,$H$65,$H$63,$H$64,Q$73,$C115,$E115,$H$62,$H$68,$H$66)</f>
        <v>-45478.097445303567</v>
      </c>
      <c r="R115" s="62">
        <f>_xll.DBRW($E$60,$H$65,$H$63,$H$64,R$73,$C115,$E115,$H$62,$H$68,$H$66)</f>
        <v>-41405.408269337633</v>
      </c>
      <c r="S115" s="62">
        <f>_xll.DBRW($E$60,$H$65,$H$63,$H$64,S$73,$C115,$E115,$H$62,$H$68,$H$66)</f>
        <v>25141.121223912065</v>
      </c>
      <c r="T115" s="63"/>
      <c r="U115" s="64">
        <f>_xll.DBRW($E$60,$H$65,$H$63,$H$64,U$73,$U$76,$E115,$H$62,$H$68,$H$66)</f>
        <v>-622411.86327950854</v>
      </c>
    </row>
    <row r="116" spans="1:21" s="11" customFormat="1" x14ac:dyDescent="0.3">
      <c r="A116" s="10" t="str">
        <f>IF(_xll.TM1RPTELISCONSOLIDATED($E$79,$E116),IF(_xll.TM1RPTELLEV($E$74,$E116)&lt;=5,_xll.TM1RPTELLEV($E$79,$E116),"Default"),IF(B116="1","Percent","Leaf"))</f>
        <v>Leaf</v>
      </c>
      <c r="B116" s="10" t="str" cm="1">
        <f t="array" ref="B116">_xll.DBRW("Finance:}Elementattributes_Accounts - MA",E116,"Format Flag - MI Reports - Percentages" )</f>
        <v/>
      </c>
      <c r="C116" s="11" t="str" cm="1">
        <f t="array" ref="C116">_xll.DBR("Finance:}ElementAttributes_Accounts - MA",E116,"Period YTD")</f>
        <v>Period</v>
      </c>
      <c r="E116" s="113" t="s">
        <v>105</v>
      </c>
      <c r="F116" s="20" t="s">
        <v>145</v>
      </c>
      <c r="G116" s="20">
        <f>_xll.DBRW($E$60,$H$65,$H$63,$H$64,G$73,$H$67,$E116,$H$62,$H$68,$H$66)</f>
        <v>-59985.26</v>
      </c>
      <c r="H116" s="69">
        <f>_xll.DBRW($E$60,$H$65,$H$63,$H$64,H$73,$C116,$E116,$H$62,$H$68,$H$66)</f>
        <v>-59985.26</v>
      </c>
      <c r="I116" s="69">
        <f>_xll.DBRW($E$60,$H$65,$H$63,$H$64,I$73,$C116,$E116,$H$62,$H$68,$H$66)</f>
        <v>-74672.48000000001</v>
      </c>
      <c r="J116" s="69">
        <f>_xll.DBRW($E$60,$H$65,$H$63,$H$64,J$73,$C116,$E116,$H$62,$H$68,$H$66)</f>
        <v>-79627.329999999987</v>
      </c>
      <c r="K116" s="69">
        <f>_xll.DBRW($E$60,$H$65,$H$63,$H$64,K$73,$C116,$E116,$H$62,$H$68,$H$66)</f>
        <v>-53356.01999999999</v>
      </c>
      <c r="L116" s="69">
        <f>_xll.DBRW($E$60,$H$65,$H$63,$H$64,L$73,$C116,$E116,$H$62,$H$68,$H$66)</f>
        <v>-78750.81</v>
      </c>
      <c r="M116" s="69">
        <f>_xll.DBRW($E$60,$H$65,$H$63,$H$64,M$73,$C116,$E116,$H$62,$H$68,$H$66)</f>
        <v>-75607.240000000005</v>
      </c>
      <c r="N116" s="69">
        <f>_xll.DBRW($E$60,$H$65,$H$63,$H$64,N$73,$C116,$E116,$H$62,$H$68,$H$66)</f>
        <v>-52538.06</v>
      </c>
      <c r="O116" s="62">
        <f>_xll.DBRW($E$60,$H$65,$H$63,$H$64,O$73,$C116,$E116,$H$62,$H$68,$H$66)</f>
        <v>-51655.340000000004</v>
      </c>
      <c r="P116" s="62">
        <f>_xll.DBRW($E$60,$H$65,$H$63,$H$64,P$73,$C116,$E116,$H$62,$H$68,$H$66)</f>
        <v>-51621.83</v>
      </c>
      <c r="Q116" s="62">
        <f>_xll.DBRW($E$60,$H$65,$H$63,$H$64,Q$73,$C116,$E116,$H$62,$H$68,$H$66)</f>
        <v>-60796.804437023158</v>
      </c>
      <c r="R116" s="62">
        <f>_xll.DBRW($E$60,$H$65,$H$63,$H$64,R$73,$C116,$E116,$H$62,$H$68,$H$66)</f>
        <v>-61982.432098362369</v>
      </c>
      <c r="S116" s="62">
        <f>_xll.DBRW($E$60,$H$65,$H$63,$H$64,S$73,$C116,$E116,$H$62,$H$68,$H$66)</f>
        <v>-65729.430107698005</v>
      </c>
      <c r="T116" s="63"/>
      <c r="U116" s="64">
        <f>_xll.DBRW($E$60,$H$65,$H$63,$H$64,U$73,$U$76,$E116,$H$62,$H$68,$H$66)</f>
        <v>-766323.05358566099</v>
      </c>
    </row>
    <row r="117" spans="1:21" s="11" customFormat="1" x14ac:dyDescent="0.3">
      <c r="A117" s="10" t="str">
        <f>IF(_xll.TM1RPTELISCONSOLIDATED($E$79,$E117),IF(_xll.TM1RPTELLEV($E$74,$E117)&lt;=5,_xll.TM1RPTELLEV($E$79,$E117),"Default"),IF(B117="1","Percent","Leaf"))</f>
        <v>Leaf</v>
      </c>
      <c r="B117" s="10" t="str" cm="1">
        <f t="array" ref="B117">_xll.DBRW("Finance:}Elementattributes_Accounts - MA",E117,"Format Flag - MI Reports - Percentages" )</f>
        <v/>
      </c>
      <c r="C117" s="11" t="str" cm="1">
        <f t="array" ref="C117">_xll.DBR("Finance:}ElementAttributes_Accounts - MA",E117,"Period YTD")</f>
        <v>Period</v>
      </c>
      <c r="E117" s="113" t="s">
        <v>106</v>
      </c>
      <c r="F117" s="20" t="s">
        <v>145</v>
      </c>
      <c r="G117" s="20">
        <f>_xll.DBRW($E$60,$H$65,$H$63,$H$64,G$73,$H$67,$E117,$H$62,$H$68,$H$66)</f>
        <v>-163526.39000000001</v>
      </c>
      <c r="H117" s="69">
        <f>_xll.DBRW($E$60,$H$65,$H$63,$H$64,H$73,$C117,$E117,$H$62,$H$68,$H$66)</f>
        <v>-163526.39000000001</v>
      </c>
      <c r="I117" s="69">
        <f>_xll.DBRW($E$60,$H$65,$H$63,$H$64,I$73,$C117,$E117,$H$62,$H$68,$H$66)</f>
        <v>-168281.76</v>
      </c>
      <c r="J117" s="69">
        <f>_xll.DBRW($E$60,$H$65,$H$63,$H$64,J$73,$C117,$E117,$H$62,$H$68,$H$66)</f>
        <v>-172686.34</v>
      </c>
      <c r="K117" s="69">
        <f>_xll.DBRW($E$60,$H$65,$H$63,$H$64,K$73,$C117,$E117,$H$62,$H$68,$H$66)</f>
        <v>-146775.54000000004</v>
      </c>
      <c r="L117" s="69">
        <f>_xll.DBRW($E$60,$H$65,$H$63,$H$64,L$73,$C117,$E117,$H$62,$H$68,$H$66)</f>
        <v>-147296.57</v>
      </c>
      <c r="M117" s="69">
        <f>_xll.DBRW($E$60,$H$65,$H$63,$H$64,M$73,$C117,$E117,$H$62,$H$68,$H$66)</f>
        <v>-185597.61</v>
      </c>
      <c r="N117" s="69">
        <f>_xll.DBRW($E$60,$H$65,$H$63,$H$64,N$73,$C117,$E117,$H$62,$H$68,$H$66)</f>
        <v>-169733.21</v>
      </c>
      <c r="O117" s="62">
        <f>_xll.DBRW($E$60,$H$65,$H$63,$H$64,O$73,$C117,$E117,$H$62,$H$68,$H$66)</f>
        <v>-195723.8</v>
      </c>
      <c r="P117" s="62">
        <f>_xll.DBRW($E$60,$H$65,$H$63,$H$64,P$73,$C117,$E117,$H$62,$H$68,$H$66)</f>
        <v>-191739.31</v>
      </c>
      <c r="Q117" s="62">
        <f>_xll.DBRW($E$60,$H$65,$H$63,$H$64,Q$73,$C117,$E117,$H$62,$H$68,$H$66)</f>
        <v>-136723.74500859066</v>
      </c>
      <c r="R117" s="62">
        <f>_xll.DBRW($E$60,$H$65,$H$63,$H$64,R$73,$C117,$E117,$H$62,$H$68,$H$66)</f>
        <v>-152633.23902873555</v>
      </c>
      <c r="S117" s="62">
        <f>_xll.DBRW($E$60,$H$65,$H$63,$H$64,S$73,$C117,$E117,$H$62,$H$68,$H$66)</f>
        <v>-62994.915306853916</v>
      </c>
      <c r="T117" s="63"/>
      <c r="U117" s="64">
        <f>_xll.DBRW($E$60,$H$65,$H$63,$H$64,U$73,$U$76,$E117,$H$62,$H$68,$H$66)</f>
        <v>-1893712.4069754032</v>
      </c>
    </row>
    <row r="118" spans="1:21" s="11" customFormat="1" x14ac:dyDescent="0.3">
      <c r="A118" s="10" t="str">
        <f>IF(_xll.TM1RPTELISCONSOLIDATED($E$79,$E118),IF(_xll.TM1RPTELLEV($E$74,$E118)&lt;=5,_xll.TM1RPTELLEV($E$79,$E118),"Default"),IF(B118="1","Percent","Leaf"))</f>
        <v>Leaf</v>
      </c>
      <c r="B118" s="10" t="str" cm="1">
        <f t="array" ref="B118">_xll.DBRW("Finance:}Elementattributes_Accounts - MA",E118,"Format Flag - MI Reports - Percentages" )</f>
        <v/>
      </c>
      <c r="C118" s="11" t="str" cm="1">
        <f t="array" ref="C118">_xll.DBR("Finance:}ElementAttributes_Accounts - MA",E118,"Period YTD")</f>
        <v>Period</v>
      </c>
      <c r="E118" s="113" t="s">
        <v>164</v>
      </c>
      <c r="F118" s="20" t="s">
        <v>145</v>
      </c>
      <c r="G118" s="20">
        <f>_xll.DBRW($E$60,$H$65,$H$63,$H$64,G$73,$H$67,$E118,$H$62,$H$68,$H$66)</f>
        <v>-2312.5</v>
      </c>
      <c r="H118" s="69">
        <f>_xll.DBRW($E$60,$H$65,$H$63,$H$64,H$73,$C118,$E118,$H$62,$H$68,$H$66)</f>
        <v>-2312.5</v>
      </c>
      <c r="I118" s="69">
        <f>_xll.DBRW($E$60,$H$65,$H$63,$H$64,I$73,$C118,$E118,$H$62,$H$68,$H$66)</f>
        <v>-2312.5</v>
      </c>
      <c r="J118" s="69">
        <f>_xll.DBRW($E$60,$H$65,$H$63,$H$64,J$73,$C118,$E118,$H$62,$H$68,$H$66)</f>
        <v>-2312.5</v>
      </c>
      <c r="K118" s="69">
        <f>_xll.DBRW($E$60,$H$65,$H$63,$H$64,K$73,$C118,$E118,$H$62,$H$68,$H$66)</f>
        <v>-2312.5</v>
      </c>
      <c r="L118" s="69">
        <f>_xll.DBRW($E$60,$H$65,$H$63,$H$64,L$73,$C118,$E118,$H$62,$H$68,$H$66)</f>
        <v>-2312.5</v>
      </c>
      <c r="M118" s="69">
        <f>_xll.DBRW($E$60,$H$65,$H$63,$H$64,M$73,$C118,$E118,$H$62,$H$68,$H$66)</f>
        <v>-382892.41000000003</v>
      </c>
      <c r="N118" s="69">
        <f>_xll.DBRW($E$60,$H$65,$H$63,$H$64,N$73,$C118,$E118,$H$62,$H$68,$H$66)</f>
        <v>10971.57</v>
      </c>
      <c r="O118" s="62">
        <f>_xll.DBRW($E$60,$H$65,$H$63,$H$64,O$73,$C118,$E118,$H$62,$H$68,$H$66)</f>
        <v>-29228.1</v>
      </c>
      <c r="P118" s="62">
        <f>_xll.DBRW($E$60,$H$65,$H$63,$H$64,P$73,$C118,$E118,$H$62,$H$68,$H$66)</f>
        <v>-69235.09</v>
      </c>
      <c r="Q118" s="62">
        <f>_xll.DBRW($E$60,$H$65,$H$63,$H$64,Q$73,$C118,$E118,$H$62,$H$68,$H$66)</f>
        <v>-39519.265798679917</v>
      </c>
      <c r="R118" s="62">
        <f>_xll.DBRW($E$60,$H$65,$H$63,$H$64,R$73,$C118,$E118,$H$62,$H$68,$H$66)</f>
        <v>64649.923737531069</v>
      </c>
      <c r="S118" s="62">
        <f>_xll.DBRW($E$60,$H$65,$H$63,$H$64,S$73,$C118,$E118,$H$62,$H$68,$H$66)</f>
        <v>-115781.61305258833</v>
      </c>
      <c r="T118" s="63"/>
      <c r="U118" s="64">
        <f>_xll.DBRW($E$60,$H$65,$H$63,$H$64,U$73,$U$76,$E118,$H$62,$H$68,$H$66)</f>
        <v>-572597.49559455644</v>
      </c>
    </row>
    <row r="119" spans="1:21" s="11" customFormat="1" x14ac:dyDescent="0.3">
      <c r="A119" s="10" t="str">
        <f>IF(_xll.TM1RPTELISCONSOLIDATED($E$79,$E119),IF(_xll.TM1RPTELLEV($E$74,$E119)&lt;=5,_xll.TM1RPTELLEV($E$79,$E119),"Default"),IF(B119="1","Percent","Leaf"))</f>
        <v>Leaf</v>
      </c>
      <c r="B119" s="10" t="str" cm="1">
        <f t="array" ref="B119">_xll.DBRW("Finance:}Elementattributes_Accounts - MA",E119,"Format Flag - MI Reports - Percentages" )</f>
        <v/>
      </c>
      <c r="C119" s="11" t="str" cm="1">
        <f t="array" ref="C119">_xll.DBR("Finance:}ElementAttributes_Accounts - MA",E119,"Period YTD")</f>
        <v>Period</v>
      </c>
      <c r="E119" s="113" t="s">
        <v>107</v>
      </c>
      <c r="F119" s="20" t="s">
        <v>145</v>
      </c>
      <c r="G119" s="20">
        <f>_xll.DBRW($E$60,$H$65,$H$63,$H$64,G$73,$H$67,$E119,$H$62,$H$68,$H$66)</f>
        <v>-138610.62999999998</v>
      </c>
      <c r="H119" s="69">
        <f>_xll.DBRW($E$60,$H$65,$H$63,$H$64,H$73,$C119,$E119,$H$62,$H$68,$H$66)</f>
        <v>-138610.62999999998</v>
      </c>
      <c r="I119" s="69">
        <f>_xll.DBRW($E$60,$H$65,$H$63,$H$64,I$73,$C119,$E119,$H$62,$H$68,$H$66)</f>
        <v>-129882.29</v>
      </c>
      <c r="J119" s="69">
        <f>_xll.DBRW($E$60,$H$65,$H$63,$H$64,J$73,$C119,$E119,$H$62,$H$68,$H$66)</f>
        <v>-174209.37</v>
      </c>
      <c r="K119" s="69">
        <f>_xll.DBRW($E$60,$H$65,$H$63,$H$64,K$73,$C119,$E119,$H$62,$H$68,$H$66)</f>
        <v>-149302.18</v>
      </c>
      <c r="L119" s="69">
        <f>_xll.DBRW($E$60,$H$65,$H$63,$H$64,L$73,$C119,$E119,$H$62,$H$68,$H$66)</f>
        <v>-222977.01</v>
      </c>
      <c r="M119" s="69">
        <f>_xll.DBRW($E$60,$H$65,$H$63,$H$64,M$73,$C119,$E119,$H$62,$H$68,$H$66)</f>
        <v>5585.510000000002</v>
      </c>
      <c r="N119" s="69">
        <f>_xll.DBRW($E$60,$H$65,$H$63,$H$64,N$73,$C119,$E119,$H$62,$H$68,$H$66)</f>
        <v>-136284.56</v>
      </c>
      <c r="O119" s="62">
        <f>_xll.DBRW($E$60,$H$65,$H$63,$H$64,O$73,$C119,$E119,$H$62,$H$68,$H$66)</f>
        <v>-80621.320000000007</v>
      </c>
      <c r="P119" s="62">
        <f>_xll.DBRW($E$60,$H$65,$H$63,$H$64,P$73,$C119,$E119,$H$62,$H$68,$H$66)</f>
        <v>-164303.47999999998</v>
      </c>
      <c r="Q119" s="62">
        <f>_xll.DBRW($E$60,$H$65,$H$63,$H$64,Q$73,$C119,$E119,$H$62,$H$68,$H$66)</f>
        <v>-78198.386071971647</v>
      </c>
      <c r="R119" s="62">
        <f>_xll.DBRW($E$60,$H$65,$H$63,$H$64,R$73,$C119,$E119,$H$62,$H$68,$H$66)</f>
        <v>-207457.78822437217</v>
      </c>
      <c r="S119" s="62">
        <f>_xll.DBRW($E$60,$H$65,$H$63,$H$64,S$73,$C119,$E119,$H$62,$H$68,$H$66)</f>
        <v>-226691.16383169722</v>
      </c>
      <c r="T119" s="63"/>
      <c r="U119" s="64">
        <f>_xll.DBRW($E$60,$H$65,$H$63,$H$64,U$73,$U$76,$E119,$H$62,$H$68,$H$66)</f>
        <v>-1702952.6490224965</v>
      </c>
    </row>
    <row r="120" spans="1:21" s="11" customFormat="1" x14ac:dyDescent="0.3">
      <c r="A120" s="10" t="str">
        <f>IF(_xll.TM1RPTELISCONSOLIDATED($E$79,$E120),IF(_xll.TM1RPTELLEV($E$74,$E120)&lt;=5,_xll.TM1RPTELLEV($E$79,$E120),"Default"),IF(B120="1","Percent","Leaf"))</f>
        <v>Leaf</v>
      </c>
      <c r="B120" s="10" t="str" cm="1">
        <f t="array" ref="B120">_xll.DBRW("Finance:}Elementattributes_Accounts - MA",E120,"Format Flag - MI Reports - Percentages" )</f>
        <v/>
      </c>
      <c r="C120" s="11" t="str" cm="1">
        <f t="array" ref="C120">_xll.DBR("Finance:}ElementAttributes_Accounts - MA",E120,"Period YTD")</f>
        <v>Period</v>
      </c>
      <c r="E120" s="113" t="s">
        <v>108</v>
      </c>
      <c r="F120" s="20" t="s">
        <v>145</v>
      </c>
      <c r="G120" s="20">
        <f>_xll.DBRW($E$60,$H$65,$H$63,$H$64,G$73,$H$67,$E120,$H$62,$H$68,$H$66)</f>
        <v>-273047.25000000006</v>
      </c>
      <c r="H120" s="69">
        <f>_xll.DBRW($E$60,$H$65,$H$63,$H$64,H$73,$C120,$E120,$H$62,$H$68,$H$66)</f>
        <v>-273047.25000000006</v>
      </c>
      <c r="I120" s="69">
        <f>_xll.DBRW($E$60,$H$65,$H$63,$H$64,I$73,$C120,$E120,$H$62,$H$68,$H$66)</f>
        <v>-231595.97000000003</v>
      </c>
      <c r="J120" s="69">
        <f>_xll.DBRW($E$60,$H$65,$H$63,$H$64,J$73,$C120,$E120,$H$62,$H$68,$H$66)</f>
        <v>-262338.82999999996</v>
      </c>
      <c r="K120" s="69">
        <f>_xll.DBRW($E$60,$H$65,$H$63,$H$64,K$73,$C120,$E120,$H$62,$H$68,$H$66)</f>
        <v>-268165.06</v>
      </c>
      <c r="L120" s="69">
        <f>_xll.DBRW($E$60,$H$65,$H$63,$H$64,L$73,$C120,$E120,$H$62,$H$68,$H$66)</f>
        <v>-232772.55999999997</v>
      </c>
      <c r="M120" s="69">
        <f>_xll.DBRW($E$60,$H$65,$H$63,$H$64,M$73,$C120,$E120,$H$62,$H$68,$H$66)</f>
        <v>-181339.57</v>
      </c>
      <c r="N120" s="69">
        <f>_xll.DBRW($E$60,$H$65,$H$63,$H$64,N$73,$C120,$E120,$H$62,$H$68,$H$66)</f>
        <v>-297673.91000000003</v>
      </c>
      <c r="O120" s="62">
        <f>_xll.DBRW($E$60,$H$65,$H$63,$H$64,O$73,$C120,$E120,$H$62,$H$68,$H$66)</f>
        <v>-251181.43000000002</v>
      </c>
      <c r="P120" s="62">
        <f>_xll.DBRW($E$60,$H$65,$H$63,$H$64,P$73,$C120,$E120,$H$62,$H$68,$H$66)</f>
        <v>-233022.58</v>
      </c>
      <c r="Q120" s="62">
        <f>_xll.DBRW($E$60,$H$65,$H$63,$H$64,Q$73,$C120,$E120,$H$62,$H$68,$H$66)</f>
        <v>-257243.39567202196</v>
      </c>
      <c r="R120" s="62">
        <f>_xll.DBRW($E$60,$H$65,$H$63,$H$64,R$73,$C120,$E120,$H$62,$H$68,$H$66)</f>
        <v>-235072.99554759855</v>
      </c>
      <c r="S120" s="62">
        <f>_xll.DBRW($E$60,$H$65,$H$63,$H$64,S$73,$C120,$E120,$H$62,$H$68,$H$66)</f>
        <v>-307602.67592227674</v>
      </c>
      <c r="T120" s="63"/>
      <c r="U120" s="64">
        <f>_xll.DBRW($E$60,$H$65,$H$63,$H$64,U$73,$U$76,$E120,$H$62,$H$68,$H$66)</f>
        <v>-3031056.2190560014</v>
      </c>
    </row>
    <row r="121" spans="1:21" s="11" customFormat="1" x14ac:dyDescent="0.3">
      <c r="A121" s="10" t="str">
        <f>IF(_xll.TM1RPTELISCONSOLIDATED($E$79,$E121),IF(_xll.TM1RPTELLEV($E$74,$E121)&lt;=5,_xll.TM1RPTELLEV($E$79,$E121),"Default"),IF(B121="1","Percent","Leaf"))</f>
        <v>Leaf</v>
      </c>
      <c r="B121" s="10" t="str" cm="1">
        <f t="array" ref="B121">_xll.DBRW("Finance:}Elementattributes_Accounts - MA",E121,"Format Flag - MI Reports - Percentages" )</f>
        <v/>
      </c>
      <c r="C121" s="11" t="str" cm="1">
        <f t="array" ref="C121">_xll.DBR("Finance:}ElementAttributes_Accounts - MA",E121,"Period YTD")</f>
        <v>Period</v>
      </c>
      <c r="E121" s="113" t="s">
        <v>109</v>
      </c>
      <c r="F121" s="20" t="s">
        <v>145</v>
      </c>
      <c r="G121" s="20">
        <f>_xll.DBRW($E$60,$H$65,$H$63,$H$64,G$73,$H$67,$E121,$H$62,$H$68,$H$66)</f>
        <v>-133671.71</v>
      </c>
      <c r="H121" s="69">
        <f>_xll.DBRW($E$60,$H$65,$H$63,$H$64,H$73,$C121,$E121,$H$62,$H$68,$H$66)</f>
        <v>-133671.71</v>
      </c>
      <c r="I121" s="69">
        <f>_xll.DBRW($E$60,$H$65,$H$63,$H$64,I$73,$C121,$E121,$H$62,$H$68,$H$66)</f>
        <v>-120798.18</v>
      </c>
      <c r="J121" s="69">
        <f>_xll.DBRW($E$60,$H$65,$H$63,$H$64,J$73,$C121,$E121,$H$62,$H$68,$H$66)</f>
        <v>-216620.57</v>
      </c>
      <c r="K121" s="69">
        <f>_xll.DBRW($E$60,$H$65,$H$63,$H$64,K$73,$C121,$E121,$H$62,$H$68,$H$66)</f>
        <v>-149943.35999999999</v>
      </c>
      <c r="L121" s="69">
        <f>_xll.DBRW($E$60,$H$65,$H$63,$H$64,L$73,$C121,$E121,$H$62,$H$68,$H$66)</f>
        <v>-123624.94</v>
      </c>
      <c r="M121" s="69">
        <f>_xll.DBRW($E$60,$H$65,$H$63,$H$64,M$73,$C121,$E121,$H$62,$H$68,$H$66)</f>
        <v>-143917.12</v>
      </c>
      <c r="N121" s="69">
        <f>_xll.DBRW($E$60,$H$65,$H$63,$H$64,N$73,$C121,$E121,$H$62,$H$68,$H$66)</f>
        <v>-134527.07</v>
      </c>
      <c r="O121" s="62">
        <f>_xll.DBRW($E$60,$H$65,$H$63,$H$64,O$73,$C121,$E121,$H$62,$H$68,$H$66)</f>
        <v>-143078.85999999999</v>
      </c>
      <c r="P121" s="62">
        <f>_xll.DBRW($E$60,$H$65,$H$63,$H$64,P$73,$C121,$E121,$H$62,$H$68,$H$66)</f>
        <v>-83175.320000000007</v>
      </c>
      <c r="Q121" s="62">
        <f>_xll.DBRW($E$60,$H$65,$H$63,$H$64,Q$73,$C121,$E121,$H$62,$H$68,$H$66)</f>
        <v>-284907.18915940967</v>
      </c>
      <c r="R121" s="62">
        <f>_xll.DBRW($E$60,$H$65,$H$63,$H$64,R$73,$C121,$E121,$H$62,$H$68,$H$66)</f>
        <v>-263013.48138853518</v>
      </c>
      <c r="S121" s="62">
        <f>_xll.DBRW($E$60,$H$65,$H$63,$H$64,S$73,$C121,$E121,$H$62,$H$68,$H$66)</f>
        <v>-7806.7779734304204</v>
      </c>
      <c r="T121" s="63"/>
      <c r="U121" s="64">
        <f>_xll.DBRW($E$60,$H$65,$H$63,$H$64,U$73,$U$76,$E121,$H$62,$H$68,$H$66)</f>
        <v>-1805084.5659116374</v>
      </c>
    </row>
    <row r="122" spans="1:21" s="11" customFormat="1" x14ac:dyDescent="0.3">
      <c r="A122" s="10" t="str">
        <f>IF(_xll.TM1RPTELISCONSOLIDATED($E$79,$E122),IF(_xll.TM1RPTELLEV($E$74,$E122)&lt;=5,_xll.TM1RPTELLEV($E$79,$E122),"Default"),IF(B122="1","Percent","Leaf"))</f>
        <v>Leaf</v>
      </c>
      <c r="B122" s="10" t="str" cm="1">
        <f t="array" ref="B122">_xll.DBRW("Finance:}Elementattributes_Accounts - MA",E122,"Format Flag - MI Reports - Percentages" )</f>
        <v/>
      </c>
      <c r="C122" s="11" t="str" cm="1">
        <f t="array" ref="C122">_xll.DBR("Finance:}ElementAttributes_Accounts - MA",E122,"Period YTD")</f>
        <v>Period</v>
      </c>
      <c r="E122" s="113" t="s">
        <v>124</v>
      </c>
      <c r="F122" s="20" t="s">
        <v>145</v>
      </c>
      <c r="G122" s="20">
        <f>_xll.DBRW($E$60,$H$65,$H$63,$H$64,G$73,$H$67,$E122,$H$62,$H$68,$H$66)</f>
        <v>-30157.64</v>
      </c>
      <c r="H122" s="69">
        <f>_xll.DBRW($E$60,$H$65,$H$63,$H$64,H$73,$C122,$E122,$H$62,$H$68,$H$66)</f>
        <v>-30157.64</v>
      </c>
      <c r="I122" s="69">
        <f>_xll.DBRW($E$60,$H$65,$H$63,$H$64,I$73,$C122,$E122,$H$62,$H$68,$H$66)</f>
        <v>48751.94</v>
      </c>
      <c r="J122" s="69">
        <f>_xll.DBRW($E$60,$H$65,$H$63,$H$64,J$73,$C122,$E122,$H$62,$H$68,$H$66)</f>
        <v>-15040.560000000001</v>
      </c>
      <c r="K122" s="69">
        <f>_xll.DBRW($E$60,$H$65,$H$63,$H$64,K$73,$C122,$E122,$H$62,$H$68,$H$66)</f>
        <v>-53005.200000000004</v>
      </c>
      <c r="L122" s="69">
        <f>_xll.DBRW($E$60,$H$65,$H$63,$H$64,L$73,$C122,$E122,$H$62,$H$68,$H$66)</f>
        <v>28581.449999999997</v>
      </c>
      <c r="M122" s="69">
        <f>_xll.DBRW($E$60,$H$65,$H$63,$H$64,M$73,$C122,$E122,$H$62,$H$68,$H$66)</f>
        <v>-3062.1900000000005</v>
      </c>
      <c r="N122" s="69">
        <f>_xll.DBRW($E$60,$H$65,$H$63,$H$64,N$73,$C122,$E122,$H$62,$H$68,$H$66)</f>
        <v>37134.269999999997</v>
      </c>
      <c r="O122" s="62">
        <f>_xll.DBRW($E$60,$H$65,$H$63,$H$64,O$73,$C122,$E122,$H$62,$H$68,$H$66)</f>
        <v>-43719.77</v>
      </c>
      <c r="P122" s="62">
        <f>_xll.DBRW($E$60,$H$65,$H$63,$H$64,P$73,$C122,$E122,$H$62,$H$68,$H$66)</f>
        <v>-14420.629999999997</v>
      </c>
      <c r="Q122" s="62">
        <f>_xll.DBRW($E$60,$H$65,$H$63,$H$64,Q$73,$C122,$E122,$H$62,$H$68,$H$66)</f>
        <v>1105.7348966527179</v>
      </c>
      <c r="R122" s="62">
        <f>_xll.DBRW($E$60,$H$65,$H$63,$H$64,R$73,$C122,$E122,$H$62,$H$68,$H$66)</f>
        <v>-6976.4954537321255</v>
      </c>
      <c r="S122" s="62">
        <f>_xll.DBRW($E$60,$H$65,$H$63,$H$64,S$73,$C122,$E122,$H$62,$H$68,$H$66)</f>
        <v>-35194.433176500184</v>
      </c>
      <c r="T122" s="63"/>
      <c r="U122" s="64">
        <f>_xll.DBRW($E$60,$H$65,$H$63,$H$64,U$73,$U$76,$E122,$H$62,$H$68,$H$66)</f>
        <v>-86003.519338446829</v>
      </c>
    </row>
    <row r="123" spans="1:21" s="11" customFormat="1" x14ac:dyDescent="0.3">
      <c r="A123" s="10" t="str">
        <f>IF(_xll.TM1RPTELISCONSOLIDATED($E$79,$E123),IF(_xll.TM1RPTELLEV($E$74,$E123)&lt;=5,_xll.TM1RPTELLEV($E$79,$E123),"Default"),IF(B123="1","Percent","Leaf"))</f>
        <v>Leaf</v>
      </c>
      <c r="B123" s="10" t="str" cm="1">
        <f t="array" ref="B123">_xll.DBRW("Finance:}Elementattributes_Accounts - MA",E123,"Format Flag - MI Reports - Percentages" )</f>
        <v/>
      </c>
      <c r="C123" s="11" t="str" cm="1">
        <f t="array" ref="C123">_xll.DBR("Finance:}ElementAttributes_Accounts - MA",E123,"Period YTD")</f>
        <v>Period</v>
      </c>
      <c r="E123" s="113" t="s">
        <v>110</v>
      </c>
      <c r="F123" s="20" t="s">
        <v>145</v>
      </c>
      <c r="G123" s="20">
        <f>_xll.DBRW($E$60,$H$65,$H$63,$H$64,G$73,$H$67,$E123,$H$62,$H$68,$H$66)</f>
        <v>-127310.6</v>
      </c>
      <c r="H123" s="69">
        <f>_xll.DBRW($E$60,$H$65,$H$63,$H$64,H$73,$C123,$E123,$H$62,$H$68,$H$66)</f>
        <v>-127310.6</v>
      </c>
      <c r="I123" s="69">
        <f>_xll.DBRW($E$60,$H$65,$H$63,$H$64,I$73,$C123,$E123,$H$62,$H$68,$H$66)</f>
        <v>-116890.48</v>
      </c>
      <c r="J123" s="69">
        <f>_xll.DBRW($E$60,$H$65,$H$63,$H$64,J$73,$C123,$E123,$H$62,$H$68,$H$66)</f>
        <v>-130609.90000000001</v>
      </c>
      <c r="K123" s="69">
        <f>_xll.DBRW($E$60,$H$65,$H$63,$H$64,K$73,$C123,$E123,$H$62,$H$68,$H$66)</f>
        <v>-123057.21000000002</v>
      </c>
      <c r="L123" s="69">
        <f>_xll.DBRW($E$60,$H$65,$H$63,$H$64,L$73,$C123,$E123,$H$62,$H$68,$H$66)</f>
        <v>-125945.69</v>
      </c>
      <c r="M123" s="69">
        <f>_xll.DBRW($E$60,$H$65,$H$63,$H$64,M$73,$C123,$E123,$H$62,$H$68,$H$66)</f>
        <v>-144952.29</v>
      </c>
      <c r="N123" s="69">
        <f>_xll.DBRW($E$60,$H$65,$H$63,$H$64,N$73,$C123,$E123,$H$62,$H$68,$H$66)</f>
        <v>-110783.23999999999</v>
      </c>
      <c r="O123" s="62">
        <f>_xll.DBRW($E$60,$H$65,$H$63,$H$64,O$73,$C123,$E123,$H$62,$H$68,$H$66)</f>
        <v>-107863.96</v>
      </c>
      <c r="P123" s="62">
        <f>_xll.DBRW($E$60,$H$65,$H$63,$H$64,P$73,$C123,$E123,$H$62,$H$68,$H$66)</f>
        <v>-97767.85</v>
      </c>
      <c r="Q123" s="62">
        <f>_xll.DBRW($E$60,$H$65,$H$63,$H$64,Q$73,$C123,$E123,$H$62,$H$68,$H$66)</f>
        <v>-95737.44828682908</v>
      </c>
      <c r="R123" s="62">
        <f>_xll.DBRW($E$60,$H$65,$H$63,$H$64,R$73,$C123,$E123,$H$62,$H$68,$H$66)</f>
        <v>-94561.024469383294</v>
      </c>
      <c r="S123" s="62">
        <f>_xll.DBRW($E$60,$H$65,$H$63,$H$64,S$73,$C123,$E123,$H$62,$H$68,$H$66)</f>
        <v>-103666.18980646027</v>
      </c>
      <c r="T123" s="63"/>
      <c r="U123" s="64">
        <f>_xll.DBRW($E$60,$H$65,$H$63,$H$64,U$73,$U$76,$E123,$H$62,$H$68,$H$66)</f>
        <v>-1379145.896482443</v>
      </c>
    </row>
    <row r="124" spans="1:21" s="11" customFormat="1" x14ac:dyDescent="0.3">
      <c r="A124" s="10" t="str">
        <f>IF(_xll.TM1RPTELISCONSOLIDATED($E$79,$E124),IF(_xll.TM1RPTELLEV($E$74,$E124)&lt;=5,_xll.TM1RPTELLEV($E$79,$E124),"Default"),IF(B124="1","Percent","Leaf"))</f>
        <v>Leaf</v>
      </c>
      <c r="B124" s="10" t="str" cm="1">
        <f t="array" ref="B124">_xll.DBRW("Finance:}Elementattributes_Accounts - MA",E124,"Format Flag - MI Reports - Percentages" )</f>
        <v/>
      </c>
      <c r="C124" s="11" t="str" cm="1">
        <f t="array" ref="C124">_xll.DBR("Finance:}ElementAttributes_Accounts - MA",E124,"Period YTD")</f>
        <v>Period</v>
      </c>
      <c r="E124" s="113" t="s">
        <v>111</v>
      </c>
      <c r="F124" s="20" t="s">
        <v>145</v>
      </c>
      <c r="G124" s="20">
        <f>_xll.DBRW($E$60,$H$65,$H$63,$H$64,G$73,$H$67,$E124,$H$62,$H$68,$H$66)</f>
        <v>-22912.69</v>
      </c>
      <c r="H124" s="69">
        <f>_xll.DBRW($E$60,$H$65,$H$63,$H$64,H$73,$C124,$E124,$H$62,$H$68,$H$66)</f>
        <v>-22912.69</v>
      </c>
      <c r="I124" s="69">
        <f>_xll.DBRW($E$60,$H$65,$H$63,$H$64,I$73,$C124,$E124,$H$62,$H$68,$H$66)</f>
        <v>-38398.22</v>
      </c>
      <c r="J124" s="69">
        <f>_xll.DBRW($E$60,$H$65,$H$63,$H$64,J$73,$C124,$E124,$H$62,$H$68,$H$66)</f>
        <v>-37322.6</v>
      </c>
      <c r="K124" s="69">
        <f>_xll.DBRW($E$60,$H$65,$H$63,$H$64,K$73,$C124,$E124,$H$62,$H$68,$H$66)</f>
        <v>-43767.54</v>
      </c>
      <c r="L124" s="69">
        <f>_xll.DBRW($E$60,$H$65,$H$63,$H$64,L$73,$C124,$E124,$H$62,$H$68,$H$66)</f>
        <v>-20552.080000000002</v>
      </c>
      <c r="M124" s="69">
        <f>_xll.DBRW($E$60,$H$65,$H$63,$H$64,M$73,$C124,$E124,$H$62,$H$68,$H$66)</f>
        <v>-6545.6899999999987</v>
      </c>
      <c r="N124" s="69">
        <f>_xll.DBRW($E$60,$H$65,$H$63,$H$64,N$73,$C124,$E124,$H$62,$H$68,$H$66)</f>
        <v>-17053.54</v>
      </c>
      <c r="O124" s="62">
        <f>_xll.DBRW($E$60,$H$65,$H$63,$H$64,O$73,$C124,$E124,$H$62,$H$68,$H$66)</f>
        <v>-8923.61</v>
      </c>
      <c r="P124" s="62">
        <f>_xll.DBRW($E$60,$H$65,$H$63,$H$64,P$73,$C124,$E124,$H$62,$H$68,$H$66)</f>
        <v>-26122.89</v>
      </c>
      <c r="Q124" s="62">
        <f>_xll.DBRW($E$60,$H$65,$H$63,$H$64,Q$73,$C124,$E124,$H$62,$H$68,$H$66)</f>
        <v>-26735.071401884445</v>
      </c>
      <c r="R124" s="62">
        <f>_xll.DBRW($E$60,$H$65,$H$63,$H$64,R$73,$C124,$E124,$H$62,$H$68,$H$66)</f>
        <v>-7918.6335951146339</v>
      </c>
      <c r="S124" s="62">
        <f>_xll.DBRW($E$60,$H$65,$H$63,$H$64,S$73,$C124,$E124,$H$62,$H$68,$H$66)</f>
        <v>-4774.577035942988</v>
      </c>
      <c r="T124" s="63"/>
      <c r="U124" s="64">
        <f>_xll.DBRW($E$60,$H$65,$H$63,$H$64,U$73,$U$76,$E124,$H$62,$H$68,$H$66)</f>
        <v>-261027.15340122479</v>
      </c>
    </row>
    <row r="125" spans="1:21" s="11" customFormat="1" x14ac:dyDescent="0.3">
      <c r="A125" s="10" t="str">
        <f>IF(_xll.TM1RPTELISCONSOLIDATED($E$79,$E125),IF(_xll.TM1RPTELLEV($E$74,$E125)&lt;=5,_xll.TM1RPTELLEV($E$79,$E125),"Default"),IF(B125="1","Percent","Leaf"))</f>
        <v>Leaf</v>
      </c>
      <c r="B125" s="10" t="str" cm="1">
        <f t="array" ref="B125">_xll.DBRW("Finance:}Elementattributes_Accounts - MA",E125,"Format Flag - MI Reports - Percentages" )</f>
        <v/>
      </c>
      <c r="C125" s="11" t="str" cm="1">
        <f t="array" ref="C125">_xll.DBR("Finance:}ElementAttributes_Accounts - MA",E125,"Period YTD")</f>
        <v>Period</v>
      </c>
      <c r="E125" s="113" t="s">
        <v>125</v>
      </c>
      <c r="F125" s="20" t="s">
        <v>145</v>
      </c>
      <c r="G125" s="20">
        <f>_xll.DBRW($E$60,$H$65,$H$63,$H$64,G$73,$H$67,$E125,$H$62,$H$68,$H$66)</f>
        <v>-15913.800000000001</v>
      </c>
      <c r="H125" s="69">
        <f>_xll.DBRW($E$60,$H$65,$H$63,$H$64,H$73,$C125,$E125,$H$62,$H$68,$H$66)</f>
        <v>-15913.800000000001</v>
      </c>
      <c r="I125" s="69">
        <f>_xll.DBRW($E$60,$H$65,$H$63,$H$64,I$73,$C125,$E125,$H$62,$H$68,$H$66)</f>
        <v>-18308.520000000004</v>
      </c>
      <c r="J125" s="69">
        <f>_xll.DBRW($E$60,$H$65,$H$63,$H$64,J$73,$C125,$E125,$H$62,$H$68,$H$66)</f>
        <v>-24224.53</v>
      </c>
      <c r="K125" s="69">
        <f>_xll.DBRW($E$60,$H$65,$H$63,$H$64,K$73,$C125,$E125,$H$62,$H$68,$H$66)</f>
        <v>-27732.089999999997</v>
      </c>
      <c r="L125" s="69">
        <f>_xll.DBRW($E$60,$H$65,$H$63,$H$64,L$73,$C125,$E125,$H$62,$H$68,$H$66)</f>
        <v>-21577.11</v>
      </c>
      <c r="M125" s="69">
        <f>_xll.DBRW($E$60,$H$65,$H$63,$H$64,M$73,$C125,$E125,$H$62,$H$68,$H$66)</f>
        <v>-15679.97</v>
      </c>
      <c r="N125" s="69">
        <f>_xll.DBRW($E$60,$H$65,$H$63,$H$64,N$73,$C125,$E125,$H$62,$H$68,$H$66)</f>
        <v>-10382.16</v>
      </c>
      <c r="O125" s="62">
        <f>_xll.DBRW($E$60,$H$65,$H$63,$H$64,O$73,$C125,$E125,$H$62,$H$68,$H$66)</f>
        <v>-13829.57</v>
      </c>
      <c r="P125" s="62">
        <f>_xll.DBRW($E$60,$H$65,$H$63,$H$64,P$73,$C125,$E125,$H$62,$H$68,$H$66)</f>
        <v>-8963.0300000000007</v>
      </c>
      <c r="Q125" s="62">
        <f>_xll.DBRW($E$60,$H$65,$H$63,$H$64,Q$73,$C125,$E125,$H$62,$H$68,$H$66)</f>
        <v>-13589.089036705336</v>
      </c>
      <c r="R125" s="62">
        <f>_xll.DBRW($E$60,$H$65,$H$63,$H$64,R$73,$C125,$E125,$H$62,$H$68,$H$66)</f>
        <v>-27826.143387944365</v>
      </c>
      <c r="S125" s="62">
        <f>_xll.DBRW($E$60,$H$65,$H$63,$H$64,S$73,$C125,$E125,$H$62,$H$68,$H$66)</f>
        <v>-26071.869496643732</v>
      </c>
      <c r="T125" s="63"/>
      <c r="U125" s="64">
        <f>_xll.DBRW($E$60,$H$65,$H$63,$H$64,U$73,$U$76,$E125,$H$62,$H$68,$H$66)</f>
        <v>-224097.87267465715</v>
      </c>
    </row>
    <row r="126" spans="1:21" s="11" customFormat="1" x14ac:dyDescent="0.3">
      <c r="A126" s="10" t="str">
        <f>IF(_xll.TM1RPTELISCONSOLIDATED($E$79,$E126),IF(_xll.TM1RPTELLEV($E$74,$E126)&lt;=5,_xll.TM1RPTELLEV($E$79,$E126),"Default"),IF(B126="1","Percent","Leaf"))</f>
        <v>Leaf</v>
      </c>
      <c r="B126" s="10" t="str" cm="1">
        <f t="array" ref="B126">_xll.DBRW("Finance:}Elementattributes_Accounts - MA",E126,"Format Flag - MI Reports - Percentages" )</f>
        <v/>
      </c>
      <c r="C126" s="11" t="str" cm="1">
        <f t="array" ref="C126">_xll.DBR("Finance:}ElementAttributes_Accounts - MA",E126,"Period YTD")</f>
        <v>Period</v>
      </c>
      <c r="E126" s="113" t="s">
        <v>112</v>
      </c>
      <c r="F126" s="20" t="s">
        <v>145</v>
      </c>
      <c r="G126" s="20">
        <f>_xll.DBRW($E$60,$H$65,$H$63,$H$64,G$73,$H$67,$E126,$H$62,$H$68,$H$66)</f>
        <v>-18415.080000000002</v>
      </c>
      <c r="H126" s="69">
        <f>_xll.DBRW($E$60,$H$65,$H$63,$H$64,H$73,$C126,$E126,$H$62,$H$68,$H$66)</f>
        <v>-18415.080000000002</v>
      </c>
      <c r="I126" s="69">
        <f>_xll.DBRW($E$60,$H$65,$H$63,$H$64,I$73,$C126,$E126,$H$62,$H$68,$H$66)</f>
        <v>-18204.759999999998</v>
      </c>
      <c r="J126" s="69">
        <f>_xll.DBRW($E$60,$H$65,$H$63,$H$64,J$73,$C126,$E126,$H$62,$H$68,$H$66)</f>
        <v>-18309.919999999998</v>
      </c>
      <c r="K126" s="69">
        <f>_xll.DBRW($E$60,$H$65,$H$63,$H$64,K$73,$C126,$E126,$H$62,$H$68,$H$66)</f>
        <v>-18309.919999999998</v>
      </c>
      <c r="L126" s="69">
        <f>_xll.DBRW($E$60,$H$65,$H$63,$H$64,L$73,$C126,$E126,$H$62,$H$68,$H$66)</f>
        <v>-18945.900000000001</v>
      </c>
      <c r="M126" s="69">
        <f>_xll.DBRW($E$60,$H$65,$H$63,$H$64,M$73,$C126,$E126,$H$62,$H$68,$H$66)</f>
        <v>-18945.900000000001</v>
      </c>
      <c r="N126" s="69">
        <f>_xll.DBRW($E$60,$H$65,$H$63,$H$64,N$73,$C126,$E126,$H$62,$H$68,$H$66)</f>
        <v>-18945.900000000001</v>
      </c>
      <c r="O126" s="62">
        <f>_xll.DBRW($E$60,$H$65,$H$63,$H$64,O$73,$C126,$E126,$H$62,$H$68,$H$66)</f>
        <v>-18945.900000000001</v>
      </c>
      <c r="P126" s="62">
        <f>_xll.DBRW($E$60,$H$65,$H$63,$H$64,P$73,$C126,$E126,$H$62,$H$68,$H$66)</f>
        <v>-14445.52</v>
      </c>
      <c r="Q126" s="62">
        <f>_xll.DBRW($E$60,$H$65,$H$63,$H$64,Q$73,$C126,$E126,$H$62,$H$68,$H$66)</f>
        <v>-14445.52</v>
      </c>
      <c r="R126" s="62">
        <f>_xll.DBRW($E$60,$H$65,$H$63,$H$64,R$73,$C126,$E126,$H$62,$H$68,$H$66)</f>
        <v>-14513.04</v>
      </c>
      <c r="S126" s="62">
        <f>_xll.DBRW($E$60,$H$65,$H$63,$H$64,S$73,$C126,$E126,$H$62,$H$68,$H$66)</f>
        <v>-14494.83</v>
      </c>
      <c r="T126" s="63"/>
      <c r="U126" s="64">
        <f>_xll.DBRW($E$60,$H$65,$H$63,$H$64,U$73,$U$76,$E126,$H$62,$H$68,$H$66)</f>
        <v>-206922.18999999994</v>
      </c>
    </row>
    <row r="127" spans="1:21" s="11" customFormat="1" x14ac:dyDescent="0.3">
      <c r="A127" s="10" t="str">
        <f>IF(_xll.TM1RPTELISCONSOLIDATED($E$79,$E127),IF(_xll.TM1RPTELLEV($E$74,$E127)&lt;=5,_xll.TM1RPTELLEV($E$79,$E127),"Default"),IF(B127="1","Percent","Leaf"))</f>
        <v>Leaf</v>
      </c>
      <c r="B127" s="10" t="str" cm="1">
        <f t="array" ref="B127">_xll.DBRW("Finance:}Elementattributes_Accounts - MA",E127,"Format Flag - MI Reports - Percentages" )</f>
        <v/>
      </c>
      <c r="C127" s="11" t="str" cm="1">
        <f t="array" ref="C127">_xll.DBR("Finance:}ElementAttributes_Accounts - MA",E127,"Period YTD")</f>
        <v>Period</v>
      </c>
      <c r="E127" s="113" t="s">
        <v>113</v>
      </c>
      <c r="F127" s="20" t="s">
        <v>145</v>
      </c>
      <c r="G127" s="20">
        <f>_xll.DBRW($E$60,$H$65,$H$63,$H$64,G$73,$H$67,$E127,$H$62,$H$68,$H$66)</f>
        <v>4448.99</v>
      </c>
      <c r="H127" s="69">
        <f>_xll.DBRW($E$60,$H$65,$H$63,$H$64,H$73,$C127,$E127,$H$62,$H$68,$H$66)</f>
        <v>4448.99</v>
      </c>
      <c r="I127" s="69">
        <f>_xll.DBRW($E$60,$H$65,$H$63,$H$64,I$73,$C127,$E127,$H$62,$H$68,$H$66)</f>
        <v>4378.68</v>
      </c>
      <c r="J127" s="69">
        <f>_xll.DBRW($E$60,$H$65,$H$63,$H$64,J$73,$C127,$E127,$H$62,$H$68,$H$66)</f>
        <v>4434.33</v>
      </c>
      <c r="K127" s="69">
        <f>_xll.DBRW($E$60,$H$65,$H$63,$H$64,K$73,$C127,$E127,$H$62,$H$68,$H$66)</f>
        <v>4779.99</v>
      </c>
      <c r="L127" s="69">
        <f>_xll.DBRW($E$60,$H$65,$H$63,$H$64,L$73,$C127,$E127,$H$62,$H$68,$H$66)</f>
        <v>4728.8</v>
      </c>
      <c r="M127" s="69">
        <f>_xll.DBRW($E$60,$H$65,$H$63,$H$64,M$73,$C127,$E127,$H$62,$H$68,$H$66)</f>
        <v>4799.9799999999996</v>
      </c>
      <c r="N127" s="69">
        <f>_xll.DBRW($E$60,$H$65,$H$63,$H$64,N$73,$C127,$E127,$H$62,$H$68,$H$66)</f>
        <v>4910.25</v>
      </c>
      <c r="O127" s="62">
        <f>_xll.DBRW($E$60,$H$65,$H$63,$H$64,O$73,$C127,$E127,$H$62,$H$68,$H$66)</f>
        <v>4942.43</v>
      </c>
      <c r="P127" s="62">
        <f>_xll.DBRW($E$60,$H$65,$H$63,$H$64,P$73,$C127,$E127,$H$62,$H$68,$H$66)</f>
        <v>4780.3500000000004</v>
      </c>
      <c r="Q127" s="62">
        <f>_xll.DBRW($E$60,$H$65,$H$63,$H$64,Q$73,$C127,$E127,$H$62,$H$68,$H$66)</f>
        <v>4724.3522875794442</v>
      </c>
      <c r="R127" s="62">
        <f>_xll.DBRW($E$60,$H$65,$H$63,$H$64,R$73,$C127,$E127,$H$62,$H$68,$H$66)</f>
        <v>4705.3131989544318</v>
      </c>
      <c r="S127" s="62">
        <f>_xll.DBRW($E$60,$H$65,$H$63,$H$64,S$73,$C127,$E127,$H$62,$H$68,$H$66)</f>
        <v>120022.87639680761</v>
      </c>
      <c r="T127" s="63"/>
      <c r="U127" s="64">
        <f>_xll.DBRW($E$60,$H$65,$H$63,$H$64,U$73,$U$76,$E127,$H$62,$H$68,$H$66)</f>
        <v>171656.34623412386</v>
      </c>
    </row>
    <row r="128" spans="1:21" s="11" customFormat="1" x14ac:dyDescent="0.3">
      <c r="A128" s="10" t="str">
        <f>IF(_xll.TM1RPTELISCONSOLIDATED($E$79,$E128),IF(_xll.TM1RPTELLEV($E$74,$E128)&lt;=5,_xll.TM1RPTELLEV($E$79,$E128),"Default"),IF(B128="1","Percent","Leaf"))</f>
        <v>Leaf</v>
      </c>
      <c r="B128" s="10" t="str" cm="1">
        <f t="array" ref="B128">_xll.DBRW("Finance:}Elementattributes_Accounts - MA",E128,"Format Flag - MI Reports - Percentages" )</f>
        <v/>
      </c>
      <c r="C128" s="11" t="str" cm="1">
        <f t="array" ref="C128">_xll.DBR("Finance:}ElementAttributes_Accounts - MA",E128,"Period YTD")</f>
        <v>Period</v>
      </c>
      <c r="E128" s="113" t="s">
        <v>114</v>
      </c>
      <c r="F128" s="20" t="s">
        <v>145</v>
      </c>
      <c r="G128" s="20">
        <f>_xll.DBRW($E$60,$H$65,$H$63,$H$64,G$73,$H$67,$E128,$H$62,$H$68,$H$66)</f>
        <v>110993.26</v>
      </c>
      <c r="H128" s="69">
        <f>_xll.DBRW($E$60,$H$65,$H$63,$H$64,H$73,$C128,$E128,$H$62,$H$68,$H$66)</f>
        <v>110993.26</v>
      </c>
      <c r="I128" s="69">
        <f>_xll.DBRW($E$60,$H$65,$H$63,$H$64,I$73,$C128,$E128,$H$62,$H$68,$H$66)</f>
        <v>109104.20999999999</v>
      </c>
      <c r="J128" s="69">
        <f>_xll.DBRW($E$60,$H$65,$H$63,$H$64,J$73,$C128,$E128,$H$62,$H$68,$H$66)</f>
        <v>109628.98</v>
      </c>
      <c r="K128" s="69">
        <f>_xll.DBRW($E$60,$H$65,$H$63,$H$64,K$73,$C128,$E128,$H$62,$H$68,$H$66)</f>
        <v>108957.34</v>
      </c>
      <c r="L128" s="69">
        <f>_xll.DBRW($E$60,$H$65,$H$63,$H$64,L$73,$C128,$E128,$H$62,$H$68,$H$66)</f>
        <v>112107.43</v>
      </c>
      <c r="M128" s="69">
        <f>_xll.DBRW($E$60,$H$65,$H$63,$H$64,M$73,$C128,$E128,$H$62,$H$68,$H$66)</f>
        <v>113567.49</v>
      </c>
      <c r="N128" s="69">
        <f>_xll.DBRW($E$60,$H$65,$H$63,$H$64,N$73,$C128,$E128,$H$62,$H$68,$H$66)</f>
        <v>114031.22</v>
      </c>
      <c r="O128" s="62">
        <f>_xll.DBRW($E$60,$H$65,$H$63,$H$64,O$73,$C128,$E128,$H$62,$H$68,$H$66)</f>
        <v>112467.1</v>
      </c>
      <c r="P128" s="62">
        <f>_xll.DBRW($E$60,$H$65,$H$63,$H$64,P$73,$C128,$E128,$H$62,$H$68,$H$66)</f>
        <v>111372.61</v>
      </c>
      <c r="Q128" s="62">
        <f>_xll.DBRW($E$60,$H$65,$H$63,$H$64,Q$73,$C128,$E128,$H$62,$H$68,$H$66)</f>
        <v>110855.65579864969</v>
      </c>
      <c r="R128" s="62">
        <f>_xll.DBRW($E$60,$H$65,$H$63,$H$64,R$73,$C128,$E128,$H$62,$H$68,$H$66)</f>
        <v>110247.99688220723</v>
      </c>
      <c r="S128" s="62">
        <f>_xll.DBRW($E$60,$H$65,$H$63,$H$64,S$73,$C128,$E128,$H$62,$H$68,$H$66)</f>
        <v>113694.83147444129</v>
      </c>
      <c r="T128" s="63"/>
      <c r="U128" s="64">
        <f>_xll.DBRW($E$60,$H$65,$H$63,$H$64,U$73,$U$76,$E128,$H$62,$H$68,$H$66)</f>
        <v>1337028.1313110234</v>
      </c>
    </row>
    <row r="129" spans="1:21" s="9" customFormat="1" ht="25.8" x14ac:dyDescent="0.5">
      <c r="A129" s="8" t="str">
        <f ca="1">IF(_xll.TM1RPTELISCONSOLIDATED($E$79,$E129),IF(_xll.TM1RPTELLEV($E$74,$E129)&lt;=5,_xll.TM1RPTELLEV($E$79,$E129),"Default"),IF(B129="1","Percent","Leaf"))</f>
        <v>Default</v>
      </c>
      <c r="B129" s="8" t="str" cm="1">
        <f t="array" ref="B129">_xll.DBRW("Finance:}Elementattributes_Accounts - MA",E129,"Format Flag - MI Reports - Percentages" )</f>
        <v/>
      </c>
      <c r="C129" s="9" t="str" cm="1">
        <f t="array" ref="C129">_xll.DBR("Finance:}ElementAttributes_Accounts - MA",E129,"Period YTD")</f>
        <v>Period</v>
      </c>
      <c r="E129" s="114" t="s">
        <v>127</v>
      </c>
      <c r="F129" s="38" t="s">
        <v>145</v>
      </c>
      <c r="G129" s="37">
        <f>_xll.DBRW($E$60,$H$65,$H$63,$H$64,G$73,$H$67,$E129,$H$62,$H$68,$H$66)</f>
        <v>-1404598.7300000002</v>
      </c>
      <c r="H129" s="56">
        <f>_xll.DBRW($E$60,$H$65,$H$63,$H$64,H$73,$C129,$E129,$H$62,$H$68,$H$66)</f>
        <v>-1404598.7300000002</v>
      </c>
      <c r="I129" s="56">
        <f>_xll.DBRW($E$60,$H$65,$H$63,$H$64,I$73,$C129,$E129,$H$62,$H$68,$H$66)</f>
        <v>-1334498.7000000002</v>
      </c>
      <c r="J129" s="56">
        <f>_xll.DBRW($E$60,$H$65,$H$63,$H$64,J$73,$C129,$E129,$H$62,$H$68,$H$66)</f>
        <v>-2186239.3499999996</v>
      </c>
      <c r="K129" s="56">
        <f>_xll.DBRW($E$60,$H$65,$H$63,$H$64,K$73,$C129,$E129,$H$62,$H$68,$H$66)</f>
        <v>-949259.64999999979</v>
      </c>
      <c r="L129" s="56">
        <f>_xll.DBRW($E$60,$H$65,$H$63,$H$64,L$73,$C129,$E129,$H$62,$H$68,$H$66)</f>
        <v>-1418466.3400000003</v>
      </c>
      <c r="M129" s="56">
        <f>_xll.DBRW($E$60,$H$65,$H$63,$H$64,M$73,$C129,$E129,$H$62,$H$68,$H$66)</f>
        <v>-1742203</v>
      </c>
      <c r="N129" s="56">
        <f>_xll.DBRW($E$60,$H$65,$H$63,$H$64,N$73,$C129,$E129,$H$62,$H$68,$H$66)</f>
        <v>-1326963.52</v>
      </c>
      <c r="O129" s="57">
        <f>_xll.DBRW($E$60,$H$65,$H$63,$H$64,O$73,$C129,$E129,$H$62,$H$68,$H$66)</f>
        <v>-1352921.5000000002</v>
      </c>
      <c r="P129" s="57">
        <f>_xll.DBRW($E$60,$H$65,$H$63,$H$64,P$73,$C129,$E129,$H$62,$H$68,$H$66)</f>
        <v>-1286914.7499999998</v>
      </c>
      <c r="Q129" s="57">
        <f>_xll.DBRW($E$60,$H$65,$H$63,$H$64,Q$73,$C129,$E129,$H$62,$H$68,$H$66)</f>
        <v>-1403654.2236307636</v>
      </c>
      <c r="R129" s="57">
        <f>_xll.DBRW($E$60,$H$65,$H$63,$H$64,R$73,$C129,$E129,$H$62,$H$68,$H$66)</f>
        <v>-1400287.1649915143</v>
      </c>
      <c r="S129" s="57">
        <f>_xll.DBRW($E$60,$H$65,$H$63,$H$64,S$73,$C129,$E129,$H$62,$H$68,$H$66)</f>
        <v>-1181541.9812823657</v>
      </c>
      <c r="T129" s="58"/>
      <c r="U129" s="57">
        <f>_xll.DBRW($E$60,$H$65,$H$63,$H$64,U$73,$U$76,$E129,$H$62,$H$68,$H$66)</f>
        <v>-16987548.872297838</v>
      </c>
    </row>
    <row r="130" spans="1:21" s="7" customFormat="1" ht="25.8" x14ac:dyDescent="0.5">
      <c r="A130" s="7" t="str">
        <f>IF(_xll.TM1RPTELISCONSOLIDATED($E$79,$E130),IF(_xll.TM1RPTELLEV($E$74,$E130)&lt;=5,_xll.TM1RPTELLEV($E$79,$E130),"Default"),IF(B130="1","Percent","Leaf"))</f>
        <v>Percent</v>
      </c>
      <c r="B130" s="7" t="str" cm="1">
        <f t="array" ref="B130">_xll.DBRW("Finance:}Elementattributes_Accounts - MA",E130,"Format Flag - MI Reports - Percentages" )</f>
        <v>1</v>
      </c>
      <c r="C130" s="7" t="str" cm="1">
        <f t="array" ref="C130">_xll.DBR("Finance:}ElementAttributes_Accounts - MA",E130,"Period YTD")</f>
        <v>Period</v>
      </c>
      <c r="E130" s="114" t="s">
        <v>184</v>
      </c>
      <c r="F130" s="38" t="s">
        <v>145</v>
      </c>
      <c r="G130" s="37">
        <f>_xll.DBRW($E$60,$H$65,$H$63,$H$64,G$73,$H$67,$E130,$H$62,$H$68,$H$66)</f>
        <v>-0.13652831237928512</v>
      </c>
      <c r="H130" s="89">
        <f>_xll.DBRW($E$60,$H$65,$H$63,$H$64,H$73,$C130,$E130,$H$62,$H$68,$H$66)</f>
        <v>-0.13652831237928512</v>
      </c>
      <c r="I130" s="89">
        <f>_xll.DBRW($E$60,$H$65,$H$63,$H$64,I$73,$C130,$E130,$H$62,$H$68,$H$66)</f>
        <v>-0.10956468730809589</v>
      </c>
      <c r="J130" s="89">
        <f>_xll.DBRW($E$60,$H$65,$H$63,$H$64,J$73,$C130,$E130,$H$62,$H$68,$H$66)</f>
        <v>-0.16101332722989256</v>
      </c>
      <c r="K130" s="89">
        <f>_xll.DBRW($E$60,$H$65,$H$63,$H$64,K$73,$C130,$E130,$H$62,$H$68,$H$66)</f>
        <v>-0.11005025444647022</v>
      </c>
      <c r="L130" s="89">
        <f>_xll.DBRW($E$60,$H$65,$H$63,$H$64,L$73,$C130,$E130,$H$62,$H$68,$H$66)</f>
        <v>-0.14158024482299528</v>
      </c>
      <c r="M130" s="89">
        <f>_xll.DBRW($E$60,$H$65,$H$63,$H$64,M$73,$C130,$E130,$H$62,$H$68,$H$66)</f>
        <v>-0.13968509928750772</v>
      </c>
      <c r="N130" s="89">
        <f>_xll.DBRW($E$60,$H$65,$H$63,$H$64,N$73,$C130,$E130,$H$62,$H$68,$H$66)</f>
        <v>-0.14040867653906541</v>
      </c>
      <c r="O130" s="90">
        <f>_xll.DBRW($E$60,$H$65,$H$63,$H$64,O$73,$C130,$E130,$H$62,$H$68,$H$66)</f>
        <v>-0.15355221851776213</v>
      </c>
      <c r="P130" s="90">
        <f>_xll.DBRW($E$60,$H$65,$H$63,$H$64,P$73,$C130,$E130,$H$62,$H$68,$H$66)</f>
        <v>-0.11737007494124267</v>
      </c>
      <c r="Q130" s="90">
        <f>_xll.DBRW($E$60,$H$65,$H$63,$H$64,Q$73,$C130,$E130,$H$62,$H$68,$H$66)</f>
        <v>-0.14189418749541394</v>
      </c>
      <c r="R130" s="90">
        <f>_xll.DBRW($E$60,$H$65,$H$63,$H$64,R$73,$C130,$E130,$H$62,$H$68,$H$66)</f>
        <v>-0.12819975474247627</v>
      </c>
      <c r="S130" s="90">
        <f>_xll.DBRW($E$60,$H$65,$H$63,$H$64,S$73,$C130,$E130,$H$62,$H$68,$H$66)</f>
        <v>-8.1958365353603221E-2</v>
      </c>
      <c r="T130" s="91"/>
      <c r="U130" s="90">
        <f>_xll.DBRW($E$60,$H$65,$H$63,$H$64,U$73,$U$76,$E130,$H$62,$H$68,$H$66)</f>
        <v>-0.12906480085857522</v>
      </c>
    </row>
    <row r="131" spans="1:21" s="9" customFormat="1" ht="25.8" x14ac:dyDescent="0.5">
      <c r="A131" s="8" t="str">
        <f ca="1">IF(_xll.TM1RPTELISCONSOLIDATED($E$79,$E131),IF(_xll.TM1RPTELLEV($E$74,$E131)&lt;=5,_xll.TM1RPTELLEV($E$79,$E131),"Default"),IF(B131="1","Percent","Leaf"))</f>
        <v>Default</v>
      </c>
      <c r="B131" s="8" t="str" cm="1">
        <f t="array" ref="B131">_xll.DBRW("Finance:}Elementattributes_Accounts - MA",E131,"Format Flag - MI Reports - Percentages" )</f>
        <v/>
      </c>
      <c r="C131" s="9" t="str" cm="1">
        <f t="array" ref="C131">_xll.DBR("Finance:}ElementAttributes_Accounts - MA",E131,"Period YTD")</f>
        <v>Period</v>
      </c>
      <c r="E131" s="114" t="s">
        <v>128</v>
      </c>
      <c r="F131" s="38" t="s">
        <v>145</v>
      </c>
      <c r="G131" s="37">
        <f>_xll.DBRW($E$60,$H$65,$H$63,$H$64,G$73,$H$67,$E131,$H$62,$H$68,$H$66)</f>
        <v>718001.56000000075</v>
      </c>
      <c r="H131" s="56">
        <f>_xll.DBRW($E$60,$H$65,$H$63,$H$64,H$73,$C131,$E131,$H$62,$H$68,$H$66)</f>
        <v>718001.56000000075</v>
      </c>
      <c r="I131" s="56">
        <f>_xll.DBRW($E$60,$H$65,$H$63,$H$64,I$73,$C131,$E131,$H$62,$H$68,$H$66)</f>
        <v>849825.50999999943</v>
      </c>
      <c r="J131" s="56">
        <f>_xll.DBRW($E$60,$H$65,$H$63,$H$64,J$73,$C131,$E131,$H$62,$H$68,$H$66)</f>
        <v>1202244.9499999988</v>
      </c>
      <c r="K131" s="56">
        <f>_xll.DBRW($E$60,$H$65,$H$63,$H$64,K$73,$C131,$E131,$H$62,$H$68,$H$66)</f>
        <v>704652.30000000121</v>
      </c>
      <c r="L131" s="56">
        <f>_xll.DBRW($E$60,$H$65,$H$63,$H$64,L$73,$C131,$E131,$H$62,$H$68,$H$66)</f>
        <v>862153.26999999874</v>
      </c>
      <c r="M131" s="56">
        <f>_xll.DBRW($E$60,$H$65,$H$63,$H$64,M$73,$C131,$E131,$H$62,$H$68,$H$66)</f>
        <v>1493359.4999999998</v>
      </c>
      <c r="N131" s="56">
        <f>_xll.DBRW($E$60,$H$65,$H$63,$H$64,N$73,$C131,$E131,$H$62,$H$68,$H$66)</f>
        <v>789082.92999999865</v>
      </c>
      <c r="O131" s="57">
        <f>_xll.DBRW($E$60,$H$65,$H$63,$H$64,O$73,$C131,$E131,$H$62,$H$68,$H$66)</f>
        <v>525587.86000000034</v>
      </c>
      <c r="P131" s="57">
        <f>_xll.DBRW($E$60,$H$65,$H$63,$H$64,P$73,$C131,$E131,$H$62,$H$68,$H$66)</f>
        <v>1276157.1500000001</v>
      </c>
      <c r="Q131" s="57">
        <f>_xll.DBRW($E$60,$H$65,$H$63,$H$64,Q$73,$C131,$E131,$H$62,$H$68,$H$66)</f>
        <v>916651.18540974811</v>
      </c>
      <c r="R131" s="57">
        <f>_xll.DBRW($E$60,$H$65,$H$63,$H$64,R$73,$C131,$E131,$H$62,$H$68,$H$66)</f>
        <v>1608421.3671147313</v>
      </c>
      <c r="S131" s="57">
        <f>_xll.DBRW($E$60,$H$65,$H$63,$H$64,S$73,$C131,$E131,$H$62,$H$68,$H$66)</f>
        <v>2632286.5564870057</v>
      </c>
      <c r="T131" s="58"/>
      <c r="U131" s="57">
        <f>_xll.DBRW($E$60,$H$65,$H$63,$H$64,U$73,$U$76,$E131,$H$62,$H$68,$H$66)</f>
        <v>13578424.113648882</v>
      </c>
    </row>
    <row r="132" spans="1:21" s="11" customFormat="1" x14ac:dyDescent="0.3">
      <c r="A132" s="10" t="str">
        <f>IF(_xll.TM1RPTELISCONSOLIDATED($E$79,$E132),IF(_xll.TM1RPTELLEV($E$74,$E132)&lt;=5,_xll.TM1RPTELLEV($E$79,$E132),"Default"),IF(B132="1","Percent","Leaf"))</f>
        <v>Leaf</v>
      </c>
      <c r="B132" s="10" t="str" cm="1">
        <f t="array" ref="B132">_xll.DBRW("Finance:}Elementattributes_Accounts - MA",E132,"Format Flag - MI Reports - Percentages" )</f>
        <v/>
      </c>
      <c r="C132" s="11" t="str" cm="1">
        <f t="array" ref="C132">_xll.DBR("Finance:}ElementAttributes_Accounts - MA",E132,"Period YTD")</f>
        <v>Period</v>
      </c>
      <c r="E132" s="113" t="s">
        <v>101</v>
      </c>
      <c r="F132" s="20" t="s">
        <v>145</v>
      </c>
      <c r="G132" s="20">
        <f>_xll.DBRW($E$60,$H$65,$H$63,$H$64,G$73,$H$67,$E132,$H$62,$H$68,$H$66)</f>
        <v>-395626.56000000006</v>
      </c>
      <c r="H132" s="69">
        <f>_xll.DBRW($E$60,$H$65,$H$63,$H$64,H$73,$C132,$E132,$H$62,$H$68,$H$66)</f>
        <v>-395626.56000000006</v>
      </c>
      <c r="I132" s="69">
        <f>_xll.DBRW($E$60,$H$65,$H$63,$H$64,I$73,$C132,$E132,$H$62,$H$68,$H$66)</f>
        <v>-463118.88</v>
      </c>
      <c r="J132" s="69">
        <f>_xll.DBRW($E$60,$H$65,$H$63,$H$64,J$73,$C132,$E132,$H$62,$H$68,$H$66)</f>
        <v>-482400.16000000003</v>
      </c>
      <c r="K132" s="69">
        <f>_xll.DBRW($E$60,$H$65,$H$63,$H$64,K$73,$C132,$E132,$H$62,$H$68,$H$66)</f>
        <v>-402455.82999999996</v>
      </c>
      <c r="L132" s="69">
        <f>_xll.DBRW($E$60,$H$65,$H$63,$H$64,L$73,$C132,$E132,$H$62,$H$68,$H$66)</f>
        <v>-406896.35000000003</v>
      </c>
      <c r="M132" s="69">
        <f>_xll.DBRW($E$60,$H$65,$H$63,$H$64,M$73,$C132,$E132,$H$62,$H$68,$H$66)</f>
        <v>-388162.57</v>
      </c>
      <c r="N132" s="69">
        <f>_xll.DBRW($E$60,$H$65,$H$63,$H$64,N$73,$C132,$E132,$H$62,$H$68,$H$66)</f>
        <v>-397691.75000000006</v>
      </c>
      <c r="O132" s="62">
        <f>_xll.DBRW($E$60,$H$65,$H$63,$H$64,O$73,$C132,$E132,$H$62,$H$68,$H$66)</f>
        <v>-402449.27999999997</v>
      </c>
      <c r="P132" s="62">
        <f>_xll.DBRW($E$60,$H$65,$H$63,$H$64,P$73,$C132,$E132,$H$62,$H$68,$H$66)</f>
        <v>-329216.92</v>
      </c>
      <c r="Q132" s="62">
        <f>_xll.DBRW($E$60,$H$65,$H$63,$H$64,Q$73,$C132,$E132,$H$62,$H$68,$H$66)</f>
        <v>-399737.52186122572</v>
      </c>
      <c r="R132" s="62">
        <f>_xll.DBRW($E$60,$H$65,$H$63,$H$64,R$73,$C132,$E132,$H$62,$H$68,$H$66)</f>
        <v>-400647.49795481632</v>
      </c>
      <c r="S132" s="62">
        <f>_xll.DBRW($E$60,$H$65,$H$63,$H$64,S$73,$C132,$E132,$H$62,$H$68,$H$66)</f>
        <v>-405167.40331407089</v>
      </c>
      <c r="T132" s="63"/>
      <c r="U132" s="64">
        <f>_xll.DBRW($E$60,$H$65,$H$63,$H$64,U$73,$U$76,$E132,$H$62,$H$68,$H$66)</f>
        <v>-4873570.7227644362</v>
      </c>
    </row>
    <row r="133" spans="1:21" s="11" customFormat="1" x14ac:dyDescent="0.3">
      <c r="A133" s="10" t="str">
        <f>IF(_xll.TM1RPTELISCONSOLIDATED($E$79,$E133),IF(_xll.TM1RPTELLEV($E$74,$E133)&lt;=5,_xll.TM1RPTELLEV($E$79,$E133),"Default"),IF(B133="1","Percent","Leaf"))</f>
        <v>Leaf</v>
      </c>
      <c r="B133" s="10" t="str" cm="1">
        <f t="array" ref="B133">_xll.DBRW("Finance:}Elementattributes_Accounts - MA",E133,"Format Flag - MI Reports - Percentages" )</f>
        <v/>
      </c>
      <c r="C133" s="11" t="str" cm="1">
        <f t="array" ref="C133">_xll.DBR("Finance:}ElementAttributes_Accounts - MA",E133,"Period YTD")</f>
        <v>Period</v>
      </c>
      <c r="E133" s="113" t="s">
        <v>123</v>
      </c>
      <c r="F133" s="20" t="s">
        <v>145</v>
      </c>
      <c r="G133" s="20">
        <f>_xll.DBRW($E$60,$H$65,$H$63,$H$64,G$73,$H$67,$E133,$H$62,$H$68,$H$66)</f>
        <v>-225991.99999999997</v>
      </c>
      <c r="H133" s="69">
        <f>_xll.DBRW($E$60,$H$65,$H$63,$H$64,H$73,$C133,$E133,$H$62,$H$68,$H$66)</f>
        <v>-225991.99999999997</v>
      </c>
      <c r="I133" s="69">
        <f>_xll.DBRW($E$60,$H$65,$H$63,$H$64,I$73,$C133,$E133,$H$62,$H$68,$H$66)</f>
        <v>-227096.87999999998</v>
      </c>
      <c r="J133" s="69">
        <f>_xll.DBRW($E$60,$H$65,$H$63,$H$64,J$73,$C133,$E133,$H$62,$H$68,$H$66)</f>
        <v>-221729.24999999997</v>
      </c>
      <c r="K133" s="69">
        <f>_xll.DBRW($E$60,$H$65,$H$63,$H$64,K$73,$C133,$E133,$H$62,$H$68,$H$66)</f>
        <v>-208151.64999999997</v>
      </c>
      <c r="L133" s="69">
        <f>_xll.DBRW($E$60,$H$65,$H$63,$H$64,L$73,$C133,$E133,$H$62,$H$68,$H$66)</f>
        <v>-215738.96999999997</v>
      </c>
      <c r="M133" s="69">
        <f>_xll.DBRW($E$60,$H$65,$H$63,$H$64,M$73,$C133,$E133,$H$62,$H$68,$H$66)</f>
        <v>-220125.54999999996</v>
      </c>
      <c r="N133" s="69">
        <f>_xll.DBRW($E$60,$H$65,$H$63,$H$64,N$73,$C133,$E133,$H$62,$H$68,$H$66)</f>
        <v>-220846.96999999997</v>
      </c>
      <c r="O133" s="62">
        <f>_xll.DBRW($E$60,$H$65,$H$63,$H$64,O$73,$C133,$E133,$H$62,$H$68,$H$66)</f>
        <v>-216538.93000000002</v>
      </c>
      <c r="P133" s="62">
        <f>_xll.DBRW($E$60,$H$65,$H$63,$H$64,P$73,$C133,$E133,$H$62,$H$68,$H$66)</f>
        <v>-225329.01</v>
      </c>
      <c r="Q133" s="62">
        <f>_xll.DBRW($E$60,$H$65,$H$63,$H$64,Q$73,$C133,$E133,$H$62,$H$68,$H$66)</f>
        <v>-215982.11020187233</v>
      </c>
      <c r="R133" s="62">
        <f>_xll.DBRW($E$60,$H$65,$H$63,$H$64,R$73,$C133,$E133,$H$62,$H$68,$H$66)</f>
        <v>-215775.91064261046</v>
      </c>
      <c r="S133" s="62">
        <f>_xll.DBRW($E$60,$H$65,$H$63,$H$64,S$73,$C133,$E133,$H$62,$H$68,$H$66)</f>
        <v>-274856.67230190843</v>
      </c>
      <c r="T133" s="63"/>
      <c r="U133" s="64">
        <f>_xll.DBRW($E$60,$H$65,$H$63,$H$64,U$73,$U$76,$E133,$H$62,$H$68,$H$66)</f>
        <v>-2688163.8848768016</v>
      </c>
    </row>
    <row r="134" spans="1:21" s="11" customFormat="1" x14ac:dyDescent="0.3">
      <c r="A134" s="10" t="str">
        <f>IF(_xll.TM1RPTELISCONSOLIDATED($E$79,$E134),IF(_xll.TM1RPTELLEV($E$74,$E134)&lt;=5,_xll.TM1RPTELLEV($E$79,$E134),"Default"),IF(B134="1","Percent","Leaf"))</f>
        <v>Leaf</v>
      </c>
      <c r="B134" s="10" t="str" cm="1">
        <f t="array" ref="B134">_xll.DBRW("Finance:}Elementattributes_Accounts - MA",E134,"Format Flag - MI Reports - Percentages" )</f>
        <v/>
      </c>
      <c r="C134" s="11" t="str" cm="1">
        <f t="array" ref="C134">_xll.DBR("Finance:}ElementAttributes_Accounts - MA",E134,"Period YTD")</f>
        <v>Period</v>
      </c>
      <c r="E134" s="113" t="s">
        <v>102</v>
      </c>
      <c r="F134" s="20" t="s">
        <v>145</v>
      </c>
      <c r="G134" s="20">
        <f>_xll.DBRW($E$60,$H$65,$H$63,$H$64,G$73,$H$67,$E134,$H$62,$H$68,$H$66)</f>
        <v>-18146.830000000002</v>
      </c>
      <c r="H134" s="69">
        <f>_xll.DBRW($E$60,$H$65,$H$63,$H$64,H$73,$C134,$E134,$H$62,$H$68,$H$66)</f>
        <v>-18146.830000000002</v>
      </c>
      <c r="I134" s="69">
        <f>_xll.DBRW($E$60,$H$65,$H$63,$H$64,I$73,$C134,$E134,$H$62,$H$68,$H$66)</f>
        <v>-18146.830000000002</v>
      </c>
      <c r="J134" s="69">
        <f>_xll.DBRW($E$60,$H$65,$H$63,$H$64,J$73,$C134,$E134,$H$62,$H$68,$H$66)</f>
        <v>-18146.830000000002</v>
      </c>
      <c r="K134" s="69">
        <f>_xll.DBRW($E$60,$H$65,$H$63,$H$64,K$73,$C134,$E134,$H$62,$H$68,$H$66)</f>
        <v>-27509.95</v>
      </c>
      <c r="L134" s="69">
        <f>_xll.DBRW($E$60,$H$65,$H$63,$H$64,L$73,$C134,$E134,$H$62,$H$68,$H$66)</f>
        <v>-23852.85</v>
      </c>
      <c r="M134" s="69">
        <f>_xll.DBRW($E$60,$H$65,$H$63,$H$64,M$73,$C134,$E134,$H$62,$H$68,$H$66)</f>
        <v>-24002.059999999998</v>
      </c>
      <c r="N134" s="69">
        <f>_xll.DBRW($E$60,$H$65,$H$63,$H$64,N$73,$C134,$E134,$H$62,$H$68,$H$66)</f>
        <v>11487.39</v>
      </c>
      <c r="O134" s="62">
        <f>_xll.DBRW($E$60,$H$65,$H$63,$H$64,O$73,$C134,$E134,$H$62,$H$68,$H$66)</f>
        <v>-20972.33</v>
      </c>
      <c r="P134" s="62">
        <f>_xll.DBRW($E$60,$H$65,$H$63,$H$64,P$73,$C134,$E134,$H$62,$H$68,$H$66)</f>
        <v>-20560.43</v>
      </c>
      <c r="Q134" s="62">
        <f>_xll.DBRW($E$60,$H$65,$H$63,$H$64,Q$73,$C134,$E134,$H$62,$H$68,$H$66)</f>
        <v>-24012.803298008716</v>
      </c>
      <c r="R134" s="62">
        <f>_xll.DBRW($E$60,$H$65,$H$63,$H$64,R$73,$C134,$E134,$H$62,$H$68,$H$66)</f>
        <v>-14906.161154864611</v>
      </c>
      <c r="S134" s="62">
        <f>_xll.DBRW($E$60,$H$65,$H$63,$H$64,S$73,$C134,$E134,$H$62,$H$68,$H$66)</f>
        <v>43199.227839712308</v>
      </c>
      <c r="T134" s="63"/>
      <c r="U134" s="64">
        <f>_xll.DBRW($E$60,$H$65,$H$63,$H$64,U$73,$U$76,$E134,$H$62,$H$68,$H$66)</f>
        <v>-155570.45252367583</v>
      </c>
    </row>
    <row r="135" spans="1:21" s="9" customFormat="1" ht="25.8" x14ac:dyDescent="0.5">
      <c r="A135" s="8" t="str">
        <f ca="1">IF(_xll.TM1RPTELISCONSOLIDATED($E$79,$E135),IF(_xll.TM1RPTELLEV($E$74,$E135)&lt;=5,_xll.TM1RPTELLEV($E$79,$E135),"Default"),IF(B135="1","Percent","Leaf"))</f>
        <v>Default</v>
      </c>
      <c r="B135" s="8" t="str" cm="1">
        <f t="array" ref="B135">_xll.DBRW("Finance:}Elementattributes_Accounts - MA",E135,"Format Flag - MI Reports - Percentages" )</f>
        <v/>
      </c>
      <c r="C135" s="9" t="str" cm="1">
        <f t="array" ref="C135">_xll.DBR("Finance:}ElementAttributes_Accounts - MA",E135,"Period YTD")</f>
        <v>Period</v>
      </c>
      <c r="E135" s="114" t="s">
        <v>132</v>
      </c>
      <c r="F135" s="38" t="s">
        <v>145</v>
      </c>
      <c r="G135" s="37">
        <f>_xll.DBRW($E$60,$H$65,$H$63,$H$64,G$73,$H$67,$E135,$H$62,$H$68,$H$66)</f>
        <v>78236.170000000333</v>
      </c>
      <c r="H135" s="56">
        <f>_xll.DBRW($E$60,$H$65,$H$63,$H$64,H$73,$C135,$E135,$H$62,$H$68,$H$66)</f>
        <v>78236.170000000333</v>
      </c>
      <c r="I135" s="56">
        <f>_xll.DBRW($E$60,$H$65,$H$63,$H$64,I$73,$C135,$E135,$H$62,$H$68,$H$66)</f>
        <v>141462.91999999958</v>
      </c>
      <c r="J135" s="56">
        <f>_xll.DBRW($E$60,$H$65,$H$63,$H$64,J$73,$C135,$E135,$H$62,$H$68,$H$66)</f>
        <v>479968.70999999851</v>
      </c>
      <c r="K135" s="56">
        <f>_xll.DBRW($E$60,$H$65,$H$63,$H$64,K$73,$C135,$E135,$H$62,$H$68,$H$66)</f>
        <v>66534.870000001392</v>
      </c>
      <c r="L135" s="56">
        <f>_xll.DBRW($E$60,$H$65,$H$63,$H$64,L$73,$C135,$E135,$H$62,$H$68,$H$66)</f>
        <v>215665.0999999987</v>
      </c>
      <c r="M135" s="56">
        <f>_xll.DBRW($E$60,$H$65,$H$63,$H$64,M$73,$C135,$E135,$H$62,$H$68,$H$66)</f>
        <v>861069.31999999948</v>
      </c>
      <c r="N135" s="56">
        <f>_xll.DBRW($E$60,$H$65,$H$63,$H$64,N$73,$C135,$E135,$H$62,$H$68,$H$66)</f>
        <v>182031.5999999989</v>
      </c>
      <c r="O135" s="57">
        <f>_xll.DBRW($E$60,$H$65,$H$63,$H$64,O$73,$C135,$E135,$H$62,$H$68,$H$66)</f>
        <v>-114372.68000000009</v>
      </c>
      <c r="P135" s="57">
        <f>_xll.DBRW($E$60,$H$65,$H$63,$H$64,P$73,$C135,$E135,$H$62,$H$68,$H$66)</f>
        <v>701050.79000000015</v>
      </c>
      <c r="Q135" s="57">
        <f>_xll.DBRW($E$60,$H$65,$H$63,$H$64,Q$73,$C135,$E135,$H$62,$H$68,$H$66)</f>
        <v>276918.75004864141</v>
      </c>
      <c r="R135" s="57">
        <f>_xll.DBRW($E$60,$H$65,$H$63,$H$64,R$73,$C135,$E135,$H$62,$H$68,$H$66)</f>
        <v>977091.79736243933</v>
      </c>
      <c r="S135" s="57">
        <f>_xll.DBRW($E$60,$H$65,$H$63,$H$64,S$73,$C135,$E135,$H$62,$H$68,$H$66)</f>
        <v>1995461.7087107385</v>
      </c>
      <c r="T135" s="58"/>
      <c r="U135" s="57">
        <f>_xll.DBRW($E$60,$H$65,$H$63,$H$64,U$73,$U$76,$E135,$H$62,$H$68,$H$66)</f>
        <v>5861119.0534839695</v>
      </c>
    </row>
    <row r="136" spans="1:21" s="7" customFormat="1" ht="25.8" x14ac:dyDescent="0.5">
      <c r="A136" s="7" t="str">
        <f>IF(_xll.TM1RPTELISCONSOLIDATED($E$79,$E136),IF(_xll.TM1RPTELLEV($E$74,$E136)&lt;=5,_xll.TM1RPTELLEV($E$79,$E136),"Default"),IF(B136="1","Percent","Leaf"))</f>
        <v>Percent</v>
      </c>
      <c r="B136" s="7" t="str" cm="1">
        <f t="array" ref="B136">_xll.DBRW("Finance:}Elementattributes_Accounts - MA",E136,"Format Flag - MI Reports - Percentages" )</f>
        <v>1</v>
      </c>
      <c r="C136" s="7" t="str" cm="1">
        <f t="array" ref="C136">_xll.DBR("Finance:}ElementAttributes_Accounts - MA",E136,"Period YTD")</f>
        <v>Period</v>
      </c>
      <c r="E136" s="114" t="s">
        <v>185</v>
      </c>
      <c r="F136" s="38" t="s">
        <v>145</v>
      </c>
      <c r="G136" s="37">
        <f>_xll.DBRW($E$60,$H$65,$H$63,$H$64,G$73,$H$67,$E136,$H$62,$H$68,$H$66)</f>
        <v>7.6046290153764422E-3</v>
      </c>
      <c r="H136" s="89">
        <f>_xll.DBRW($E$60,$H$65,$H$63,$H$64,H$73,$C136,$E136,$H$62,$H$68,$H$66)</f>
        <v>7.6046290153764422E-3</v>
      </c>
      <c r="I136" s="89">
        <f>_xll.DBRW($E$60,$H$65,$H$63,$H$64,I$73,$C136,$E136,$H$62,$H$68,$H$66)</f>
        <v>1.1614354210678614E-2</v>
      </c>
      <c r="J136" s="89">
        <f>_xll.DBRW($E$60,$H$65,$H$63,$H$64,J$73,$C136,$E136,$H$62,$H$68,$H$66)</f>
        <v>3.5348992763916495E-2</v>
      </c>
      <c r="K136" s="89">
        <f>_xll.DBRW($E$60,$H$65,$H$63,$H$64,K$73,$C136,$E136,$H$62,$H$68,$H$66)</f>
        <v>7.7135685405599688E-3</v>
      </c>
      <c r="L136" s="89">
        <f>_xll.DBRW($E$60,$H$65,$H$63,$H$64,L$73,$C136,$E136,$H$62,$H$68,$H$66)</f>
        <v>2.152600791202107E-2</v>
      </c>
      <c r="M136" s="89">
        <f>_xll.DBRW($E$60,$H$65,$H$63,$H$64,M$73,$C136,$E136,$H$62,$H$68,$H$66)</f>
        <v>6.9038196730017501E-2</v>
      </c>
      <c r="N136" s="89">
        <f>_xll.DBRW($E$60,$H$65,$H$63,$H$64,N$73,$C136,$E136,$H$62,$H$68,$H$66)</f>
        <v>1.9261129382281979E-2</v>
      </c>
      <c r="O136" s="90">
        <f>_xll.DBRW($E$60,$H$65,$H$63,$H$64,O$73,$C136,$E136,$H$62,$H$68,$H$66)</f>
        <v>-1.2980929604431661E-2</v>
      </c>
      <c r="P136" s="90">
        <f>_xll.DBRW($E$60,$H$65,$H$63,$H$64,P$73,$C136,$E136,$H$62,$H$68,$H$66)</f>
        <v>6.3937711305210698E-2</v>
      </c>
      <c r="Q136" s="90">
        <f>_xll.DBRW($E$60,$H$65,$H$63,$H$64,Q$73,$C136,$E136,$H$62,$H$68,$H$66)</f>
        <v>2.7993476155943803E-2</v>
      </c>
      <c r="R136" s="90">
        <f>_xll.DBRW($E$60,$H$65,$H$63,$H$64,R$73,$C136,$E136,$H$62,$H$68,$H$66)</f>
        <v>8.9455171706518594E-2</v>
      </c>
      <c r="S136" s="90">
        <f>_xll.DBRW($E$60,$H$65,$H$63,$H$64,S$73,$C136,$E136,$H$62,$H$68,$H$66)</f>
        <v>0.13841639346080586</v>
      </c>
      <c r="T136" s="91"/>
      <c r="U136" s="90">
        <f>_xll.DBRW($E$60,$H$65,$H$63,$H$64,U$73,$U$76,$E136,$H$62,$H$68,$H$66)</f>
        <v>4.4530506969130829E-2</v>
      </c>
    </row>
    <row r="137" spans="1:21" s="11" customFormat="1" x14ac:dyDescent="0.3">
      <c r="A137" s="10" t="str">
        <f>IF(_xll.TM1RPTELISCONSOLIDATED($E$79,$E137),IF(_xll.TM1RPTELLEV($E$74,$E137)&lt;=5,_xll.TM1RPTELLEV($E$79,$E137),"Default"),IF(B137="1","Percent","Leaf"))</f>
        <v>Leaf</v>
      </c>
      <c r="B137" s="10" t="str" cm="1">
        <f t="array" ref="B137">_xll.DBRW("Finance:}Elementattributes_Accounts - MA",E137,"Format Flag - MI Reports - Percentages" )</f>
        <v/>
      </c>
      <c r="C137" s="11" t="str" cm="1">
        <f t="array" ref="C137">_xll.DBR("Finance:}ElementAttributes_Accounts - MA",E137,"Period YTD")</f>
        <v>Period</v>
      </c>
      <c r="E137" s="113" t="s">
        <v>117</v>
      </c>
      <c r="F137" s="20" t="s">
        <v>145</v>
      </c>
      <c r="G137" s="20">
        <f>_xll.DBRW($E$60,$H$65,$H$63,$H$64,G$73,$H$67,$E137,$H$62,$H$68,$H$66)</f>
        <v>-258715.96000000002</v>
      </c>
      <c r="H137" s="69">
        <f>_xll.DBRW($E$60,$H$65,$H$63,$H$64,H$73,$C137,$E137,$H$62,$H$68,$H$66)</f>
        <v>-258715.96000000002</v>
      </c>
      <c r="I137" s="69">
        <f>_xll.DBRW($E$60,$H$65,$H$63,$H$64,I$73,$C137,$E137,$H$62,$H$68,$H$66)</f>
        <v>-290712.87</v>
      </c>
      <c r="J137" s="69">
        <f>_xll.DBRW($E$60,$H$65,$H$63,$H$64,J$73,$C137,$E137,$H$62,$H$68,$H$66)</f>
        <v>-195823.53999999998</v>
      </c>
      <c r="K137" s="69">
        <f>_xll.DBRW($E$60,$H$65,$H$63,$H$64,K$73,$C137,$E137,$H$62,$H$68,$H$66)</f>
        <v>-261601.74999999997</v>
      </c>
      <c r="L137" s="69">
        <f>_xll.DBRW($E$60,$H$65,$H$63,$H$64,L$73,$C137,$E137,$H$62,$H$68,$H$66)</f>
        <v>-212852.62999999998</v>
      </c>
      <c r="M137" s="69">
        <f>_xll.DBRW($E$60,$H$65,$H$63,$H$64,M$73,$C137,$E137,$H$62,$H$68,$H$66)</f>
        <v>-174499.15999999997</v>
      </c>
      <c r="N137" s="69">
        <f>_xll.DBRW($E$60,$H$65,$H$63,$H$64,N$73,$C137,$E137,$H$62,$H$68,$H$66)</f>
        <v>-242293.84999999998</v>
      </c>
      <c r="O137" s="62">
        <f>_xll.DBRW($E$60,$H$65,$H$63,$H$64,O$73,$C137,$E137,$H$62,$H$68,$H$66)</f>
        <v>-223761.41</v>
      </c>
      <c r="P137" s="62">
        <f>_xll.DBRW($E$60,$H$65,$H$63,$H$64,P$73,$C137,$E137,$H$62,$H$68,$H$66)</f>
        <v>-188740.33</v>
      </c>
      <c r="Q137" s="62">
        <f>_xll.DBRW($E$60,$H$65,$H$63,$H$64,Q$73,$C137,$E137,$H$62,$H$68,$H$66)</f>
        <v>-229973.43662831347</v>
      </c>
      <c r="R137" s="62">
        <f>_xll.DBRW($E$60,$H$65,$H$63,$H$64,R$73,$C137,$E137,$H$62,$H$68,$H$66)</f>
        <v>-200781.90460841917</v>
      </c>
      <c r="S137" s="62">
        <f>_xll.DBRW($E$60,$H$65,$H$63,$H$64,S$73,$C137,$E137,$H$62,$H$68,$H$66)</f>
        <v>-243184.63165896339</v>
      </c>
      <c r="T137" s="63"/>
      <c r="U137" s="64">
        <f>_xll.DBRW($E$60,$H$65,$H$63,$H$64,U$73,$U$76,$E137,$H$62,$H$68,$H$66)</f>
        <v>-2722941.4777299669</v>
      </c>
    </row>
    <row r="138" spans="1:21" s="11" customFormat="1" x14ac:dyDescent="0.3">
      <c r="A138" s="10" t="str">
        <f>IF(_xll.TM1RPTELISCONSOLIDATED($E$79,$E138),IF(_xll.TM1RPTELLEV($E$74,$E138)&lt;=5,_xll.TM1RPTELLEV($E$79,$E138),"Default"),IF(B138="1","Percent","Leaf"))</f>
        <v>Leaf</v>
      </c>
      <c r="B138" s="10" t="str" cm="1">
        <f t="array" ref="B138">_xll.DBRW("Finance:}Elementattributes_Accounts - MA",E138,"Format Flag - MI Reports - Percentages" )</f>
        <v/>
      </c>
      <c r="C138" s="11" t="str" cm="1">
        <f t="array" ref="C138">_xll.DBR("Finance:}ElementAttributes_Accounts - MA",E138,"Period YTD")</f>
        <v>Period</v>
      </c>
      <c r="E138" s="113" t="s">
        <v>118</v>
      </c>
      <c r="F138" s="20" t="s">
        <v>145</v>
      </c>
      <c r="G138" s="20">
        <f>_xll.DBRW($E$60,$H$65,$H$63,$H$64,G$73,$H$67,$E138,$H$62,$H$68,$H$66)</f>
        <v>-66850.67</v>
      </c>
      <c r="H138" s="69">
        <f>_xll.DBRW($E$60,$H$65,$H$63,$H$64,H$73,$C138,$E138,$H$62,$H$68,$H$66)</f>
        <v>-66850.67</v>
      </c>
      <c r="I138" s="69">
        <f>_xll.DBRW($E$60,$H$65,$H$63,$H$64,I$73,$C138,$E138,$H$62,$H$68,$H$66)</f>
        <v>-71753.289999999994</v>
      </c>
      <c r="J138" s="69">
        <f>_xll.DBRW($E$60,$H$65,$H$63,$H$64,J$73,$C138,$E138,$H$62,$H$68,$H$66)</f>
        <v>-61126.19000000001</v>
      </c>
      <c r="K138" s="69">
        <f>_xll.DBRW($E$60,$H$65,$H$63,$H$64,K$73,$C138,$E138,$H$62,$H$68,$H$66)</f>
        <v>-57975.65</v>
      </c>
      <c r="L138" s="69">
        <f>_xll.DBRW($E$60,$H$65,$H$63,$H$64,L$73,$C138,$E138,$H$62,$H$68,$H$66)</f>
        <v>-76495.890000000014</v>
      </c>
      <c r="M138" s="69">
        <f>_xll.DBRW($E$60,$H$65,$H$63,$H$64,M$73,$C138,$E138,$H$62,$H$68,$H$66)</f>
        <v>-79487.87000000001</v>
      </c>
      <c r="N138" s="69">
        <f>_xll.DBRW($E$60,$H$65,$H$63,$H$64,N$73,$C138,$E138,$H$62,$H$68,$H$66)</f>
        <v>-75649.710000000006</v>
      </c>
      <c r="O138" s="62">
        <f>_xll.DBRW($E$60,$H$65,$H$63,$H$64,O$73,$C138,$E138,$H$62,$H$68,$H$66)</f>
        <v>-70266.87000000001</v>
      </c>
      <c r="P138" s="62">
        <f>_xll.DBRW($E$60,$H$65,$H$63,$H$64,P$73,$C138,$E138,$H$62,$H$68,$H$66)</f>
        <v>-112963.18999999999</v>
      </c>
      <c r="Q138" s="62">
        <f>_xll.DBRW($E$60,$H$65,$H$63,$H$64,Q$73,$C138,$E138,$H$62,$H$68,$H$66)</f>
        <v>-73485.576382612693</v>
      </c>
      <c r="R138" s="62">
        <f>_xll.DBRW($E$60,$H$65,$H$63,$H$64,R$73,$C138,$E138,$H$62,$H$68,$H$66)</f>
        <v>-75771.740233205594</v>
      </c>
      <c r="S138" s="62">
        <f>_xll.DBRW($E$60,$H$65,$H$63,$H$64,S$73,$C138,$E138,$H$62,$H$68,$H$66)</f>
        <v>-87446.608471411761</v>
      </c>
      <c r="T138" s="63"/>
      <c r="U138" s="64">
        <f>_xll.DBRW($E$60,$H$65,$H$63,$H$64,U$73,$U$76,$E138,$H$62,$H$68,$H$66)</f>
        <v>-909273.24833406683</v>
      </c>
    </row>
    <row r="139" spans="1:21" s="11" customFormat="1" x14ac:dyDescent="0.3">
      <c r="A139" s="10" t="str">
        <f>IF(_xll.TM1RPTELISCONSOLIDATED($E$79,$E139),IF(_xll.TM1RPTELLEV($E$74,$E139)&lt;=5,_xll.TM1RPTELLEV($E$79,$E139),"Default"),IF(B139="1","Percent","Leaf"))</f>
        <v>Leaf</v>
      </c>
      <c r="B139" s="10" t="str" cm="1">
        <f t="array" ref="B139">_xll.DBRW("Finance:}Elementattributes_Accounts - MA",E139,"Format Flag - MI Reports - Percentages" )</f>
        <v/>
      </c>
      <c r="C139" s="11" t="str" cm="1">
        <f t="array" ref="C139">_xll.DBR("Finance:}ElementAttributes_Accounts - MA",E139,"Period YTD")</f>
        <v>Period</v>
      </c>
      <c r="E139" s="113" t="s">
        <v>119</v>
      </c>
      <c r="F139" s="20" t="s">
        <v>145</v>
      </c>
      <c r="G139" s="20">
        <f>_xll.DBRW($E$60,$H$65,$H$63,$H$64,G$73,$H$67,$E139,$H$62,$H$68,$H$66)</f>
        <v>-133974.25999999998</v>
      </c>
      <c r="H139" s="69">
        <f>_xll.DBRW($E$60,$H$65,$H$63,$H$64,H$73,$C139,$E139,$H$62,$H$68,$H$66)</f>
        <v>-133974.25999999998</v>
      </c>
      <c r="I139" s="69">
        <f>_xll.DBRW($E$60,$H$65,$H$63,$H$64,I$73,$C139,$E139,$H$62,$H$68,$H$66)</f>
        <v>-135593.44</v>
      </c>
      <c r="J139" s="69">
        <f>_xll.DBRW($E$60,$H$65,$H$63,$H$64,J$73,$C139,$E139,$H$62,$H$68,$H$66)</f>
        <v>-144229.4</v>
      </c>
      <c r="K139" s="69">
        <f>_xll.DBRW($E$60,$H$65,$H$63,$H$64,K$73,$C139,$E139,$H$62,$H$68,$H$66)</f>
        <v>-137856.87</v>
      </c>
      <c r="L139" s="69">
        <f>_xll.DBRW($E$60,$H$65,$H$63,$H$64,L$73,$C139,$E139,$H$62,$H$68,$H$66)</f>
        <v>-133570.75</v>
      </c>
      <c r="M139" s="69">
        <f>_xll.DBRW($E$60,$H$65,$H$63,$H$64,M$73,$C139,$E139,$H$62,$H$68,$H$66)</f>
        <v>-132098.00999999998</v>
      </c>
      <c r="N139" s="69">
        <f>_xll.DBRW($E$60,$H$65,$H$63,$H$64,N$73,$C139,$E139,$H$62,$H$68,$H$66)</f>
        <v>-139044.07999999999</v>
      </c>
      <c r="O139" s="62">
        <f>_xll.DBRW($E$60,$H$65,$H$63,$H$64,O$73,$C139,$E139,$H$62,$H$68,$H$66)</f>
        <v>-137880.79</v>
      </c>
      <c r="P139" s="62">
        <f>_xll.DBRW($E$60,$H$65,$H$63,$H$64,P$73,$C139,$E139,$H$62,$H$68,$H$66)</f>
        <v>-143222.16</v>
      </c>
      <c r="Q139" s="62">
        <f>_xll.DBRW($E$60,$H$65,$H$63,$H$64,Q$73,$C139,$E139,$H$62,$H$68,$H$66)</f>
        <v>-138596.79999999999</v>
      </c>
      <c r="R139" s="62">
        <f>_xll.DBRW($E$60,$H$65,$H$63,$H$64,R$73,$C139,$E139,$H$62,$H$68,$H$66)</f>
        <v>-111104.77852245947</v>
      </c>
      <c r="S139" s="62">
        <f>_xll.DBRW($E$60,$H$65,$H$63,$H$64,S$73,$C139,$E139,$H$62,$H$68,$H$66)</f>
        <v>-136276.94999999998</v>
      </c>
      <c r="T139" s="63"/>
      <c r="U139" s="64">
        <f>_xll.DBRW($E$60,$H$65,$H$63,$H$64,U$73,$U$76,$E139,$H$62,$H$68,$H$66)</f>
        <v>-1623448.301317337</v>
      </c>
    </row>
    <row r="140" spans="1:21" s="11" customFormat="1" x14ac:dyDescent="0.3">
      <c r="A140" s="10" t="str">
        <f>IF(_xll.TM1RPTELISCONSOLIDATED($E$79,$E140),IF(_xll.TM1RPTELLEV($E$74,$E140)&lt;=5,_xll.TM1RPTELLEV($E$79,$E140),"Default"),IF(B140="1","Percent","Leaf"))</f>
        <v>Leaf</v>
      </c>
      <c r="B140" s="10" t="str" cm="1">
        <f t="array" ref="B140">_xll.DBRW("Finance:}Elementattributes_Accounts - MA",E140,"Format Flag - MI Reports - Percentages" )</f>
        <v/>
      </c>
      <c r="C140" s="11" t="str" cm="1">
        <f t="array" ref="C140">_xll.DBR("Finance:}ElementAttributes_Accounts - MA",E140,"Period YTD")</f>
        <v>Period</v>
      </c>
      <c r="E140" s="113" t="s">
        <v>120</v>
      </c>
      <c r="F140" s="20" t="s">
        <v>145</v>
      </c>
      <c r="G140" s="20">
        <f>_xll.DBRW($E$60,$H$65,$H$63,$H$64,G$73,$H$67,$E140,$H$62,$H$68,$H$66)</f>
        <v>-24962.9</v>
      </c>
      <c r="H140" s="69">
        <f>_xll.DBRW($E$60,$H$65,$H$63,$H$64,H$73,$C140,$E140,$H$62,$H$68,$H$66)</f>
        <v>-24962.9</v>
      </c>
      <c r="I140" s="69">
        <f>_xll.DBRW($E$60,$H$65,$H$63,$H$64,I$73,$C140,$E140,$H$62,$H$68,$H$66)</f>
        <v>-1110</v>
      </c>
      <c r="J140" s="69">
        <f>_xll.DBRW($E$60,$H$65,$H$63,$H$64,J$73,$C140,$E140,$H$62,$H$68,$H$66)</f>
        <v>-73818.84</v>
      </c>
      <c r="K140" s="69">
        <f>_xll.DBRW($E$60,$H$65,$H$63,$H$64,K$73,$C140,$E140,$H$62,$H$68,$H$66)</f>
        <v>278008.60000000003</v>
      </c>
      <c r="L140" s="69">
        <f>_xll.DBRW($E$60,$H$65,$H$63,$H$64,L$73,$C140,$E140,$H$62,$H$68,$H$66)</f>
        <v>-178690.58</v>
      </c>
      <c r="M140" s="69">
        <f>_xll.DBRW($E$60,$H$65,$H$63,$H$64,M$73,$C140,$E140,$H$62,$H$68,$H$66)</f>
        <v>-278003.51</v>
      </c>
      <c r="N140" s="69">
        <f>_xll.DBRW($E$60,$H$65,$H$63,$H$64,N$73,$C140,$E140,$H$62,$H$68,$H$66)</f>
        <v>446395.93</v>
      </c>
      <c r="O140" s="62">
        <f>_xll.DBRW($E$60,$H$65,$H$63,$H$64,O$73,$C140,$E140,$H$62,$H$68,$H$66)</f>
        <v>-27721.389999999996</v>
      </c>
      <c r="P140" s="62">
        <f>_xll.DBRW($E$60,$H$65,$H$63,$H$64,P$73,$C140,$E140,$H$62,$H$68,$H$66)</f>
        <v>-2472229.54</v>
      </c>
      <c r="Q140" s="62">
        <f>_xll.DBRW($E$60,$H$65,$H$63,$H$64,Q$73,$C140,$E140,$H$62,$H$68,$H$66)</f>
        <v>-87115.058398268404</v>
      </c>
      <c r="R140" s="62">
        <f>_xll.DBRW($E$60,$H$65,$H$63,$H$64,R$73,$C140,$E140,$H$62,$H$68,$H$66)</f>
        <v>-52334.382700015791</v>
      </c>
      <c r="S140" s="62">
        <f>_xll.DBRW($E$60,$H$65,$H$63,$H$64,S$73,$C140,$E140,$H$62,$H$68,$H$66)</f>
        <v>-965068.67089204572</v>
      </c>
      <c r="T140" s="63"/>
      <c r="U140" s="64">
        <f>_xll.DBRW($E$60,$H$65,$H$63,$H$64,U$73,$U$76,$E140,$H$62,$H$68,$H$66)</f>
        <v>-3436650.3509137952</v>
      </c>
    </row>
    <row r="141" spans="1:21" s="11" customFormat="1" x14ac:dyDescent="0.3">
      <c r="A141" s="10" t="str">
        <f>IF(_xll.TM1RPTELISCONSOLIDATED($E$79,$E141),IF(_xll.TM1RPTELLEV($E$74,$E141)&lt;=5,_xll.TM1RPTELLEV($E$79,$E141),"Default"),IF(B141="1","Percent","Leaf"))</f>
        <v>Leaf</v>
      </c>
      <c r="B141" s="10" t="str" cm="1">
        <f t="array" ref="B141">_xll.DBRW("Finance:}Elementattributes_Accounts - MA",E141,"Format Flag - MI Reports - Percentages" )</f>
        <v/>
      </c>
      <c r="C141" s="11" t="str" cm="1">
        <f t="array" ref="C141">_xll.DBR("Finance:}ElementAttributes_Accounts - MA",E141,"Period YTD")</f>
        <v>Period</v>
      </c>
      <c r="E141" s="113" t="s">
        <v>121</v>
      </c>
      <c r="F141" s="20" t="s">
        <v>145</v>
      </c>
      <c r="G141" s="20">
        <f>_xll.DBRW($E$60,$H$65,$H$63,$H$64,G$73,$H$67,$E141,$H$62,$H$68,$H$66)</f>
        <v>6179.38</v>
      </c>
      <c r="H141" s="69">
        <f>_xll.DBRW($E$60,$H$65,$H$63,$H$64,H$73,$C141,$E141,$H$62,$H$68,$H$66)</f>
        <v>6179.38</v>
      </c>
      <c r="I141" s="69">
        <f>_xll.DBRW($E$60,$H$65,$H$63,$H$64,I$73,$C141,$E141,$H$62,$H$68,$H$66)</f>
        <v>21307.02</v>
      </c>
      <c r="J141" s="69">
        <f>_xll.DBRW($E$60,$H$65,$H$63,$H$64,J$73,$C141,$E141,$H$62,$H$68,$H$66)</f>
        <v>-170785.87</v>
      </c>
      <c r="K141" s="69">
        <f>_xll.DBRW($E$60,$H$65,$H$63,$H$64,K$73,$C141,$E141,$H$62,$H$68,$H$66)</f>
        <v>0</v>
      </c>
      <c r="L141" s="69">
        <f>_xll.DBRW($E$60,$H$65,$H$63,$H$64,L$73,$C141,$E141,$H$62,$H$68,$H$66)</f>
        <v>179209.97</v>
      </c>
      <c r="M141" s="69">
        <f>_xll.DBRW($E$60,$H$65,$H$63,$H$64,M$73,$C141,$E141,$H$62,$H$68,$H$66)</f>
        <v>-1421.85</v>
      </c>
      <c r="N141" s="69">
        <f>_xll.DBRW($E$60,$H$65,$H$63,$H$64,N$73,$C141,$E141,$H$62,$H$68,$H$66)</f>
        <v>-175.89</v>
      </c>
      <c r="O141" s="62">
        <f>_xll.DBRW($E$60,$H$65,$H$63,$H$64,O$73,$C141,$E141,$H$62,$H$68,$H$66)</f>
        <v>146.59</v>
      </c>
      <c r="P141" s="62">
        <f>_xll.DBRW($E$60,$H$65,$H$63,$H$64,P$73,$C141,$E141,$H$62,$H$68,$H$66)</f>
        <v>2.83</v>
      </c>
      <c r="Q141" s="62">
        <f>_xll.DBRW($E$60,$H$65,$H$63,$H$64,Q$73,$C141,$E141,$H$62,$H$68,$H$66)</f>
        <v>0</v>
      </c>
      <c r="R141" s="62">
        <f>_xll.DBRW($E$60,$H$65,$H$63,$H$64,R$73,$C141,$E141,$H$62,$H$68,$H$66)</f>
        <v>127.45840177104907</v>
      </c>
      <c r="S141" s="62">
        <f>_xll.DBRW($E$60,$H$65,$H$63,$H$64,S$73,$C141,$E141,$H$62,$H$68,$H$66)</f>
        <v>-255117.91683168316</v>
      </c>
      <c r="T141" s="63"/>
      <c r="U141" s="64">
        <f>_xll.DBRW($E$60,$H$65,$H$63,$H$64,U$73,$U$76,$E141,$H$62,$H$68,$H$66)</f>
        <v>-220528.28213821808</v>
      </c>
    </row>
    <row r="142" spans="1:21" s="9" customFormat="1" ht="25.8" x14ac:dyDescent="0.5">
      <c r="A142" s="8" t="str">
        <f ca="1">IF(_xll.TM1RPTELISCONSOLIDATED($E$79,$E142),IF(_xll.TM1RPTELLEV($E$74,$E142)&lt;=5,_xll.TM1RPTELLEV($E$79,$E142),"Default"),IF(B142="1","Percent","Leaf"))</f>
        <v>Default</v>
      </c>
      <c r="B142" s="8" t="str" cm="1">
        <f t="array" ref="B142">_xll.DBRW("Finance:}Elementattributes_Accounts - MA",E142,"Format Flag - MI Reports - Percentages" )</f>
        <v/>
      </c>
      <c r="C142" s="9" t="str" cm="1">
        <f t="array" ref="C142">_xll.DBR("Finance:}ElementAttributes_Accounts - MA",E142,"Period YTD")</f>
        <v>Period</v>
      </c>
      <c r="E142" s="114" t="s">
        <v>131</v>
      </c>
      <c r="F142" s="38" t="s">
        <v>145</v>
      </c>
      <c r="G142" s="37">
        <f>_xll.DBRW($E$60,$H$65,$H$63,$H$64,G$73,$H$67,$E142,$H$62,$H$68,$H$66)</f>
        <v>-400088.23999999964</v>
      </c>
      <c r="H142" s="56">
        <f>_xll.DBRW($E$60,$H$65,$H$63,$H$64,H$73,$C142,$E142,$H$62,$H$68,$H$66)</f>
        <v>-400088.23999999964</v>
      </c>
      <c r="I142" s="56">
        <f>_xll.DBRW($E$60,$H$65,$H$63,$H$64,I$73,$C142,$E142,$H$62,$H$68,$H$66)</f>
        <v>-336399.66000000032</v>
      </c>
      <c r="J142" s="56">
        <f>_xll.DBRW($E$60,$H$65,$H$63,$H$64,J$73,$C142,$E142,$H$62,$H$68,$H$66)</f>
        <v>-165815.13000000143</v>
      </c>
      <c r="K142" s="56">
        <f>_xll.DBRW($E$60,$H$65,$H$63,$H$64,K$73,$C142,$E142,$H$62,$H$68,$H$66)</f>
        <v>-112890.79999999853</v>
      </c>
      <c r="L142" s="56">
        <f>_xll.DBRW($E$60,$H$65,$H$63,$H$64,L$73,$C142,$E142,$H$62,$H$68,$H$66)</f>
        <v>-206734.78000000134</v>
      </c>
      <c r="M142" s="56">
        <f>_xll.DBRW($E$60,$H$65,$H$63,$H$64,M$73,$C142,$E142,$H$62,$H$68,$H$66)</f>
        <v>195558.91999999972</v>
      </c>
      <c r="N142" s="56">
        <f>_xll.DBRW($E$60,$H$65,$H$63,$H$64,N$73,$C142,$E142,$H$62,$H$68,$H$66)</f>
        <v>171263.99999999892</v>
      </c>
      <c r="O142" s="57">
        <f>_xll.DBRW($E$60,$H$65,$H$63,$H$64,O$73,$C142,$E142,$H$62,$H$68,$H$66)</f>
        <v>-573856.55000000016</v>
      </c>
      <c r="P142" s="57">
        <f>_xll.DBRW($E$60,$H$65,$H$63,$H$64,P$73,$C142,$E142,$H$62,$H$68,$H$66)</f>
        <v>-2216101.5999999992</v>
      </c>
      <c r="Q142" s="57">
        <f>_xll.DBRW($E$60,$H$65,$H$63,$H$64,Q$73,$C142,$E142,$H$62,$H$68,$H$66)</f>
        <v>-252252.1213605532</v>
      </c>
      <c r="R142" s="57">
        <f>_xll.DBRW($E$60,$H$65,$H$63,$H$64,R$73,$C142,$E142,$H$62,$H$68,$H$66)</f>
        <v>537226.44970011036</v>
      </c>
      <c r="S142" s="57">
        <f>_xll.DBRW($E$60,$H$65,$H$63,$H$64,S$73,$C142,$E142,$H$62,$H$68,$H$66)</f>
        <v>308366.93085663393</v>
      </c>
      <c r="T142" s="58"/>
      <c r="U142" s="57">
        <f>_xll.DBRW($E$60,$H$65,$H$63,$H$64,U$73,$U$76,$E142,$H$62,$H$68,$H$66)</f>
        <v>-3051722.6069494137</v>
      </c>
    </row>
    <row r="143" spans="1:21" s="11" customFormat="1" x14ac:dyDescent="0.3">
      <c r="A143" s="10" t="str">
        <f>IF(_xll.TM1RPTELISCONSOLIDATED($E$79,$E143),IF(_xll.TM1RPTELLEV($E$74,$E143)&lt;=5,_xll.TM1RPTELLEV($E$79,$E143),"Default"),IF(B143="1","Percent","Leaf"))</f>
        <v>Leaf</v>
      </c>
      <c r="B143" s="10" t="str" cm="1">
        <f t="array" ref="B143">_xll.DBRW("Finance:}Elementattributes_Accounts - MA",E143,"Format Flag - MI Reports - Percentages" )</f>
        <v/>
      </c>
      <c r="C143" s="11" t="str" cm="1">
        <f t="array" ref="C143">_xll.DBR("Finance:}ElementAttributes_Accounts - MA",E143,"Period YTD")</f>
        <v>Period</v>
      </c>
      <c r="E143" s="113" t="s">
        <v>122</v>
      </c>
      <c r="F143" s="20" t="s">
        <v>145</v>
      </c>
      <c r="G143" s="20">
        <f>_xll.DBRW($E$60,$H$65,$H$63,$H$64,G$73,$H$67,$E143,$H$62,$H$68,$H$66)</f>
        <v>-51324.01</v>
      </c>
      <c r="H143" s="69">
        <f>_xll.DBRW($E$60,$H$65,$H$63,$H$64,H$73,$C143,$E143,$H$62,$H$68,$H$66)</f>
        <v>-51324.01</v>
      </c>
      <c r="I143" s="69">
        <f>_xll.DBRW($E$60,$H$65,$H$63,$H$64,I$73,$C143,$E143,$H$62,$H$68,$H$66)</f>
        <v>-75731.91</v>
      </c>
      <c r="J143" s="69">
        <f>_xll.DBRW($E$60,$H$65,$H$63,$H$64,J$73,$C143,$E143,$H$62,$H$68,$H$66)</f>
        <v>-81890.540000000008</v>
      </c>
      <c r="K143" s="69">
        <f>_xll.DBRW($E$60,$H$65,$H$63,$H$64,K$73,$C143,$E143,$H$62,$H$68,$H$66)</f>
        <v>-27334.94</v>
      </c>
      <c r="L143" s="69">
        <f>_xll.DBRW($E$60,$H$65,$H$63,$H$64,L$73,$C143,$E143,$H$62,$H$68,$H$66)</f>
        <v>-18185.03</v>
      </c>
      <c r="M143" s="69">
        <f>_xll.DBRW($E$60,$H$65,$H$63,$H$64,M$73,$C143,$E143,$H$62,$H$68,$H$66)</f>
        <v>-126573.71</v>
      </c>
      <c r="N143" s="69">
        <f>_xll.DBRW($E$60,$H$65,$H$63,$H$64,N$73,$C143,$E143,$H$62,$H$68,$H$66)</f>
        <v>-34569.520000000004</v>
      </c>
      <c r="O143" s="62">
        <f>_xll.DBRW($E$60,$H$65,$H$63,$H$64,O$73,$C143,$E143,$H$62,$H$68,$H$66)</f>
        <v>-26306.109999999997</v>
      </c>
      <c r="P143" s="62">
        <f>_xll.DBRW($E$60,$H$65,$H$63,$H$64,P$73,$C143,$E143,$H$62,$H$68,$H$66)</f>
        <v>-49773.210000000006</v>
      </c>
      <c r="Q143" s="62">
        <f>_xll.DBRW($E$60,$H$65,$H$63,$H$64,Q$73,$C143,$E143,$H$62,$H$68,$H$66)</f>
        <v>-36051.804206772627</v>
      </c>
      <c r="R143" s="62">
        <f>_xll.DBRW($E$60,$H$65,$H$63,$H$64,R$73,$C143,$E143,$H$62,$H$68,$H$66)</f>
        <v>-157154.15002547469</v>
      </c>
      <c r="S143" s="62">
        <f>_xll.DBRW($E$60,$H$65,$H$63,$H$64,S$73,$C143,$E143,$H$62,$H$68,$H$66)</f>
        <v>-130957.97714272652</v>
      </c>
      <c r="T143" s="63"/>
      <c r="U143" s="64">
        <f>_xll.DBRW($E$60,$H$65,$H$63,$H$64,U$73,$U$76,$E143,$H$62,$H$68,$H$66)</f>
        <v>-815852.90934168291</v>
      </c>
    </row>
    <row r="144" spans="1:21" s="9" customFormat="1" ht="25.8" x14ac:dyDescent="0.5">
      <c r="A144" s="8" t="str">
        <f ca="1">IF(_xll.TM1RPTELISCONSOLIDATED($E$79,$E144),IF(_xll.TM1RPTELLEV($E$74,$E144)&lt;=5,_xll.TM1RPTELLEV($E$79,$E144),"Default"),IF(B144="1","Percent","Leaf"))</f>
        <v>Default</v>
      </c>
      <c r="B144" s="8" t="str" cm="1">
        <f t="array" ref="B144">_xll.DBRW("Finance:}Elementattributes_Accounts - MA",E144,"Format Flag - MI Reports - Percentages" )</f>
        <v/>
      </c>
      <c r="C144" s="9" t="str" cm="1">
        <f t="array" ref="C144">_xll.DBR("Finance:}ElementAttributes_Accounts - MA",E144,"Period YTD")</f>
        <v>Period</v>
      </c>
      <c r="E144" s="114" t="s">
        <v>130</v>
      </c>
      <c r="F144" s="38" t="s">
        <v>145</v>
      </c>
      <c r="G144" s="37">
        <f>_xll.DBRW($E$60,$H$65,$H$63,$H$64,G$73,$H$67,$E144,$H$62,$H$68,$H$66)</f>
        <v>-451412.24999999959</v>
      </c>
      <c r="H144" s="56">
        <f>_xll.DBRW($E$60,$H$65,$H$63,$H$64,H$73,$C144,$E144,$H$62,$H$68,$H$66)</f>
        <v>-451412.24999999959</v>
      </c>
      <c r="I144" s="56">
        <f>_xll.DBRW($E$60,$H$65,$H$63,$H$64,I$73,$C144,$E144,$H$62,$H$68,$H$66)</f>
        <v>-412131.57000000036</v>
      </c>
      <c r="J144" s="56">
        <f>_xll.DBRW($E$60,$H$65,$H$63,$H$64,J$73,$C144,$E144,$H$62,$H$68,$H$66)</f>
        <v>-247705.67000000144</v>
      </c>
      <c r="K144" s="56">
        <f>_xll.DBRW($E$60,$H$65,$H$63,$H$64,K$73,$C144,$E144,$H$62,$H$68,$H$66)</f>
        <v>-140225.73999999854</v>
      </c>
      <c r="L144" s="56">
        <f>_xll.DBRW($E$60,$H$65,$H$63,$H$64,L$73,$C144,$E144,$H$62,$H$68,$H$66)</f>
        <v>-224919.81000000134</v>
      </c>
      <c r="M144" s="56">
        <f>_xll.DBRW($E$60,$H$65,$H$63,$H$64,M$73,$C144,$E144,$H$62,$H$68,$H$66)</f>
        <v>68985.209999999759</v>
      </c>
      <c r="N144" s="56">
        <f>_xll.DBRW($E$60,$H$65,$H$63,$H$64,N$73,$C144,$E144,$H$62,$H$68,$H$66)</f>
        <v>136694.47999999885</v>
      </c>
      <c r="O144" s="57">
        <f>_xll.DBRW($E$60,$H$65,$H$63,$H$64,O$73,$C144,$E144,$H$62,$H$68,$H$66)</f>
        <v>-600162.66000000015</v>
      </c>
      <c r="P144" s="57">
        <f>_xll.DBRW($E$60,$H$65,$H$63,$H$64,P$73,$C144,$E144,$H$62,$H$68,$H$66)</f>
        <v>-2265874.8099999991</v>
      </c>
      <c r="Q144" s="57">
        <f>_xll.DBRW($E$60,$H$65,$H$63,$H$64,Q$73,$C144,$E144,$H$62,$H$68,$H$66)</f>
        <v>-288303.92556732584</v>
      </c>
      <c r="R144" s="57">
        <f>_xll.DBRW($E$60,$H$65,$H$63,$H$64,R$73,$C144,$E144,$H$62,$H$68,$H$66)</f>
        <v>380072.2996746354</v>
      </c>
      <c r="S144" s="57">
        <f>_xll.DBRW($E$60,$H$65,$H$63,$H$64,S$73,$C144,$E144,$H$62,$H$68,$H$66)</f>
        <v>177408.95371390739</v>
      </c>
      <c r="T144" s="58"/>
      <c r="U144" s="57">
        <f>_xll.DBRW($E$60,$H$65,$H$63,$H$64,U$73,$U$76,$E144,$H$62,$H$68,$H$66)</f>
        <v>-3867575.5162910968</v>
      </c>
    </row>
    <row r="145" spans="1:21" s="9" customFormat="1" ht="25.8" x14ac:dyDescent="0.5">
      <c r="A145" s="8" t="str">
        <f ca="1">IF(_xll.TM1RPTELISCONSOLIDATED($E$79,$E145),IF(_xll.TM1RPTELLEV($E$74,$E145)&lt;=5,_xll.TM1RPTELLEV($E$79,$E145),"Default"),IF(B145="1","Percent","Leaf"))</f>
        <v>Default</v>
      </c>
      <c r="B145" s="8" t="str" cm="1">
        <f t="array" ref="B145">_xll.DBRW("Finance:}Elementattributes_Accounts - MA",E145,"Format Flag - MI Reports - Percentages" )</f>
        <v/>
      </c>
      <c r="C145" s="9" t="str" cm="1">
        <f t="array" ref="C145">_xll.DBR("Finance:}ElementAttributes_Accounts - MA",E145,"Period YTD")</f>
        <v>Period</v>
      </c>
      <c r="E145" s="114" t="s">
        <v>129</v>
      </c>
      <c r="F145" s="38" t="s">
        <v>145</v>
      </c>
      <c r="G145" s="37">
        <f>_xll.DBRW($E$60,$H$65,$H$63,$H$64,G$73,$H$67,$E145,$H$62,$H$68,$H$66)</f>
        <v>-451412.24999999959</v>
      </c>
      <c r="H145" s="56">
        <f>_xll.DBRW($E$60,$H$65,$H$63,$H$64,H$73,$C145,$E145,$H$62,$H$68,$H$66)</f>
        <v>-451412.24999999959</v>
      </c>
      <c r="I145" s="56">
        <f>_xll.DBRW($E$60,$H$65,$H$63,$H$64,I$73,$C145,$E145,$H$62,$H$68,$H$66)</f>
        <v>-412131.57000000036</v>
      </c>
      <c r="J145" s="56">
        <f>_xll.DBRW($E$60,$H$65,$H$63,$H$64,J$73,$C145,$E145,$H$62,$H$68,$H$66)</f>
        <v>-247705.67000000144</v>
      </c>
      <c r="K145" s="56">
        <f>_xll.DBRW($E$60,$H$65,$H$63,$H$64,K$73,$C145,$E145,$H$62,$H$68,$H$66)</f>
        <v>-140225.73999999854</v>
      </c>
      <c r="L145" s="56">
        <f>_xll.DBRW($E$60,$H$65,$H$63,$H$64,L$73,$C145,$E145,$H$62,$H$68,$H$66)</f>
        <v>-224919.81000000134</v>
      </c>
      <c r="M145" s="56">
        <f>_xll.DBRW($E$60,$H$65,$H$63,$H$64,M$73,$C145,$E145,$H$62,$H$68,$H$66)</f>
        <v>68985.209999999759</v>
      </c>
      <c r="N145" s="56">
        <f>_xll.DBRW($E$60,$H$65,$H$63,$H$64,N$73,$C145,$E145,$H$62,$H$68,$H$66)</f>
        <v>136694.47999999882</v>
      </c>
      <c r="O145" s="57">
        <f>_xll.DBRW($E$60,$H$65,$H$63,$H$64,O$73,$C145,$E145,$H$62,$H$68,$H$66)</f>
        <v>-600162.66000000015</v>
      </c>
      <c r="P145" s="57">
        <f>_xll.DBRW($E$60,$H$65,$H$63,$H$64,P$73,$C145,$E145,$H$62,$H$68,$H$66)</f>
        <v>-2265874.8099999991</v>
      </c>
      <c r="Q145" s="57">
        <f>_xll.DBRW($E$60,$H$65,$H$63,$H$64,Q$73,$C145,$E145,$H$62,$H$68,$H$66)</f>
        <v>-288303.92556732584</v>
      </c>
      <c r="R145" s="57">
        <f>_xll.DBRW($E$60,$H$65,$H$63,$H$64,R$73,$C145,$E145,$H$62,$H$68,$H$66)</f>
        <v>380072.2996746354</v>
      </c>
      <c r="S145" s="57">
        <f>_xll.DBRW($E$60,$H$65,$H$63,$H$64,S$73,$C145,$E145,$H$62,$H$68,$H$66)</f>
        <v>177408.95371390739</v>
      </c>
      <c r="T145" s="58"/>
      <c r="U145" s="57">
        <f>_xll.DBRW($E$60,$H$65,$H$63,$H$64,U$73,$U$76,$E145,$H$62,$H$68,$H$66)</f>
        <v>-3867575.5162910968</v>
      </c>
    </row>
    <row r="147" spans="1:21" hidden="1" x14ac:dyDescent="0.3"/>
    <row r="148" spans="1:21" s="2" customFormat="1" ht="25.8" hidden="1" x14ac:dyDescent="0.5">
      <c r="A148" s="2">
        <v>0</v>
      </c>
      <c r="E148" s="108" t="s">
        <v>4</v>
      </c>
      <c r="F148" s="38"/>
      <c r="G148" s="37"/>
      <c r="H148" s="56">
        <v>123.456789</v>
      </c>
      <c r="I148" s="56">
        <v>123.456789</v>
      </c>
      <c r="J148" s="56">
        <v>123.456789</v>
      </c>
      <c r="K148" s="56">
        <v>123.456789</v>
      </c>
      <c r="L148" s="56">
        <v>123.456789</v>
      </c>
      <c r="M148" s="56">
        <v>123.456789</v>
      </c>
      <c r="N148" s="56">
        <v>123.456789</v>
      </c>
      <c r="O148" s="57">
        <v>123.456789</v>
      </c>
      <c r="P148" s="57">
        <v>123.456789</v>
      </c>
      <c r="Q148" s="57">
        <v>123.456789</v>
      </c>
      <c r="R148" s="57">
        <v>123.456789</v>
      </c>
      <c r="S148" s="57">
        <v>123.456789</v>
      </c>
      <c r="T148" s="63">
        <v>123.456789</v>
      </c>
      <c r="U148" s="77">
        <v>123.456789</v>
      </c>
    </row>
    <row r="149" spans="1:21" s="3" customFormat="1" ht="25.8" hidden="1" x14ac:dyDescent="0.5">
      <c r="A149" s="3">
        <v>1</v>
      </c>
      <c r="E149" s="109" t="s">
        <v>4</v>
      </c>
      <c r="F149" s="40"/>
      <c r="G149" s="39"/>
      <c r="H149" s="59">
        <v>123.456789</v>
      </c>
      <c r="I149" s="59">
        <v>123.456789</v>
      </c>
      <c r="J149" s="59">
        <v>123.456789</v>
      </c>
      <c r="K149" s="59">
        <v>123.456789</v>
      </c>
      <c r="L149" s="59">
        <v>123.456789</v>
      </c>
      <c r="M149" s="59">
        <v>123.456789</v>
      </c>
      <c r="N149" s="59">
        <v>123.456789</v>
      </c>
      <c r="O149" s="60">
        <v>123.456789</v>
      </c>
      <c r="P149" s="60">
        <v>123.456789</v>
      </c>
      <c r="Q149" s="60">
        <v>123.456789</v>
      </c>
      <c r="R149" s="60">
        <v>123.456789</v>
      </c>
      <c r="S149" s="60">
        <v>123.456789</v>
      </c>
      <c r="T149" s="63">
        <v>123.456789</v>
      </c>
      <c r="U149" s="78">
        <v>123.456789</v>
      </c>
    </row>
    <row r="150" spans="1:21" s="4" customFormat="1" hidden="1" x14ac:dyDescent="0.3">
      <c r="A150" s="4">
        <v>2</v>
      </c>
      <c r="E150" s="95" t="s">
        <v>4</v>
      </c>
      <c r="F150" s="15"/>
      <c r="G150" s="15"/>
      <c r="H150" s="61">
        <v>123.456789</v>
      </c>
      <c r="I150" s="61">
        <v>123.456789</v>
      </c>
      <c r="J150" s="61">
        <v>123.456789</v>
      </c>
      <c r="K150" s="61">
        <v>123.456789</v>
      </c>
      <c r="L150" s="61">
        <v>123.456789</v>
      </c>
      <c r="M150" s="61">
        <v>123.456789</v>
      </c>
      <c r="N150" s="61">
        <v>123.456789</v>
      </c>
      <c r="O150" s="62">
        <v>123.456789</v>
      </c>
      <c r="P150" s="62">
        <v>123.456789</v>
      </c>
      <c r="Q150" s="62">
        <v>123.456789</v>
      </c>
      <c r="R150" s="62">
        <v>123.456789</v>
      </c>
      <c r="S150" s="62">
        <v>123.456789</v>
      </c>
      <c r="T150" s="63">
        <v>123.456789</v>
      </c>
      <c r="U150" s="64">
        <v>123.456789</v>
      </c>
    </row>
    <row r="151" spans="1:21" s="5" customFormat="1" hidden="1" x14ac:dyDescent="0.3">
      <c r="A151" s="5">
        <v>3</v>
      </c>
      <c r="E151" s="96" t="s">
        <v>4</v>
      </c>
      <c r="F151" s="16"/>
      <c r="G151" s="16"/>
      <c r="H151" s="65">
        <v>123.456789</v>
      </c>
      <c r="I151" s="65">
        <v>123.456789</v>
      </c>
      <c r="J151" s="65">
        <v>123.456789</v>
      </c>
      <c r="K151" s="65">
        <v>123.456789</v>
      </c>
      <c r="L151" s="65">
        <v>123.456789</v>
      </c>
      <c r="M151" s="65">
        <v>123.456789</v>
      </c>
      <c r="N151" s="65">
        <v>123.456789</v>
      </c>
      <c r="O151" s="62">
        <v>123.456789</v>
      </c>
      <c r="P151" s="62">
        <v>123.456789</v>
      </c>
      <c r="Q151" s="62">
        <v>123.456789</v>
      </c>
      <c r="R151" s="62">
        <v>123.456789</v>
      </c>
      <c r="S151" s="62">
        <v>123.456789</v>
      </c>
      <c r="T151" s="63">
        <v>123.456789</v>
      </c>
      <c r="U151" s="64">
        <v>123.456789</v>
      </c>
    </row>
    <row r="152" spans="1:21" s="6" customFormat="1" hidden="1" x14ac:dyDescent="0.3">
      <c r="A152" s="6">
        <v>4</v>
      </c>
      <c r="E152" s="97" t="s">
        <v>4</v>
      </c>
      <c r="F152" s="17"/>
      <c r="G152" s="17"/>
      <c r="H152" s="66">
        <v>123.456789</v>
      </c>
      <c r="I152" s="66">
        <v>123.456789</v>
      </c>
      <c r="J152" s="66">
        <v>123.456789</v>
      </c>
      <c r="K152" s="66">
        <v>123.456789</v>
      </c>
      <c r="L152" s="66">
        <v>123.456789</v>
      </c>
      <c r="M152" s="66">
        <v>123.456789</v>
      </c>
      <c r="N152" s="66">
        <v>123.456789</v>
      </c>
      <c r="O152" s="62">
        <v>123.456789</v>
      </c>
      <c r="P152" s="62">
        <v>123.456789</v>
      </c>
      <c r="Q152" s="62">
        <v>123.456789</v>
      </c>
      <c r="R152" s="62">
        <v>123.456789</v>
      </c>
      <c r="S152" s="62">
        <v>123.456789</v>
      </c>
      <c r="T152" s="63">
        <v>123.456789</v>
      </c>
      <c r="U152" s="64">
        <v>123.456789</v>
      </c>
    </row>
    <row r="153" spans="1:21" s="7" customFormat="1" hidden="1" x14ac:dyDescent="0.3">
      <c r="A153" s="7">
        <v>5</v>
      </c>
      <c r="E153" s="98" t="s">
        <v>4</v>
      </c>
      <c r="F153" s="18"/>
      <c r="G153" s="18"/>
      <c r="H153" s="67">
        <v>123.456789</v>
      </c>
      <c r="I153" s="67">
        <v>123.456789</v>
      </c>
      <c r="J153" s="67">
        <v>123.456789</v>
      </c>
      <c r="K153" s="67">
        <v>123.456789</v>
      </c>
      <c r="L153" s="67">
        <v>123.456789</v>
      </c>
      <c r="M153" s="67">
        <v>123.456789</v>
      </c>
      <c r="N153" s="67">
        <v>123.456789</v>
      </c>
      <c r="O153" s="62">
        <v>123.456789</v>
      </c>
      <c r="P153" s="62">
        <v>123.456789</v>
      </c>
      <c r="Q153" s="62">
        <v>123.456789</v>
      </c>
      <c r="R153" s="62">
        <v>123.456789</v>
      </c>
      <c r="S153" s="62">
        <v>123.456789</v>
      </c>
      <c r="T153" s="63">
        <v>123.456789</v>
      </c>
      <c r="U153" s="64">
        <v>123.456789</v>
      </c>
    </row>
    <row r="154" spans="1:21" s="9" customFormat="1" hidden="1" x14ac:dyDescent="0.3">
      <c r="A154" s="8" t="s">
        <v>1</v>
      </c>
      <c r="B154" s="8"/>
      <c r="E154" s="115" t="s">
        <v>4</v>
      </c>
      <c r="F154" s="19"/>
      <c r="G154" s="19"/>
      <c r="H154" s="68">
        <v>123.456789</v>
      </c>
      <c r="I154" s="68">
        <v>123.456789</v>
      </c>
      <c r="J154" s="68">
        <v>123.456789</v>
      </c>
      <c r="K154" s="68">
        <v>123.456789</v>
      </c>
      <c r="L154" s="68">
        <v>123.456789</v>
      </c>
      <c r="M154" s="68">
        <v>123.456789</v>
      </c>
      <c r="N154" s="68">
        <v>123.456789</v>
      </c>
      <c r="O154" s="62">
        <v>123.456789</v>
      </c>
      <c r="P154" s="62">
        <v>123.456789</v>
      </c>
      <c r="Q154" s="62">
        <v>123.456789</v>
      </c>
      <c r="R154" s="62">
        <v>123.456789</v>
      </c>
      <c r="S154" s="62">
        <v>123.456789</v>
      </c>
      <c r="T154" s="63">
        <v>123.456789</v>
      </c>
      <c r="U154" s="64">
        <v>123.456789</v>
      </c>
    </row>
    <row r="155" spans="1:21" s="11" customFormat="1" hidden="1" x14ac:dyDescent="0.3">
      <c r="A155" s="10" t="s">
        <v>2</v>
      </c>
      <c r="B155" s="10"/>
      <c r="E155" s="110" t="s">
        <v>4</v>
      </c>
      <c r="F155" s="20"/>
      <c r="G155" s="20"/>
      <c r="H155" s="69">
        <v>123.456789</v>
      </c>
      <c r="I155" s="69">
        <v>123.456789</v>
      </c>
      <c r="J155" s="69">
        <v>123.456789</v>
      </c>
      <c r="K155" s="69">
        <v>123.456789</v>
      </c>
      <c r="L155" s="69">
        <v>123.456789</v>
      </c>
      <c r="M155" s="69">
        <v>123.456789</v>
      </c>
      <c r="N155" s="69">
        <v>123.456789</v>
      </c>
      <c r="O155" s="62">
        <v>123.456789</v>
      </c>
      <c r="P155" s="62">
        <v>123.456789</v>
      </c>
      <c r="Q155" s="62">
        <v>123.456789</v>
      </c>
      <c r="R155" s="62">
        <v>123.456789</v>
      </c>
      <c r="S155" s="62">
        <v>123.456789</v>
      </c>
      <c r="T155" s="63">
        <v>123.456789</v>
      </c>
      <c r="U155" s="64">
        <v>123.456789</v>
      </c>
    </row>
    <row r="156" spans="1:21" hidden="1" x14ac:dyDescent="0.3">
      <c r="E156" s="111" t="s">
        <v>38</v>
      </c>
    </row>
    <row r="157" spans="1:21" hidden="1" x14ac:dyDescent="0.3">
      <c r="E157" s="92" t="str">
        <f>_xll.TM1RPTVIEW("Finance:MA Reporting:33601101",0,_xll.TM1RPTTITLE("Finance:FX Calculation",$H$159),_xll.TM1RPTTITLE("Finance:Company",$H$160),_xll.TM1RPTTITLE("Finance:Financial Year",$H$161),_xll.TM1RPTTITLE("Finance:Version",$H$162),_xll.TM1RPTTITLE("Finance:m_MA Reporting",$H$163),_xll.TM1RPTTITLE("Finance:Period YTD",$H$164),_xll.TM1RPTTITLE("Finance:Consolidation Layer",$H$165),TM1RPTFMTRNG33601101,TM1RPTFMTIDCOL33601101)</f>
        <v>Finance:MA Reporting:33601101</v>
      </c>
    </row>
    <row r="158" spans="1:21" hidden="1" x14ac:dyDescent="0.3"/>
    <row r="159" spans="1:21" hidden="1" x14ac:dyDescent="0.3">
      <c r="E159" s="112" t="s">
        <v>6</v>
      </c>
      <c r="H159" s="13" t="str">
        <f>$H$24</f>
        <v>GBP MA</v>
      </c>
    </row>
    <row r="160" spans="1:21" hidden="1" x14ac:dyDescent="0.3">
      <c r="E160" s="112" t="s">
        <v>7</v>
      </c>
      <c r="H160" s="13" t="str">
        <f>$H$25</f>
        <v>GROUP TOTAL</v>
      </c>
    </row>
    <row r="161" spans="1:21" hidden="1" x14ac:dyDescent="0.3">
      <c r="E161" s="112" t="s">
        <v>8</v>
      </c>
      <c r="H161" s="13" t="str">
        <f>$H$26</f>
        <v>FY24</v>
      </c>
    </row>
    <row r="162" spans="1:21" hidden="1" x14ac:dyDescent="0.3">
      <c r="E162" s="112" t="s">
        <v>9</v>
      </c>
      <c r="H162" s="13" t="str">
        <f>$H$27</f>
        <v>Actual</v>
      </c>
    </row>
    <row r="163" spans="1:21" hidden="1" x14ac:dyDescent="0.3">
      <c r="E163" s="112" t="s">
        <v>10</v>
      </c>
      <c r="H163" s="13" t="str">
        <f>$H$28</f>
        <v>Value</v>
      </c>
    </row>
    <row r="164" spans="1:21" hidden="1" x14ac:dyDescent="0.3">
      <c r="E164" s="112" t="s">
        <v>11</v>
      </c>
      <c r="H164" s="13" t="str">
        <f>$H$29</f>
        <v>Period</v>
      </c>
    </row>
    <row r="165" spans="1:21" hidden="1" x14ac:dyDescent="0.3">
      <c r="E165" s="112" t="s">
        <v>12</v>
      </c>
      <c r="H165" s="13" t="str">
        <f>$H$30</f>
        <v>Management Accounts</v>
      </c>
    </row>
    <row r="166" spans="1:21" hidden="1" x14ac:dyDescent="0.3"/>
    <row r="167" spans="1:21" hidden="1" x14ac:dyDescent="0.3"/>
    <row r="168" spans="1:21" hidden="1" x14ac:dyDescent="0.3">
      <c r="G168" s="24" t="str">
        <f>MID($H$26,3,2)</f>
        <v>24</v>
      </c>
      <c r="H168" s="24" t="str">
        <f>MID($H$26,3,2)</f>
        <v>24</v>
      </c>
      <c r="I168" s="24" t="str">
        <f t="shared" ref="I168:S168" si="13">MID($H$26,3,2)</f>
        <v>24</v>
      </c>
      <c r="J168" s="24" t="str">
        <f t="shared" si="13"/>
        <v>24</v>
      </c>
      <c r="K168" s="24" t="str">
        <f t="shared" si="13"/>
        <v>24</v>
      </c>
      <c r="L168" s="24" t="str">
        <f t="shared" si="13"/>
        <v>24</v>
      </c>
      <c r="M168" s="24" t="str">
        <f t="shared" si="13"/>
        <v>24</v>
      </c>
      <c r="N168" s="24" t="str">
        <f t="shared" si="13"/>
        <v>24</v>
      </c>
      <c r="O168" s="24" t="str">
        <f t="shared" si="13"/>
        <v>24</v>
      </c>
      <c r="P168" s="24" t="str">
        <f t="shared" si="13"/>
        <v>24</v>
      </c>
      <c r="Q168" s="24" t="str">
        <f t="shared" si="13"/>
        <v>24</v>
      </c>
      <c r="R168" s="24" t="str">
        <f t="shared" si="13"/>
        <v>24</v>
      </c>
      <c r="S168" s="24" t="str">
        <f t="shared" si="13"/>
        <v>24</v>
      </c>
    </row>
    <row r="169" spans="1:21" hidden="1" x14ac:dyDescent="0.3">
      <c r="G169" s="24" t="str">
        <f t="shared" ref="G169:S169" si="14">MID(G$34,2,2)</f>
        <v>01</v>
      </c>
      <c r="H169" s="24" t="str">
        <f t="shared" si="14"/>
        <v>01</v>
      </c>
      <c r="I169" s="24" t="str">
        <f t="shared" si="14"/>
        <v>02</v>
      </c>
      <c r="J169" s="24" t="str">
        <f t="shared" si="14"/>
        <v>03</v>
      </c>
      <c r="K169" s="24" t="str">
        <f t="shared" si="14"/>
        <v>04</v>
      </c>
      <c r="L169" s="24" t="str">
        <f t="shared" si="14"/>
        <v>05</v>
      </c>
      <c r="M169" s="24" t="str">
        <f t="shared" si="14"/>
        <v>06</v>
      </c>
      <c r="N169" s="24" t="str">
        <f t="shared" si="14"/>
        <v>07</v>
      </c>
      <c r="O169" s="24" t="str">
        <f t="shared" si="14"/>
        <v>08</v>
      </c>
      <c r="P169" s="24" t="str">
        <f t="shared" si="14"/>
        <v>09</v>
      </c>
      <c r="Q169" s="24" t="str">
        <f t="shared" si="14"/>
        <v>10</v>
      </c>
      <c r="R169" s="24" t="str">
        <f t="shared" si="14"/>
        <v>11</v>
      </c>
      <c r="S169" s="24" t="str">
        <f t="shared" si="14"/>
        <v>12</v>
      </c>
    </row>
    <row r="170" spans="1:21" ht="15" hidden="1" thickBot="1" x14ac:dyDescent="0.35">
      <c r="G170" s="14" t="s">
        <v>13</v>
      </c>
      <c r="H170" s="14" t="s">
        <v>13</v>
      </c>
      <c r="I170" s="14" t="s">
        <v>14</v>
      </c>
      <c r="J170" s="14" t="s">
        <v>15</v>
      </c>
      <c r="K170" s="14" t="s">
        <v>16</v>
      </c>
      <c r="L170" s="14" t="s">
        <v>17</v>
      </c>
      <c r="M170" s="14" t="s">
        <v>18</v>
      </c>
      <c r="N170" s="14" t="s">
        <v>19</v>
      </c>
      <c r="O170" s="14" t="s">
        <v>20</v>
      </c>
      <c r="P170" s="14" t="s">
        <v>21</v>
      </c>
      <c r="Q170" s="14" t="s">
        <v>22</v>
      </c>
      <c r="R170" s="14" t="s">
        <v>23</v>
      </c>
      <c r="S170" s="14" t="s">
        <v>24</v>
      </c>
      <c r="U170" t="str">
        <f>$E$18</f>
        <v>P12</v>
      </c>
    </row>
    <row r="171" spans="1:21" ht="15" hidden="1" thickBot="1" x14ac:dyDescent="0.35">
      <c r="F171" s="14"/>
      <c r="G171" t="str">
        <f>IF(G$36 &lt;=$E$17,"Actual","Forecast")</f>
        <v>Actual</v>
      </c>
      <c r="H171" t="str">
        <f>IF(H$36 &lt;=$E$17,"Actual",$H$19)</f>
        <v>Actual</v>
      </c>
      <c r="I171" t="str">
        <f t="shared" ref="I171:S171" si="15">IF(I$36 &lt;=$E$17,"Actual",$H$19)</f>
        <v>Actual</v>
      </c>
      <c r="J171" t="str">
        <f t="shared" si="15"/>
        <v>Actual</v>
      </c>
      <c r="K171" t="str">
        <f t="shared" si="15"/>
        <v>Actual</v>
      </c>
      <c r="L171" t="str">
        <f t="shared" si="15"/>
        <v>Actual</v>
      </c>
      <c r="M171" t="str">
        <f t="shared" si="15"/>
        <v>Actual</v>
      </c>
      <c r="N171" t="str">
        <f t="shared" si="15"/>
        <v>Actual</v>
      </c>
      <c r="O171" t="str">
        <f t="shared" si="15"/>
        <v>Actual</v>
      </c>
      <c r="P171" t="str">
        <f t="shared" si="15"/>
        <v>Actual</v>
      </c>
      <c r="Q171" t="str">
        <f t="shared" si="15"/>
        <v>Actual</v>
      </c>
      <c r="R171" t="str">
        <f t="shared" si="15"/>
        <v>Actual</v>
      </c>
      <c r="S171" t="str">
        <f t="shared" si="15"/>
        <v>Actual</v>
      </c>
      <c r="U171" t="s">
        <v>36</v>
      </c>
    </row>
    <row r="172" spans="1:21" hidden="1" x14ac:dyDescent="0.3">
      <c r="G172" s="26" t="str">
        <f>G168&amp;G169</f>
        <v>2401</v>
      </c>
      <c r="H172" s="26" t="str">
        <f>H168&amp;H169</f>
        <v>2401</v>
      </c>
      <c r="I172" s="26" t="str">
        <f t="shared" ref="I172:S172" si="16">I168&amp;I169</f>
        <v>2402</v>
      </c>
      <c r="J172" s="26" t="str">
        <f t="shared" si="16"/>
        <v>2403</v>
      </c>
      <c r="K172" s="26" t="str">
        <f t="shared" si="16"/>
        <v>2404</v>
      </c>
      <c r="L172" s="26" t="str">
        <f t="shared" si="16"/>
        <v>2405</v>
      </c>
      <c r="M172" s="26" t="str">
        <f t="shared" si="16"/>
        <v>2406</v>
      </c>
      <c r="N172" s="26" t="str">
        <f t="shared" si="16"/>
        <v>2407</v>
      </c>
      <c r="O172" s="26" t="str">
        <f t="shared" si="16"/>
        <v>2408</v>
      </c>
      <c r="P172" s="26" t="str">
        <f t="shared" si="16"/>
        <v>2409</v>
      </c>
      <c r="Q172" s="26" t="str">
        <f t="shared" si="16"/>
        <v>2410</v>
      </c>
      <c r="R172" s="26" t="str">
        <f t="shared" si="16"/>
        <v>2411</v>
      </c>
      <c r="S172" s="26" t="str">
        <f t="shared" si="16"/>
        <v>2412</v>
      </c>
      <c r="U172" s="26" t="str">
        <f>$H$26</f>
        <v>FY24</v>
      </c>
    </row>
    <row r="173" spans="1:21" hidden="1" x14ac:dyDescent="0.3">
      <c r="G173" s="26" t="str">
        <f t="shared" ref="G173:S173" si="17">G170</f>
        <v>P01</v>
      </c>
      <c r="H173" s="26" t="str">
        <f t="shared" si="17"/>
        <v>P01</v>
      </c>
      <c r="I173" s="26" t="str">
        <f t="shared" si="17"/>
        <v>P02</v>
      </c>
      <c r="J173" s="26" t="str">
        <f t="shared" si="17"/>
        <v>P03</v>
      </c>
      <c r="K173" s="26" t="str">
        <f t="shared" si="17"/>
        <v>P04</v>
      </c>
      <c r="L173" s="26" t="str">
        <f t="shared" si="17"/>
        <v>P05</v>
      </c>
      <c r="M173" s="26" t="str">
        <f t="shared" si="17"/>
        <v>P06</v>
      </c>
      <c r="N173" s="26" t="str">
        <f t="shared" si="17"/>
        <v>P07</v>
      </c>
      <c r="O173" s="26" t="str">
        <f t="shared" si="17"/>
        <v>P08</v>
      </c>
      <c r="P173" s="26" t="str">
        <f t="shared" si="17"/>
        <v>P09</v>
      </c>
      <c r="Q173" s="26" t="str">
        <f t="shared" si="17"/>
        <v>P10</v>
      </c>
      <c r="R173" s="26" t="str">
        <f t="shared" si="17"/>
        <v>P11</v>
      </c>
      <c r="S173" s="26" t="str">
        <f t="shared" si="17"/>
        <v>P12</v>
      </c>
      <c r="U173" s="26" t="s">
        <v>37</v>
      </c>
    </row>
    <row r="174" spans="1:21" hidden="1" x14ac:dyDescent="0.3">
      <c r="G174" s="27" t="str">
        <f>MID(G171,1,1)</f>
        <v>A</v>
      </c>
      <c r="H174" s="27" t="str">
        <f>IF(H171="Actual","A","F")</f>
        <v>A</v>
      </c>
      <c r="I174" s="27" t="str">
        <f t="shared" ref="I174:S174" si="18">IF(I171="Actual","A","F")</f>
        <v>A</v>
      </c>
      <c r="J174" s="27" t="str">
        <f t="shared" si="18"/>
        <v>A</v>
      </c>
      <c r="K174" s="27" t="str">
        <f t="shared" si="18"/>
        <v>A</v>
      </c>
      <c r="L174" s="27" t="str">
        <f t="shared" si="18"/>
        <v>A</v>
      </c>
      <c r="M174" s="27" t="str">
        <f t="shared" si="18"/>
        <v>A</v>
      </c>
      <c r="N174" s="27" t="str">
        <f t="shared" si="18"/>
        <v>A</v>
      </c>
      <c r="O174" s="27" t="str">
        <f t="shared" si="18"/>
        <v>A</v>
      </c>
      <c r="P174" s="27" t="str">
        <f t="shared" si="18"/>
        <v>A</v>
      </c>
      <c r="Q174" s="27" t="str">
        <f t="shared" si="18"/>
        <v>A</v>
      </c>
      <c r="R174" s="27" t="str">
        <f t="shared" si="18"/>
        <v>A</v>
      </c>
      <c r="S174" s="27" t="str">
        <f t="shared" si="18"/>
        <v>A</v>
      </c>
      <c r="U174" s="26" t="s">
        <v>35</v>
      </c>
    </row>
    <row r="175" spans="1:21" hidden="1" x14ac:dyDescent="0.3"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U175" s="26"/>
    </row>
    <row r="176" spans="1:21" s="11" customFormat="1" x14ac:dyDescent="0.3">
      <c r="A176" s="10" t="str">
        <f>IF(_xll.TM1RPTELISCONSOLIDATED($E$176,$E176),IF(_xll.TM1RPTELLEV($E$176,$E176)&lt;=5,_xll.TM1RPTELLEV($E$176,$E176),"Default"),"Leaf")</f>
        <v>Leaf</v>
      </c>
      <c r="B176" s="10"/>
      <c r="C176" s="11" t="str" cm="1">
        <f t="array" ref="C176">_xll.DBR("Finance:}ElementAttributes_Accounts - MA",E176,"Period YTD")</f>
        <v>YTD</v>
      </c>
      <c r="E176" s="113" t="str">
        <f>_xll.TM1RPTROW($E$157,"Finance:Accounts - MA","Balance Sheet Reporting Subset",,"Display Name",FALSE,,,FALSE)</f>
        <v>Tangible Fixed Assets NBV B/F @ Opening Rate</v>
      </c>
      <c r="F176" s="20" t="s">
        <v>145</v>
      </c>
      <c r="G176" s="20">
        <f>_xll.DBRW($E$157,$H$162,$H$160,$H$161,G$170,$H$164,$E176,$H$159,$H$165,$H$163)</f>
        <v>0</v>
      </c>
      <c r="H176" s="69">
        <f>_xll.DBRW($E$157,$H$162,$H$160,$H$161,H$170,$C176,$E176,$H$159,$H$165,$H$163)</f>
        <v>32963241.849999998</v>
      </c>
      <c r="I176" s="69">
        <f>_xll.DBRW($E$157,$H$162,$H$160,$H$161,I$170,$C176,$E176,$H$159,$H$165,$H$163)</f>
        <v>33123746.41</v>
      </c>
      <c r="J176" s="69">
        <f>_xll.DBRW($E$157,$H$162,$H$160,$H$161,J$170,$C176,$E176,$H$159,$H$165,$H$163)</f>
        <v>32588961.550000001</v>
      </c>
      <c r="K176" s="69">
        <f>_xll.DBRW($E$157,$H$162,$H$160,$H$161,K$170,$C176,$E176,$H$159,$H$165,$H$163)</f>
        <v>32353787.219999999</v>
      </c>
      <c r="L176" s="69">
        <f>_xll.DBRW($E$157,$H$162,$H$160,$H$161,L$170,$C176,$E176,$H$159,$H$165,$H$163)</f>
        <v>32617708.039999999</v>
      </c>
      <c r="M176" s="69">
        <f>_xll.DBRW($E$157,$H$162,$H$160,$H$161,M$170,$C176,$E176,$H$159,$H$165,$H$163)</f>
        <v>33097714.640000001</v>
      </c>
      <c r="N176" s="69">
        <f>_xll.DBRW($E$157,$H$162,$H$160,$H$161,N$170,$C176,$E176,$H$159,$H$165,$H$163)</f>
        <v>33176560.439999998</v>
      </c>
      <c r="O176" s="62">
        <f>_xll.DBRW($E$157,$H$162,$H$160,$H$161,O$170,$C176,$E176,$H$159,$H$165,$H$163)</f>
        <v>32614145.390000001</v>
      </c>
      <c r="P176" s="62">
        <f>_xll.DBRW($E$157,$H$162,$H$160,$H$161,P$170,$C176,$E176,$H$159,$H$165,$H$163)</f>
        <v>32393843.080000002</v>
      </c>
      <c r="Q176" s="62">
        <f>_xll.DBRW($E$157,$H$162,$H$160,$H$161,Q$170,$C176,$E176,$H$159,$H$165,$H$163)</f>
        <v>32340830.086688567</v>
      </c>
      <c r="R176" s="62">
        <f>_xll.DBRW($E$157,$H$162,$H$160,$H$161,R$170,$C176,$E176,$H$159,$H$165,$H$163)</f>
        <v>32275042.334309485</v>
      </c>
      <c r="S176" s="62">
        <f>_xll.DBRW($E$157,$H$162,$H$160,$H$161,S$170,$C176,$E176,$H$159,$H$165,$H$163)</f>
        <v>32343184.535548128</v>
      </c>
      <c r="T176" s="63"/>
      <c r="U176" s="64">
        <f>_xll.DBRW($E$157,$H$162,$H$160,$H$161,U$170,$C176,$E176,$H$159,$H$165,$H$163)</f>
        <v>32343184.535548128</v>
      </c>
    </row>
    <row r="177" spans="1:21" s="11" customFormat="1" x14ac:dyDescent="0.3">
      <c r="A177" s="10" t="str">
        <f>IF(_xll.TM1RPTELISCONSOLIDATED($E$176,$E177),IF(_xll.TM1RPTELLEV($E$176,$E177)&lt;=5,_xll.TM1RPTELLEV($E$176,$E177),"Default"),"Leaf")</f>
        <v>Leaf</v>
      </c>
      <c r="B177" s="10"/>
      <c r="C177" s="11" t="str" cm="1">
        <f t="array" ref="C177">_xll.DBR("Finance:}ElementAttributes_Accounts - MA",E177,"Period YTD")</f>
        <v>YTD</v>
      </c>
      <c r="E177" s="113" t="s">
        <v>200</v>
      </c>
      <c r="F177" s="20" t="s">
        <v>145</v>
      </c>
      <c r="G177" s="20">
        <f>_xll.DBRW($E$157,$H$162,$H$160,$H$161,G$170,$H$164,$E177,$H$159,$H$165,$H$163)</f>
        <v>0</v>
      </c>
      <c r="H177" s="69">
        <f>_xll.DBRW($E$157,$H$162,$H$160,$H$161,H$170,$C177,$E177,$H$159,$H$165,$H$163)</f>
        <v>32963241.84208139</v>
      </c>
      <c r="I177" s="69">
        <f>_xll.DBRW($E$157,$H$162,$H$160,$H$161,I$170,$C177,$E177,$H$159,$H$165,$H$163)</f>
        <v>33123746.400306303</v>
      </c>
      <c r="J177" s="69">
        <f>_xll.DBRW($E$157,$H$162,$H$160,$H$161,J$170,$C177,$E177,$H$159,$H$165,$H$163)</f>
        <v>32588961.54424062</v>
      </c>
      <c r="K177" s="69">
        <f>_xll.DBRW($E$157,$H$162,$H$160,$H$161,K$170,$C177,$E177,$H$159,$H$165,$H$163)</f>
        <v>32353787.226230308</v>
      </c>
      <c r="L177" s="69">
        <f>_xll.DBRW($E$157,$H$162,$H$160,$H$161,L$170,$C177,$E177,$H$159,$H$165,$H$163)</f>
        <v>32617708.035261903</v>
      </c>
      <c r="M177" s="69">
        <f>_xll.DBRW($E$157,$H$162,$H$160,$H$161,M$170,$C177,$E177,$H$159,$H$165,$H$163)</f>
        <v>33097714.632251617</v>
      </c>
      <c r="N177" s="69">
        <f>_xll.DBRW($E$157,$H$162,$H$160,$H$161,N$170,$C177,$E177,$H$159,$H$165,$H$163)</f>
        <v>33176560.433316913</v>
      </c>
      <c r="O177" s="62">
        <f>_xll.DBRW($E$157,$H$162,$H$160,$H$161,O$170,$C177,$E177,$H$159,$H$165,$H$163)</f>
        <v>32614145.391921252</v>
      </c>
      <c r="P177" s="62">
        <f>_xll.DBRW($E$157,$H$162,$H$160,$H$161,P$170,$C177,$E177,$H$159,$H$165,$H$163)</f>
        <v>32393843.072152857</v>
      </c>
      <c r="Q177" s="62">
        <f>_xll.DBRW($E$157,$H$162,$H$160,$H$161,Q$170,$C177,$E177,$H$159,$H$165,$H$163)</f>
        <v>32340830.086688567</v>
      </c>
      <c r="R177" s="62">
        <f>_xll.DBRW($E$157,$H$162,$H$160,$H$161,R$170,$C177,$E177,$H$159,$H$165,$H$163)</f>
        <v>32275042.334309485</v>
      </c>
      <c r="S177" s="62">
        <f>_xll.DBRW($E$157,$H$162,$H$160,$H$161,S$170,$C177,$E177,$H$159,$H$165,$H$163)</f>
        <v>32343184.535548128</v>
      </c>
      <c r="T177" s="63"/>
      <c r="U177" s="64">
        <f>_xll.DBRW($E$157,$H$162,$H$160,$H$161,U$170,$C177,$E177,$H$159,$H$165,$H$163)</f>
        <v>32343184.535548128</v>
      </c>
    </row>
    <row r="178" spans="1:21" s="11" customFormat="1" x14ac:dyDescent="0.3">
      <c r="A178" s="10" t="str">
        <f>IF(_xll.TM1RPTELISCONSOLIDATED($E$176,$E178),IF(_xll.TM1RPTELLEV($E$176,$E178)&lt;=5,_xll.TM1RPTELLEV($E$176,$E178),"Default"),"Leaf")</f>
        <v>Leaf</v>
      </c>
      <c r="B178" s="10"/>
      <c r="C178" s="11" t="str" cm="1">
        <f t="array" ref="C178">_xll.DBR("Finance:}ElementAttributes_Accounts - MA",E178,"Period YTD")</f>
        <v>YTD</v>
      </c>
      <c r="E178" s="113" t="s">
        <v>174</v>
      </c>
      <c r="F178" s="20" t="s">
        <v>145</v>
      </c>
      <c r="G178" s="20">
        <f>_xll.DBRW($E$157,$H$162,$H$160,$H$161,G$170,$H$164,$E178,$H$159,$H$165,$H$163)</f>
        <v>1097439.5900000001</v>
      </c>
      <c r="H178" s="69">
        <f>_xll.DBRW($E$157,$H$162,$H$160,$H$161,H$170,$C178,$E178,$H$159,$H$165,$H$163)</f>
        <v>1097439.5900000001</v>
      </c>
      <c r="I178" s="69">
        <f>_xll.DBRW($E$157,$H$162,$H$160,$H$161,I$170,$C178,$E178,$H$159,$H$165,$H$163)</f>
        <v>1328653.3</v>
      </c>
      <c r="J178" s="69">
        <f>_xll.DBRW($E$157,$H$162,$H$160,$H$161,J$170,$C178,$E178,$H$159,$H$165,$H$163)</f>
        <v>1537310.5599999998</v>
      </c>
      <c r="K178" s="69">
        <f>_xll.DBRW($E$157,$H$162,$H$160,$H$161,K$170,$C178,$E178,$H$159,$H$165,$H$163)</f>
        <v>1616354.5599999996</v>
      </c>
      <c r="L178" s="69">
        <f>_xll.DBRW($E$157,$H$162,$H$160,$H$161,L$170,$C178,$E178,$H$159,$H$165,$H$163)</f>
        <v>2309879.71</v>
      </c>
      <c r="M178" s="69">
        <f>_xll.DBRW($E$157,$H$162,$H$160,$H$161,M$170,$C178,$E178,$H$159,$H$165,$H$163)</f>
        <v>2638495.08</v>
      </c>
      <c r="N178" s="69">
        <f>_xll.DBRW($E$157,$H$162,$H$160,$H$161,N$170,$C178,$E178,$H$159,$H$165,$H$163)</f>
        <v>4054431.5300000003</v>
      </c>
      <c r="O178" s="62">
        <f>_xll.DBRW($E$157,$H$162,$H$160,$H$161,O$170,$C178,$E178,$H$159,$H$165,$H$163)</f>
        <v>4089779.0099999993</v>
      </c>
      <c r="P178" s="62">
        <f>_xll.DBRW($E$157,$H$162,$H$160,$H$161,P$170,$C178,$E178,$H$159,$H$165,$H$163)</f>
        <v>4200874.3000000007</v>
      </c>
      <c r="Q178" s="62">
        <f>_xll.DBRW($E$157,$H$162,$H$160,$H$161,Q$170,$C178,$E178,$H$159,$H$165,$H$163)</f>
        <v>4356914.1140031461</v>
      </c>
      <c r="R178" s="62">
        <f>_xll.DBRW($E$157,$H$162,$H$160,$H$161,R$170,$C178,$E178,$H$159,$H$165,$H$163)</f>
        <v>4438935.9625991257</v>
      </c>
      <c r="S178" s="62">
        <f>_xll.DBRW($E$157,$H$162,$H$160,$H$161,S$170,$C178,$E178,$H$159,$H$165,$H$163)</f>
        <v>4516427.5296448916</v>
      </c>
      <c r="T178" s="63"/>
      <c r="U178" s="64">
        <f>_xll.DBRW($E$157,$H$162,$H$160,$H$161,U$170,$C178,$E178,$H$159,$H$165,$H$163)</f>
        <v>4516427.5296448916</v>
      </c>
    </row>
    <row r="179" spans="1:21" s="11" customFormat="1" x14ac:dyDescent="0.3">
      <c r="A179" s="10" t="str">
        <f>IF(_xll.TM1RPTELISCONSOLIDATED($E$176,$E179),IF(_xll.TM1RPTELLEV($E$176,$E179)&lt;=5,_xll.TM1RPTELLEV($E$176,$E179),"Default"),"Leaf")</f>
        <v>Leaf</v>
      </c>
      <c r="B179" s="10"/>
      <c r="C179" s="11" t="str" cm="1">
        <f t="array" ref="C179">_xll.DBR("Finance:}ElementAttributes_Accounts - MA",E179,"Period YTD")</f>
        <v>YTD</v>
      </c>
      <c r="E179" s="113" t="s">
        <v>39</v>
      </c>
      <c r="F179" s="20" t="s">
        <v>145</v>
      </c>
      <c r="G179" s="20">
        <f>_xll.DBRW($E$157,$H$162,$H$160,$H$161,G$170,$H$164,$E179,$H$159,$H$165,$H$163)</f>
        <v>-375297.86</v>
      </c>
      <c r="H179" s="69">
        <f>_xll.DBRW($E$157,$H$162,$H$160,$H$161,H$170,$C179,$E179,$H$159,$H$165,$H$163)</f>
        <v>-375297.86</v>
      </c>
      <c r="I179" s="69">
        <f>_xll.DBRW($E$157,$H$162,$H$160,$H$161,I$170,$C179,$E179,$H$159,$H$165,$H$163)</f>
        <v>-751819.55999999994</v>
      </c>
      <c r="J179" s="69">
        <f>_xll.DBRW($E$157,$H$162,$H$160,$H$161,J$170,$C179,$E179,$H$159,$H$165,$H$163)</f>
        <v>-1094122.01</v>
      </c>
      <c r="K179" s="69">
        <f>_xll.DBRW($E$157,$H$162,$H$160,$H$161,K$170,$C179,$E179,$H$159,$H$165,$H$163)</f>
        <v>-1441540.98</v>
      </c>
      <c r="L179" s="69">
        <f>_xll.DBRW($E$157,$H$162,$H$160,$H$161,L$170,$C179,$E179,$H$159,$H$165,$H$163)</f>
        <v>-1814142.7400000002</v>
      </c>
      <c r="M179" s="69">
        <f>_xll.DBRW($E$157,$H$162,$H$160,$H$161,M$170,$C179,$E179,$H$159,$H$165,$H$163)</f>
        <v>-2207116.66</v>
      </c>
      <c r="N179" s="69">
        <f>_xll.DBRW($E$157,$H$162,$H$160,$H$161,N$170,$C179,$E179,$H$159,$H$165,$H$163)</f>
        <v>-3238273.07</v>
      </c>
      <c r="O179" s="62">
        <f>_xll.DBRW($E$157,$H$162,$H$160,$H$161,O$170,$C179,$E179,$H$159,$H$165,$H$163)</f>
        <v>-3541639.4</v>
      </c>
      <c r="P179" s="62">
        <f>_xll.DBRW($E$157,$H$162,$H$160,$H$161,P$170,$C179,$E179,$H$159,$H$165,$H$163)</f>
        <v>-3868405.2199999993</v>
      </c>
      <c r="Q179" s="62">
        <f>_xll.DBRW($E$157,$H$162,$H$160,$H$161,Q$170,$C179,$E179,$H$159,$H$165,$H$163)</f>
        <v>-4229587.0571813909</v>
      </c>
      <c r="R179" s="62">
        <f>_xll.DBRW($E$157,$H$162,$H$160,$H$161,R$170,$C179,$E179,$H$159,$H$165,$H$163)</f>
        <v>-4590327.4499461912</v>
      </c>
      <c r="S179" s="62">
        <f>_xll.DBRW($E$157,$H$162,$H$160,$H$161,S$170,$C179,$E179,$H$159,$H$165,$H$163)</f>
        <v>-4961959.3218885344</v>
      </c>
      <c r="T179" s="63"/>
      <c r="U179" s="64">
        <f>_xll.DBRW($E$157,$H$162,$H$160,$H$161,U$170,$C179,$E179,$H$159,$H$165,$H$163)</f>
        <v>-4961959.3218885344</v>
      </c>
    </row>
    <row r="180" spans="1:21" s="11" customFormat="1" x14ac:dyDescent="0.3">
      <c r="A180" s="10" t="str">
        <f>IF(_xll.TM1RPTELISCONSOLIDATED($E$176,$E180),IF(_xll.TM1RPTELLEV($E$176,$E180)&lt;=5,_xll.TM1RPTELLEV($E$176,$E180),"Default"),"Leaf")</f>
        <v>Leaf</v>
      </c>
      <c r="B180" s="10"/>
      <c r="C180" s="11" t="str" cm="1">
        <f t="array" ref="C180">_xll.DBR("Finance:}ElementAttributes_Accounts - MA",E180,"Period YTD")</f>
        <v>YTD</v>
      </c>
      <c r="E180" s="113" t="s">
        <v>40</v>
      </c>
      <c r="F180" s="20" t="s">
        <v>145</v>
      </c>
      <c r="G180" s="20">
        <f>_xll.DBRW($E$157,$H$162,$H$160,$H$161,G$170,$H$164,$E180,$H$159,$H$165,$H$163)</f>
        <v>0</v>
      </c>
      <c r="H180" s="69">
        <f>_xll.DBRW($E$157,$H$162,$H$160,$H$161,H$170,$C180,$E180,$H$159,$H$165,$H$163)</f>
        <v>0</v>
      </c>
      <c r="I180" s="69">
        <f>_xll.DBRW($E$157,$H$162,$H$160,$H$161,I$170,$C180,$E180,$H$159,$H$165,$H$163)</f>
        <v>-6773.72</v>
      </c>
      <c r="J180" s="69">
        <f>_xll.DBRW($E$157,$H$162,$H$160,$H$161,J$170,$C180,$E180,$H$159,$H$165,$H$163)</f>
        <v>-242483.61</v>
      </c>
      <c r="K180" s="69">
        <f>_xll.DBRW($E$157,$H$162,$H$160,$H$161,K$170,$C180,$E180,$H$159,$H$165,$H$163)</f>
        <v>-490200.58999999997</v>
      </c>
      <c r="L180" s="69">
        <f>_xll.DBRW($E$157,$H$162,$H$160,$H$161,L$170,$C180,$E180,$H$159,$H$165,$H$163)</f>
        <v>-499270.85</v>
      </c>
      <c r="M180" s="69">
        <f>_xll.DBRW($E$157,$H$162,$H$160,$H$161,M$170,$C180,$E180,$H$159,$H$165,$H$163)</f>
        <v>-512851.52</v>
      </c>
      <c r="N180" s="69">
        <f>_xll.DBRW($E$157,$H$162,$H$160,$H$161,N$170,$C180,$E180,$H$159,$H$165,$H$163)</f>
        <v>-515662.65</v>
      </c>
      <c r="O180" s="62">
        <f>_xll.DBRW($E$157,$H$162,$H$160,$H$161,O$170,$C180,$E180,$H$159,$H$165,$H$163)</f>
        <v>-498477.30000000005</v>
      </c>
      <c r="P180" s="62">
        <f>_xll.DBRW($E$157,$H$162,$H$160,$H$161,P$170,$C180,$E180,$H$159,$H$165,$H$163)</f>
        <v>-494079.65</v>
      </c>
      <c r="Q180" s="62">
        <f>_xll.DBRW($E$157,$H$162,$H$160,$H$161,Q$170,$C180,$E180,$H$159,$H$165,$H$163)</f>
        <v>-494992.70107831561</v>
      </c>
      <c r="R180" s="62">
        <f>_xll.DBRW($E$157,$H$162,$H$160,$H$161,R$170,$C180,$E180,$H$159,$H$165,$H$163)</f>
        <v>-496045.81285781914</v>
      </c>
      <c r="S180" s="62">
        <f>_xll.DBRW($E$157,$H$162,$H$160,$H$161,S$170,$C180,$E180,$H$159,$H$165,$H$163)</f>
        <v>-752838.87366336631</v>
      </c>
      <c r="T180" s="63"/>
      <c r="U180" s="64">
        <f>_xll.DBRW($E$157,$H$162,$H$160,$H$161,U$170,$C180,$E180,$H$159,$H$165,$H$163)</f>
        <v>-752838.87366336631</v>
      </c>
    </row>
    <row r="181" spans="1:21" s="11" customFormat="1" x14ac:dyDescent="0.3">
      <c r="A181" s="10" t="str">
        <f>IF(_xll.TM1RPTELISCONSOLIDATED($E$176,$E181),IF(_xll.TM1RPTELLEV($E$176,$E181)&lt;=5,_xll.TM1RPTELLEV($E$176,$E181),"Default"),"Leaf")</f>
        <v>Leaf</v>
      </c>
      <c r="B181" s="10"/>
      <c r="C181" s="11" t="str" cm="1">
        <f t="array" ref="C181">_xll.DBR("Finance:}ElementAttributes_Accounts - MA",E181,"Period YTD")</f>
        <v>YTD</v>
      </c>
      <c r="E181" s="113" t="s">
        <v>41</v>
      </c>
      <c r="F181" s="20" t="s">
        <v>145</v>
      </c>
      <c r="G181" s="20">
        <f>_xll.DBRW($E$157,$H$162,$H$160,$H$161,G$170,$H$164,$E181,$H$159,$H$165,$H$163)</f>
        <v>-934016.92</v>
      </c>
      <c r="H181" s="69">
        <f>_xll.DBRW($E$157,$H$162,$H$160,$H$161,H$170,$C181,$E181,$H$159,$H$165,$H$163)</f>
        <v>-934016.92</v>
      </c>
      <c r="I181" s="69">
        <f>_xll.DBRW($E$157,$H$162,$H$160,$H$161,I$170,$C181,$E181,$H$159,$H$165,$H$163)</f>
        <v>-950734.97</v>
      </c>
      <c r="J181" s="69">
        <f>_xll.DBRW($E$157,$H$162,$H$160,$H$161,J$170,$C181,$E181,$H$159,$H$165,$H$163)</f>
        <v>-1486411.31</v>
      </c>
      <c r="K181" s="69">
        <f>_xll.DBRW($E$157,$H$162,$H$160,$H$161,K$170,$C181,$E181,$H$159,$H$165,$H$163)</f>
        <v>-890335.10999999987</v>
      </c>
      <c r="L181" s="69">
        <f>_xll.DBRW($E$157,$H$162,$H$160,$H$161,L$170,$C181,$E181,$H$159,$H$165,$H$163)</f>
        <v>-1199200.73</v>
      </c>
      <c r="M181" s="69">
        <f>_xll.DBRW($E$157,$H$162,$H$160,$H$161,M$170,$C181,$E181,$H$159,$H$165,$H$163)</f>
        <v>-1227239.3700000001</v>
      </c>
      <c r="N181" s="69">
        <f>_xll.DBRW($E$157,$H$162,$H$160,$H$161,N$170,$C181,$E181,$H$159,$H$165,$H$163)</f>
        <v>-1232466.6000000001</v>
      </c>
      <c r="O181" s="62">
        <f>_xll.DBRW($E$157,$H$162,$H$160,$H$161,O$170,$C181,$E181,$H$159,$H$165,$H$163)</f>
        <v>-1197565.1499999999</v>
      </c>
      <c r="P181" s="62">
        <f>_xll.DBRW($E$157,$H$162,$H$160,$H$161,P$170,$C181,$E181,$H$159,$H$165,$H$163)</f>
        <v>-1323002.1499999999</v>
      </c>
      <c r="Q181" s="62">
        <f>_xll.DBRW($E$157,$H$162,$H$160,$H$161,Q$170,$C181,$E181,$H$159,$H$165,$H$163)</f>
        <v>-1320870.8409755104</v>
      </c>
      <c r="R181" s="62">
        <f>_xll.DBRW($E$157,$H$162,$H$160,$H$161,R$170,$C181,$E181,$H$159,$H$165,$H$163)</f>
        <v>-1317357.3670839726</v>
      </c>
      <c r="S181" s="62">
        <f>_xll.DBRW($E$157,$H$162,$H$160,$H$161,S$170,$C181,$E181,$H$159,$H$165,$H$163)</f>
        <v>-1322809.8743981693</v>
      </c>
      <c r="T181" s="63"/>
      <c r="U181" s="64">
        <f>_xll.DBRW($E$157,$H$162,$H$160,$H$161,U$170,$C181,$E181,$H$159,$H$165,$H$163)</f>
        <v>-1322809.8743981693</v>
      </c>
    </row>
    <row r="182" spans="1:21" s="2" customFormat="1" ht="25.8" x14ac:dyDescent="0.5">
      <c r="A182" s="2">
        <f>IF(_xll.TM1RPTELISCONSOLIDATED($E$176,$E182),IF(_xll.TM1RPTELLEV($E$176,$E182)&lt;=5,_xll.TM1RPTELLEV($E$176,$E182),"Default"),"Leaf")</f>
        <v>0</v>
      </c>
      <c r="C182" s="2" t="str" cm="1">
        <f t="array" ref="C182">_xll.DBR("Finance:}ElementAttributes_Accounts - MA",E182,"Period YTD")</f>
        <v>YTD</v>
      </c>
      <c r="E182" s="114" t="s">
        <v>133</v>
      </c>
      <c r="F182" s="38" t="s">
        <v>145</v>
      </c>
      <c r="G182" s="37">
        <f>_xll.DBRW($E$157,$H$162,$H$160,$H$161,G$170,$H$164,$E182,$H$159,$H$165,$H$163)</f>
        <v>-211875.18999999994</v>
      </c>
      <c r="H182" s="56">
        <f>_xll.DBRW($E$157,$H$162,$H$160,$H$161,H$170,$C182,$E182,$H$159,$H$165,$H$163)</f>
        <v>32751366.659999996</v>
      </c>
      <c r="I182" s="56">
        <f>_xll.DBRW($E$157,$H$162,$H$160,$H$161,I$170,$C182,$E182,$H$159,$H$165,$H$163)</f>
        <v>32743071.460000001</v>
      </c>
      <c r="J182" s="56">
        <f>_xll.DBRW($E$157,$H$162,$H$160,$H$161,J$170,$C182,$E182,$H$159,$H$165,$H$163)</f>
        <v>31303255.18</v>
      </c>
      <c r="K182" s="56">
        <f>_xll.DBRW($E$157,$H$162,$H$160,$H$161,K$170,$C182,$E182,$H$159,$H$165,$H$163)</f>
        <v>31148065.100000001</v>
      </c>
      <c r="L182" s="56">
        <f>_xll.DBRW($E$157,$H$162,$H$160,$H$161,L$170,$C182,$E182,$H$159,$H$165,$H$163)</f>
        <v>31414973.429999996</v>
      </c>
      <c r="M182" s="56">
        <f>_xll.DBRW($E$157,$H$162,$H$160,$H$161,M$170,$C182,$E182,$H$159,$H$165,$H$163)</f>
        <v>31789002.169999998</v>
      </c>
      <c r="N182" s="56">
        <f>_xll.DBRW($E$157,$H$162,$H$160,$H$161,N$170,$C182,$E182,$H$159,$H$165,$H$163)</f>
        <v>32244589.649999999</v>
      </c>
      <c r="O182" s="57">
        <f>_xll.DBRW($E$157,$H$162,$H$160,$H$161,O$170,$C182,$E182,$H$159,$H$165,$H$163)</f>
        <v>31466242.550000001</v>
      </c>
      <c r="P182" s="57">
        <f>_xll.DBRW($E$157,$H$162,$H$160,$H$161,P$170,$C182,$E182,$H$159,$H$165,$H$163)</f>
        <v>30909230.360000007</v>
      </c>
      <c r="Q182" s="57">
        <f>_xll.DBRW($E$157,$H$162,$H$160,$H$161,Q$170,$C182,$E182,$H$159,$H$165,$H$163)</f>
        <v>30652293.601456497</v>
      </c>
      <c r="R182" s="57">
        <f>_xll.DBRW($E$157,$H$162,$H$160,$H$161,R$170,$C182,$E182,$H$159,$H$165,$H$163)</f>
        <v>30310247.667020626</v>
      </c>
      <c r="S182" s="57">
        <f>_xll.DBRW($E$157,$H$162,$H$160,$H$161,S$170,$C182,$E182,$H$159,$H$165,$H$163)</f>
        <v>29822003.99524295</v>
      </c>
      <c r="T182" s="63"/>
      <c r="U182" s="77">
        <f>_xll.DBRW($E$157,$H$162,$H$160,$H$161,U$170,$C182,$E182,$H$159,$H$165,$H$163)</f>
        <v>29822003.99524295</v>
      </c>
    </row>
    <row r="183" spans="1:21" s="11" customFormat="1" x14ac:dyDescent="0.3">
      <c r="A183" s="10" t="str">
        <f>IF(_xll.TM1RPTELISCONSOLIDATED($E$176,$E183),IF(_xll.TM1RPTELLEV($E$176,$E183)&lt;=5,_xll.TM1RPTELLEV($E$176,$E183),"Default"),"Leaf")</f>
        <v>Leaf</v>
      </c>
      <c r="B183" s="10"/>
      <c r="C183" s="11" t="str" cm="1">
        <f t="array" ref="C183">_xll.DBR("Finance:}ElementAttributes_Accounts - MA",E183,"Period YTD")</f>
        <v>YTD</v>
      </c>
      <c r="E183" s="113" t="s">
        <v>43</v>
      </c>
      <c r="F183" s="20" t="s">
        <v>145</v>
      </c>
      <c r="G183" s="20">
        <f>_xll.DBRW($E$157,$H$162,$H$160,$H$161,G$170,$H$164,$E183,$H$159,$H$165,$H$163)</f>
        <v>0</v>
      </c>
      <c r="H183" s="69">
        <f>_xll.DBRW($E$157,$H$162,$H$160,$H$161,H$170,$C183,$E183,$H$159,$H$165,$H$163)</f>
        <v>23297529.719999999</v>
      </c>
      <c r="I183" s="69">
        <f>_xll.DBRW($E$157,$H$162,$H$160,$H$161,I$170,$C183,$E183,$H$159,$H$165,$H$163)</f>
        <v>23345860.159999996</v>
      </c>
      <c r="J183" s="69">
        <f>_xll.DBRW($E$157,$H$162,$H$160,$H$161,J$170,$C183,$E183,$H$159,$H$165,$H$163)</f>
        <v>23266575.249999996</v>
      </c>
      <c r="K183" s="69">
        <f>_xll.DBRW($E$157,$H$162,$H$160,$H$161,K$170,$C183,$E183,$H$159,$H$165,$H$163)</f>
        <v>23229405.069999997</v>
      </c>
      <c r="L183" s="69">
        <f>_xll.DBRW($E$157,$H$162,$H$160,$H$161,L$170,$C183,$E183,$H$159,$H$165,$H$163)</f>
        <v>23289432.199999999</v>
      </c>
      <c r="M183" s="69">
        <f>_xll.DBRW($E$157,$H$162,$H$160,$H$161,M$170,$C183,$E183,$H$159,$H$165,$H$163)</f>
        <v>23381079.469999999</v>
      </c>
      <c r="N183" s="69">
        <f>_xll.DBRW($E$157,$H$162,$H$160,$H$161,N$170,$C183,$E183,$H$159,$H$165,$H$163)</f>
        <v>23400453.339999996</v>
      </c>
      <c r="O183" s="62">
        <f>_xll.DBRW($E$157,$H$162,$H$160,$H$161,O$170,$C183,$E183,$H$159,$H$165,$H$163)</f>
        <v>23286344.699999999</v>
      </c>
      <c r="P183" s="62">
        <f>_xll.DBRW($E$157,$H$162,$H$160,$H$161,P$170,$C183,$E183,$H$159,$H$165,$H$163)</f>
        <v>23257151.429999996</v>
      </c>
      <c r="Q183" s="62">
        <f>_xll.DBRW($E$157,$H$162,$H$160,$H$161,Q$170,$C183,$E183,$H$159,$H$165,$H$163)</f>
        <v>23260588.96162371</v>
      </c>
      <c r="R183" s="62">
        <f>_xll.DBRW($E$157,$H$162,$H$160,$H$161,R$170,$C183,$E183,$H$159,$H$165,$H$163)</f>
        <v>23267447.225118518</v>
      </c>
      <c r="S183" s="62">
        <f>_xll.DBRW($E$157,$H$162,$H$160,$H$161,S$170,$C183,$E183,$H$159,$H$165,$H$163)</f>
        <v>23278804.610313158</v>
      </c>
      <c r="T183" s="63"/>
      <c r="U183" s="64">
        <f>_xll.DBRW($E$157,$H$162,$H$160,$H$161,U$170,$C183,$E183,$H$159,$H$165,$H$163)</f>
        <v>23278804.610313158</v>
      </c>
    </row>
    <row r="184" spans="1:21" s="11" customFormat="1" x14ac:dyDescent="0.3">
      <c r="A184" s="10" t="str">
        <f>IF(_xll.TM1RPTELISCONSOLIDATED($E$176,$E184),IF(_xll.TM1RPTELLEV($E$176,$E184)&lt;=5,_xll.TM1RPTELLEV($E$176,$E184),"Default"),"Leaf")</f>
        <v>Leaf</v>
      </c>
      <c r="B184" s="10"/>
      <c r="C184" s="11" t="str" cm="1">
        <f t="array" ref="C184">_xll.DBR("Finance:}ElementAttributes_Accounts - MA",E184,"Period YTD")</f>
        <v>YTD</v>
      </c>
      <c r="E184" s="113" t="s">
        <v>201</v>
      </c>
      <c r="F184" s="20" t="s">
        <v>145</v>
      </c>
      <c r="G184" s="20">
        <f>_xll.DBRW($E$157,$H$162,$H$160,$H$161,G$170,$H$164,$E184,$H$159,$H$165,$H$163)</f>
        <v>0</v>
      </c>
      <c r="H184" s="69">
        <f>_xll.DBRW($E$157,$H$162,$H$160,$H$161,H$170,$C184,$E184,$H$159,$H$165,$H$163)</f>
        <v>5.6258783733937889E-3</v>
      </c>
      <c r="I184" s="69">
        <f>_xll.DBRW($E$157,$H$162,$H$160,$H$161,I$170,$C184,$E184,$H$159,$H$165,$H$163)</f>
        <v>6.5793866233434528E-3</v>
      </c>
      <c r="J184" s="69">
        <f>_xll.DBRW($E$157,$H$162,$H$160,$H$161,J$170,$C184,$E184,$H$159,$H$165,$H$163)</f>
        <v>4.0858890861272812E-4</v>
      </c>
      <c r="K184" s="69">
        <f>_xll.DBRW($E$157,$H$162,$H$160,$H$161,K$170,$C184,$E184,$H$159,$H$165,$H$163)</f>
        <v>3.5053395258728415E-3</v>
      </c>
      <c r="L184" s="69">
        <f>_xll.DBRW($E$157,$H$162,$H$160,$H$161,L$170,$C184,$E184,$H$159,$H$165,$H$163)</f>
        <v>6.6048346343450248E-4</v>
      </c>
      <c r="M184" s="69">
        <f>_xll.DBRW($E$157,$H$162,$H$160,$H$161,M$170,$C184,$E184,$H$159,$H$165,$H$163)</f>
        <v>-4.1666294273454696E-3</v>
      </c>
      <c r="N184" s="69">
        <f>_xll.DBRW($E$157,$H$162,$H$160,$H$161,N$170,$C184,$E184,$H$159,$H$165,$H$163)</f>
        <v>-6.564510433236137E-3</v>
      </c>
      <c r="O184" s="62">
        <f>_xll.DBRW($E$157,$H$162,$H$160,$H$161,O$170,$C184,$E184,$H$159,$H$165,$H$163)</f>
        <v>3.1008471851237118E-3</v>
      </c>
      <c r="P184" s="62">
        <f>_xll.DBRW($E$157,$H$162,$H$160,$H$161,P$170,$C184,$E184,$H$159,$H$165,$H$163)</f>
        <v>-3.0429245962295681E-3</v>
      </c>
      <c r="Q184" s="62">
        <f>_xll.DBRW($E$157,$H$162,$H$160,$H$161,Q$170,$C184,$E184,$H$159,$H$165,$H$163)</f>
        <v>0</v>
      </c>
      <c r="R184" s="62">
        <f>_xll.DBRW($E$157,$H$162,$H$160,$H$161,R$170,$C184,$E184,$H$159,$H$165,$H$163)</f>
        <v>0</v>
      </c>
      <c r="S184" s="62">
        <f>_xll.DBRW($E$157,$H$162,$H$160,$H$161,S$170,$C184,$E184,$H$159,$H$165,$H$163)</f>
        <v>0</v>
      </c>
      <c r="T184" s="63"/>
      <c r="U184" s="64">
        <f>_xll.DBRW($E$157,$H$162,$H$160,$H$161,U$170,$C184,$E184,$H$159,$H$165,$H$163)</f>
        <v>0</v>
      </c>
    </row>
    <row r="185" spans="1:21" s="11" customFormat="1" x14ac:dyDescent="0.3">
      <c r="A185" s="10" t="str">
        <f>IF(_xll.TM1RPTELISCONSOLIDATED($E$176,$E185),IF(_xll.TM1RPTELLEV($E$176,$E185)&lt;=5,_xll.TM1RPTELLEV($E$176,$E185),"Default"),"Leaf")</f>
        <v>Leaf</v>
      </c>
      <c r="B185" s="10"/>
      <c r="C185" s="11" t="str" cm="1">
        <f t="array" ref="C185">_xll.DBR("Finance:}ElementAttributes_Accounts - MA",E185,"Period YTD")</f>
        <v>YTD</v>
      </c>
      <c r="E185" s="113" t="s">
        <v>202</v>
      </c>
      <c r="F185" s="20" t="s">
        <v>145</v>
      </c>
      <c r="G185" s="20">
        <f>_xll.DBRW($E$157,$H$162,$H$160,$H$161,G$170,$H$164,$E185,$H$159,$H$165,$H$163)</f>
        <v>0</v>
      </c>
      <c r="H185" s="69">
        <f>_xll.DBRW($E$157,$H$162,$H$160,$H$161,H$170,$C185,$E185,$H$159,$H$165,$H$163)</f>
        <v>7409078.6456258781</v>
      </c>
      <c r="I185" s="69">
        <f>_xll.DBRW($E$157,$H$162,$H$160,$H$161,I$170,$C185,$E185,$H$159,$H$165,$H$163)</f>
        <v>7457409.0865793871</v>
      </c>
      <c r="J185" s="69">
        <f>_xll.DBRW($E$157,$H$162,$H$160,$H$161,J$170,$C185,$E185,$H$159,$H$165,$H$163)</f>
        <v>7378124.1704085898</v>
      </c>
      <c r="K185" s="69">
        <f>_xll.DBRW($E$157,$H$162,$H$160,$H$161,K$170,$C185,$E185,$H$159,$H$165,$H$163)</f>
        <v>7340953.9935053401</v>
      </c>
      <c r="L185" s="69">
        <f>_xll.DBRW($E$157,$H$162,$H$160,$H$161,L$170,$C185,$E185,$H$159,$H$165,$H$163)</f>
        <v>7400981.1206604838</v>
      </c>
      <c r="M185" s="69">
        <f>_xll.DBRW($E$157,$H$162,$H$160,$H$161,M$170,$C185,$E185,$H$159,$H$165,$H$163)</f>
        <v>7492628.3858333714</v>
      </c>
      <c r="N185" s="69">
        <f>_xll.DBRW($E$157,$H$162,$H$160,$H$161,N$170,$C185,$E185,$H$159,$H$165,$H$163)</f>
        <v>7512002.2534354897</v>
      </c>
      <c r="O185" s="62">
        <f>_xll.DBRW($E$157,$H$162,$H$160,$H$161,O$170,$C185,$E185,$H$159,$H$165,$H$163)</f>
        <v>7397893.623100847</v>
      </c>
      <c r="P185" s="62">
        <f>_xll.DBRW($E$157,$H$162,$H$160,$H$161,P$170,$C185,$E185,$H$159,$H$165,$H$163)</f>
        <v>7368700.3469570763</v>
      </c>
      <c r="Q185" s="62">
        <f>_xll.DBRW($E$157,$H$162,$H$160,$H$161,Q$170,$C185,$E185,$H$159,$H$165,$H$163)</f>
        <v>7372137.8816237142</v>
      </c>
      <c r="R185" s="62">
        <f>_xll.DBRW($E$157,$H$162,$H$160,$H$161,R$170,$C185,$E185,$H$159,$H$165,$H$163)</f>
        <v>7378996.1451185206</v>
      </c>
      <c r="S185" s="62">
        <f>_xll.DBRW($E$157,$H$162,$H$160,$H$161,S$170,$C185,$E185,$H$159,$H$165,$H$163)</f>
        <v>7390353.5303131621</v>
      </c>
      <c r="T185" s="63"/>
      <c r="U185" s="64">
        <f>_xll.DBRW($E$157,$H$162,$H$160,$H$161,U$170,$C185,$E185,$H$159,$H$165,$H$163)</f>
        <v>7390353.5303131621</v>
      </c>
    </row>
    <row r="186" spans="1:21" s="11" customFormat="1" x14ac:dyDescent="0.3">
      <c r="A186" s="10" t="str">
        <f>IF(_xll.TM1RPTELISCONSOLIDATED($E$176,$E186),IF(_xll.TM1RPTELLEV($E$176,$E186)&lt;=5,_xll.TM1RPTELLEV($E$176,$E186),"Default"),"Leaf")</f>
        <v>Leaf</v>
      </c>
      <c r="B186" s="10"/>
      <c r="C186" s="11" t="str" cm="1">
        <f t="array" ref="C186">_xll.DBR("Finance:}ElementAttributes_Accounts - MA",E186,"Period YTD")</f>
        <v>YTD</v>
      </c>
      <c r="E186" s="113" t="s">
        <v>42</v>
      </c>
      <c r="F186" s="20" t="s">
        <v>145</v>
      </c>
      <c r="G186" s="20">
        <f>_xll.DBRW($E$157,$H$162,$H$160,$H$161,G$170,$H$164,$E186,$H$159,$H$165,$H$163)</f>
        <v>0</v>
      </c>
      <c r="H186" s="69">
        <f>_xll.DBRW($E$157,$H$162,$H$160,$H$161,H$170,$C186,$E186,$H$159,$H$165,$H$163)</f>
        <v>0</v>
      </c>
      <c r="I186" s="69">
        <f>_xll.DBRW($E$157,$H$162,$H$160,$H$161,I$170,$C186,$E186,$H$159,$H$165,$H$163)</f>
        <v>0</v>
      </c>
      <c r="J186" s="69">
        <f>_xll.DBRW($E$157,$H$162,$H$160,$H$161,J$170,$C186,$E186,$H$159,$H$165,$H$163)</f>
        <v>0</v>
      </c>
      <c r="K186" s="69">
        <f>_xll.DBRW($E$157,$H$162,$H$160,$H$161,K$170,$C186,$E186,$H$159,$H$165,$H$163)</f>
        <v>0</v>
      </c>
      <c r="L186" s="69">
        <f>_xll.DBRW($E$157,$H$162,$H$160,$H$161,L$170,$C186,$E186,$H$159,$H$165,$H$163)</f>
        <v>73532.5</v>
      </c>
      <c r="M186" s="69">
        <f>_xll.DBRW($E$157,$H$162,$H$160,$H$161,M$170,$C186,$E186,$H$159,$H$165,$H$163)</f>
        <v>73532.5</v>
      </c>
      <c r="N186" s="69">
        <f>_xll.DBRW($E$157,$H$162,$H$160,$H$161,N$170,$C186,$E186,$H$159,$H$165,$H$163)</f>
        <v>73532.5</v>
      </c>
      <c r="O186" s="62">
        <f>_xll.DBRW($E$157,$H$162,$H$160,$H$161,O$170,$C186,$E186,$H$159,$H$165,$H$163)</f>
        <v>73532.5</v>
      </c>
      <c r="P186" s="62">
        <f>_xll.DBRW($E$157,$H$162,$H$160,$H$161,P$170,$C186,$E186,$H$159,$H$165,$H$163)</f>
        <v>73532.5</v>
      </c>
      <c r="Q186" s="62">
        <f>_xll.DBRW($E$157,$H$162,$H$160,$H$161,Q$170,$C186,$E186,$H$159,$H$165,$H$163)</f>
        <v>74000</v>
      </c>
      <c r="R186" s="62">
        <f>_xll.DBRW($E$157,$H$162,$H$160,$H$161,R$170,$C186,$E186,$H$159,$H$165,$H$163)</f>
        <v>74000</v>
      </c>
      <c r="S186" s="62">
        <f>_xll.DBRW($E$157,$H$162,$H$160,$H$161,S$170,$C186,$E186,$H$159,$H$165,$H$163)</f>
        <v>85410.64</v>
      </c>
      <c r="T186" s="63"/>
      <c r="U186" s="64">
        <f>_xll.DBRW($E$157,$H$162,$H$160,$H$161,U$170,$C186,$E186,$H$159,$H$165,$H$163)</f>
        <v>85410.64</v>
      </c>
    </row>
    <row r="187" spans="1:21" s="11" customFormat="1" x14ac:dyDescent="0.3">
      <c r="A187" s="10" t="str">
        <f>IF(_xll.TM1RPTELISCONSOLIDATED($E$176,$E187),IF(_xll.TM1RPTELLEV($E$176,$E187)&lt;=5,_xll.TM1RPTELLEV($E$176,$E187),"Default"),"Leaf")</f>
        <v>Leaf</v>
      </c>
      <c r="B187" s="10"/>
      <c r="C187" s="11" t="str" cm="1">
        <f t="array" ref="C187">_xll.DBR("Finance:}ElementAttributes_Accounts - MA",E187,"Period YTD")</f>
        <v>YTD</v>
      </c>
      <c r="E187" s="113" t="s">
        <v>44</v>
      </c>
      <c r="F187" s="20" t="s">
        <v>145</v>
      </c>
      <c r="G187" s="20">
        <f>_xll.DBRW($E$157,$H$162,$H$160,$H$161,G$170,$H$164,$E187,$H$159,$H$165,$H$163)</f>
        <v>-17242.04</v>
      </c>
      <c r="H187" s="69">
        <f>_xll.DBRW($E$157,$H$162,$H$160,$H$161,H$170,$C187,$E187,$H$159,$H$165,$H$163)</f>
        <v>-17242.039999999997</v>
      </c>
      <c r="I187" s="69">
        <f>_xll.DBRW($E$157,$H$162,$H$160,$H$161,I$170,$C187,$E187,$H$159,$H$165,$H$163)</f>
        <v>-29484.080000000002</v>
      </c>
      <c r="J187" s="69">
        <f>_xll.DBRW($E$157,$H$162,$H$160,$H$161,J$170,$C187,$E187,$H$159,$H$165,$H$163)</f>
        <v>-41726.120000000003</v>
      </c>
      <c r="K187" s="69">
        <f>_xll.DBRW($E$157,$H$162,$H$160,$H$161,K$170,$C187,$E187,$H$159,$H$165,$H$163)</f>
        <v>-53968.280000000006</v>
      </c>
      <c r="L187" s="69">
        <f>_xll.DBRW($E$157,$H$162,$H$160,$H$161,L$170,$C187,$E187,$H$159,$H$165,$H$163)</f>
        <v>-66767.450000000012</v>
      </c>
      <c r="M187" s="69">
        <f>_xll.DBRW($E$157,$H$162,$H$160,$H$161,M$170,$C187,$E187,$H$159,$H$165,$H$163)</f>
        <v>-79566.62</v>
      </c>
      <c r="N187" s="69">
        <f>_xll.DBRW($E$157,$H$162,$H$160,$H$161,N$170,$C187,$E187,$H$159,$H$165,$H$163)</f>
        <v>-87365.79</v>
      </c>
      <c r="O187" s="62">
        <f>_xll.DBRW($E$157,$H$162,$H$160,$H$161,O$170,$C187,$E187,$H$159,$H$165,$H$163)</f>
        <v>-100165.07</v>
      </c>
      <c r="P187" s="62">
        <f>_xll.DBRW($E$157,$H$162,$H$160,$H$161,P$170,$C187,$E187,$H$159,$H$165,$H$163)</f>
        <v>-112964.38</v>
      </c>
      <c r="Q187" s="62">
        <f>_xll.DBRW($E$157,$H$162,$H$160,$H$161,Q$170,$C187,$E187,$H$159,$H$165,$H$163)</f>
        <v>-129947.87999999999</v>
      </c>
      <c r="R187" s="62">
        <f>_xll.DBRW($E$157,$H$162,$H$160,$H$161,R$170,$C187,$E187,$H$159,$H$165,$H$163)</f>
        <v>-138711.58000000002</v>
      </c>
      <c r="S187" s="62">
        <f>_xll.DBRW($E$157,$H$162,$H$160,$H$161,S$170,$C187,$E187,$H$159,$H$165,$H$163)</f>
        <v>-146488.72</v>
      </c>
      <c r="T187" s="63"/>
      <c r="U187" s="64">
        <f>_xll.DBRW($E$157,$H$162,$H$160,$H$161,U$170,$C187,$E187,$H$159,$H$165,$H$163)</f>
        <v>-146488.72</v>
      </c>
    </row>
    <row r="188" spans="1:21" s="11" customFormat="1" x14ac:dyDescent="0.3">
      <c r="A188" s="10" t="str">
        <f>IF(_xll.TM1RPTELISCONSOLIDATED($E$176,$E188),IF(_xll.TM1RPTELLEV($E$176,$E188)&lt;=5,_xll.TM1RPTELLEV($E$176,$E188),"Default"),"Leaf")</f>
        <v>Leaf</v>
      </c>
      <c r="B188" s="10"/>
      <c r="C188" s="11" t="str" cm="1">
        <f t="array" ref="C188">_xll.DBR("Finance:}ElementAttributes_Accounts - MA",E188,"Period YTD")</f>
        <v>YTD</v>
      </c>
      <c r="E188" s="113" t="s">
        <v>197</v>
      </c>
      <c r="F188" s="20" t="s">
        <v>145</v>
      </c>
      <c r="G188" s="20">
        <f>_xll.DBRW($E$157,$H$162,$H$160,$H$161,G$170,$H$164,$E188,$H$159,$H$165,$H$163)</f>
        <v>0</v>
      </c>
      <c r="H188" s="69">
        <f>_xll.DBRW($E$157,$H$162,$H$160,$H$161,H$170,$C188,$E188,$H$159,$H$165,$H$163)</f>
        <v>0</v>
      </c>
      <c r="I188" s="69">
        <f>_xll.DBRW($E$157,$H$162,$H$160,$H$161,I$170,$C188,$E188,$H$159,$H$165,$H$163)</f>
        <v>0</v>
      </c>
      <c r="J188" s="69">
        <f>_xll.DBRW($E$157,$H$162,$H$160,$H$161,J$170,$C188,$E188,$H$159,$H$165,$H$163)</f>
        <v>0</v>
      </c>
      <c r="K188" s="69">
        <f>_xll.DBRW($E$157,$H$162,$H$160,$H$161,K$170,$C188,$E188,$H$159,$H$165,$H$163)</f>
        <v>0</v>
      </c>
      <c r="L188" s="69">
        <f>_xll.DBRW($E$157,$H$162,$H$160,$H$161,L$170,$C188,$E188,$H$159,$H$165,$H$163)</f>
        <v>0</v>
      </c>
      <c r="M188" s="69">
        <f>_xll.DBRW($E$157,$H$162,$H$160,$H$161,M$170,$C188,$E188,$H$159,$H$165,$H$163)</f>
        <v>0</v>
      </c>
      <c r="N188" s="69">
        <f>_xll.DBRW($E$157,$H$162,$H$160,$H$161,N$170,$C188,$E188,$H$159,$H$165,$H$163)</f>
        <v>0</v>
      </c>
      <c r="O188" s="62">
        <f>_xll.DBRW($E$157,$H$162,$H$160,$H$161,O$170,$C188,$E188,$H$159,$H$165,$H$163)</f>
        <v>0</v>
      </c>
      <c r="P188" s="62">
        <f>_xll.DBRW($E$157,$H$162,$H$160,$H$161,P$170,$C188,$E188,$H$159,$H$165,$H$163)</f>
        <v>0</v>
      </c>
      <c r="Q188" s="62">
        <f>_xll.DBRW($E$157,$H$162,$H$160,$H$161,Q$170,$C188,$E188,$H$159,$H$165,$H$163)</f>
        <v>0</v>
      </c>
      <c r="R188" s="62">
        <f>_xll.DBRW($E$157,$H$162,$H$160,$H$161,R$170,$C188,$E188,$H$159,$H$165,$H$163)</f>
        <v>0</v>
      </c>
      <c r="S188" s="62">
        <f>_xll.DBRW($E$157,$H$162,$H$160,$H$161,S$170,$C188,$E188,$H$159,$H$165,$H$163)</f>
        <v>0</v>
      </c>
      <c r="T188" s="63"/>
      <c r="U188" s="64">
        <f>_xll.DBRW($E$157,$H$162,$H$160,$H$161,U$170,$C188,$E188,$H$159,$H$165,$H$163)</f>
        <v>0</v>
      </c>
    </row>
    <row r="189" spans="1:21" s="11" customFormat="1" x14ac:dyDescent="0.3">
      <c r="A189" s="10" t="str">
        <f>IF(_xll.TM1RPTELISCONSOLIDATED($E$176,$E189),IF(_xll.TM1RPTELLEV($E$176,$E189)&lt;=5,_xll.TM1RPTELLEV($E$176,$E189),"Default"),"Leaf")</f>
        <v>Leaf</v>
      </c>
      <c r="B189" s="10"/>
      <c r="C189" s="11" t="str" cm="1">
        <f t="array" ref="C189">_xll.DBR("Finance:}ElementAttributes_Accounts - MA",E189,"Period YTD")</f>
        <v>YTD</v>
      </c>
      <c r="E189" s="113" t="s">
        <v>45</v>
      </c>
      <c r="F189" s="20" t="s">
        <v>145</v>
      </c>
      <c r="G189" s="20">
        <f>_xll.DBRW($E$157,$H$162,$H$160,$H$161,G$170,$H$164,$E189,$H$159,$H$165,$H$163)</f>
        <v>0</v>
      </c>
      <c r="H189" s="69">
        <f>_xll.DBRW($E$157,$H$162,$H$160,$H$161,H$170,$C189,$E189,$H$159,$H$165,$H$163)</f>
        <v>0</v>
      </c>
      <c r="I189" s="69">
        <f>_xll.DBRW($E$157,$H$162,$H$160,$H$161,I$170,$C189,$E189,$H$159,$H$165,$H$163)</f>
        <v>0</v>
      </c>
      <c r="J189" s="69">
        <f>_xll.DBRW($E$157,$H$162,$H$160,$H$161,J$170,$C189,$E189,$H$159,$H$165,$H$163)</f>
        <v>0</v>
      </c>
      <c r="K189" s="69">
        <f>_xll.DBRW($E$157,$H$162,$H$160,$H$161,K$170,$C189,$E189,$H$159,$H$165,$H$163)</f>
        <v>0</v>
      </c>
      <c r="L189" s="69">
        <f>_xll.DBRW($E$157,$H$162,$H$160,$H$161,L$170,$C189,$E189,$H$159,$H$165,$H$163)</f>
        <v>0</v>
      </c>
      <c r="M189" s="69">
        <f>_xll.DBRW($E$157,$H$162,$H$160,$H$161,M$170,$C189,$E189,$H$159,$H$165,$H$163)</f>
        <v>0</v>
      </c>
      <c r="N189" s="69">
        <f>_xll.DBRW($E$157,$H$162,$H$160,$H$161,N$170,$C189,$E189,$H$159,$H$165,$H$163)</f>
        <v>364548.92</v>
      </c>
      <c r="O189" s="62">
        <f>_xll.DBRW($E$157,$H$162,$H$160,$H$161,O$170,$C189,$E189,$H$159,$H$165,$H$163)</f>
        <v>364548.92</v>
      </c>
      <c r="P189" s="62">
        <f>_xll.DBRW($E$157,$H$162,$H$160,$H$161,P$170,$C189,$E189,$H$159,$H$165,$H$163)</f>
        <v>0</v>
      </c>
      <c r="Q189" s="62">
        <f>_xll.DBRW($E$157,$H$162,$H$160,$H$161,Q$170,$C189,$E189,$H$159,$H$165,$H$163)</f>
        <v>0</v>
      </c>
      <c r="R189" s="62">
        <f>_xll.DBRW($E$157,$H$162,$H$160,$H$161,R$170,$C189,$E189,$H$159,$H$165,$H$163)</f>
        <v>0</v>
      </c>
      <c r="S189" s="62">
        <f>_xll.DBRW($E$157,$H$162,$H$160,$H$161,S$170,$C189,$E189,$H$159,$H$165,$H$163)</f>
        <v>0</v>
      </c>
      <c r="T189" s="63"/>
      <c r="U189" s="64">
        <f>_xll.DBRW($E$157,$H$162,$H$160,$H$161,U$170,$C189,$E189,$H$159,$H$165,$H$163)</f>
        <v>0</v>
      </c>
    </row>
    <row r="190" spans="1:21" s="2" customFormat="1" ht="25.8" x14ac:dyDescent="0.5">
      <c r="A190" s="2">
        <f>IF(_xll.TM1RPTELISCONSOLIDATED($E$176,$E190),IF(_xll.TM1RPTELLEV($E$176,$E190)&lt;=5,_xll.TM1RPTELLEV($E$176,$E190),"Default"),"Leaf")</f>
        <v>0</v>
      </c>
      <c r="C190" s="2" t="str" cm="1">
        <f t="array" ref="C190">_xll.DBR("Finance:}ElementAttributes_Accounts - MA",E190,"Period YTD")</f>
        <v>YTD</v>
      </c>
      <c r="E190" s="114" t="s">
        <v>134</v>
      </c>
      <c r="F190" s="38" t="s">
        <v>145</v>
      </c>
      <c r="G190" s="37">
        <f>_xll.DBRW($E$157,$H$162,$H$160,$H$161,G$170,$H$164,$E190,$H$159,$H$165,$H$163)</f>
        <v>-17242.04</v>
      </c>
      <c r="H190" s="56">
        <f>_xll.DBRW($E$157,$H$162,$H$160,$H$161,H$170,$C190,$E190,$H$159,$H$165,$H$163)</f>
        <v>23280287.68</v>
      </c>
      <c r="I190" s="56">
        <f>_xll.DBRW($E$157,$H$162,$H$160,$H$161,I$170,$C190,$E190,$H$159,$H$165,$H$163)</f>
        <v>23316376.079999998</v>
      </c>
      <c r="J190" s="56">
        <f>_xll.DBRW($E$157,$H$162,$H$160,$H$161,J$170,$C190,$E190,$H$159,$H$165,$H$163)</f>
        <v>23224849.129999995</v>
      </c>
      <c r="K190" s="56">
        <f>_xll.DBRW($E$157,$H$162,$H$160,$H$161,K$170,$C190,$E190,$H$159,$H$165,$H$163)</f>
        <v>23175436.789999995</v>
      </c>
      <c r="L190" s="56">
        <f>_xll.DBRW($E$157,$H$162,$H$160,$H$161,L$170,$C190,$E190,$H$159,$H$165,$H$163)</f>
        <v>23296197.25</v>
      </c>
      <c r="M190" s="56">
        <f>_xll.DBRW($E$157,$H$162,$H$160,$H$161,M$170,$C190,$E190,$H$159,$H$165,$H$163)</f>
        <v>23375045.349999998</v>
      </c>
      <c r="N190" s="56">
        <f>_xll.DBRW($E$157,$H$162,$H$160,$H$161,N$170,$C190,$E190,$H$159,$H$165,$H$163)</f>
        <v>23751168.969999999</v>
      </c>
      <c r="O190" s="57">
        <f>_xll.DBRW($E$157,$H$162,$H$160,$H$161,O$170,$C190,$E190,$H$159,$H$165,$H$163)</f>
        <v>23624261.050000001</v>
      </c>
      <c r="P190" s="57">
        <f>_xll.DBRW($E$157,$H$162,$H$160,$H$161,P$170,$C190,$E190,$H$159,$H$165,$H$163)</f>
        <v>23217719.549999997</v>
      </c>
      <c r="Q190" s="57">
        <f>_xll.DBRW($E$157,$H$162,$H$160,$H$161,Q$170,$C190,$E190,$H$159,$H$165,$H$163)</f>
        <v>23204641.081623711</v>
      </c>
      <c r="R190" s="57">
        <f>_xll.DBRW($E$157,$H$162,$H$160,$H$161,R$170,$C190,$E190,$H$159,$H$165,$H$163)</f>
        <v>23202735.64511852</v>
      </c>
      <c r="S190" s="57">
        <f>_xll.DBRW($E$157,$H$162,$H$160,$H$161,S$170,$C190,$E190,$H$159,$H$165,$H$163)</f>
        <v>23217726.53031316</v>
      </c>
      <c r="T190" s="63"/>
      <c r="U190" s="77">
        <f>_xll.DBRW($E$157,$H$162,$H$160,$H$161,U$170,$C190,$E190,$H$159,$H$165,$H$163)</f>
        <v>23217726.53031316</v>
      </c>
    </row>
    <row r="191" spans="1:21" s="11" customFormat="1" x14ac:dyDescent="0.3">
      <c r="A191" s="10" t="str">
        <f>IF(_xll.TM1RPTELISCONSOLIDATED($E$176,$E191),IF(_xll.TM1RPTELLEV($E$176,$E191)&lt;=5,_xll.TM1RPTELLEV($E$176,$E191),"Default"),"Leaf")</f>
        <v>Leaf</v>
      </c>
      <c r="B191" s="10"/>
      <c r="C191" s="11" t="str" cm="1">
        <f t="array" ref="C191">_xll.DBR("Finance:}ElementAttributes_Accounts - MA",E191,"Period YTD")</f>
        <v>YTD</v>
      </c>
      <c r="E191" s="113" t="s">
        <v>67</v>
      </c>
      <c r="F191" s="20" t="s">
        <v>145</v>
      </c>
      <c r="G191" s="20">
        <f>_xll.DBRW($E$157,$H$162,$H$160,$H$161,G$170,$H$164,$E191,$H$159,$H$165,$H$163)</f>
        <v>0</v>
      </c>
      <c r="H191" s="69">
        <f>_xll.DBRW($E$157,$H$162,$H$160,$H$161,H$170,$C191,$E191,$H$159,$H$165,$H$163)</f>
        <v>12952267.300000001</v>
      </c>
      <c r="I191" s="69">
        <f>_xll.DBRW($E$157,$H$162,$H$160,$H$161,I$170,$C191,$E191,$H$159,$H$165,$H$163)</f>
        <v>13053155.939999999</v>
      </c>
      <c r="J191" s="69">
        <f>_xll.DBRW($E$157,$H$162,$H$160,$H$161,J$170,$C191,$E191,$H$159,$H$165,$H$163)</f>
        <v>12841387.459999999</v>
      </c>
      <c r="K191" s="69">
        <f>_xll.DBRW($E$157,$H$162,$H$160,$H$161,K$170,$C191,$E191,$H$159,$H$165,$H$163)</f>
        <v>12745004.859999999</v>
      </c>
      <c r="L191" s="69">
        <f>_xll.DBRW($E$157,$H$162,$H$160,$H$161,L$170,$C191,$E191,$H$159,$H$165,$H$163)</f>
        <v>12884128.75</v>
      </c>
      <c r="M191" s="69">
        <f>_xll.DBRW($E$157,$H$162,$H$160,$H$161,M$170,$C191,$E191,$H$159,$H$165,$H$163)</f>
        <v>13103427.24</v>
      </c>
      <c r="N191" s="69">
        <f>_xll.DBRW($E$157,$H$162,$H$160,$H$161,N$170,$C191,$E191,$H$159,$H$165,$H$163)</f>
        <v>13145440.83</v>
      </c>
      <c r="O191" s="62">
        <f>_xll.DBRW($E$157,$H$162,$H$160,$H$161,O$170,$C191,$E191,$H$159,$H$165,$H$163)</f>
        <v>12877280.67</v>
      </c>
      <c r="P191" s="62">
        <f>_xll.DBRW($E$157,$H$162,$H$160,$H$161,P$170,$C191,$E191,$H$159,$H$165,$H$163)</f>
        <v>12800077.610000001</v>
      </c>
      <c r="Q191" s="62">
        <f>_xll.DBRW($E$157,$H$162,$H$160,$H$161,Q$170,$C191,$E191,$H$159,$H$165,$H$163)</f>
        <v>12798667.134748532</v>
      </c>
      <c r="R191" s="62">
        <f>_xll.DBRW($E$157,$H$162,$H$160,$H$161,R$170,$C191,$E191,$H$159,$H$165,$H$163)</f>
        <v>12795637.931309063</v>
      </c>
      <c r="S191" s="62">
        <f>_xll.DBRW($E$157,$H$162,$H$160,$H$161,S$170,$C191,$E191,$H$159,$H$165,$H$163)</f>
        <v>12825762.06987828</v>
      </c>
      <c r="T191" s="63"/>
      <c r="U191" s="64">
        <f>_xll.DBRW($E$157,$H$162,$H$160,$H$161,U$170,$C191,$E191,$H$159,$H$165,$H$163)</f>
        <v>12825762.06987828</v>
      </c>
    </row>
    <row r="192" spans="1:21" s="11" customFormat="1" x14ac:dyDescent="0.3">
      <c r="A192" s="10" t="str">
        <f>IF(_xll.TM1RPTELISCONSOLIDATED($E$176,$E192),IF(_xll.TM1RPTELLEV($E$176,$E192)&lt;=5,_xll.TM1RPTELLEV($E$176,$E192),"Default"),"Leaf")</f>
        <v>Leaf</v>
      </c>
      <c r="B192" s="10"/>
      <c r="C192" s="11" t="str" cm="1">
        <f t="array" ref="C192">_xll.DBR("Finance:}ElementAttributes_Accounts - MA",E192,"Period YTD")</f>
        <v>YTD</v>
      </c>
      <c r="E192" s="113" t="s">
        <v>203</v>
      </c>
      <c r="F192" s="20" t="s">
        <v>145</v>
      </c>
      <c r="G192" s="20">
        <f>_xll.DBRW($E$157,$H$162,$H$160,$H$161,G$170,$H$164,$E192,$H$159,$H$165,$H$163)</f>
        <v>0</v>
      </c>
      <c r="H192" s="69">
        <f>_xll.DBRW($E$157,$H$162,$H$160,$H$161,H$170,$C192,$E192,$H$159,$H$165,$H$163)</f>
        <v>6.7288299760548398E-3</v>
      </c>
      <c r="I192" s="69">
        <f>_xll.DBRW($E$157,$H$162,$H$160,$H$161,I$170,$C192,$E192,$H$159,$H$165,$H$163)</f>
        <v>-4.8586364864604548E-3</v>
      </c>
      <c r="J192" s="69">
        <f>_xll.DBRW($E$157,$H$162,$H$160,$H$161,J$170,$C192,$E192,$H$159,$H$165,$H$163)</f>
        <v>6.2225597685028333E-4</v>
      </c>
      <c r="K192" s="69">
        <f>_xll.DBRW($E$157,$H$162,$H$160,$H$161,K$170,$C192,$E192,$H$159,$H$165,$H$163)</f>
        <v>1.1707733139701304E-2</v>
      </c>
      <c r="L192" s="69">
        <f>_xll.DBRW($E$157,$H$162,$H$160,$H$161,L$170,$C192,$E192,$H$159,$H$165,$H$163)</f>
        <v>9.8658173537842231E-3</v>
      </c>
      <c r="M192" s="69">
        <f>_xll.DBRW($E$157,$H$162,$H$160,$H$161,M$170,$C192,$E192,$H$159,$H$165,$H$163)</f>
        <v>6.073720123822568E-4</v>
      </c>
      <c r="N192" s="69">
        <f>_xll.DBRW($E$157,$H$162,$H$160,$H$161,N$170,$C192,$E192,$H$159,$H$165,$H$163)</f>
        <v>-1.0630206232235651E-2</v>
      </c>
      <c r="O192" s="62">
        <f>_xll.DBRW($E$157,$H$162,$H$160,$H$161,O$170,$C192,$E192,$H$159,$H$165,$H$163)</f>
        <v>-7.632458826265065E-3</v>
      </c>
      <c r="P192" s="62">
        <f>_xll.DBRW($E$157,$H$162,$H$160,$H$161,P$170,$C192,$E192,$H$159,$H$165,$H$163)</f>
        <v>9.6511953815934248E-3</v>
      </c>
      <c r="Q192" s="62">
        <f>_xll.DBRW($E$157,$H$162,$H$160,$H$161,Q$170,$C192,$E192,$H$159,$H$165,$H$163)</f>
        <v>0</v>
      </c>
      <c r="R192" s="62">
        <f>_xll.DBRW($E$157,$H$162,$H$160,$H$161,R$170,$C192,$E192,$H$159,$H$165,$H$163)</f>
        <v>0</v>
      </c>
      <c r="S192" s="62">
        <f>_xll.DBRW($E$157,$H$162,$H$160,$H$161,S$170,$C192,$E192,$H$159,$H$165,$H$163)</f>
        <v>0</v>
      </c>
      <c r="T192" s="63"/>
      <c r="U192" s="64">
        <f>_xll.DBRW($E$157,$H$162,$H$160,$H$161,U$170,$C192,$E192,$H$159,$H$165,$H$163)</f>
        <v>0</v>
      </c>
    </row>
    <row r="193" spans="1:21" s="11" customFormat="1" x14ac:dyDescent="0.3">
      <c r="A193" s="10" t="str">
        <f>IF(_xll.TM1RPTELISCONSOLIDATED($E$176,$E193),IF(_xll.TM1RPTELLEV($E$176,$E193)&lt;=5,_xll.TM1RPTELLEV($E$176,$E193),"Default"),"Leaf")</f>
        <v>Leaf</v>
      </c>
      <c r="B193" s="10"/>
      <c r="C193" s="11" t="str" cm="1">
        <f t="array" ref="C193">_xll.DBR("Finance:}ElementAttributes_Accounts - MA",E193,"Period YTD")</f>
        <v>YTD</v>
      </c>
      <c r="E193" s="113" t="s">
        <v>204</v>
      </c>
      <c r="F193" s="20" t="s">
        <v>145</v>
      </c>
      <c r="G193" s="20">
        <f>_xll.DBRW($E$157,$H$162,$H$160,$H$161,G$170,$H$164,$E193,$H$159,$H$165,$H$163)</f>
        <v>0</v>
      </c>
      <c r="H193" s="69">
        <f>_xll.DBRW($E$157,$H$162,$H$160,$H$161,H$170,$C193,$E193,$H$159,$H$165,$H$163)</f>
        <v>12952267.306728831</v>
      </c>
      <c r="I193" s="69">
        <f>_xll.DBRW($E$157,$H$162,$H$160,$H$161,I$170,$C193,$E193,$H$159,$H$165,$H$163)</f>
        <v>13053155.935141362</v>
      </c>
      <c r="J193" s="69">
        <f>_xll.DBRW($E$157,$H$162,$H$160,$H$161,J$170,$C193,$E193,$H$159,$H$165,$H$163)</f>
        <v>12841387.460622257</v>
      </c>
      <c r="K193" s="69">
        <f>_xll.DBRW($E$157,$H$162,$H$160,$H$161,K$170,$C193,$E193,$H$159,$H$165,$H$163)</f>
        <v>12745004.871707734</v>
      </c>
      <c r="L193" s="69">
        <f>_xll.DBRW($E$157,$H$162,$H$160,$H$161,L$170,$C193,$E193,$H$159,$H$165,$H$163)</f>
        <v>12884128.759865819</v>
      </c>
      <c r="M193" s="69">
        <f>_xll.DBRW($E$157,$H$162,$H$160,$H$161,M$170,$C193,$E193,$H$159,$H$165,$H$163)</f>
        <v>13103427.240607373</v>
      </c>
      <c r="N193" s="69">
        <f>_xll.DBRW($E$157,$H$162,$H$160,$H$161,N$170,$C193,$E193,$H$159,$H$165,$H$163)</f>
        <v>13145440.819369795</v>
      </c>
      <c r="O193" s="62">
        <f>_xll.DBRW($E$157,$H$162,$H$160,$H$161,O$170,$C193,$E193,$H$159,$H$165,$H$163)</f>
        <v>12877280.662367541</v>
      </c>
      <c r="P193" s="62">
        <f>_xll.DBRW($E$157,$H$162,$H$160,$H$161,P$170,$C193,$E193,$H$159,$H$165,$H$163)</f>
        <v>12800077.619651197</v>
      </c>
      <c r="Q193" s="62">
        <f>_xll.DBRW($E$157,$H$162,$H$160,$H$161,Q$170,$C193,$E193,$H$159,$H$165,$H$163)</f>
        <v>12798667.134748532</v>
      </c>
      <c r="R193" s="62">
        <f>_xll.DBRW($E$157,$H$162,$H$160,$H$161,R$170,$C193,$E193,$H$159,$H$165,$H$163)</f>
        <v>12795637.931309063</v>
      </c>
      <c r="S193" s="62">
        <f>_xll.DBRW($E$157,$H$162,$H$160,$H$161,S$170,$C193,$E193,$H$159,$H$165,$H$163)</f>
        <v>12825762.06987828</v>
      </c>
      <c r="T193" s="63"/>
      <c r="U193" s="64">
        <f>_xll.DBRW($E$157,$H$162,$H$160,$H$161,U$170,$C193,$E193,$H$159,$H$165,$H$163)</f>
        <v>12825762.06987828</v>
      </c>
    </row>
    <row r="194" spans="1:21" s="11" customFormat="1" x14ac:dyDescent="0.3">
      <c r="A194" s="10" t="str">
        <f>IF(_xll.TM1RPTELISCONSOLIDATED($E$176,$E194),IF(_xll.TM1RPTELLEV($E$176,$E194)&lt;=5,_xll.TM1RPTELLEV($E$176,$E194),"Default"),"Leaf")</f>
        <v>Leaf</v>
      </c>
      <c r="B194" s="10"/>
      <c r="C194" s="11" t="str" cm="1">
        <f t="array" ref="C194">_xll.DBR("Finance:}ElementAttributes_Accounts - MA",E194,"Period YTD")</f>
        <v>YTD</v>
      </c>
      <c r="E194" s="113" t="s">
        <v>175</v>
      </c>
      <c r="F194" s="20" t="s">
        <v>145</v>
      </c>
      <c r="G194" s="20">
        <f>_xll.DBRW($E$157,$H$162,$H$160,$H$161,G$170,$H$164,$E194,$H$159,$H$165,$H$163)</f>
        <v>12651.18</v>
      </c>
      <c r="H194" s="69">
        <f>_xll.DBRW($E$157,$H$162,$H$160,$H$161,H$170,$C194,$E194,$H$159,$H$165,$H$163)</f>
        <v>12651.18</v>
      </c>
      <c r="I194" s="69">
        <f>_xll.DBRW($E$157,$H$162,$H$160,$H$161,I$170,$C194,$E194,$H$159,$H$165,$H$163)</f>
        <v>80400.06</v>
      </c>
      <c r="J194" s="69">
        <f>_xll.DBRW($E$157,$H$162,$H$160,$H$161,J$170,$C194,$E194,$H$159,$H$165,$H$163)</f>
        <v>514685.08</v>
      </c>
      <c r="K194" s="69">
        <f>_xll.DBRW($E$157,$H$162,$H$160,$H$161,K$170,$C194,$E194,$H$159,$H$165,$H$163)</f>
        <v>1009966.9299999999</v>
      </c>
      <c r="L194" s="69">
        <f>_xll.DBRW($E$157,$H$162,$H$160,$H$161,L$170,$C194,$E194,$H$159,$H$165,$H$163)</f>
        <v>1740359.0999999999</v>
      </c>
      <c r="M194" s="69">
        <f>_xll.DBRW($E$157,$H$162,$H$160,$H$161,M$170,$C194,$E194,$H$159,$H$165,$H$163)</f>
        <v>1785621.8199999998</v>
      </c>
      <c r="N194" s="69">
        <f>_xll.DBRW($E$157,$H$162,$H$160,$H$161,N$170,$C194,$E194,$H$159,$H$165,$H$163)</f>
        <v>2020212.35</v>
      </c>
      <c r="O194" s="62">
        <f>_xll.DBRW($E$157,$H$162,$H$160,$H$161,O$170,$C194,$E194,$H$159,$H$165,$H$163)</f>
        <v>3030116.89</v>
      </c>
      <c r="P194" s="62">
        <f>_xll.DBRW($E$157,$H$162,$H$160,$H$161,P$170,$C194,$E194,$H$159,$H$165,$H$163)</f>
        <v>4265225.8100000005</v>
      </c>
      <c r="Q194" s="62">
        <f>_xll.DBRW($E$157,$H$162,$H$160,$H$161,Q$170,$C194,$E194,$H$159,$H$165,$H$163)</f>
        <v>4263657.7439506063</v>
      </c>
      <c r="R194" s="62">
        <f>_xll.DBRW($E$157,$H$162,$H$160,$H$161,R$170,$C194,$E194,$H$159,$H$165,$H$163)</f>
        <v>4352412.0275955312</v>
      </c>
      <c r="S194" s="62">
        <f>_xll.DBRW($E$157,$H$162,$H$160,$H$161,S$170,$C194,$E194,$H$159,$H$165,$H$163)</f>
        <v>4769661.5246445043</v>
      </c>
      <c r="T194" s="63"/>
      <c r="U194" s="64">
        <f>_xll.DBRW($E$157,$H$162,$H$160,$H$161,U$170,$C194,$E194,$H$159,$H$165,$H$163)</f>
        <v>4769661.5246445043</v>
      </c>
    </row>
    <row r="195" spans="1:21" s="11" customFormat="1" x14ac:dyDescent="0.3">
      <c r="A195" s="10" t="str">
        <f>IF(_xll.TM1RPTELISCONSOLIDATED($E$176,$E195),IF(_xll.TM1RPTELLEV($E$176,$E195)&lt;=5,_xll.TM1RPTELLEV($E$176,$E195),"Default"),"Leaf")</f>
        <v>Leaf</v>
      </c>
      <c r="B195" s="10"/>
      <c r="C195" s="11" t="str" cm="1">
        <f t="array" ref="C195">_xll.DBR("Finance:}ElementAttributes_Accounts - MA",E195,"Period YTD")</f>
        <v>YTD</v>
      </c>
      <c r="E195" s="113" t="s">
        <v>68</v>
      </c>
      <c r="F195" s="20" t="s">
        <v>145</v>
      </c>
      <c r="G195" s="20">
        <f>_xll.DBRW($E$157,$H$162,$H$160,$H$161,G$170,$H$164,$E195,$H$159,$H$165,$H$163)</f>
        <v>-246320.71000000002</v>
      </c>
      <c r="H195" s="69">
        <f>_xll.DBRW($E$157,$H$162,$H$160,$H$161,H$170,$C195,$E195,$H$159,$H$165,$H$163)</f>
        <v>-246320.71000000002</v>
      </c>
      <c r="I195" s="69">
        <f>_xll.DBRW($E$157,$H$162,$H$160,$H$161,I$170,$C195,$E195,$H$159,$H$165,$H$163)</f>
        <v>-496157.52</v>
      </c>
      <c r="J195" s="69">
        <f>_xll.DBRW($E$157,$H$162,$H$160,$H$161,J$170,$C195,$E195,$H$159,$H$165,$H$163)</f>
        <v>-746355.3</v>
      </c>
      <c r="K195" s="69">
        <f>_xll.DBRW($E$157,$H$162,$H$160,$H$161,K$170,$C195,$E195,$H$159,$H$165,$H$163)</f>
        <v>-986053.24</v>
      </c>
      <c r="L195" s="69">
        <f>_xll.DBRW($E$157,$H$162,$H$160,$H$161,L$170,$C195,$E195,$H$159,$H$165,$H$163)</f>
        <v>-1241836.8299999998</v>
      </c>
      <c r="M195" s="69">
        <f>_xll.DBRW($E$157,$H$162,$H$160,$H$161,M$170,$C195,$E195,$H$159,$H$165,$H$163)</f>
        <v>-1512686.8099999998</v>
      </c>
      <c r="N195" s="69">
        <f>_xll.DBRW($E$157,$H$162,$H$160,$H$161,N$170,$C195,$E195,$H$159,$H$165,$H$163)</f>
        <v>-1849504.76</v>
      </c>
      <c r="O195" s="62">
        <f>_xll.DBRW($E$157,$H$162,$H$160,$H$161,O$170,$C195,$E195,$H$159,$H$165,$H$163)</f>
        <v>-2050866.39</v>
      </c>
      <c r="P195" s="62">
        <f>_xll.DBRW($E$157,$H$162,$H$160,$H$161,P$170,$C195,$E195,$H$159,$H$165,$H$163)</f>
        <v>-2449204.6900000004</v>
      </c>
      <c r="Q195" s="62">
        <f>_xll.DBRW($E$157,$H$162,$H$160,$H$161,Q$170,$C195,$E195,$H$159,$H$165,$H$163)</f>
        <v>-2705296.1856249012</v>
      </c>
      <c r="R195" s="62">
        <f>_xll.DBRW($E$157,$H$162,$H$160,$H$161,R$170,$C195,$E195,$H$159,$H$165,$H$163)</f>
        <v>-2963562.9700436019</v>
      </c>
      <c r="S195" s="62">
        <f>_xll.DBRW($E$157,$H$162,$H$160,$H$161,S$170,$C195,$E195,$H$159,$H$165,$H$163)</f>
        <v>-3231715.7783033885</v>
      </c>
      <c r="T195" s="63"/>
      <c r="U195" s="64">
        <f>_xll.DBRW($E$157,$H$162,$H$160,$H$161,U$170,$C195,$E195,$H$159,$H$165,$H$163)</f>
        <v>-3231715.7783033885</v>
      </c>
    </row>
    <row r="196" spans="1:21" s="11" customFormat="1" x14ac:dyDescent="0.3">
      <c r="A196" s="10" t="str">
        <f>IF(_xll.TM1RPTELISCONSOLIDATED($E$176,$E196),IF(_xll.TM1RPTELLEV($E$176,$E196)&lt;=5,_xll.TM1RPTELLEV($E$176,$E196),"Default"),"Leaf")</f>
        <v>Leaf</v>
      </c>
      <c r="B196" s="10"/>
      <c r="C196" s="11" t="str" cm="1">
        <f t="array" ref="C196">_xll.DBR("Finance:}ElementAttributes_Accounts - MA",E196,"Period YTD")</f>
        <v>YTD</v>
      </c>
      <c r="E196" s="113" t="s">
        <v>69</v>
      </c>
      <c r="F196" s="20" t="s">
        <v>145</v>
      </c>
      <c r="G196" s="20">
        <f>_xll.DBRW($E$157,$H$162,$H$160,$H$161,G$170,$H$164,$E196,$H$159,$H$165,$H$163)</f>
        <v>0</v>
      </c>
      <c r="H196" s="69">
        <f>_xll.DBRW($E$157,$H$162,$H$160,$H$161,H$170,$C196,$E196,$H$159,$H$165,$H$163)</f>
        <v>0</v>
      </c>
      <c r="I196" s="69">
        <f>_xll.DBRW($E$157,$H$162,$H$160,$H$161,I$170,$C196,$E196,$H$159,$H$165,$H$163)</f>
        <v>0</v>
      </c>
      <c r="J196" s="69">
        <f>_xll.DBRW($E$157,$H$162,$H$160,$H$161,J$170,$C196,$E196,$H$159,$H$165,$H$163)</f>
        <v>0</v>
      </c>
      <c r="K196" s="69">
        <f>_xll.DBRW($E$157,$H$162,$H$160,$H$161,K$170,$C196,$E196,$H$159,$H$165,$H$163)</f>
        <v>-466998.75</v>
      </c>
      <c r="L196" s="69">
        <f>_xll.DBRW($E$157,$H$162,$H$160,$H$161,L$170,$C196,$E196,$H$159,$H$165,$H$163)</f>
        <v>-476947.54</v>
      </c>
      <c r="M196" s="69">
        <f>_xll.DBRW($E$157,$H$162,$H$160,$H$161,M$170,$C196,$E196,$H$159,$H$165,$H$163)</f>
        <v>-491843.59</v>
      </c>
      <c r="N196" s="69">
        <f>_xll.DBRW($E$157,$H$162,$H$160,$H$161,N$170,$C196,$E196,$H$159,$H$165,$H$163)</f>
        <v>-494927</v>
      </c>
      <c r="O196" s="62">
        <f>_xll.DBRW($E$157,$H$162,$H$160,$H$161,O$170,$C196,$E196,$H$159,$H$165,$H$163)</f>
        <v>-478455.86</v>
      </c>
      <c r="P196" s="62">
        <f>_xll.DBRW($E$157,$H$162,$H$160,$H$161,P$170,$C196,$E196,$H$159,$H$165,$H$163)</f>
        <v>-1298325.96</v>
      </c>
      <c r="Q196" s="62">
        <f>_xll.DBRW($E$157,$H$162,$H$160,$H$161,Q$170,$C196,$E196,$H$159,$H$165,$H$163)</f>
        <v>-1301080.0387012986</v>
      </c>
      <c r="R196" s="62">
        <f>_xll.DBRW($E$157,$H$162,$H$160,$H$161,R$170,$C196,$E196,$H$159,$H$165,$H$163)</f>
        <v>-1304256.6001862078</v>
      </c>
      <c r="S196" s="62">
        <f>_xll.DBRW($E$157,$H$162,$H$160,$H$161,S$170,$C196,$E196,$H$159,$H$165,$H$163)</f>
        <v>-1309309.4330693069</v>
      </c>
      <c r="T196" s="63"/>
      <c r="U196" s="64">
        <f>_xll.DBRW($E$157,$H$162,$H$160,$H$161,U$170,$C196,$E196,$H$159,$H$165,$H$163)</f>
        <v>-1309309.4330693069</v>
      </c>
    </row>
    <row r="197" spans="1:21" s="11" customFormat="1" x14ac:dyDescent="0.3">
      <c r="A197" s="10" t="str">
        <f>IF(_xll.TM1RPTELISCONSOLIDATED($E$176,$E197),IF(_xll.TM1RPTELLEV($E$176,$E197)&lt;=5,_xll.TM1RPTELLEV($E$176,$E197),"Default"),"Leaf")</f>
        <v>Leaf</v>
      </c>
      <c r="B197" s="10"/>
      <c r="C197" s="11" t="str" cm="1">
        <f t="array" ref="C197">_xll.DBR("Finance:}ElementAttributes_Accounts - MA",E197,"Period YTD")</f>
        <v>YTD</v>
      </c>
      <c r="E197" s="113" t="s">
        <v>70</v>
      </c>
      <c r="F197" s="20" t="s">
        <v>145</v>
      </c>
      <c r="G197" s="20">
        <f>_xll.DBRW($E$157,$H$162,$H$160,$H$161,G$170,$H$164,$E197,$H$159,$H$165,$H$163)</f>
        <v>0</v>
      </c>
      <c r="H197" s="69">
        <f>_xll.DBRW($E$157,$H$162,$H$160,$H$161,H$170,$C197,$E197,$H$159,$H$165,$H$163)</f>
        <v>0</v>
      </c>
      <c r="I197" s="69">
        <f>_xll.DBRW($E$157,$H$162,$H$160,$H$161,I$170,$C197,$E197,$H$159,$H$165,$H$163)</f>
        <v>0</v>
      </c>
      <c r="J197" s="69">
        <f>_xll.DBRW($E$157,$H$162,$H$160,$H$161,J$170,$C197,$E197,$H$159,$H$165,$H$163)</f>
        <v>-202709.91999999998</v>
      </c>
      <c r="K197" s="69">
        <f>_xll.DBRW($E$157,$H$162,$H$160,$H$161,K$170,$C197,$E197,$H$159,$H$165,$H$163)</f>
        <v>575223.4</v>
      </c>
      <c r="L197" s="69">
        <f>_xll.DBRW($E$157,$H$162,$H$160,$H$161,L$170,$C197,$E197,$H$159,$H$165,$H$163)</f>
        <v>97553.300000000017</v>
      </c>
      <c r="M197" s="69">
        <f>_xll.DBRW($E$157,$H$162,$H$160,$H$161,M$170,$C197,$E197,$H$159,$H$165,$H$163)</f>
        <v>178068.56</v>
      </c>
      <c r="N197" s="69">
        <f>_xll.DBRW($E$157,$H$162,$H$160,$H$161,N$170,$C197,$E197,$H$159,$H$165,$H$163)</f>
        <v>26236.47</v>
      </c>
      <c r="O197" s="62">
        <f>_xll.DBRW($E$157,$H$162,$H$160,$H$161,O$170,$C197,$E197,$H$159,$H$165,$H$163)</f>
        <v>37275.699999999983</v>
      </c>
      <c r="P197" s="62">
        <f>_xll.DBRW($E$157,$H$162,$H$160,$H$161,P$170,$C197,$E197,$H$159,$H$165,$H$163)</f>
        <v>35448.910000000003</v>
      </c>
      <c r="Q197" s="62">
        <f>_xll.DBRW($E$157,$H$162,$H$160,$H$161,Q$170,$C197,$E197,$H$159,$H$165,$H$163)</f>
        <v>30581.356520571397</v>
      </c>
      <c r="R197" s="62">
        <f>_xll.DBRW($E$157,$H$162,$H$160,$H$161,R$170,$C197,$E197,$H$159,$H$165,$H$163)</f>
        <v>23911.896040892374</v>
      </c>
      <c r="S197" s="62">
        <f>_xll.DBRW($E$157,$H$162,$H$160,$H$161,S$170,$C197,$E197,$H$159,$H$165,$H$163)</f>
        <v>24344.29816054547</v>
      </c>
      <c r="T197" s="63"/>
      <c r="U197" s="64">
        <f>_xll.DBRW($E$157,$H$162,$H$160,$H$161,U$170,$C197,$E197,$H$159,$H$165,$H$163)</f>
        <v>24344.29816054547</v>
      </c>
    </row>
    <row r="198" spans="1:21" s="2" customFormat="1" ht="25.8" x14ac:dyDescent="0.5">
      <c r="A198" s="2">
        <f>IF(_xll.TM1RPTELISCONSOLIDATED($E$176,$E198),IF(_xll.TM1RPTELLEV($E$176,$E198)&lt;=5,_xll.TM1RPTELLEV($E$176,$E198),"Default"),"Leaf")</f>
        <v>0</v>
      </c>
      <c r="C198" s="2" t="str" cm="1">
        <f t="array" ref="C198">_xll.DBR("Finance:}ElementAttributes_Accounts - MA",E198,"Period YTD")</f>
        <v>YTD</v>
      </c>
      <c r="E198" s="114" t="s">
        <v>135</v>
      </c>
      <c r="F198" s="38" t="s">
        <v>145</v>
      </c>
      <c r="G198" s="37">
        <f>_xll.DBRW($E$157,$H$162,$H$160,$H$161,G$170,$H$164,$E198,$H$159,$H$165,$H$163)</f>
        <v>-233669.53000000003</v>
      </c>
      <c r="H198" s="56">
        <f>_xll.DBRW($E$157,$H$162,$H$160,$H$161,H$170,$C198,$E198,$H$159,$H$165,$H$163)</f>
        <v>12718597.77</v>
      </c>
      <c r="I198" s="56">
        <f>_xll.DBRW($E$157,$H$162,$H$160,$H$161,I$170,$C198,$E198,$H$159,$H$165,$H$163)</f>
        <v>12637398.48</v>
      </c>
      <c r="J198" s="56">
        <f>_xll.DBRW($E$157,$H$162,$H$160,$H$161,J$170,$C198,$E198,$H$159,$H$165,$H$163)</f>
        <v>12407007.319999998</v>
      </c>
      <c r="K198" s="56">
        <f>_xll.DBRW($E$157,$H$162,$H$160,$H$161,K$170,$C198,$E198,$H$159,$H$165,$H$163)</f>
        <v>12877143.199999999</v>
      </c>
      <c r="L198" s="56">
        <f>_xll.DBRW($E$157,$H$162,$H$160,$H$161,L$170,$C198,$E198,$H$159,$H$165,$H$163)</f>
        <v>13003256.780000001</v>
      </c>
      <c r="M198" s="56">
        <f>_xll.DBRW($E$157,$H$162,$H$160,$H$161,M$170,$C198,$E198,$H$159,$H$165,$H$163)</f>
        <v>13062587.220000001</v>
      </c>
      <c r="N198" s="56">
        <f>_xll.DBRW($E$157,$H$162,$H$160,$H$161,N$170,$C198,$E198,$H$159,$H$165,$H$163)</f>
        <v>12847457.890000001</v>
      </c>
      <c r="O198" s="57">
        <f>_xll.DBRW($E$157,$H$162,$H$160,$H$161,O$170,$C198,$E198,$H$159,$H$165,$H$163)</f>
        <v>13415351.01</v>
      </c>
      <c r="P198" s="57">
        <f>_xll.DBRW($E$157,$H$162,$H$160,$H$161,P$170,$C198,$E198,$H$159,$H$165,$H$163)</f>
        <v>13353221.68</v>
      </c>
      <c r="Q198" s="57">
        <f>_xll.DBRW($E$157,$H$162,$H$160,$H$161,Q$170,$C198,$E198,$H$159,$H$165,$H$163)</f>
        <v>13086530.010893509</v>
      </c>
      <c r="R198" s="57">
        <f>_xll.DBRW($E$157,$H$162,$H$160,$H$161,R$170,$C198,$E198,$H$159,$H$165,$H$163)</f>
        <v>12904142.284715677</v>
      </c>
      <c r="S198" s="57">
        <f>_xll.DBRW($E$157,$H$162,$H$160,$H$161,S$170,$C198,$E198,$H$159,$H$165,$H$163)</f>
        <v>13078742.681310635</v>
      </c>
      <c r="T198" s="63"/>
      <c r="U198" s="77">
        <f>_xll.DBRW($E$157,$H$162,$H$160,$H$161,U$170,$C198,$E198,$H$159,$H$165,$H$163)</f>
        <v>13078742.681310635</v>
      </c>
    </row>
    <row r="199" spans="1:21" s="11" customFormat="1" x14ac:dyDescent="0.3">
      <c r="A199" s="10" t="str">
        <f>IF(_xll.TM1RPTELISCONSOLIDATED($E$176,$E199),IF(_xll.TM1RPTELLEV($E$176,$E199)&lt;=5,_xll.TM1RPTELLEV($E$176,$E199),"Default"),"Leaf")</f>
        <v>Leaf</v>
      </c>
      <c r="B199" s="10"/>
      <c r="C199" s="11" t="str" cm="1">
        <f t="array" ref="C199">_xll.DBR("Finance:}ElementAttributes_Accounts - MA",E199,"Period YTD")</f>
        <v>YTD</v>
      </c>
      <c r="E199" s="113" t="s">
        <v>46</v>
      </c>
      <c r="F199" s="20" t="s">
        <v>145</v>
      </c>
      <c r="G199" s="20">
        <f>_xll.DBRW($E$157,$H$162,$H$160,$H$161,G$170,$H$164,$E199,$H$159,$H$165,$H$163)</f>
        <v>0</v>
      </c>
      <c r="H199" s="69">
        <f>_xll.DBRW($E$157,$H$162,$H$160,$H$161,H$170,$C199,$E199,$H$159,$H$165,$H$163)</f>
        <v>9047.7199999999993</v>
      </c>
      <c r="I199" s="69">
        <f>_xll.DBRW($E$157,$H$162,$H$160,$H$161,I$170,$C199,$E199,$H$159,$H$165,$H$163)</f>
        <v>9047.7199999999993</v>
      </c>
      <c r="J199" s="69">
        <f>_xll.DBRW($E$157,$H$162,$H$160,$H$161,J$170,$C199,$E199,$H$159,$H$165,$H$163)</f>
        <v>9047.7199999999993</v>
      </c>
      <c r="K199" s="69">
        <f>_xll.DBRW($E$157,$H$162,$H$160,$H$161,K$170,$C199,$E199,$H$159,$H$165,$H$163)</f>
        <v>9047.7199999999993</v>
      </c>
      <c r="L199" s="69">
        <f>_xll.DBRW($E$157,$H$162,$H$160,$H$161,L$170,$C199,$E199,$H$159,$H$165,$H$163)</f>
        <v>9047.7199999999993</v>
      </c>
      <c r="M199" s="69">
        <f>_xll.DBRW($E$157,$H$162,$H$160,$H$161,M$170,$C199,$E199,$H$159,$H$165,$H$163)</f>
        <v>9047.7199999999993</v>
      </c>
      <c r="N199" s="69">
        <f>_xll.DBRW($E$157,$H$162,$H$160,$H$161,N$170,$C199,$E199,$H$159,$H$165,$H$163)</f>
        <v>9047.7199999999993</v>
      </c>
      <c r="O199" s="62">
        <f>_xll.DBRW($E$157,$H$162,$H$160,$H$161,O$170,$C199,$E199,$H$159,$H$165,$H$163)</f>
        <v>9047.7199999999993</v>
      </c>
      <c r="P199" s="62">
        <f>_xll.DBRW($E$157,$H$162,$H$160,$H$161,P$170,$C199,$E199,$H$159,$H$165,$H$163)</f>
        <v>9047.7199999999993</v>
      </c>
      <c r="Q199" s="62">
        <f>_xll.DBRW($E$157,$H$162,$H$160,$H$161,Q$170,$C199,$E199,$H$159,$H$165,$H$163)</f>
        <v>9047.7199999999993</v>
      </c>
      <c r="R199" s="62">
        <f>_xll.DBRW($E$157,$H$162,$H$160,$H$161,R$170,$C199,$E199,$H$159,$H$165,$H$163)</f>
        <v>9047.7199999999993</v>
      </c>
      <c r="S199" s="62">
        <f>_xll.DBRW($E$157,$H$162,$H$160,$H$161,S$170,$C199,$E199,$H$159,$H$165,$H$163)</f>
        <v>9047.7199999999993</v>
      </c>
      <c r="T199" s="63"/>
      <c r="U199" s="64">
        <f>_xll.DBRW($E$157,$H$162,$H$160,$H$161,U$170,$C199,$E199,$H$159,$H$165,$H$163)</f>
        <v>9047.7199999999993</v>
      </c>
    </row>
    <row r="200" spans="1:21" s="11" customFormat="1" x14ac:dyDescent="0.3">
      <c r="A200" s="10" t="str">
        <f>IF(_xll.TM1RPTELISCONSOLIDATED($E$176,$E200),IF(_xll.TM1RPTELLEV($E$176,$E200)&lt;=5,_xll.TM1RPTELLEV($E$176,$E200),"Default"),"Leaf")</f>
        <v>Leaf</v>
      </c>
      <c r="B200" s="10"/>
      <c r="C200" s="11" t="str" cm="1">
        <f t="array" ref="C200">_xll.DBR("Finance:}ElementAttributes_Accounts - MA",E200,"Period YTD")</f>
        <v>YTD</v>
      </c>
      <c r="E200" s="113" t="s">
        <v>205</v>
      </c>
      <c r="F200" s="20" t="s">
        <v>145</v>
      </c>
      <c r="G200" s="20">
        <f>_xll.DBRW($E$157,$H$162,$H$160,$H$161,G$170,$H$164,$E200,$H$159,$H$165,$H$163)</f>
        <v>0</v>
      </c>
      <c r="H200" s="69">
        <f>_xll.DBRW($E$157,$H$162,$H$160,$H$161,H$170,$C200,$E200,$H$159,$H$165,$H$163)</f>
        <v>0</v>
      </c>
      <c r="I200" s="69">
        <f>_xll.DBRW($E$157,$H$162,$H$160,$H$161,I$170,$C200,$E200,$H$159,$H$165,$H$163)</f>
        <v>0</v>
      </c>
      <c r="J200" s="69">
        <f>_xll.DBRW($E$157,$H$162,$H$160,$H$161,J$170,$C200,$E200,$H$159,$H$165,$H$163)</f>
        <v>0</v>
      </c>
      <c r="K200" s="69">
        <f>_xll.DBRW($E$157,$H$162,$H$160,$H$161,K$170,$C200,$E200,$H$159,$H$165,$H$163)</f>
        <v>0</v>
      </c>
      <c r="L200" s="69">
        <f>_xll.DBRW($E$157,$H$162,$H$160,$H$161,L$170,$C200,$E200,$H$159,$H$165,$H$163)</f>
        <v>0</v>
      </c>
      <c r="M200" s="69">
        <f>_xll.DBRW($E$157,$H$162,$H$160,$H$161,M$170,$C200,$E200,$H$159,$H$165,$H$163)</f>
        <v>0</v>
      </c>
      <c r="N200" s="69">
        <f>_xll.DBRW($E$157,$H$162,$H$160,$H$161,N$170,$C200,$E200,$H$159,$H$165,$H$163)</f>
        <v>0</v>
      </c>
      <c r="O200" s="62">
        <f>_xll.DBRW($E$157,$H$162,$H$160,$H$161,O$170,$C200,$E200,$H$159,$H$165,$H$163)</f>
        <v>0</v>
      </c>
      <c r="P200" s="62">
        <f>_xll.DBRW($E$157,$H$162,$H$160,$H$161,P$170,$C200,$E200,$H$159,$H$165,$H$163)</f>
        <v>0</v>
      </c>
      <c r="Q200" s="62">
        <f>_xll.DBRW($E$157,$H$162,$H$160,$H$161,Q$170,$C200,$E200,$H$159,$H$165,$H$163)</f>
        <v>0</v>
      </c>
      <c r="R200" s="62">
        <f>_xll.DBRW($E$157,$H$162,$H$160,$H$161,R$170,$C200,$E200,$H$159,$H$165,$H$163)</f>
        <v>0</v>
      </c>
      <c r="S200" s="62">
        <f>_xll.DBRW($E$157,$H$162,$H$160,$H$161,S$170,$C200,$E200,$H$159,$H$165,$H$163)</f>
        <v>0</v>
      </c>
      <c r="T200" s="63"/>
      <c r="U200" s="64">
        <f>_xll.DBRW($E$157,$H$162,$H$160,$H$161,U$170,$C200,$E200,$H$159,$H$165,$H$163)</f>
        <v>0</v>
      </c>
    </row>
    <row r="201" spans="1:21" s="11" customFormat="1" x14ac:dyDescent="0.3">
      <c r="A201" s="10" t="str">
        <f>IF(_xll.TM1RPTELISCONSOLIDATED($E$176,$E201),IF(_xll.TM1RPTELLEV($E$176,$E201)&lt;=5,_xll.TM1RPTELLEV($E$176,$E201),"Default"),"Leaf")</f>
        <v>Leaf</v>
      </c>
      <c r="B201" s="10"/>
      <c r="C201" s="11" t="str" cm="1">
        <f t="array" ref="C201">_xll.DBR("Finance:}ElementAttributes_Accounts - MA",E201,"Period YTD")</f>
        <v>YTD</v>
      </c>
      <c r="E201" s="113" t="s">
        <v>206</v>
      </c>
      <c r="F201" s="20" t="s">
        <v>145</v>
      </c>
      <c r="G201" s="20">
        <f>_xll.DBRW($E$157,$H$162,$H$160,$H$161,G$170,$H$164,$E201,$H$159,$H$165,$H$163)</f>
        <v>0</v>
      </c>
      <c r="H201" s="69">
        <f>_xll.DBRW($E$157,$H$162,$H$160,$H$161,H$170,$C201,$E201,$H$159,$H$165,$H$163)</f>
        <v>9047.7199999999993</v>
      </c>
      <c r="I201" s="69">
        <f>_xll.DBRW($E$157,$H$162,$H$160,$H$161,I$170,$C201,$E201,$H$159,$H$165,$H$163)</f>
        <v>9047.7199999999993</v>
      </c>
      <c r="J201" s="69">
        <f>_xll.DBRW($E$157,$H$162,$H$160,$H$161,J$170,$C201,$E201,$H$159,$H$165,$H$163)</f>
        <v>9047.7199999999993</v>
      </c>
      <c r="K201" s="69">
        <f>_xll.DBRW($E$157,$H$162,$H$160,$H$161,K$170,$C201,$E201,$H$159,$H$165,$H$163)</f>
        <v>9047.7199999999993</v>
      </c>
      <c r="L201" s="69">
        <f>_xll.DBRW($E$157,$H$162,$H$160,$H$161,L$170,$C201,$E201,$H$159,$H$165,$H$163)</f>
        <v>9047.7199999999993</v>
      </c>
      <c r="M201" s="69">
        <f>_xll.DBRW($E$157,$H$162,$H$160,$H$161,M$170,$C201,$E201,$H$159,$H$165,$H$163)</f>
        <v>9047.7199999999993</v>
      </c>
      <c r="N201" s="69">
        <f>_xll.DBRW($E$157,$H$162,$H$160,$H$161,N$170,$C201,$E201,$H$159,$H$165,$H$163)</f>
        <v>9047.7199999999993</v>
      </c>
      <c r="O201" s="62">
        <f>_xll.DBRW($E$157,$H$162,$H$160,$H$161,O$170,$C201,$E201,$H$159,$H$165,$H$163)</f>
        <v>9047.7199999999993</v>
      </c>
      <c r="P201" s="62">
        <f>_xll.DBRW($E$157,$H$162,$H$160,$H$161,P$170,$C201,$E201,$H$159,$H$165,$H$163)</f>
        <v>9047.7199999999993</v>
      </c>
      <c r="Q201" s="62">
        <f>_xll.DBRW($E$157,$H$162,$H$160,$H$161,Q$170,$C201,$E201,$H$159,$H$165,$H$163)</f>
        <v>9047.7199999999993</v>
      </c>
      <c r="R201" s="62">
        <f>_xll.DBRW($E$157,$H$162,$H$160,$H$161,R$170,$C201,$E201,$H$159,$H$165,$H$163)</f>
        <v>9047.7199999999993</v>
      </c>
      <c r="S201" s="62">
        <f>_xll.DBRW($E$157,$H$162,$H$160,$H$161,S$170,$C201,$E201,$H$159,$H$165,$H$163)</f>
        <v>9047.7199999999993</v>
      </c>
      <c r="T201" s="63"/>
      <c r="U201" s="64">
        <f>_xll.DBRW($E$157,$H$162,$H$160,$H$161,U$170,$C201,$E201,$H$159,$H$165,$H$163)</f>
        <v>9047.7199999999993</v>
      </c>
    </row>
    <row r="202" spans="1:21" s="11" customFormat="1" x14ac:dyDescent="0.3">
      <c r="A202" s="10" t="str">
        <f>IF(_xll.TM1RPTELISCONSOLIDATED($E$176,$E202),IF(_xll.TM1RPTELLEV($E$176,$E202)&lt;=5,_xll.TM1RPTELLEV($E$176,$E202),"Default"),"Leaf")</f>
        <v>Leaf</v>
      </c>
      <c r="B202" s="10"/>
      <c r="C202" s="11" t="str" cm="1">
        <f t="array" ref="C202">_xll.DBR("Finance:}ElementAttributes_Accounts - MA",E202,"Period YTD")</f>
        <v>YTD</v>
      </c>
      <c r="E202" s="113" t="s">
        <v>71</v>
      </c>
      <c r="F202" s="20" t="s">
        <v>145</v>
      </c>
      <c r="G202" s="20">
        <f>_xll.DBRW($E$157,$H$162,$H$160,$H$161,G$170,$H$164,$E202,$H$159,$H$165,$H$163)</f>
        <v>0</v>
      </c>
      <c r="H202" s="69">
        <f>_xll.DBRW($E$157,$H$162,$H$160,$H$161,H$170,$C202,$E202,$H$159,$H$165,$H$163)</f>
        <v>0</v>
      </c>
      <c r="I202" s="69">
        <f>_xll.DBRW($E$157,$H$162,$H$160,$H$161,I$170,$C202,$E202,$H$159,$H$165,$H$163)</f>
        <v>0</v>
      </c>
      <c r="J202" s="69">
        <f>_xll.DBRW($E$157,$H$162,$H$160,$H$161,J$170,$C202,$E202,$H$159,$H$165,$H$163)</f>
        <v>0</v>
      </c>
      <c r="K202" s="69">
        <f>_xll.DBRW($E$157,$H$162,$H$160,$H$161,K$170,$C202,$E202,$H$159,$H$165,$H$163)</f>
        <v>0</v>
      </c>
      <c r="L202" s="69">
        <f>_xll.DBRW($E$157,$H$162,$H$160,$H$161,L$170,$C202,$E202,$H$159,$H$165,$H$163)</f>
        <v>0</v>
      </c>
      <c r="M202" s="69">
        <f>_xll.DBRW($E$157,$H$162,$H$160,$H$161,M$170,$C202,$E202,$H$159,$H$165,$H$163)</f>
        <v>0</v>
      </c>
      <c r="N202" s="69">
        <f>_xll.DBRW($E$157,$H$162,$H$160,$H$161,N$170,$C202,$E202,$H$159,$H$165,$H$163)</f>
        <v>0</v>
      </c>
      <c r="O202" s="62">
        <f>_xll.DBRW($E$157,$H$162,$H$160,$H$161,O$170,$C202,$E202,$H$159,$H$165,$H$163)</f>
        <v>0</v>
      </c>
      <c r="P202" s="62">
        <f>_xll.DBRW($E$157,$H$162,$H$160,$H$161,P$170,$C202,$E202,$H$159,$H$165,$H$163)</f>
        <v>0</v>
      </c>
      <c r="Q202" s="62">
        <f>_xll.DBRW($E$157,$H$162,$H$160,$H$161,Q$170,$C202,$E202,$H$159,$H$165,$H$163)</f>
        <v>21289.41</v>
      </c>
      <c r="R202" s="62">
        <f>_xll.DBRW($E$157,$H$162,$H$160,$H$161,R$170,$C202,$E202,$H$159,$H$165,$H$163)</f>
        <v>21289.41</v>
      </c>
      <c r="S202" s="62">
        <f>_xll.DBRW($E$157,$H$162,$H$160,$H$161,S$170,$C202,$E202,$H$159,$H$165,$H$163)</f>
        <v>21289.41</v>
      </c>
      <c r="T202" s="63"/>
      <c r="U202" s="64">
        <f>_xll.DBRW($E$157,$H$162,$H$160,$H$161,U$170,$C202,$E202,$H$159,$H$165,$H$163)</f>
        <v>21289.41</v>
      </c>
    </row>
    <row r="203" spans="1:21" s="11" customFormat="1" x14ac:dyDescent="0.3">
      <c r="A203" s="10" t="str">
        <f>IF(_xll.TM1RPTELISCONSOLIDATED($E$176,$E203),IF(_xll.TM1RPTELLEV($E$176,$E203)&lt;=5,_xll.TM1RPTELLEV($E$176,$E203),"Default"),"Leaf")</f>
        <v>Leaf</v>
      </c>
      <c r="B203" s="10"/>
      <c r="C203" s="11" t="str" cm="1">
        <f t="array" ref="C203">_xll.DBR("Finance:}ElementAttributes_Accounts - MA",E203,"Period YTD")</f>
        <v>YTD</v>
      </c>
      <c r="E203" s="113" t="s">
        <v>72</v>
      </c>
      <c r="F203" s="20" t="s">
        <v>145</v>
      </c>
      <c r="G203" s="20">
        <f>_xll.DBRW($E$157,$H$162,$H$160,$H$161,G$170,$H$164,$E203,$H$159,$H$165,$H$163)</f>
        <v>-904.79</v>
      </c>
      <c r="H203" s="69">
        <f>_xll.DBRW($E$157,$H$162,$H$160,$H$161,H$170,$C203,$E203,$H$159,$H$165,$H$163)</f>
        <v>-904.79</v>
      </c>
      <c r="I203" s="69">
        <f>_xll.DBRW($E$157,$H$162,$H$160,$H$161,I$170,$C203,$E203,$H$159,$H$165,$H$163)</f>
        <v>-1809.58</v>
      </c>
      <c r="J203" s="69">
        <f>_xll.DBRW($E$157,$H$162,$H$160,$H$161,J$170,$C203,$E203,$H$159,$H$165,$H$163)</f>
        <v>-2714.37</v>
      </c>
      <c r="K203" s="69">
        <f>_xll.DBRW($E$157,$H$162,$H$160,$H$161,K$170,$C203,$E203,$H$159,$H$165,$H$163)</f>
        <v>-3619.16</v>
      </c>
      <c r="L203" s="69">
        <f>_xll.DBRW($E$157,$H$162,$H$160,$H$161,L$170,$C203,$E203,$H$159,$H$165,$H$163)</f>
        <v>-4523.95</v>
      </c>
      <c r="M203" s="69">
        <f>_xll.DBRW($E$157,$H$162,$H$160,$H$161,M$170,$C203,$E203,$H$159,$H$165,$H$163)</f>
        <v>-5428.74</v>
      </c>
      <c r="N203" s="69">
        <f>_xll.DBRW($E$157,$H$162,$H$160,$H$161,N$170,$C203,$E203,$H$159,$H$165,$H$163)</f>
        <v>-6333.53</v>
      </c>
      <c r="O203" s="62">
        <f>_xll.DBRW($E$157,$H$162,$H$160,$H$161,O$170,$C203,$E203,$H$159,$H$165,$H$163)</f>
        <v>-7238.32</v>
      </c>
      <c r="P203" s="62">
        <f>_xll.DBRW($E$157,$H$162,$H$160,$H$161,P$170,$C203,$E203,$H$159,$H$165,$H$163)</f>
        <v>-8143.11</v>
      </c>
      <c r="Q203" s="62">
        <f>_xll.DBRW($E$157,$H$162,$H$160,$H$161,Q$170,$C203,$E203,$H$159,$H$165,$H$163)</f>
        <v>-9047.9</v>
      </c>
      <c r="R203" s="62">
        <f>_xll.DBRW($E$157,$H$162,$H$160,$H$161,R$170,$C203,$E203,$H$159,$H$165,$H$163)</f>
        <v>-9047.7199999999993</v>
      </c>
      <c r="S203" s="62">
        <f>_xll.DBRW($E$157,$H$162,$H$160,$H$161,S$170,$C203,$E203,$H$159,$H$165,$H$163)</f>
        <v>-9047.7199999999993</v>
      </c>
      <c r="T203" s="63"/>
      <c r="U203" s="64">
        <f>_xll.DBRW($E$157,$H$162,$H$160,$H$161,U$170,$C203,$E203,$H$159,$H$165,$H$163)</f>
        <v>-9047.7199999999993</v>
      </c>
    </row>
    <row r="204" spans="1:21" s="11" customFormat="1" x14ac:dyDescent="0.3">
      <c r="A204" s="10" t="str">
        <f>IF(_xll.TM1RPTELISCONSOLIDATED($E$176,$E204),IF(_xll.TM1RPTELLEV($E$176,$E204)&lt;=5,_xll.TM1RPTELLEV($E$176,$E204),"Default"),"Leaf")</f>
        <v>Leaf</v>
      </c>
      <c r="B204" s="10"/>
      <c r="C204" s="11" t="str" cm="1">
        <f t="array" ref="C204">_xll.DBR("Finance:}ElementAttributes_Accounts - MA",E204,"Period YTD")</f>
        <v>YTD</v>
      </c>
      <c r="E204" s="113" t="s">
        <v>198</v>
      </c>
      <c r="F204" s="20" t="s">
        <v>145</v>
      </c>
      <c r="G204" s="20">
        <f>_xll.DBRW($E$157,$H$162,$H$160,$H$161,G$170,$H$164,$E204,$H$159,$H$165,$H$163)</f>
        <v>0</v>
      </c>
      <c r="H204" s="69">
        <f>_xll.DBRW($E$157,$H$162,$H$160,$H$161,H$170,$C204,$E204,$H$159,$H$165,$H$163)</f>
        <v>0</v>
      </c>
      <c r="I204" s="69">
        <f>_xll.DBRW($E$157,$H$162,$H$160,$H$161,I$170,$C204,$E204,$H$159,$H$165,$H$163)</f>
        <v>0</v>
      </c>
      <c r="J204" s="69">
        <f>_xll.DBRW($E$157,$H$162,$H$160,$H$161,J$170,$C204,$E204,$H$159,$H$165,$H$163)</f>
        <v>0</v>
      </c>
      <c r="K204" s="69">
        <f>_xll.DBRW($E$157,$H$162,$H$160,$H$161,K$170,$C204,$E204,$H$159,$H$165,$H$163)</f>
        <v>0</v>
      </c>
      <c r="L204" s="69">
        <f>_xll.DBRW($E$157,$H$162,$H$160,$H$161,L$170,$C204,$E204,$H$159,$H$165,$H$163)</f>
        <v>0</v>
      </c>
      <c r="M204" s="69">
        <f>_xll.DBRW($E$157,$H$162,$H$160,$H$161,M$170,$C204,$E204,$H$159,$H$165,$H$163)</f>
        <v>0</v>
      </c>
      <c r="N204" s="69">
        <f>_xll.DBRW($E$157,$H$162,$H$160,$H$161,N$170,$C204,$E204,$H$159,$H$165,$H$163)</f>
        <v>0</v>
      </c>
      <c r="O204" s="62">
        <f>_xll.DBRW($E$157,$H$162,$H$160,$H$161,O$170,$C204,$E204,$H$159,$H$165,$H$163)</f>
        <v>0</v>
      </c>
      <c r="P204" s="62">
        <f>_xll.DBRW($E$157,$H$162,$H$160,$H$161,P$170,$C204,$E204,$H$159,$H$165,$H$163)</f>
        <v>0</v>
      </c>
      <c r="Q204" s="62">
        <f>_xll.DBRW($E$157,$H$162,$H$160,$H$161,Q$170,$C204,$E204,$H$159,$H$165,$H$163)</f>
        <v>0</v>
      </c>
      <c r="R204" s="62">
        <f>_xll.DBRW($E$157,$H$162,$H$160,$H$161,R$170,$C204,$E204,$H$159,$H$165,$H$163)</f>
        <v>0</v>
      </c>
      <c r="S204" s="62">
        <f>_xll.DBRW($E$157,$H$162,$H$160,$H$161,S$170,$C204,$E204,$H$159,$H$165,$H$163)</f>
        <v>0</v>
      </c>
      <c r="T204" s="63"/>
      <c r="U204" s="64">
        <f>_xll.DBRW($E$157,$H$162,$H$160,$H$161,U$170,$C204,$E204,$H$159,$H$165,$H$163)</f>
        <v>0</v>
      </c>
    </row>
    <row r="205" spans="1:21" s="2" customFormat="1" ht="25.8" x14ac:dyDescent="0.5">
      <c r="A205" s="2">
        <f>IF(_xll.TM1RPTELISCONSOLIDATED($E$176,$E205),IF(_xll.TM1RPTELLEV($E$176,$E205)&lt;=5,_xll.TM1RPTELLEV($E$176,$E205),"Default"),"Leaf")</f>
        <v>0</v>
      </c>
      <c r="C205" s="2" t="str" cm="1">
        <f t="array" ref="C205">_xll.DBR("Finance:}ElementAttributes_Accounts - MA",E205,"Period YTD")</f>
        <v>YTD</v>
      </c>
      <c r="E205" s="114" t="s">
        <v>136</v>
      </c>
      <c r="F205" s="38" t="s">
        <v>145</v>
      </c>
      <c r="G205" s="37">
        <f>_xll.DBRW($E$157,$H$162,$H$160,$H$161,G$170,$H$164,$E205,$H$159,$H$165,$H$163)</f>
        <v>-904.79</v>
      </c>
      <c r="H205" s="56">
        <f>_xll.DBRW($E$157,$H$162,$H$160,$H$161,H$170,$C205,$E205,$H$159,$H$165,$H$163)</f>
        <v>8142.9299999999994</v>
      </c>
      <c r="I205" s="56">
        <f>_xll.DBRW($E$157,$H$162,$H$160,$H$161,I$170,$C205,$E205,$H$159,$H$165,$H$163)</f>
        <v>7238.1399999999994</v>
      </c>
      <c r="J205" s="56">
        <f>_xll.DBRW($E$157,$H$162,$H$160,$H$161,J$170,$C205,$E205,$H$159,$H$165,$H$163)</f>
        <v>6333.3499999999995</v>
      </c>
      <c r="K205" s="56">
        <f>_xll.DBRW($E$157,$H$162,$H$160,$H$161,K$170,$C205,$E205,$H$159,$H$165,$H$163)</f>
        <v>5428.5599999999995</v>
      </c>
      <c r="L205" s="56">
        <f>_xll.DBRW($E$157,$H$162,$H$160,$H$161,L$170,$C205,$E205,$H$159,$H$165,$H$163)</f>
        <v>4523.7699999999995</v>
      </c>
      <c r="M205" s="56">
        <f>_xll.DBRW($E$157,$H$162,$H$160,$H$161,M$170,$C205,$E205,$H$159,$H$165,$H$163)</f>
        <v>3618.9799999999996</v>
      </c>
      <c r="N205" s="56">
        <f>_xll.DBRW($E$157,$H$162,$H$160,$H$161,N$170,$C205,$E205,$H$159,$H$165,$H$163)</f>
        <v>2714.1899999999996</v>
      </c>
      <c r="O205" s="57">
        <f>_xll.DBRW($E$157,$H$162,$H$160,$H$161,O$170,$C205,$E205,$H$159,$H$165,$H$163)</f>
        <v>1809.3999999999996</v>
      </c>
      <c r="P205" s="57">
        <f>_xll.DBRW($E$157,$H$162,$H$160,$H$161,P$170,$C205,$E205,$H$159,$H$165,$H$163)</f>
        <v>904.60999999999967</v>
      </c>
      <c r="Q205" s="57">
        <f>_xll.DBRW($E$157,$H$162,$H$160,$H$161,Q$170,$C205,$E205,$H$159,$H$165,$H$163)</f>
        <v>21289.229999999996</v>
      </c>
      <c r="R205" s="57">
        <f>_xll.DBRW($E$157,$H$162,$H$160,$H$161,R$170,$C205,$E205,$H$159,$H$165,$H$163)</f>
        <v>21289.409999999996</v>
      </c>
      <c r="S205" s="57">
        <f>_xll.DBRW($E$157,$H$162,$H$160,$H$161,S$170,$C205,$E205,$H$159,$H$165,$H$163)</f>
        <v>21289.409999999996</v>
      </c>
      <c r="T205" s="63"/>
      <c r="U205" s="77">
        <f>_xll.DBRW($E$157,$H$162,$H$160,$H$161,U$170,$C205,$E205,$H$159,$H$165,$H$163)</f>
        <v>21289.409999999996</v>
      </c>
    </row>
    <row r="206" spans="1:21" s="11" customFormat="1" x14ac:dyDescent="0.3">
      <c r="A206" s="10" t="str">
        <f>IF(_xll.TM1RPTELISCONSOLIDATED($E$176,$E206),IF(_xll.TM1RPTELLEV($E$176,$E206)&lt;=5,_xll.TM1RPTELLEV($E$176,$E206),"Default"),"Leaf")</f>
        <v>Leaf</v>
      </c>
      <c r="B206" s="10"/>
      <c r="C206" s="11" t="str" cm="1">
        <f t="array" ref="C206">_xll.DBR("Finance:}ElementAttributes_Accounts - MA",E206,"Period YTD")</f>
        <v>YTD</v>
      </c>
      <c r="E206" s="113" t="s">
        <v>73</v>
      </c>
      <c r="F206" s="20" t="s">
        <v>145</v>
      </c>
      <c r="G206" s="20">
        <f>_xll.DBRW($E$157,$H$162,$H$160,$H$161,G$170,$H$164,$E206,$H$159,$H$165,$H$163)</f>
        <v>-192828.99999999997</v>
      </c>
      <c r="H206" s="69">
        <f>_xll.DBRW($E$157,$H$162,$H$160,$H$161,H$170,$C206,$E206,$H$159,$H$165,$H$163)</f>
        <v>1276171</v>
      </c>
      <c r="I206" s="69">
        <f>_xll.DBRW($E$157,$H$162,$H$160,$H$161,I$170,$C206,$E206,$H$159,$H$165,$H$163)</f>
        <v>1276171</v>
      </c>
      <c r="J206" s="69">
        <f>_xll.DBRW($E$157,$H$162,$H$160,$H$161,J$170,$C206,$E206,$H$159,$H$165,$H$163)</f>
        <v>1185000</v>
      </c>
      <c r="K206" s="69">
        <f>_xll.DBRW($E$157,$H$162,$H$160,$H$161,K$170,$C206,$E206,$H$159,$H$165,$H$163)</f>
        <v>1185000</v>
      </c>
      <c r="L206" s="69">
        <f>_xll.DBRW($E$157,$H$162,$H$160,$H$161,L$170,$C206,$E206,$H$159,$H$165,$H$163)</f>
        <v>1185000</v>
      </c>
      <c r="M206" s="69">
        <f>_xll.DBRW($E$157,$H$162,$H$160,$H$161,M$170,$C206,$E206,$H$159,$H$165,$H$163)</f>
        <v>1185000</v>
      </c>
      <c r="N206" s="69">
        <f>_xll.DBRW($E$157,$H$162,$H$160,$H$161,N$170,$C206,$E206,$H$159,$H$165,$H$163)</f>
        <v>1185000</v>
      </c>
      <c r="O206" s="62">
        <f>_xll.DBRW($E$157,$H$162,$H$160,$H$161,O$170,$C206,$E206,$H$159,$H$165,$H$163)</f>
        <v>1732000</v>
      </c>
      <c r="P206" s="62">
        <f>_xll.DBRW($E$157,$H$162,$H$160,$H$161,P$170,$C206,$E206,$H$159,$H$165,$H$163)</f>
        <v>1732000</v>
      </c>
      <c r="Q206" s="62">
        <f>_xll.DBRW($E$157,$H$162,$H$160,$H$161,Q$170,$C206,$E206,$H$159,$H$165,$H$163)</f>
        <v>1732476.6295614243</v>
      </c>
      <c r="R206" s="62">
        <f>_xll.DBRW($E$157,$H$162,$H$160,$H$161,R$170,$C206,$E206,$H$159,$H$165,$H$163)</f>
        <v>1731916.7193371053</v>
      </c>
      <c r="S206" s="62">
        <f>_xll.DBRW($E$157,$H$162,$H$160,$H$161,S$170,$C206,$E206,$H$159,$H$165,$H$163)</f>
        <v>1730723.5373395798</v>
      </c>
      <c r="T206" s="63"/>
      <c r="U206" s="64">
        <f>_xll.DBRW($E$157,$H$162,$H$160,$H$161,U$170,$C206,$E206,$H$159,$H$165,$H$163)</f>
        <v>1730723.5373395798</v>
      </c>
    </row>
    <row r="207" spans="1:21" s="2" customFormat="1" ht="25.8" x14ac:dyDescent="0.5">
      <c r="A207" s="2">
        <f>IF(_xll.TM1RPTELISCONSOLIDATED($E$176,$E207),IF(_xll.TM1RPTELLEV($E$176,$E207)&lt;=5,_xll.TM1RPTELLEV($E$176,$E207),"Default"),"Leaf")</f>
        <v>0</v>
      </c>
      <c r="C207" s="2" t="str" cm="1">
        <f t="array" ref="C207">_xll.DBR("Finance:}ElementAttributes_Accounts - MA",E207,"Period YTD")</f>
        <v>YTD</v>
      </c>
      <c r="E207" s="114" t="s">
        <v>137</v>
      </c>
      <c r="F207" s="38" t="s">
        <v>145</v>
      </c>
      <c r="G207" s="37">
        <f>_xll.DBRW($E$157,$H$162,$H$160,$H$161,G$170,$H$164,$E207,$H$159,$H$165,$H$163)</f>
        <v>-656520.55999999528</v>
      </c>
      <c r="H207" s="56">
        <f>_xll.DBRW($E$157,$H$162,$H$160,$H$161,H$170,$C207,$E207,$H$159,$H$165,$H$163)</f>
        <v>70034566.070000023</v>
      </c>
      <c r="I207" s="56">
        <f>_xll.DBRW($E$157,$H$162,$H$160,$H$161,I$170,$C207,$E207,$H$159,$H$165,$H$163)</f>
        <v>69980255.200000018</v>
      </c>
      <c r="J207" s="56">
        <f>_xll.DBRW($E$157,$H$162,$H$160,$H$161,J$170,$C207,$E207,$H$159,$H$165,$H$163)</f>
        <v>68126445.019999996</v>
      </c>
      <c r="K207" s="56">
        <f>_xll.DBRW($E$157,$H$162,$H$160,$H$161,K$170,$C207,$E207,$H$159,$H$165,$H$163)</f>
        <v>68391073.690000027</v>
      </c>
      <c r="L207" s="56">
        <f>_xll.DBRW($E$157,$H$162,$H$160,$H$161,L$170,$C207,$E207,$H$159,$H$165,$H$163)</f>
        <v>68903951.269999981</v>
      </c>
      <c r="M207" s="56">
        <f>_xll.DBRW($E$157,$H$162,$H$160,$H$161,M$170,$C207,$E207,$H$159,$H$165,$H$163)</f>
        <v>69415253.75999999</v>
      </c>
      <c r="N207" s="56">
        <f>_xll.DBRW($E$157,$H$162,$H$160,$H$161,N$170,$C207,$E207,$H$159,$H$165,$H$163)</f>
        <v>70030930.739999995</v>
      </c>
      <c r="O207" s="57">
        <f>_xll.DBRW($E$157,$H$162,$H$160,$H$161,O$170,$C207,$E207,$H$159,$H$165,$H$163)</f>
        <v>70239664.050000012</v>
      </c>
      <c r="P207" s="57">
        <f>_xll.DBRW($E$157,$H$162,$H$160,$H$161,P$170,$C207,$E207,$H$159,$H$165,$H$163)</f>
        <v>69213076.170000032</v>
      </c>
      <c r="Q207" s="57">
        <f>_xll.DBRW($E$157,$H$162,$H$160,$H$161,Q$170,$C207,$E207,$H$159,$H$165,$H$163)</f>
        <v>68697230.553535163</v>
      </c>
      <c r="R207" s="57">
        <f>_xll.DBRW($E$157,$H$162,$H$160,$H$161,R$170,$C207,$E207,$H$159,$H$165,$H$163)</f>
        <v>68170331.726191938</v>
      </c>
      <c r="S207" s="57">
        <f>_xll.DBRW($E$157,$H$162,$H$160,$H$161,S$170,$C207,$E207,$H$159,$H$165,$H$163)</f>
        <v>67870194.724206343</v>
      </c>
      <c r="T207" s="63"/>
      <c r="U207" s="77">
        <f>_xll.DBRW($E$157,$H$162,$H$160,$H$161,U$170,$C207,$E207,$H$159,$H$165,$H$163)</f>
        <v>67870194.724206343</v>
      </c>
    </row>
    <row r="208" spans="1:21" s="11" customFormat="1" x14ac:dyDescent="0.3">
      <c r="A208" s="10" t="str">
        <f>IF(_xll.TM1RPTELISCONSOLIDATED($E$176,$E208),IF(_xll.TM1RPTELLEV($E$176,$E208)&lt;=5,_xll.TM1RPTELLEV($E$176,$E208),"Default"),"Leaf")</f>
        <v>Leaf</v>
      </c>
      <c r="B208" s="10"/>
      <c r="C208" s="11" t="str" cm="1">
        <f t="array" ref="C208">_xll.DBR("Finance:}ElementAttributes_Accounts - MA",E208,"Period YTD")</f>
        <v>YTD</v>
      </c>
      <c r="E208" s="113" t="s">
        <v>47</v>
      </c>
      <c r="F208" s="20" t="s">
        <v>145</v>
      </c>
      <c r="G208" s="20">
        <f>_xll.DBRW($E$157,$H$162,$H$160,$H$161,G$170,$H$164,$E208,$H$159,$H$165,$H$163)</f>
        <v>440646.65000000014</v>
      </c>
      <c r="H208" s="69">
        <f>_xll.DBRW($E$157,$H$162,$H$160,$H$161,H$170,$C208,$E208,$H$159,$H$165,$H$163)</f>
        <v>18167102.879999999</v>
      </c>
      <c r="I208" s="69">
        <f>_xll.DBRW($E$157,$H$162,$H$160,$H$161,I$170,$C208,$E208,$H$159,$H$165,$H$163)</f>
        <v>18261099.77</v>
      </c>
      <c r="J208" s="69">
        <f>_xll.DBRW($E$157,$H$162,$H$160,$H$161,J$170,$C208,$E208,$H$159,$H$165,$H$163)</f>
        <v>17019915.149999999</v>
      </c>
      <c r="K208" s="69">
        <f>_xll.DBRW($E$157,$H$162,$H$160,$H$161,K$170,$C208,$E208,$H$159,$H$165,$H$163)</f>
        <v>16575082.91</v>
      </c>
      <c r="L208" s="69">
        <f>_xll.DBRW($E$157,$H$162,$H$160,$H$161,L$170,$C208,$E208,$H$159,$H$165,$H$163)</f>
        <v>16423344.030000001</v>
      </c>
      <c r="M208" s="69">
        <f>_xll.DBRW($E$157,$H$162,$H$160,$H$161,M$170,$C208,$E208,$H$159,$H$165,$H$163)</f>
        <v>15664451.770000003</v>
      </c>
      <c r="N208" s="69">
        <f>_xll.DBRW($E$157,$H$162,$H$160,$H$161,N$170,$C208,$E208,$H$159,$H$165,$H$163)</f>
        <v>15319569.99</v>
      </c>
      <c r="O208" s="62">
        <f>_xll.DBRW($E$157,$H$162,$H$160,$H$161,O$170,$C208,$E208,$H$159,$H$165,$H$163)</f>
        <v>15256791.179999998</v>
      </c>
      <c r="P208" s="62">
        <f>_xll.DBRW($E$157,$H$162,$H$160,$H$161,P$170,$C208,$E208,$H$159,$H$165,$H$163)</f>
        <v>14613814.549999999</v>
      </c>
      <c r="Q208" s="62">
        <f>_xll.DBRW($E$157,$H$162,$H$160,$H$161,Q$170,$C208,$E208,$H$159,$H$165,$H$163)</f>
        <v>14397951.512360029</v>
      </c>
      <c r="R208" s="62">
        <f>_xll.DBRW($E$157,$H$162,$H$160,$H$161,R$170,$C208,$E208,$H$159,$H$165,$H$163)</f>
        <v>13875831.717316179</v>
      </c>
      <c r="S208" s="62">
        <f>_xll.DBRW($E$157,$H$162,$H$160,$H$161,S$170,$C208,$E208,$H$159,$H$165,$H$163)</f>
        <v>13493125.502046563</v>
      </c>
      <c r="T208" s="63"/>
      <c r="U208" s="64">
        <f>_xll.DBRW($E$157,$H$162,$H$160,$H$161,U$170,$C208,$E208,$H$159,$H$165,$H$163)</f>
        <v>13493125.502046563</v>
      </c>
    </row>
    <row r="209" spans="1:21" s="11" customFormat="1" x14ac:dyDescent="0.3">
      <c r="A209" s="10" t="str">
        <f>IF(_xll.TM1RPTELISCONSOLIDATED($E$176,$E209),IF(_xll.TM1RPTELLEV($E$176,$E209)&lt;=5,_xll.TM1RPTELLEV($E$176,$E209),"Default"),"Leaf")</f>
        <v>Leaf</v>
      </c>
      <c r="B209" s="10"/>
      <c r="C209" s="11" t="str" cm="1">
        <f t="array" ref="C209">_xll.DBR("Finance:}ElementAttributes_Accounts - MA",E209,"Period YTD")</f>
        <v>YTD</v>
      </c>
      <c r="E209" s="113" t="s">
        <v>48</v>
      </c>
      <c r="F209" s="20" t="s">
        <v>145</v>
      </c>
      <c r="G209" s="20">
        <f>_xll.DBRW($E$157,$H$162,$H$160,$H$161,G$170,$H$164,$E209,$H$159,$H$165,$H$163)</f>
        <v>-5988.9999999999964</v>
      </c>
      <c r="H209" s="69">
        <f>_xll.DBRW($E$157,$H$162,$H$160,$H$161,H$170,$C209,$E209,$H$159,$H$165,$H$163)</f>
        <v>-2045697.65</v>
      </c>
      <c r="I209" s="69">
        <f>_xll.DBRW($E$157,$H$162,$H$160,$H$161,I$170,$C209,$E209,$H$159,$H$165,$H$163)</f>
        <v>-2039113.56</v>
      </c>
      <c r="J209" s="69">
        <f>_xll.DBRW($E$157,$H$162,$H$160,$H$161,J$170,$C209,$E209,$H$159,$H$165,$H$163)</f>
        <v>-2402396.73</v>
      </c>
      <c r="K209" s="69">
        <f>_xll.DBRW($E$157,$H$162,$H$160,$H$161,K$170,$C209,$E209,$H$159,$H$165,$H$163)</f>
        <v>-2406209.9899999998</v>
      </c>
      <c r="L209" s="69">
        <f>_xll.DBRW($E$157,$H$162,$H$160,$H$161,L$170,$C209,$E209,$H$159,$H$165,$H$163)</f>
        <v>-3140422.7800000003</v>
      </c>
      <c r="M209" s="69">
        <f>_xll.DBRW($E$157,$H$162,$H$160,$H$161,M$170,$C209,$E209,$H$159,$H$165,$H$163)</f>
        <v>-2916422.56</v>
      </c>
      <c r="N209" s="69">
        <f>_xll.DBRW($E$157,$H$162,$H$160,$H$161,N$170,$C209,$E209,$H$159,$H$165,$H$163)</f>
        <v>-2729407.5300000003</v>
      </c>
      <c r="O209" s="62">
        <f>_xll.DBRW($E$157,$H$162,$H$160,$H$161,O$170,$C209,$E209,$H$159,$H$165,$H$163)</f>
        <v>-2596901.65</v>
      </c>
      <c r="P209" s="62">
        <f>_xll.DBRW($E$157,$H$162,$H$160,$H$161,P$170,$C209,$E209,$H$159,$H$165,$H$163)</f>
        <v>-2269733.0500000003</v>
      </c>
      <c r="Q209" s="62">
        <f>_xll.DBRW($E$157,$H$162,$H$160,$H$161,Q$170,$C209,$E209,$H$159,$H$165,$H$163)</f>
        <v>-2315161.5939720194</v>
      </c>
      <c r="R209" s="62">
        <f>_xll.DBRW($E$157,$H$162,$H$160,$H$161,R$170,$C209,$E209,$H$159,$H$165,$H$163)</f>
        <v>-2327016.7815133263</v>
      </c>
      <c r="S209" s="62">
        <f>_xll.DBRW($E$157,$H$162,$H$160,$H$161,S$170,$C209,$E209,$H$159,$H$165,$H$163)</f>
        <v>-2264094.008625099</v>
      </c>
      <c r="T209" s="63"/>
      <c r="U209" s="64">
        <f>_xll.DBRW($E$157,$H$162,$H$160,$H$161,U$170,$C209,$E209,$H$159,$H$165,$H$163)</f>
        <v>-2264094.008625099</v>
      </c>
    </row>
    <row r="210" spans="1:21" s="11" customFormat="1" x14ac:dyDescent="0.3">
      <c r="A210" s="10" t="str">
        <f>IF(_xll.TM1RPTELISCONSOLIDATED($E$176,$E210),IF(_xll.TM1RPTELLEV($E$176,$E210)&lt;=5,_xll.TM1RPTELLEV($E$176,$E210),"Default"),"Leaf")</f>
        <v>Leaf</v>
      </c>
      <c r="B210" s="10"/>
      <c r="C210" s="11" t="str" cm="1">
        <f t="array" ref="C210">_xll.DBR("Finance:}ElementAttributes_Accounts - MA",E210,"Period YTD")</f>
        <v>YTD</v>
      </c>
      <c r="E210" s="113" t="s">
        <v>49</v>
      </c>
      <c r="F210" s="20" t="s">
        <v>145</v>
      </c>
      <c r="G210" s="20">
        <f>_xll.DBRW($E$157,$H$162,$H$160,$H$161,G$170,$H$164,$E210,$H$159,$H$165,$H$163)</f>
        <v>-1883717.7899999998</v>
      </c>
      <c r="H210" s="69">
        <f>_xll.DBRW($E$157,$H$162,$H$160,$H$161,H$170,$C210,$E210,$H$159,$H$165,$H$163)</f>
        <v>14478225.129999999</v>
      </c>
      <c r="I210" s="69">
        <f>_xll.DBRW($E$157,$H$162,$H$160,$H$161,I$170,$C210,$E210,$H$159,$H$165,$H$163)</f>
        <v>17086757.920000002</v>
      </c>
      <c r="J210" s="69">
        <f>_xll.DBRW($E$157,$H$162,$H$160,$H$161,J$170,$C210,$E210,$H$159,$H$165,$H$163)</f>
        <v>15973221.119999999</v>
      </c>
      <c r="K210" s="69">
        <f>_xll.DBRW($E$157,$H$162,$H$160,$H$161,K$170,$C210,$E210,$H$159,$H$165,$H$163)</f>
        <v>13783856.029999999</v>
      </c>
      <c r="L210" s="69">
        <f>_xll.DBRW($E$157,$H$162,$H$160,$H$161,L$170,$C210,$E210,$H$159,$H$165,$H$163)</f>
        <v>12782983.780000001</v>
      </c>
      <c r="M210" s="69">
        <f>_xll.DBRW($E$157,$H$162,$H$160,$H$161,M$170,$C210,$E210,$H$159,$H$165,$H$163)</f>
        <v>13802090.149999999</v>
      </c>
      <c r="N210" s="69">
        <f>_xll.DBRW($E$157,$H$162,$H$160,$H$161,N$170,$C210,$E210,$H$159,$H$165,$H$163)</f>
        <v>13770177.85</v>
      </c>
      <c r="O210" s="62">
        <f>_xll.DBRW($E$157,$H$162,$H$160,$H$161,O$170,$C210,$E210,$H$159,$H$165,$H$163)</f>
        <v>14026916.940000001</v>
      </c>
      <c r="P210" s="62">
        <f>_xll.DBRW($E$157,$H$162,$H$160,$H$161,P$170,$C210,$E210,$H$159,$H$165,$H$163)</f>
        <v>12528672.48</v>
      </c>
      <c r="Q210" s="62">
        <f>_xll.DBRW($E$157,$H$162,$H$160,$H$161,Q$170,$C210,$E210,$H$159,$H$165,$H$163)</f>
        <v>12823006.624823468</v>
      </c>
      <c r="R210" s="62">
        <f>_xll.DBRW($E$157,$H$162,$H$160,$H$161,R$170,$C210,$E210,$H$159,$H$165,$H$163)</f>
        <v>14969375.382391743</v>
      </c>
      <c r="S210" s="62">
        <f>_xll.DBRW($E$157,$H$162,$H$160,$H$161,S$170,$C210,$E210,$H$159,$H$165,$H$163)</f>
        <v>14033157.841238517</v>
      </c>
      <c r="T210" s="63"/>
      <c r="U210" s="64">
        <f>_xll.DBRW($E$157,$H$162,$H$160,$H$161,U$170,$C210,$E210,$H$159,$H$165,$H$163)</f>
        <v>14033157.841238517</v>
      </c>
    </row>
    <row r="211" spans="1:21" s="11" customFormat="1" x14ac:dyDescent="0.3">
      <c r="A211" s="10" t="str">
        <f>IF(_xll.TM1RPTELISCONSOLIDATED($E$176,$E211),IF(_xll.TM1RPTELLEV($E$176,$E211)&lt;=5,_xll.TM1RPTELLEV($E$176,$E211),"Default"),"Leaf")</f>
        <v>Leaf</v>
      </c>
      <c r="B211" s="10"/>
      <c r="C211" s="11" t="str" cm="1">
        <f t="array" ref="C211">_xll.DBR("Finance:}ElementAttributes_Accounts - MA",E211,"Period YTD")</f>
        <v>YTD</v>
      </c>
      <c r="E211" s="113" t="s">
        <v>50</v>
      </c>
      <c r="F211" s="20" t="s">
        <v>145</v>
      </c>
      <c r="G211" s="20">
        <f>_xll.DBRW($E$157,$H$162,$H$160,$H$161,G$170,$H$164,$E211,$H$159,$H$165,$H$163)</f>
        <v>215330.75000000006</v>
      </c>
      <c r="H211" s="69">
        <f>_xll.DBRW($E$157,$H$162,$H$160,$H$161,H$170,$C211,$E211,$H$159,$H$165,$H$163)</f>
        <v>3398577.2700000009</v>
      </c>
      <c r="I211" s="69">
        <f>_xll.DBRW($E$157,$H$162,$H$160,$H$161,I$170,$C211,$E211,$H$159,$H$165,$H$163)</f>
        <v>3349020.52</v>
      </c>
      <c r="J211" s="69">
        <f>_xll.DBRW($E$157,$H$162,$H$160,$H$161,J$170,$C211,$E211,$H$159,$H$165,$H$163)</f>
        <v>3673312.7999999993</v>
      </c>
      <c r="K211" s="69">
        <f>_xll.DBRW($E$157,$H$162,$H$160,$H$161,K$170,$C211,$E211,$H$159,$H$165,$H$163)</f>
        <v>3499077.72</v>
      </c>
      <c r="L211" s="69">
        <f>_xll.DBRW($E$157,$H$162,$H$160,$H$161,L$170,$C211,$E211,$H$159,$H$165,$H$163)</f>
        <v>3831660.98</v>
      </c>
      <c r="M211" s="69">
        <f>_xll.DBRW($E$157,$H$162,$H$160,$H$161,M$170,$C211,$E211,$H$159,$H$165,$H$163)</f>
        <v>3702953.5399999991</v>
      </c>
      <c r="N211" s="69">
        <f>_xll.DBRW($E$157,$H$162,$H$160,$H$161,N$170,$C211,$E211,$H$159,$H$165,$H$163)</f>
        <v>3650765.5199999996</v>
      </c>
      <c r="O211" s="62">
        <f>_xll.DBRW($E$157,$H$162,$H$160,$H$161,O$170,$C211,$E211,$H$159,$H$165,$H$163)</f>
        <v>3229340.51</v>
      </c>
      <c r="P211" s="62">
        <f>_xll.DBRW($E$157,$H$162,$H$160,$H$161,P$170,$C211,$E211,$H$159,$H$165,$H$163)</f>
        <v>3274776.72</v>
      </c>
      <c r="Q211" s="62">
        <f>_xll.DBRW($E$157,$H$162,$H$160,$H$161,Q$170,$C211,$E211,$H$159,$H$165,$H$163)</f>
        <v>2961682.4037173707</v>
      </c>
      <c r="R211" s="62">
        <f>_xll.DBRW($E$157,$H$162,$H$160,$H$161,R$170,$C211,$E211,$H$159,$H$165,$H$163)</f>
        <v>2530485.2678621984</v>
      </c>
      <c r="S211" s="62">
        <f>_xll.DBRW($E$157,$H$162,$H$160,$H$161,S$170,$C211,$E211,$H$159,$H$165,$H$163)</f>
        <v>2953906.9624733087</v>
      </c>
      <c r="T211" s="63"/>
      <c r="U211" s="64">
        <f>_xll.DBRW($E$157,$H$162,$H$160,$H$161,U$170,$C211,$E211,$H$159,$H$165,$H$163)</f>
        <v>2953906.9624733087</v>
      </c>
    </row>
    <row r="212" spans="1:21" s="11" customFormat="1" x14ac:dyDescent="0.3">
      <c r="A212" s="10" t="str">
        <f>IF(_xll.TM1RPTELISCONSOLIDATED($E$176,$E212),IF(_xll.TM1RPTELLEV($E$176,$E212)&lt;=5,_xll.TM1RPTELLEV($E$176,$E212),"Default"),"Leaf")</f>
        <v>Leaf</v>
      </c>
      <c r="B212" s="10"/>
      <c r="C212" s="11" t="str" cm="1">
        <f t="array" ref="C212">_xll.DBR("Finance:}ElementAttributes_Accounts - MA",E212,"Period YTD")</f>
        <v>YTD</v>
      </c>
      <c r="E212" s="113" t="s">
        <v>176</v>
      </c>
      <c r="F212" s="20" t="s">
        <v>145</v>
      </c>
      <c r="G212" s="20">
        <f>_xll.DBRW($E$157,$H$162,$H$160,$H$161,G$170,$H$164,$E212,$H$159,$H$165,$H$163)</f>
        <v>473124.19</v>
      </c>
      <c r="H212" s="69">
        <f>_xll.DBRW($E$157,$H$162,$H$160,$H$161,H$170,$C212,$E212,$H$159,$H$165,$H$163)</f>
        <v>1164947.0899999999</v>
      </c>
      <c r="I212" s="69">
        <f>_xll.DBRW($E$157,$H$162,$H$160,$H$161,I$170,$C212,$E212,$H$159,$H$165,$H$163)</f>
        <v>1155792.0799999998</v>
      </c>
      <c r="J212" s="69">
        <f>_xll.DBRW($E$157,$H$162,$H$160,$H$161,J$170,$C212,$E212,$H$159,$H$165,$H$163)</f>
        <v>795344.19000000006</v>
      </c>
      <c r="K212" s="69">
        <f>_xll.DBRW($E$157,$H$162,$H$160,$H$161,K$170,$C212,$E212,$H$159,$H$165,$H$163)</f>
        <v>735303.71</v>
      </c>
      <c r="L212" s="69">
        <f>_xll.DBRW($E$157,$H$162,$H$160,$H$161,L$170,$C212,$E212,$H$159,$H$165,$H$163)</f>
        <v>749301.78</v>
      </c>
      <c r="M212" s="69">
        <f>_xll.DBRW($E$157,$H$162,$H$160,$H$161,M$170,$C212,$E212,$H$159,$H$165,$H$163)</f>
        <v>740476.25</v>
      </c>
      <c r="N212" s="69">
        <f>_xll.DBRW($E$157,$H$162,$H$160,$H$161,N$170,$C212,$E212,$H$159,$H$165,$H$163)</f>
        <v>1003168.37</v>
      </c>
      <c r="O212" s="62">
        <f>_xll.DBRW($E$157,$H$162,$H$160,$H$161,O$170,$C212,$E212,$H$159,$H$165,$H$163)</f>
        <v>659913.42999999993</v>
      </c>
      <c r="P212" s="62">
        <f>_xll.DBRW($E$157,$H$162,$H$160,$H$161,P$170,$C212,$E212,$H$159,$H$165,$H$163)</f>
        <v>641497.07999999996</v>
      </c>
      <c r="Q212" s="62">
        <f>_xll.DBRW($E$157,$H$162,$H$160,$H$161,Q$170,$C212,$E212,$H$159,$H$165,$H$163)</f>
        <v>456367.75697094505</v>
      </c>
      <c r="R212" s="62">
        <f>_xll.DBRW($E$157,$H$162,$H$160,$H$161,R$170,$C212,$E212,$H$159,$H$165,$H$163)</f>
        <v>624395.46618830692</v>
      </c>
      <c r="S212" s="62">
        <f>_xll.DBRW($E$157,$H$162,$H$160,$H$161,S$170,$C212,$E212,$H$159,$H$165,$H$163)</f>
        <v>516620.58223834087</v>
      </c>
      <c r="T212" s="63"/>
      <c r="U212" s="64">
        <f>_xll.DBRW($E$157,$H$162,$H$160,$H$161,U$170,$C212,$E212,$H$159,$H$165,$H$163)</f>
        <v>516620.58223834087</v>
      </c>
    </row>
    <row r="213" spans="1:21" s="11" customFormat="1" x14ac:dyDescent="0.3">
      <c r="A213" s="10" t="str">
        <f>IF(_xll.TM1RPTELISCONSOLIDATED($E$176,$E213),IF(_xll.TM1RPTELLEV($E$176,$E213)&lt;=5,_xll.TM1RPTELLEV($E$176,$E213),"Default"),"Leaf")</f>
        <v>Leaf</v>
      </c>
      <c r="B213" s="10"/>
      <c r="C213" s="11" t="str" cm="1">
        <f t="array" ref="C213">_xll.DBR("Finance:}ElementAttributes_Accounts - MA",E213,"Period YTD")</f>
        <v>YTD</v>
      </c>
      <c r="E213" s="113" t="s">
        <v>51</v>
      </c>
      <c r="F213" s="20" t="s">
        <v>145</v>
      </c>
      <c r="G213" s="20">
        <f>_xll.DBRW($E$157,$H$162,$H$160,$H$161,G$170,$H$164,$E213,$H$159,$H$165,$H$163)</f>
        <v>168362.12999999995</v>
      </c>
      <c r="H213" s="69">
        <f>_xll.DBRW($E$157,$H$162,$H$160,$H$161,H$170,$C213,$E213,$H$159,$H$165,$H$163)</f>
        <v>5830072.96</v>
      </c>
      <c r="I213" s="69">
        <f>_xll.DBRW($E$157,$H$162,$H$160,$H$161,I$170,$C213,$E213,$H$159,$H$165,$H$163)</f>
        <v>3193688.9999999995</v>
      </c>
      <c r="J213" s="69">
        <f>_xll.DBRW($E$157,$H$162,$H$160,$H$161,J$170,$C213,$E213,$H$159,$H$165,$H$163)</f>
        <v>2774651.63</v>
      </c>
      <c r="K213" s="69">
        <f>_xll.DBRW($E$157,$H$162,$H$160,$H$161,K$170,$C213,$E213,$H$159,$H$165,$H$163)</f>
        <v>2382167.73</v>
      </c>
      <c r="L213" s="69">
        <f>_xll.DBRW($E$157,$H$162,$H$160,$H$161,L$170,$C213,$E213,$H$159,$H$165,$H$163)</f>
        <v>2315994.2399999998</v>
      </c>
      <c r="M213" s="69">
        <f>_xll.DBRW($E$157,$H$162,$H$160,$H$161,M$170,$C213,$E213,$H$159,$H$165,$H$163)</f>
        <v>2967742.3800000004</v>
      </c>
      <c r="N213" s="69">
        <f>_xll.DBRW($E$157,$H$162,$H$160,$H$161,N$170,$C213,$E213,$H$159,$H$165,$H$163)</f>
        <v>3329018.42</v>
      </c>
      <c r="O213" s="62">
        <f>_xll.DBRW($E$157,$H$162,$H$160,$H$161,O$170,$C213,$E213,$H$159,$H$165,$H$163)</f>
        <v>3514394.1100000003</v>
      </c>
      <c r="P213" s="62">
        <f>_xll.DBRW($E$157,$H$162,$H$160,$H$161,P$170,$C213,$E213,$H$159,$H$165,$H$163)</f>
        <v>3886530.6499999994</v>
      </c>
      <c r="Q213" s="62">
        <f>_xll.DBRW($E$157,$H$162,$H$160,$H$161,Q$170,$C213,$E213,$H$159,$H$165,$H$163)</f>
        <v>4547714.0442004194</v>
      </c>
      <c r="R213" s="62">
        <f>_xll.DBRW($E$157,$H$162,$H$160,$H$161,R$170,$C213,$E213,$H$159,$H$165,$H$163)</f>
        <v>4165501.0431343392</v>
      </c>
      <c r="S213" s="62">
        <f>_xll.DBRW($E$157,$H$162,$H$160,$H$161,S$170,$C213,$E213,$H$159,$H$165,$H$163)</f>
        <v>5032881.0680133812</v>
      </c>
      <c r="T213" s="63"/>
      <c r="U213" s="64">
        <f>_xll.DBRW($E$157,$H$162,$H$160,$H$161,U$170,$C213,$E213,$H$159,$H$165,$H$163)</f>
        <v>5032881.0680133812</v>
      </c>
    </row>
    <row r="214" spans="1:21" s="11" customFormat="1" x14ac:dyDescent="0.3">
      <c r="A214" s="10" t="str">
        <f>IF(_xll.TM1RPTELISCONSOLIDATED($E$176,$E214),IF(_xll.TM1RPTELLEV($E$176,$E214)&lt;=5,_xll.TM1RPTELLEV($E$176,$E214),"Default"),"Leaf")</f>
        <v>Leaf</v>
      </c>
      <c r="B214" s="10"/>
      <c r="C214" s="11" t="str" cm="1">
        <f t="array" ref="C214">_xll.DBR("Finance:}ElementAttributes_Accounts - MA",E214,"Period YTD")</f>
        <v>YTD</v>
      </c>
      <c r="E214" s="113" t="s">
        <v>52</v>
      </c>
      <c r="F214" s="20" t="s">
        <v>145</v>
      </c>
      <c r="G214" s="20">
        <f>_xll.DBRW($E$157,$H$162,$H$160,$H$161,G$170,$H$164,$E214,$H$159,$H$165,$H$163)</f>
        <v>0</v>
      </c>
      <c r="H214" s="69">
        <f>_xll.DBRW($E$157,$H$162,$H$160,$H$161,H$170,$C214,$E214,$H$159,$H$165,$H$163)</f>
        <v>0</v>
      </c>
      <c r="I214" s="69">
        <f>_xll.DBRW($E$157,$H$162,$H$160,$H$161,I$170,$C214,$E214,$H$159,$H$165,$H$163)</f>
        <v>0</v>
      </c>
      <c r="J214" s="69">
        <f>_xll.DBRW($E$157,$H$162,$H$160,$H$161,J$170,$C214,$E214,$H$159,$H$165,$H$163)</f>
        <v>0</v>
      </c>
      <c r="K214" s="69">
        <f>_xll.DBRW($E$157,$H$162,$H$160,$H$161,K$170,$C214,$E214,$H$159,$H$165,$H$163)</f>
        <v>0</v>
      </c>
      <c r="L214" s="69">
        <f>_xll.DBRW($E$157,$H$162,$H$160,$H$161,L$170,$C214,$E214,$H$159,$H$165,$H$163)</f>
        <v>0</v>
      </c>
      <c r="M214" s="69">
        <f>_xll.DBRW($E$157,$H$162,$H$160,$H$161,M$170,$C214,$E214,$H$159,$H$165,$H$163)</f>
        <v>0</v>
      </c>
      <c r="N214" s="69">
        <f>_xll.DBRW($E$157,$H$162,$H$160,$H$161,N$170,$C214,$E214,$H$159,$H$165,$H$163)</f>
        <v>0</v>
      </c>
      <c r="O214" s="62">
        <f>_xll.DBRW($E$157,$H$162,$H$160,$H$161,O$170,$C214,$E214,$H$159,$H$165,$H$163)</f>
        <v>0</v>
      </c>
      <c r="P214" s="62">
        <f>_xll.DBRW($E$157,$H$162,$H$160,$H$161,P$170,$C214,$E214,$H$159,$H$165,$H$163)</f>
        <v>0</v>
      </c>
      <c r="Q214" s="62">
        <f>_xll.DBRW($E$157,$H$162,$H$160,$H$161,Q$170,$C214,$E214,$H$159,$H$165,$H$163)</f>
        <v>0</v>
      </c>
      <c r="R214" s="62">
        <f>_xll.DBRW($E$157,$H$162,$H$160,$H$161,R$170,$C214,$E214,$H$159,$H$165,$H$163)</f>
        <v>0</v>
      </c>
      <c r="S214" s="62">
        <f>_xll.DBRW($E$157,$H$162,$H$160,$H$161,S$170,$C214,$E214,$H$159,$H$165,$H$163)</f>
        <v>0</v>
      </c>
      <c r="T214" s="63"/>
      <c r="U214" s="64">
        <f>_xll.DBRW($E$157,$H$162,$H$160,$H$161,U$170,$C214,$E214,$H$159,$H$165,$H$163)</f>
        <v>0</v>
      </c>
    </row>
    <row r="215" spans="1:21" s="11" customFormat="1" x14ac:dyDescent="0.3">
      <c r="A215" s="10" t="str">
        <f>IF(_xll.TM1RPTELISCONSOLIDATED($E$176,$E215),IF(_xll.TM1RPTELLEV($E$176,$E215)&lt;=5,_xll.TM1RPTELLEV($E$176,$E215),"Default"),"Leaf")</f>
        <v>Leaf</v>
      </c>
      <c r="B215" s="10"/>
      <c r="C215" s="11" t="str" cm="1">
        <f t="array" ref="C215">_xll.DBR("Finance:}ElementAttributes_Accounts - MA",E215,"Period YTD")</f>
        <v>YTD</v>
      </c>
      <c r="E215" s="113" t="s">
        <v>74</v>
      </c>
      <c r="F215" s="20" t="s">
        <v>145</v>
      </c>
      <c r="G215" s="20">
        <f>_xll.DBRW($E$157,$H$162,$H$160,$H$161,G$170,$H$164,$E215,$H$159,$H$165,$H$163)</f>
        <v>-462081.81</v>
      </c>
      <c r="H215" s="69">
        <f>_xll.DBRW($E$157,$H$162,$H$160,$H$161,H$170,$C215,$E215,$H$159,$H$165,$H$163)</f>
        <v>895881.02</v>
      </c>
      <c r="I215" s="69">
        <f>_xll.DBRW($E$157,$H$162,$H$160,$H$161,I$170,$C215,$E215,$H$159,$H$165,$H$163)</f>
        <v>900084.53</v>
      </c>
      <c r="J215" s="69">
        <f>_xll.DBRW($E$157,$H$162,$H$160,$H$161,J$170,$C215,$E215,$H$159,$H$165,$H$163)</f>
        <v>933778.86</v>
      </c>
      <c r="K215" s="69">
        <f>_xll.DBRW($E$157,$H$162,$H$160,$H$161,K$170,$C215,$E215,$H$159,$H$165,$H$163)</f>
        <v>935626.66</v>
      </c>
      <c r="L215" s="69">
        <f>_xll.DBRW($E$157,$H$162,$H$160,$H$161,L$170,$C215,$E215,$H$159,$H$165,$H$163)</f>
        <v>939480.31</v>
      </c>
      <c r="M215" s="69">
        <f>_xll.DBRW($E$157,$H$162,$H$160,$H$161,M$170,$C215,$E215,$H$159,$H$165,$H$163)</f>
        <v>455311.68000000005</v>
      </c>
      <c r="N215" s="69">
        <f>_xll.DBRW($E$157,$H$162,$H$160,$H$161,N$170,$C215,$E215,$H$159,$H$165,$H$163)</f>
        <v>457764.62</v>
      </c>
      <c r="O215" s="62">
        <f>_xll.DBRW($E$157,$H$162,$H$160,$H$161,O$170,$C215,$E215,$H$159,$H$165,$H$163)</f>
        <v>454320.81</v>
      </c>
      <c r="P215" s="62">
        <f>_xll.DBRW($E$157,$H$162,$H$160,$H$161,P$170,$C215,$E215,$H$159,$H$165,$H$163)</f>
        <v>517274.97</v>
      </c>
      <c r="Q215" s="62">
        <f>_xll.DBRW($E$157,$H$162,$H$160,$H$161,Q$170,$C215,$E215,$H$159,$H$165,$H$163)</f>
        <v>518598.98034823412</v>
      </c>
      <c r="R215" s="62">
        <f>_xll.DBRW($E$157,$H$162,$H$160,$H$161,R$170,$C215,$E215,$H$159,$H$165,$H$163)</f>
        <v>468214.88882943708</v>
      </c>
      <c r="S215" s="62">
        <f>_xll.DBRW($E$157,$H$162,$H$160,$H$161,S$170,$C215,$E215,$H$159,$H$165,$H$163)</f>
        <v>510995.51750414108</v>
      </c>
      <c r="T215" s="63"/>
      <c r="U215" s="64">
        <f>_xll.DBRW($E$157,$H$162,$H$160,$H$161,U$170,$C215,$E215,$H$159,$H$165,$H$163)</f>
        <v>510995.51750414108</v>
      </c>
    </row>
    <row r="216" spans="1:21" s="11" customFormat="1" x14ac:dyDescent="0.3">
      <c r="A216" s="10" t="str">
        <f>IF(_xll.TM1RPTELISCONSOLIDATED($E$176,$E216),IF(_xll.TM1RPTELLEV($E$176,$E216)&lt;=5,_xll.TM1RPTELLEV($E$176,$E216),"Default"),"Leaf")</f>
        <v>Leaf</v>
      </c>
      <c r="B216" s="10"/>
      <c r="C216" s="11" t="str" cm="1">
        <f t="array" ref="C216">_xll.DBR("Finance:}ElementAttributes_Accounts - MA",E216,"Period YTD")</f>
        <v>YTD</v>
      </c>
      <c r="E216" s="113" t="s">
        <v>57</v>
      </c>
      <c r="F216" s="20" t="s">
        <v>145</v>
      </c>
      <c r="G216" s="20">
        <f>_xll.DBRW($E$157,$H$162,$H$160,$H$161,G$170,$H$164,$E216,$H$159,$H$165,$H$163)</f>
        <v>-2492079.6500000004</v>
      </c>
      <c r="H216" s="69">
        <f>_xll.DBRW($E$157,$H$162,$H$160,$H$161,H$170,$C216,$E216,$H$159,$H$165,$H$163)</f>
        <v>7871620.7200000007</v>
      </c>
      <c r="I216" s="69">
        <f>_xll.DBRW($E$157,$H$162,$H$160,$H$161,I$170,$C216,$E216,$H$159,$H$165,$H$163)</f>
        <v>9870760.4100000001</v>
      </c>
      <c r="J216" s="69">
        <f>_xll.DBRW($E$157,$H$162,$H$160,$H$161,J$170,$C216,$E216,$H$159,$H$165,$H$163)</f>
        <v>8201999.2000000002</v>
      </c>
      <c r="K216" s="69">
        <f>_xll.DBRW($E$157,$H$162,$H$160,$H$161,K$170,$C216,$E216,$H$159,$H$165,$H$163)</f>
        <v>10429789.02</v>
      </c>
      <c r="L216" s="69">
        <f>_xll.DBRW($E$157,$H$162,$H$160,$H$161,L$170,$C216,$E216,$H$159,$H$165,$H$163)</f>
        <v>7795689.2099999981</v>
      </c>
      <c r="M216" s="69">
        <f>_xll.DBRW($E$157,$H$162,$H$160,$H$161,M$170,$C216,$E216,$H$159,$H$165,$H$163)</f>
        <v>7133784.0000000009</v>
      </c>
      <c r="N216" s="69">
        <f>_xll.DBRW($E$157,$H$162,$H$160,$H$161,N$170,$C216,$E216,$H$159,$H$165,$H$163)</f>
        <v>4384722.4399999995</v>
      </c>
      <c r="O216" s="62">
        <f>_xll.DBRW($E$157,$H$162,$H$160,$H$161,O$170,$C216,$E216,$H$159,$H$165,$H$163)</f>
        <v>5270661.84</v>
      </c>
      <c r="P216" s="62">
        <f>_xll.DBRW($E$157,$H$162,$H$160,$H$161,P$170,$C216,$E216,$H$159,$H$165,$H$163)</f>
        <v>4770785.74</v>
      </c>
      <c r="Q216" s="62">
        <f>_xll.DBRW($E$157,$H$162,$H$160,$H$161,Q$170,$C216,$E216,$H$159,$H$165,$H$163)</f>
        <v>4591563.9390634215</v>
      </c>
      <c r="R216" s="62">
        <f>_xll.DBRW($E$157,$H$162,$H$160,$H$161,R$170,$C216,$E216,$H$159,$H$165,$H$163)</f>
        <v>5092631.7864970975</v>
      </c>
      <c r="S216" s="62">
        <f>_xll.DBRW($E$157,$H$162,$H$160,$H$161,S$170,$C216,$E216,$H$159,$H$165,$H$163)</f>
        <v>5975101.9318361795</v>
      </c>
      <c r="T216" s="63"/>
      <c r="U216" s="64">
        <f>_xll.DBRW($E$157,$H$162,$H$160,$H$161,U$170,$C216,$E216,$H$159,$H$165,$H$163)</f>
        <v>5975101.9318361795</v>
      </c>
    </row>
    <row r="217" spans="1:21" s="2" customFormat="1" ht="25.8" x14ac:dyDescent="0.5">
      <c r="A217" s="2">
        <f>IF(_xll.TM1RPTELISCONSOLIDATED($E$176,$E217),IF(_xll.TM1RPTELLEV($E$176,$E217)&lt;=5,_xll.TM1RPTELLEV($E$176,$E217),"Default"),"Leaf")</f>
        <v>0</v>
      </c>
      <c r="C217" s="2" t="str" cm="1">
        <f t="array" ref="C217">_xll.DBR("Finance:}ElementAttributes_Accounts - MA",E217,"Period YTD")</f>
        <v>YTD</v>
      </c>
      <c r="E217" s="114" t="s">
        <v>138</v>
      </c>
      <c r="F217" s="38" t="s">
        <v>145</v>
      </c>
      <c r="G217" s="37">
        <f>_xll.DBRW($E$157,$H$162,$H$160,$H$161,G$170,$H$164,$E217,$H$159,$H$165,$H$163)</f>
        <v>-2923931.7200000039</v>
      </c>
      <c r="H217" s="56">
        <f>_xll.DBRW($E$157,$H$162,$H$160,$H$161,H$170,$C217,$E217,$H$159,$H$165,$H$163)</f>
        <v>49793181.710000001</v>
      </c>
      <c r="I217" s="56">
        <f>_xll.DBRW($E$157,$H$162,$H$160,$H$161,I$170,$C217,$E217,$H$159,$H$165,$H$163)</f>
        <v>51798795.160000011</v>
      </c>
      <c r="J217" s="56">
        <f>_xll.DBRW($E$157,$H$162,$H$160,$H$161,J$170,$C217,$E217,$H$159,$H$165,$H$163)</f>
        <v>46961143.160000011</v>
      </c>
      <c r="K217" s="56">
        <f>_xll.DBRW($E$157,$H$162,$H$160,$H$161,K$170,$C217,$E217,$H$159,$H$165,$H$163)</f>
        <v>45934693.790000007</v>
      </c>
      <c r="L217" s="56">
        <f>_xll.DBRW($E$157,$H$162,$H$160,$H$161,L$170,$C217,$E217,$H$159,$H$165,$H$163)</f>
        <v>41698031.549999997</v>
      </c>
      <c r="M217" s="56">
        <f>_xll.DBRW($E$157,$H$162,$H$160,$H$161,M$170,$C217,$E217,$H$159,$H$165,$H$163)</f>
        <v>41550387.210000001</v>
      </c>
      <c r="N217" s="56">
        <f>_xll.DBRW($E$157,$H$162,$H$160,$H$161,N$170,$C217,$E217,$H$159,$H$165,$H$163)</f>
        <v>39185779.680000007</v>
      </c>
      <c r="O217" s="57">
        <f>_xll.DBRW($E$157,$H$162,$H$160,$H$161,O$170,$C217,$E217,$H$159,$H$165,$H$163)</f>
        <v>39815437.170000002</v>
      </c>
      <c r="P217" s="57">
        <f>_xll.DBRW($E$157,$H$162,$H$160,$H$161,P$170,$C217,$E217,$H$159,$H$165,$H$163)</f>
        <v>37963619.139999986</v>
      </c>
      <c r="Q217" s="57">
        <f>_xll.DBRW($E$157,$H$162,$H$160,$H$161,Q$170,$C217,$E217,$H$159,$H$165,$H$163)</f>
        <v>37981723.667511873</v>
      </c>
      <c r="R217" s="57">
        <f>_xll.DBRW($E$157,$H$162,$H$160,$H$161,R$170,$C217,$E217,$H$159,$H$165,$H$163)</f>
        <v>39399418.770705983</v>
      </c>
      <c r="S217" s="57">
        <f>_xll.DBRW($E$157,$H$162,$H$160,$H$161,S$170,$C217,$E217,$H$159,$H$165,$H$163)</f>
        <v>40251695.396725342</v>
      </c>
      <c r="T217" s="63"/>
      <c r="U217" s="77">
        <f>_xll.DBRW($E$157,$H$162,$H$160,$H$161,U$170,$C217,$E217,$H$159,$H$165,$H$163)</f>
        <v>40251695.396725342</v>
      </c>
    </row>
    <row r="218" spans="1:21" s="11" customFormat="1" x14ac:dyDescent="0.3">
      <c r="A218" s="10" t="str">
        <f>IF(_xll.TM1RPTELISCONSOLIDATED($E$176,$E218),IF(_xll.TM1RPTELLEV($E$176,$E218)&lt;=5,_xll.TM1RPTELLEV($E$176,$E218),"Default"),"Leaf")</f>
        <v>Leaf</v>
      </c>
      <c r="B218" s="10"/>
      <c r="C218" s="11" t="str" cm="1">
        <f t="array" ref="C218">_xll.DBR("Finance:}ElementAttributes_Accounts - MA",E218,"Period YTD")</f>
        <v>YTD</v>
      </c>
      <c r="E218" s="113" t="s">
        <v>53</v>
      </c>
      <c r="F218" s="20" t="s">
        <v>145</v>
      </c>
      <c r="G218" s="20">
        <f>_xll.DBRW($E$157,$H$162,$H$160,$H$161,G$170,$H$164,$E218,$H$159,$H$165,$H$163)</f>
        <v>3149549.0600000015</v>
      </c>
      <c r="H218" s="69">
        <f>_xll.DBRW($E$157,$H$162,$H$160,$H$161,H$170,$C218,$E218,$H$159,$H$165,$H$163)</f>
        <v>-9578331.3200000003</v>
      </c>
      <c r="I218" s="69">
        <f>_xll.DBRW($E$157,$H$162,$H$160,$H$161,I$170,$C218,$E218,$H$159,$H$165,$H$163)</f>
        <v>-12036567.199999999</v>
      </c>
      <c r="J218" s="69">
        <f>_xll.DBRW($E$157,$H$162,$H$160,$H$161,J$170,$C218,$E218,$H$159,$H$165,$H$163)</f>
        <v>-11972769.18</v>
      </c>
      <c r="K218" s="69">
        <f>_xll.DBRW($E$157,$H$162,$H$160,$H$161,K$170,$C218,$E218,$H$159,$H$165,$H$163)</f>
        <v>-11183434.27</v>
      </c>
      <c r="L218" s="69">
        <f>_xll.DBRW($E$157,$H$162,$H$160,$H$161,L$170,$C218,$E218,$H$159,$H$165,$H$163)</f>
        <v>-9514605.0599999987</v>
      </c>
      <c r="M218" s="69">
        <f>_xll.DBRW($E$157,$H$162,$H$160,$H$161,M$170,$C218,$E218,$H$159,$H$165,$H$163)</f>
        <v>-11320870.99</v>
      </c>
      <c r="N218" s="69">
        <f>_xll.DBRW($E$157,$H$162,$H$160,$H$161,N$170,$C218,$E218,$H$159,$H$165,$H$163)</f>
        <v>-9296292.2899999991</v>
      </c>
      <c r="O218" s="62">
        <f>_xll.DBRW($E$157,$H$162,$H$160,$H$161,O$170,$C218,$E218,$H$159,$H$165,$H$163)</f>
        <v>-10123398.48</v>
      </c>
      <c r="P218" s="62">
        <f>_xll.DBRW($E$157,$H$162,$H$160,$H$161,P$170,$C218,$E218,$H$159,$H$165,$H$163)</f>
        <v>-9939354.1099999994</v>
      </c>
      <c r="Q218" s="62">
        <f>_xll.DBRW($E$157,$H$162,$H$160,$H$161,Q$170,$C218,$E218,$H$159,$H$165,$H$163)</f>
        <v>-9602185.0938442182</v>
      </c>
      <c r="R218" s="62">
        <f>_xll.DBRW($E$157,$H$162,$H$160,$H$161,R$170,$C218,$E218,$H$159,$H$165,$H$163)</f>
        <v>-9570677.9421944134</v>
      </c>
      <c r="S218" s="62">
        <f>_xll.DBRW($E$157,$H$162,$H$160,$H$161,S$170,$C218,$E218,$H$159,$H$165,$H$163)</f>
        <v>-9909435.42911263</v>
      </c>
      <c r="T218" s="63"/>
      <c r="U218" s="64">
        <f>_xll.DBRW($E$157,$H$162,$H$160,$H$161,U$170,$C218,$E218,$H$159,$H$165,$H$163)</f>
        <v>-9909435.42911263</v>
      </c>
    </row>
    <row r="219" spans="1:21" s="11" customFormat="1" x14ac:dyDescent="0.3">
      <c r="A219" s="10" t="str">
        <f>IF(_xll.TM1RPTELISCONSOLIDATED($E$176,$E219),IF(_xll.TM1RPTELLEV($E$176,$E219)&lt;=5,_xll.TM1RPTELLEV($E$176,$E219),"Default"),"Leaf")</f>
        <v>Leaf</v>
      </c>
      <c r="B219" s="10"/>
      <c r="C219" s="11" t="str" cm="1">
        <f t="array" ref="C219">_xll.DBR("Finance:}ElementAttributes_Accounts - MA",E219,"Period YTD")</f>
        <v>YTD</v>
      </c>
      <c r="E219" s="113" t="s">
        <v>54</v>
      </c>
      <c r="F219" s="20" t="s">
        <v>145</v>
      </c>
      <c r="G219" s="20">
        <f>_xll.DBRW($E$157,$H$162,$H$160,$H$161,G$170,$H$164,$E219,$H$159,$H$165,$H$163)</f>
        <v>-1055542.3400000001</v>
      </c>
      <c r="H219" s="69">
        <f>_xll.DBRW($E$157,$H$162,$H$160,$H$161,H$170,$C219,$E219,$H$159,$H$165,$H$163)</f>
        <v>-6565507.5800000001</v>
      </c>
      <c r="I219" s="69">
        <f>_xll.DBRW($E$157,$H$162,$H$160,$H$161,I$170,$C219,$E219,$H$159,$H$165,$H$163)</f>
        <v>-7046645.459999999</v>
      </c>
      <c r="J219" s="69">
        <f>_xll.DBRW($E$157,$H$162,$H$160,$H$161,J$170,$C219,$E219,$H$159,$H$165,$H$163)</f>
        <v>-7094470.9000000004</v>
      </c>
      <c r="K219" s="69">
        <f>_xll.DBRW($E$157,$H$162,$H$160,$H$161,K$170,$C219,$E219,$H$159,$H$165,$H$163)</f>
        <v>-7350762.0599999987</v>
      </c>
      <c r="L219" s="69">
        <f>_xll.DBRW($E$157,$H$162,$H$160,$H$161,L$170,$C219,$E219,$H$159,$H$165,$H$163)</f>
        <v>-6265655.7300000004</v>
      </c>
      <c r="M219" s="69">
        <f>_xll.DBRW($E$157,$H$162,$H$160,$H$161,M$170,$C219,$E219,$H$159,$H$165,$H$163)</f>
        <v>-4706661.8600000003</v>
      </c>
      <c r="N219" s="69">
        <f>_xll.DBRW($E$157,$H$162,$H$160,$H$161,N$170,$C219,$E219,$H$159,$H$165,$H$163)</f>
        <v>-5126086.3899999997</v>
      </c>
      <c r="O219" s="62">
        <f>_xll.DBRW($E$157,$H$162,$H$160,$H$161,O$170,$C219,$E219,$H$159,$H$165,$H$163)</f>
        <v>-7232558.1700000009</v>
      </c>
      <c r="P219" s="62">
        <f>_xll.DBRW($E$157,$H$162,$H$160,$H$161,P$170,$C219,$E219,$H$159,$H$165,$H$163)</f>
        <v>-3541760.42</v>
      </c>
      <c r="Q219" s="62">
        <f>_xll.DBRW($E$157,$H$162,$H$160,$H$161,Q$170,$C219,$E219,$H$159,$H$165,$H$163)</f>
        <v>-4028512.78630614</v>
      </c>
      <c r="R219" s="62">
        <f>_xll.DBRW($E$157,$H$162,$H$160,$H$161,R$170,$C219,$E219,$H$159,$H$165,$H$163)</f>
        <v>-3840695.016954313</v>
      </c>
      <c r="S219" s="62">
        <f>_xll.DBRW($E$157,$H$162,$H$160,$H$161,S$170,$C219,$E219,$H$159,$H$165,$H$163)</f>
        <v>-3952336.0981191392</v>
      </c>
      <c r="T219" s="63"/>
      <c r="U219" s="64">
        <f>_xll.DBRW($E$157,$H$162,$H$160,$H$161,U$170,$C219,$E219,$H$159,$H$165,$H$163)</f>
        <v>-3952336.0981191392</v>
      </c>
    </row>
    <row r="220" spans="1:21" s="11" customFormat="1" x14ac:dyDescent="0.3">
      <c r="A220" s="10" t="str">
        <f>IF(_xll.TM1RPTELISCONSOLIDATED($E$176,$E220),IF(_xll.TM1RPTELLEV($E$176,$E220)&lt;=5,_xll.TM1RPTELLEV($E$176,$E220),"Default"),"Leaf")</f>
        <v>Leaf</v>
      </c>
      <c r="B220" s="10"/>
      <c r="C220" s="11" t="str" cm="1">
        <f t="array" ref="C220">_xll.DBR("Finance:}ElementAttributes_Accounts - MA",E220,"Period YTD")</f>
        <v>YTD</v>
      </c>
      <c r="E220" s="113" t="s">
        <v>55</v>
      </c>
      <c r="F220" s="20" t="s">
        <v>145</v>
      </c>
      <c r="G220" s="20">
        <f>_xll.DBRW($E$157,$H$162,$H$160,$H$161,G$170,$H$164,$E220,$H$159,$H$165,$H$163)</f>
        <v>-25365.120000000024</v>
      </c>
      <c r="H220" s="69">
        <f>_xll.DBRW($E$157,$H$162,$H$160,$H$161,H$170,$C220,$E220,$H$159,$H$165,$H$163)</f>
        <v>-387432.36</v>
      </c>
      <c r="I220" s="69">
        <f>_xll.DBRW($E$157,$H$162,$H$160,$H$161,I$170,$C220,$E220,$H$159,$H$165,$H$163)</f>
        <v>-419753.88</v>
      </c>
      <c r="J220" s="69">
        <f>_xll.DBRW($E$157,$H$162,$H$160,$H$161,J$170,$C220,$E220,$H$159,$H$165,$H$163)</f>
        <v>-629781.64</v>
      </c>
      <c r="K220" s="69">
        <f>_xll.DBRW($E$157,$H$162,$H$160,$H$161,K$170,$C220,$E220,$H$159,$H$165,$H$163)</f>
        <v>-541652.73</v>
      </c>
      <c r="L220" s="69">
        <f>_xll.DBRW($E$157,$H$162,$H$160,$H$161,L$170,$C220,$E220,$H$159,$H$165,$H$163)</f>
        <v>-464031.39</v>
      </c>
      <c r="M220" s="69">
        <f>_xll.DBRW($E$157,$H$162,$H$160,$H$161,M$170,$C220,$E220,$H$159,$H$165,$H$163)</f>
        <v>-457230.97</v>
      </c>
      <c r="N220" s="69">
        <f>_xll.DBRW($E$157,$H$162,$H$160,$H$161,N$170,$C220,$E220,$H$159,$H$165,$H$163)</f>
        <v>-478441.12</v>
      </c>
      <c r="O220" s="62">
        <f>_xll.DBRW($E$157,$H$162,$H$160,$H$161,O$170,$C220,$E220,$H$159,$H$165,$H$163)</f>
        <v>-498896.88</v>
      </c>
      <c r="P220" s="62">
        <f>_xll.DBRW($E$157,$H$162,$H$160,$H$161,P$170,$C220,$E220,$H$159,$H$165,$H$163)</f>
        <v>-349803.9</v>
      </c>
      <c r="Q220" s="62">
        <f>_xll.DBRW($E$157,$H$162,$H$160,$H$161,Q$170,$C220,$E220,$H$159,$H$165,$H$163)</f>
        <v>-364800.21425186057</v>
      </c>
      <c r="R220" s="62">
        <f>_xll.DBRW($E$157,$H$162,$H$160,$H$161,R$170,$C220,$E220,$H$159,$H$165,$H$163)</f>
        <v>-443337.40870994533</v>
      </c>
      <c r="S220" s="62">
        <f>_xll.DBRW($E$157,$H$162,$H$160,$H$161,S$170,$C220,$E220,$H$159,$H$165,$H$163)</f>
        <v>-423708.60183267936</v>
      </c>
      <c r="T220" s="63"/>
      <c r="U220" s="64">
        <f>_xll.DBRW($E$157,$H$162,$H$160,$H$161,U$170,$C220,$E220,$H$159,$H$165,$H$163)</f>
        <v>-423708.60183267936</v>
      </c>
    </row>
    <row r="221" spans="1:21" s="11" customFormat="1" x14ac:dyDescent="0.3">
      <c r="A221" s="10" t="str">
        <f>IF(_xll.TM1RPTELISCONSOLIDATED($E$176,$E221),IF(_xll.TM1RPTELLEV($E$176,$E221)&lt;=5,_xll.TM1RPTELLEV($E$176,$E221),"Default"),"Leaf")</f>
        <v>Leaf</v>
      </c>
      <c r="B221" s="10"/>
      <c r="C221" s="11" t="str" cm="1">
        <f t="array" ref="C221">_xll.DBR("Finance:}ElementAttributes_Accounts - MA",E221,"Period YTD")</f>
        <v>YTD</v>
      </c>
      <c r="E221" s="113" t="s">
        <v>165</v>
      </c>
      <c r="F221" s="20" t="s">
        <v>145</v>
      </c>
      <c r="G221" s="20">
        <f>_xll.DBRW($E$157,$H$162,$H$160,$H$161,G$170,$H$164,$E221,$H$159,$H$165,$H$163)</f>
        <v>164549.00999999989</v>
      </c>
      <c r="H221" s="69">
        <f>_xll.DBRW($E$157,$H$162,$H$160,$H$161,H$170,$C221,$E221,$H$159,$H$165,$H$163)</f>
        <v>-2734675.2099999995</v>
      </c>
      <c r="I221" s="69">
        <f>_xll.DBRW($E$157,$H$162,$H$160,$H$161,I$170,$C221,$E221,$H$159,$H$165,$H$163)</f>
        <v>-2129792.5</v>
      </c>
      <c r="J221" s="69">
        <f>_xll.DBRW($E$157,$H$162,$H$160,$H$161,J$170,$C221,$E221,$H$159,$H$165,$H$163)</f>
        <v>-2632361.1100000003</v>
      </c>
      <c r="K221" s="69">
        <f>_xll.DBRW($E$157,$H$162,$H$160,$H$161,K$170,$C221,$E221,$H$159,$H$165,$H$163)</f>
        <v>-2224656.52</v>
      </c>
      <c r="L221" s="69">
        <f>_xll.DBRW($E$157,$H$162,$H$160,$H$161,L$170,$C221,$E221,$H$159,$H$165,$H$163)</f>
        <v>-2188218.9899999998</v>
      </c>
      <c r="M221" s="69">
        <f>_xll.DBRW($E$157,$H$162,$H$160,$H$161,M$170,$C221,$E221,$H$159,$H$165,$H$163)</f>
        <v>-2113001.6399999997</v>
      </c>
      <c r="N221" s="69">
        <f>_xll.DBRW($E$157,$H$162,$H$160,$H$161,N$170,$C221,$E221,$H$159,$H$165,$H$163)</f>
        <v>-1792578.9600000004</v>
      </c>
      <c r="O221" s="62">
        <f>_xll.DBRW($E$157,$H$162,$H$160,$H$161,O$170,$C221,$E221,$H$159,$H$165,$H$163)</f>
        <v>-2076534.3599999999</v>
      </c>
      <c r="P221" s="62">
        <f>_xll.DBRW($E$157,$H$162,$H$160,$H$161,P$170,$C221,$E221,$H$159,$H$165,$H$163)</f>
        <v>-1934564.63</v>
      </c>
      <c r="Q221" s="62">
        <f>_xll.DBRW($E$157,$H$162,$H$160,$H$161,Q$170,$C221,$E221,$H$159,$H$165,$H$163)</f>
        <v>-1746845.6596083236</v>
      </c>
      <c r="R221" s="62">
        <f>_xll.DBRW($E$157,$H$162,$H$160,$H$161,R$170,$C221,$E221,$H$159,$H$165,$H$163)</f>
        <v>-1685552.7309225041</v>
      </c>
      <c r="S221" s="62">
        <f>_xll.DBRW($E$157,$H$162,$H$160,$H$161,S$170,$C221,$E221,$H$159,$H$165,$H$163)</f>
        <v>-1678925.1175981276</v>
      </c>
      <c r="T221" s="63"/>
      <c r="U221" s="64">
        <f>_xll.DBRW($E$157,$H$162,$H$160,$H$161,U$170,$C221,$E221,$H$159,$H$165,$H$163)</f>
        <v>-1678925.1175981276</v>
      </c>
    </row>
    <row r="222" spans="1:21" s="11" customFormat="1" x14ac:dyDescent="0.3">
      <c r="A222" s="10" t="str">
        <f>IF(_xll.TM1RPTELISCONSOLIDATED($E$176,$E222),IF(_xll.TM1RPTELLEV($E$176,$E222)&lt;=5,_xll.TM1RPTELLEV($E$176,$E222),"Default"),"Leaf")</f>
        <v>Leaf</v>
      </c>
      <c r="B222" s="10"/>
      <c r="C222" s="11" t="str" cm="1">
        <f t="array" ref="C222">_xll.DBR("Finance:}ElementAttributes_Accounts - MA",E222,"Period YTD")</f>
        <v>YTD</v>
      </c>
      <c r="E222" s="113" t="s">
        <v>75</v>
      </c>
      <c r="F222" s="20" t="s">
        <v>145</v>
      </c>
      <c r="G222" s="20">
        <f>_xll.DBRW($E$157,$H$162,$H$160,$H$161,G$170,$H$164,$E222,$H$159,$H$165,$H$163)</f>
        <v>-944493.72999999986</v>
      </c>
      <c r="H222" s="69">
        <f>_xll.DBRW($E$157,$H$162,$H$160,$H$161,H$170,$C222,$E222,$H$159,$H$165,$H$163)</f>
        <v>-2559710.75</v>
      </c>
      <c r="I222" s="69">
        <f>_xll.DBRW($E$157,$H$162,$H$160,$H$161,I$170,$C222,$E222,$H$159,$H$165,$H$163)</f>
        <v>-2414854.92</v>
      </c>
      <c r="J222" s="69">
        <f>_xll.DBRW($E$157,$H$162,$H$160,$H$161,J$170,$C222,$E222,$H$159,$H$165,$H$163)</f>
        <v>-2496322.02</v>
      </c>
      <c r="K222" s="69">
        <f>_xll.DBRW($E$157,$H$162,$H$160,$H$161,K$170,$C222,$E222,$H$159,$H$165,$H$163)</f>
        <v>-2867647.35</v>
      </c>
      <c r="L222" s="69">
        <f>_xll.DBRW($E$157,$H$162,$H$160,$H$161,L$170,$C222,$E222,$H$159,$H$165,$H$163)</f>
        <v>-2801639.6</v>
      </c>
      <c r="M222" s="69">
        <f>_xll.DBRW($E$157,$H$162,$H$160,$H$161,M$170,$C222,$E222,$H$159,$H$165,$H$163)</f>
        <v>-2699254.31</v>
      </c>
      <c r="N222" s="69">
        <f>_xll.DBRW($E$157,$H$162,$H$160,$H$161,N$170,$C222,$E222,$H$159,$H$165,$H$163)</f>
        <v>-2644149.19</v>
      </c>
      <c r="O222" s="62">
        <f>_xll.DBRW($E$157,$H$162,$H$160,$H$161,O$170,$C222,$E222,$H$159,$H$165,$H$163)</f>
        <v>-2516933.2200000002</v>
      </c>
      <c r="P222" s="62">
        <f>_xll.DBRW($E$157,$H$162,$H$160,$H$161,P$170,$C222,$E222,$H$159,$H$165,$H$163)</f>
        <v>-2545300.1599999997</v>
      </c>
      <c r="Q222" s="62">
        <f>_xll.DBRW($E$157,$H$162,$H$160,$H$161,Q$170,$C222,$E222,$H$159,$H$165,$H$163)</f>
        <v>-2427020.3302922435</v>
      </c>
      <c r="R222" s="62">
        <f>_xll.DBRW($E$157,$H$162,$H$160,$H$161,R$170,$C222,$E222,$H$159,$H$165,$H$163)</f>
        <v>-2300430.4285292975</v>
      </c>
      <c r="S222" s="62">
        <f>_xll.DBRW($E$157,$H$162,$H$160,$H$161,S$170,$C222,$E222,$H$159,$H$165,$H$163)</f>
        <v>-2125968.1153707616</v>
      </c>
      <c r="T222" s="63"/>
      <c r="U222" s="64">
        <f>_xll.DBRW($E$157,$H$162,$H$160,$H$161,U$170,$C222,$E222,$H$159,$H$165,$H$163)</f>
        <v>-2125968.1153707616</v>
      </c>
    </row>
    <row r="223" spans="1:21" s="11" customFormat="1" x14ac:dyDescent="0.3">
      <c r="A223" s="10" t="str">
        <f>IF(_xll.TM1RPTELISCONSOLIDATED($E$176,$E223),IF(_xll.TM1RPTELLEV($E$176,$E223)&lt;=5,_xll.TM1RPTELLEV($E$176,$E223),"Default"),"Leaf")</f>
        <v>Leaf</v>
      </c>
      <c r="B223" s="10"/>
      <c r="C223" s="11" t="str" cm="1">
        <f t="array" ref="C223">_xll.DBR("Finance:}ElementAttributes_Accounts - MA",E223,"Period YTD")</f>
        <v>YTD</v>
      </c>
      <c r="E223" s="113" t="s">
        <v>56</v>
      </c>
      <c r="F223" s="20" t="s">
        <v>145</v>
      </c>
      <c r="G223" s="20">
        <f>_xll.DBRW($E$157,$H$162,$H$160,$H$161,G$170,$H$164,$E223,$H$159,$H$165,$H$163)</f>
        <v>-41938.589999999967</v>
      </c>
      <c r="H223" s="69">
        <f>_xll.DBRW($E$157,$H$162,$H$160,$H$161,H$170,$C223,$E223,$H$159,$H$165,$H$163)</f>
        <v>-5095051.4000000004</v>
      </c>
      <c r="I223" s="69">
        <f>_xll.DBRW($E$157,$H$162,$H$160,$H$161,I$170,$C223,$E223,$H$159,$H$165,$H$163)</f>
        <v>-4586434.79</v>
      </c>
      <c r="J223" s="69">
        <f>_xll.DBRW($E$157,$H$162,$H$160,$H$161,J$170,$C223,$E223,$H$159,$H$165,$H$163)</f>
        <v>-5660459.5700000003</v>
      </c>
      <c r="K223" s="69">
        <f>_xll.DBRW($E$157,$H$162,$H$160,$H$161,K$170,$C223,$E223,$H$159,$H$165,$H$163)</f>
        <v>-5925599.5100000007</v>
      </c>
      <c r="L223" s="69">
        <f>_xll.DBRW($E$157,$H$162,$H$160,$H$161,L$170,$C223,$E223,$H$159,$H$165,$H$163)</f>
        <v>-5826871.7400000002</v>
      </c>
      <c r="M223" s="69">
        <f>_xll.DBRW($E$157,$H$162,$H$160,$H$161,M$170,$C223,$E223,$H$159,$H$165,$H$163)</f>
        <v>-6337271.1099999994</v>
      </c>
      <c r="N223" s="69">
        <f>_xll.DBRW($E$157,$H$162,$H$160,$H$161,N$170,$C223,$E223,$H$159,$H$165,$H$163)</f>
        <v>-6144081.46</v>
      </c>
      <c r="O223" s="62">
        <f>_xll.DBRW($E$157,$H$162,$H$160,$H$161,O$170,$C223,$E223,$H$159,$H$165,$H$163)</f>
        <v>-6125319.2999999989</v>
      </c>
      <c r="P223" s="62">
        <f>_xll.DBRW($E$157,$H$162,$H$160,$H$161,P$170,$C223,$E223,$H$159,$H$165,$H$163)</f>
        <v>-6468647.6899999995</v>
      </c>
      <c r="Q223" s="62">
        <f>_xll.DBRW($E$157,$H$162,$H$160,$H$161,Q$170,$C223,$E223,$H$159,$H$165,$H$163)</f>
        <v>-6684747.8306242097</v>
      </c>
      <c r="R223" s="62">
        <f>_xll.DBRW($E$157,$H$162,$H$160,$H$161,R$170,$C223,$E223,$H$159,$H$165,$H$163)</f>
        <v>-7032936.0532573909</v>
      </c>
      <c r="S223" s="62">
        <f>_xll.DBRW($E$157,$H$162,$H$160,$H$161,S$170,$C223,$E223,$H$159,$H$165,$H$163)</f>
        <v>-7982878.0904889749</v>
      </c>
      <c r="T223" s="63"/>
      <c r="U223" s="64">
        <f>_xll.DBRW($E$157,$H$162,$H$160,$H$161,U$170,$C223,$E223,$H$159,$H$165,$H$163)</f>
        <v>-7982878.0904889749</v>
      </c>
    </row>
    <row r="224" spans="1:21" s="11" customFormat="1" x14ac:dyDescent="0.3">
      <c r="A224" s="10" t="str">
        <f>IF(_xll.TM1RPTELISCONSOLIDATED($E$176,$E224),IF(_xll.TM1RPTELLEV($E$176,$E224)&lt;=5,_xll.TM1RPTELLEV($E$176,$E224),"Default"),"Leaf")</f>
        <v>Leaf</v>
      </c>
      <c r="B224" s="10"/>
      <c r="C224" s="11" t="str" cm="1">
        <f t="array" ref="C224">_xll.DBR("Finance:}ElementAttributes_Accounts - MA",E224,"Period YTD")</f>
        <v>YTD</v>
      </c>
      <c r="E224" s="113" t="s">
        <v>59</v>
      </c>
      <c r="F224" s="20" t="s">
        <v>145</v>
      </c>
      <c r="G224" s="20">
        <f>_xll.DBRW($E$157,$H$162,$H$160,$H$161,G$170,$H$164,$E224,$H$159,$H$165,$H$163)</f>
        <v>96707.150000000023</v>
      </c>
      <c r="H224" s="69">
        <f>_xll.DBRW($E$157,$H$162,$H$160,$H$161,H$170,$C224,$E224,$H$159,$H$165,$H$163)</f>
        <v>281269.82</v>
      </c>
      <c r="I224" s="69">
        <f>_xll.DBRW($E$157,$H$162,$H$160,$H$161,I$170,$C224,$E224,$H$159,$H$165,$H$163)</f>
        <v>300856.95</v>
      </c>
      <c r="J224" s="69">
        <f>_xll.DBRW($E$157,$H$162,$H$160,$H$161,J$170,$C224,$E224,$H$159,$H$165,$H$163)</f>
        <v>327848.42000000004</v>
      </c>
      <c r="K224" s="69">
        <f>_xll.DBRW($E$157,$H$162,$H$160,$H$161,K$170,$C224,$E224,$H$159,$H$165,$H$163)</f>
        <v>290483.96000000002</v>
      </c>
      <c r="L224" s="69">
        <f>_xll.DBRW($E$157,$H$162,$H$160,$H$161,L$170,$C224,$E224,$H$159,$H$165,$H$163)</f>
        <v>315488.92</v>
      </c>
      <c r="M224" s="69">
        <f>_xll.DBRW($E$157,$H$162,$H$160,$H$161,M$170,$C224,$E224,$H$159,$H$165,$H$163)</f>
        <v>319912.3</v>
      </c>
      <c r="N224" s="69">
        <f>_xll.DBRW($E$157,$H$162,$H$160,$H$161,N$170,$C224,$E224,$H$159,$H$165,$H$163)</f>
        <v>322308.8</v>
      </c>
      <c r="O224" s="62">
        <f>_xll.DBRW($E$157,$H$162,$H$160,$H$161,O$170,$C224,$E224,$H$159,$H$165,$H$163)</f>
        <v>307658.2</v>
      </c>
      <c r="P224" s="62">
        <f>_xll.DBRW($E$157,$H$162,$H$160,$H$161,P$170,$C224,$E224,$H$159,$H$165,$H$163)</f>
        <v>303909.19</v>
      </c>
      <c r="Q224" s="62">
        <f>_xll.DBRW($E$157,$H$162,$H$160,$H$161,Q$170,$C224,$E224,$H$159,$H$165,$H$163)</f>
        <v>304687.56549390004</v>
      </c>
      <c r="R224" s="62">
        <f>_xll.DBRW($E$157,$H$162,$H$160,$H$161,R$170,$C224,$E224,$H$159,$H$165,$H$163)</f>
        <v>146941.58173268105</v>
      </c>
      <c r="S224" s="62">
        <f>_xll.DBRW($E$157,$H$162,$H$160,$H$161,S$170,$C224,$E224,$H$159,$H$165,$H$163)</f>
        <v>263056.92396039603</v>
      </c>
      <c r="T224" s="63"/>
      <c r="U224" s="64">
        <f>_xll.DBRW($E$157,$H$162,$H$160,$H$161,U$170,$C224,$E224,$H$159,$H$165,$H$163)</f>
        <v>263056.92396039603</v>
      </c>
    </row>
    <row r="225" spans="1:21" s="11" customFormat="1" x14ac:dyDescent="0.3">
      <c r="A225" s="10" t="str">
        <f>IF(_xll.TM1RPTELISCONSOLIDATED($E$176,$E225),IF(_xll.TM1RPTELLEV($E$176,$E225)&lt;=5,_xll.TM1RPTELLEV($E$176,$E225),"Default"),"Leaf")</f>
        <v>Leaf</v>
      </c>
      <c r="B225" s="10"/>
      <c r="C225" s="11" t="str" cm="1">
        <f t="array" ref="C225">_xll.DBR("Finance:}ElementAttributes_Accounts - MA",E225,"Period YTD")</f>
        <v>YTD</v>
      </c>
      <c r="E225" s="113" t="s">
        <v>60</v>
      </c>
      <c r="F225" s="20" t="s">
        <v>145</v>
      </c>
      <c r="G225" s="20">
        <f>_xll.DBRW($E$157,$H$162,$H$160,$H$161,G$170,$H$164,$E225,$H$159,$H$165,$H$163)</f>
        <v>610000</v>
      </c>
      <c r="H225" s="69">
        <f>_xll.DBRW($E$157,$H$162,$H$160,$H$161,H$170,$C225,$E225,$H$159,$H$165,$H$163)</f>
        <v>-4577000</v>
      </c>
      <c r="I225" s="69">
        <f>_xll.DBRW($E$157,$H$162,$H$160,$H$161,I$170,$C225,$E225,$H$159,$H$165,$H$163)</f>
        <v>-4577000</v>
      </c>
      <c r="J225" s="69">
        <f>_xll.DBRW($E$157,$H$162,$H$160,$H$161,J$170,$C225,$E225,$H$159,$H$165,$H$163)</f>
        <v>-4917000</v>
      </c>
      <c r="K225" s="69">
        <f>_xll.DBRW($E$157,$H$162,$H$160,$H$161,K$170,$C225,$E225,$H$159,$H$165,$H$163)</f>
        <v>-4917000</v>
      </c>
      <c r="L225" s="69">
        <f>_xll.DBRW($E$157,$H$162,$H$160,$H$161,L$170,$C225,$E225,$H$159,$H$165,$H$163)</f>
        <v>-4917000</v>
      </c>
      <c r="M225" s="69">
        <f>_xll.DBRW($E$157,$H$162,$H$160,$H$161,M$170,$C225,$E225,$H$159,$H$165,$H$163)</f>
        <v>-4917000</v>
      </c>
      <c r="N225" s="69">
        <f>_xll.DBRW($E$157,$H$162,$H$160,$H$161,N$170,$C225,$E225,$H$159,$H$165,$H$163)</f>
        <v>-4917000</v>
      </c>
      <c r="O225" s="62">
        <f>_xll.DBRW($E$157,$H$162,$H$160,$H$161,O$170,$C225,$E225,$H$159,$H$165,$H$163)</f>
        <v>-4693000</v>
      </c>
      <c r="P225" s="62">
        <f>_xll.DBRW($E$157,$H$162,$H$160,$H$161,P$170,$C225,$E225,$H$159,$H$165,$H$163)</f>
        <v>-4693000</v>
      </c>
      <c r="Q225" s="62">
        <f>_xll.DBRW($E$157,$H$162,$H$160,$H$161,Q$170,$C225,$E225,$H$159,$H$165,$H$163)</f>
        <v>-4694434.6563360877</v>
      </c>
      <c r="R225" s="62">
        <f>_xll.DBRW($E$157,$H$162,$H$160,$H$161,R$170,$C225,$E225,$H$159,$H$165,$H$163)</f>
        <v>-4696089.3868944291</v>
      </c>
      <c r="S225" s="62">
        <f>_xll.DBRW($E$157,$H$162,$H$160,$H$161,S$170,$C225,$E225,$H$159,$H$165,$H$163)</f>
        <v>-4698721.5024752477</v>
      </c>
      <c r="T225" s="63"/>
      <c r="U225" s="64">
        <f>_xll.DBRW($E$157,$H$162,$H$160,$H$161,U$170,$C225,$E225,$H$159,$H$165,$H$163)</f>
        <v>-4698721.5024752477</v>
      </c>
    </row>
    <row r="226" spans="1:21" s="11" customFormat="1" x14ac:dyDescent="0.3">
      <c r="A226" s="10" t="str">
        <f>IF(_xll.TM1RPTELISCONSOLIDATED($E$176,$E226),IF(_xll.TM1RPTELLEV($E$176,$E226)&lt;=5,_xll.TM1RPTELLEV($E$176,$E226),"Default"),"Leaf")</f>
        <v>Leaf</v>
      </c>
      <c r="B226" s="10"/>
      <c r="C226" s="11" t="str" cm="1">
        <f t="array" ref="C226">_xll.DBR("Finance:}ElementAttributes_Accounts - MA",E226,"Period YTD")</f>
        <v>YTD</v>
      </c>
      <c r="E226" s="113" t="s">
        <v>76</v>
      </c>
      <c r="F226" s="20" t="s">
        <v>145</v>
      </c>
      <c r="G226" s="20">
        <f>_xll.DBRW($E$157,$H$162,$H$160,$H$161,G$170,$H$164,$E226,$H$159,$H$165,$H$163)</f>
        <v>6220.7400000000052</v>
      </c>
      <c r="H226" s="69">
        <f>_xll.DBRW($E$157,$H$162,$H$160,$H$161,H$170,$C226,$E226,$H$159,$H$165,$H$163)</f>
        <v>-65269.58</v>
      </c>
      <c r="I226" s="69">
        <f>_xll.DBRW($E$157,$H$162,$H$160,$H$161,I$170,$C226,$E226,$H$159,$H$165,$H$163)</f>
        <v>-58622.07</v>
      </c>
      <c r="J226" s="69">
        <f>_xll.DBRW($E$157,$H$162,$H$160,$H$161,J$170,$C226,$E226,$H$159,$H$165,$H$163)</f>
        <v>-52253.31</v>
      </c>
      <c r="K226" s="69">
        <f>_xll.DBRW($E$157,$H$162,$H$160,$H$161,K$170,$C226,$E226,$H$159,$H$165,$H$163)</f>
        <v>-46093.919999999998</v>
      </c>
      <c r="L226" s="69">
        <f>_xll.DBRW($E$157,$H$162,$H$160,$H$161,L$170,$C226,$E226,$H$159,$H$165,$H$163)</f>
        <v>-33666.370000000003</v>
      </c>
      <c r="M226" s="69">
        <f>_xll.DBRW($E$157,$H$162,$H$160,$H$161,M$170,$C226,$E226,$H$159,$H$165,$H$163)</f>
        <v>-28777.06</v>
      </c>
      <c r="N226" s="69">
        <f>_xll.DBRW($E$157,$H$162,$H$160,$H$161,N$170,$C226,$E226,$H$159,$H$165,$H$163)</f>
        <v>-23941.29</v>
      </c>
      <c r="O226" s="62">
        <f>_xll.DBRW($E$157,$H$162,$H$160,$H$161,O$170,$C226,$E226,$H$159,$H$165,$H$163)</f>
        <v>-19355.21</v>
      </c>
      <c r="P226" s="62">
        <f>_xll.DBRW($E$157,$H$162,$H$160,$H$161,P$170,$C226,$E226,$H$159,$H$165,$H$163)</f>
        <v>-14348.99</v>
      </c>
      <c r="Q226" s="62">
        <f>_xll.DBRW($E$157,$H$162,$H$160,$H$161,Q$170,$C226,$E226,$H$159,$H$165,$H$163)</f>
        <v>-9469.2819139759704</v>
      </c>
      <c r="R226" s="62">
        <f>_xll.DBRW($E$157,$H$162,$H$160,$H$161,R$170,$C226,$E226,$H$159,$H$165,$H$163)</f>
        <v>-4696.0683392169012</v>
      </c>
      <c r="S226" s="62">
        <f>_xll.DBRW($E$157,$H$162,$H$160,$H$161,S$170,$C226,$E226,$H$159,$H$165,$H$163)</f>
        <v>-60685.161194201683</v>
      </c>
      <c r="T226" s="63"/>
      <c r="U226" s="64">
        <f>_xll.DBRW($E$157,$H$162,$H$160,$H$161,U$170,$C226,$E226,$H$159,$H$165,$H$163)</f>
        <v>-60685.161194201683</v>
      </c>
    </row>
    <row r="227" spans="1:21" s="2" customFormat="1" ht="25.8" x14ac:dyDescent="0.5">
      <c r="A227" s="2">
        <f>IF(_xll.TM1RPTELISCONSOLIDATED($E$176,$E227),IF(_xll.TM1RPTELLEV($E$176,$E227)&lt;=5,_xll.TM1RPTELLEV($E$176,$E227),"Default"),"Leaf")</f>
        <v>0</v>
      </c>
      <c r="C227" s="2" t="str" cm="1">
        <f t="array" ref="C227">_xll.DBR("Finance:}ElementAttributes_Accounts - MA",E227,"Period YTD")</f>
        <v>YTD</v>
      </c>
      <c r="E227" s="114" t="s">
        <v>139</v>
      </c>
      <c r="F227" s="38" t="s">
        <v>145</v>
      </c>
      <c r="G227" s="37">
        <f>_xll.DBRW($E$157,$H$162,$H$160,$H$161,G$170,$H$164,$E227,$H$159,$H$165,$H$163)</f>
        <v>1436525.370000002</v>
      </c>
      <c r="H227" s="56">
        <f>_xll.DBRW($E$157,$H$162,$H$160,$H$161,H$170,$C227,$E227,$H$159,$H$165,$H$163)</f>
        <v>-31312224.189999986</v>
      </c>
      <c r="I227" s="56">
        <f>_xll.DBRW($E$157,$H$162,$H$160,$H$161,I$170,$C227,$E227,$H$159,$H$165,$H$163)</f>
        <v>-32989518.359999992</v>
      </c>
      <c r="J227" s="56">
        <f>_xll.DBRW($E$157,$H$162,$H$160,$H$161,J$170,$C227,$E227,$H$159,$H$165,$H$163)</f>
        <v>-35118886.25</v>
      </c>
      <c r="K227" s="56">
        <f>_xll.DBRW($E$157,$H$162,$H$160,$H$161,K$170,$C227,$E227,$H$159,$H$165,$H$163)</f>
        <v>-34766362.399999999</v>
      </c>
      <c r="L227" s="56">
        <f>_xll.DBRW($E$157,$H$162,$H$160,$H$161,L$170,$C227,$E227,$H$159,$H$165,$H$163)</f>
        <v>-31696199.959999993</v>
      </c>
      <c r="M227" s="56">
        <f>_xll.DBRW($E$157,$H$162,$H$160,$H$161,M$170,$C227,$E227,$H$159,$H$165,$H$163)</f>
        <v>-32260155.639999997</v>
      </c>
      <c r="N227" s="56">
        <f>_xll.DBRW($E$157,$H$162,$H$160,$H$161,N$170,$C227,$E227,$H$159,$H$165,$H$163)</f>
        <v>-30100261.899999991</v>
      </c>
      <c r="O227" s="57">
        <f>_xll.DBRW($E$157,$H$162,$H$160,$H$161,O$170,$C227,$E227,$H$159,$H$165,$H$163)</f>
        <v>-32978337.419999998</v>
      </c>
      <c r="P227" s="57">
        <f>_xll.DBRW($E$157,$H$162,$H$160,$H$161,P$170,$C227,$E227,$H$159,$H$165,$H$163)</f>
        <v>-29182870.709999997</v>
      </c>
      <c r="Q227" s="57">
        <f>_xll.DBRW($E$157,$H$162,$H$160,$H$161,Q$170,$C227,$E227,$H$159,$H$165,$H$163)</f>
        <v>-29253328.287683159</v>
      </c>
      <c r="R227" s="57">
        <f>_xll.DBRW($E$157,$H$162,$H$160,$H$161,R$170,$C227,$E227,$H$159,$H$165,$H$163)</f>
        <v>-29427473.454068825</v>
      </c>
      <c r="S227" s="57">
        <f>_xll.DBRW($E$157,$H$162,$H$160,$H$161,S$170,$C227,$E227,$H$159,$H$165,$H$163)</f>
        <v>-30569601.192231365</v>
      </c>
      <c r="T227" s="63"/>
      <c r="U227" s="77">
        <f>_xll.DBRW($E$157,$H$162,$H$160,$H$161,U$170,$C227,$E227,$H$159,$H$165,$H$163)</f>
        <v>-30569601.192231365</v>
      </c>
    </row>
    <row r="228" spans="1:21" s="2" customFormat="1" ht="25.8" x14ac:dyDescent="0.5">
      <c r="A228" s="2">
        <f>IF(_xll.TM1RPTELISCONSOLIDATED($E$176,$E228),IF(_xll.TM1RPTELLEV($E$176,$E228)&lt;=5,_xll.TM1RPTELLEV($E$176,$E228),"Default"),"Leaf")</f>
        <v>0</v>
      </c>
      <c r="C228" s="2" t="str" cm="1">
        <f t="array" ref="C228">_xll.DBR("Finance:}ElementAttributes_Accounts - MA",E228,"Period YTD")</f>
        <v>YTD</v>
      </c>
      <c r="E228" s="114" t="s">
        <v>140</v>
      </c>
      <c r="F228" s="38" t="s">
        <v>145</v>
      </c>
      <c r="G228" s="37">
        <f>_xll.DBRW($E$157,$H$162,$H$160,$H$161,G$170,$H$164,$E228,$H$159,$H$165,$H$163)</f>
        <v>-1487406.3500000022</v>
      </c>
      <c r="H228" s="56">
        <f>_xll.DBRW($E$157,$H$162,$H$160,$H$161,H$170,$C228,$E228,$H$159,$H$165,$H$163)</f>
        <v>18480957.520000003</v>
      </c>
      <c r="I228" s="56">
        <f>_xll.DBRW($E$157,$H$162,$H$160,$H$161,I$170,$C228,$E228,$H$159,$H$165,$H$163)</f>
        <v>18809276.800000012</v>
      </c>
      <c r="J228" s="56">
        <f>_xll.DBRW($E$157,$H$162,$H$160,$H$161,J$170,$C228,$E228,$H$159,$H$165,$H$163)</f>
        <v>11842256.910000015</v>
      </c>
      <c r="K228" s="56">
        <f>_xll.DBRW($E$157,$H$162,$H$160,$H$161,K$170,$C228,$E228,$H$159,$H$165,$H$163)</f>
        <v>11168331.390000023</v>
      </c>
      <c r="L228" s="56">
        <f>_xll.DBRW($E$157,$H$162,$H$160,$H$161,L$170,$C228,$E228,$H$159,$H$165,$H$163)</f>
        <v>10001831.590000002</v>
      </c>
      <c r="M228" s="56">
        <f>_xll.DBRW($E$157,$H$162,$H$160,$H$161,M$170,$C228,$E228,$H$159,$H$165,$H$163)</f>
        <v>9290231.5700000003</v>
      </c>
      <c r="N228" s="56">
        <f>_xll.DBRW($E$157,$H$162,$H$160,$H$161,N$170,$C228,$E228,$H$159,$H$165,$H$163)</f>
        <v>9085517.780000018</v>
      </c>
      <c r="O228" s="57">
        <f>_xll.DBRW($E$157,$H$162,$H$160,$H$161,O$170,$C228,$E228,$H$159,$H$165,$H$163)</f>
        <v>6837099.7500000009</v>
      </c>
      <c r="P228" s="57">
        <f>_xll.DBRW($E$157,$H$162,$H$160,$H$161,P$170,$C228,$E228,$H$159,$H$165,$H$163)</f>
        <v>8780748.4299999941</v>
      </c>
      <c r="Q228" s="57">
        <f>_xll.DBRW($E$157,$H$162,$H$160,$H$161,Q$170,$C228,$E228,$H$159,$H$165,$H$163)</f>
        <v>8728395.3798287101</v>
      </c>
      <c r="R228" s="57">
        <f>_xll.DBRW($E$157,$H$162,$H$160,$H$161,R$170,$C228,$E228,$H$159,$H$165,$H$163)</f>
        <v>9971945.3166371416</v>
      </c>
      <c r="S228" s="57">
        <f>_xll.DBRW($E$157,$H$162,$H$160,$H$161,S$170,$C228,$E228,$H$159,$H$165,$H$163)</f>
        <v>9682094.2044939771</v>
      </c>
      <c r="T228" s="63"/>
      <c r="U228" s="77">
        <f>_xll.DBRW($E$157,$H$162,$H$160,$H$161,U$170,$C228,$E228,$H$159,$H$165,$H$163)</f>
        <v>9682094.2044939771</v>
      </c>
    </row>
    <row r="229" spans="1:21" s="11" customFormat="1" x14ac:dyDescent="0.3">
      <c r="A229" s="10" t="str">
        <f>IF(_xll.TM1RPTELISCONSOLIDATED($E$176,$E229),IF(_xll.TM1RPTELLEV($E$176,$E229)&lt;=5,_xll.TM1RPTELLEV($E$176,$E229),"Default"),"Leaf")</f>
        <v>Leaf</v>
      </c>
      <c r="B229" s="10"/>
      <c r="C229" s="11" t="str" cm="1">
        <f t="array" ref="C229">_xll.DBR("Finance:}ElementAttributes_Accounts - MA",E229,"Period YTD")</f>
        <v>YTD</v>
      </c>
      <c r="E229" s="113" t="s">
        <v>58</v>
      </c>
      <c r="F229" s="20" t="s">
        <v>145</v>
      </c>
      <c r="G229" s="20">
        <f>_xll.DBRW($E$157,$H$162,$H$160,$H$161,G$170,$H$164,$E229,$H$159,$H$165,$H$163)</f>
        <v>1381672.7499999995</v>
      </c>
      <c r="H229" s="69">
        <f>_xll.DBRW($E$157,$H$162,$H$160,$H$161,H$170,$C229,$E229,$H$159,$H$165,$H$163)</f>
        <v>-8849075.7300000004</v>
      </c>
      <c r="I229" s="69">
        <f>_xll.DBRW($E$157,$H$162,$H$160,$H$161,I$170,$C229,$E229,$H$159,$H$165,$H$163)</f>
        <v>-8794139.4900000002</v>
      </c>
      <c r="J229" s="69">
        <f>_xll.DBRW($E$157,$H$162,$H$160,$H$161,J$170,$C229,$E229,$H$159,$H$165,$H$163)</f>
        <v>-8729930.5899999999</v>
      </c>
      <c r="K229" s="69">
        <f>_xll.DBRW($E$157,$H$162,$H$160,$H$161,K$170,$C229,$E229,$H$159,$H$165,$H$163)</f>
        <v>-8470512.2799999975</v>
      </c>
      <c r="L229" s="69">
        <f>_xll.DBRW($E$157,$H$162,$H$160,$H$161,L$170,$C229,$E229,$H$159,$H$165,$H$163)</f>
        <v>-9041922.3199999984</v>
      </c>
      <c r="M229" s="69">
        <f>_xll.DBRW($E$157,$H$162,$H$160,$H$161,M$170,$C229,$E229,$H$159,$H$165,$H$163)</f>
        <v>-8961240.5500000007</v>
      </c>
      <c r="N229" s="69">
        <f>_xll.DBRW($E$157,$H$162,$H$160,$H$161,N$170,$C229,$E229,$H$159,$H$165,$H$163)</f>
        <v>-8884543.5300000012</v>
      </c>
      <c r="O229" s="62">
        <f>_xll.DBRW($E$157,$H$162,$H$160,$H$161,O$170,$C229,$E229,$H$159,$H$165,$H$163)</f>
        <v>-9512750.3900000006</v>
      </c>
      <c r="P229" s="62">
        <f>_xll.DBRW($E$157,$H$162,$H$160,$H$161,P$170,$C229,$E229,$H$159,$H$165,$H$163)</f>
        <v>-10148100.82</v>
      </c>
      <c r="Q229" s="62">
        <f>_xll.DBRW($E$157,$H$162,$H$160,$H$161,Q$170,$C229,$E229,$H$159,$H$165,$H$163)</f>
        <v>-9930638.1072498485</v>
      </c>
      <c r="R229" s="62">
        <f>_xll.DBRW($E$157,$H$162,$H$160,$H$161,R$170,$C229,$E229,$H$159,$H$165,$H$163)</f>
        <v>-9816312.0094486848</v>
      </c>
      <c r="S229" s="62">
        <f>_xll.DBRW($E$157,$H$162,$H$160,$H$161,S$170,$C229,$E229,$H$159,$H$165,$H$163)</f>
        <v>-10023279.367632214</v>
      </c>
      <c r="T229" s="63"/>
      <c r="U229" s="64">
        <f>_xll.DBRW($E$157,$H$162,$H$160,$H$161,U$170,$C229,$E229,$H$159,$H$165,$H$163)</f>
        <v>-10023279.367632214</v>
      </c>
    </row>
    <row r="230" spans="1:21" s="11" customFormat="1" x14ac:dyDescent="0.3">
      <c r="A230" s="10" t="str">
        <f>IF(_xll.TM1RPTELISCONSOLIDATED($E$176,$E230),IF(_xll.TM1RPTELLEV($E$176,$E230)&lt;=5,_xll.TM1RPTELLEV($E$176,$E230),"Default"),"Leaf")</f>
        <v>Leaf</v>
      </c>
      <c r="B230" s="10"/>
      <c r="C230" s="11" t="str" cm="1">
        <f t="array" ref="C230">_xll.DBR("Finance:}ElementAttributes_Accounts - MA",E230,"Period YTD")</f>
        <v>YTD</v>
      </c>
      <c r="E230" s="113" t="s">
        <v>61</v>
      </c>
      <c r="F230" s="20" t="s">
        <v>145</v>
      </c>
      <c r="G230" s="20">
        <f>_xll.DBRW($E$157,$H$162,$H$160,$H$161,G$170,$H$164,$E230,$H$159,$H$165,$H$163)</f>
        <v>80786.839999999851</v>
      </c>
      <c r="H230" s="69">
        <f>_xll.DBRW($E$157,$H$162,$H$160,$H$161,H$170,$C230,$E230,$H$159,$H$165,$H$163)</f>
        <v>-24046467.140000001</v>
      </c>
      <c r="I230" s="69">
        <f>_xll.DBRW($E$157,$H$162,$H$160,$H$161,I$170,$C230,$E230,$H$159,$H$165,$H$163)</f>
        <v>-24196050.48</v>
      </c>
      <c r="J230" s="69">
        <f>_xll.DBRW($E$157,$H$162,$H$160,$H$161,J$170,$C230,$E230,$H$159,$H$165,$H$163)</f>
        <v>-34231108.719999999</v>
      </c>
      <c r="K230" s="69">
        <f>_xll.DBRW($E$157,$H$162,$H$160,$H$161,K$170,$C230,$E230,$H$159,$H$165,$H$163)</f>
        <v>-34380692.049999997</v>
      </c>
      <c r="L230" s="69">
        <f>_xll.DBRW($E$157,$H$162,$H$160,$H$161,L$170,$C230,$E230,$H$159,$H$165,$H$163)</f>
        <v>-34293285.909999996</v>
      </c>
      <c r="M230" s="69">
        <f>_xll.DBRW($E$157,$H$162,$H$160,$H$161,M$170,$C230,$E230,$H$159,$H$165,$H$163)</f>
        <v>-33939618.75</v>
      </c>
      <c r="N230" s="69">
        <f>_xll.DBRW($E$157,$H$162,$H$160,$H$161,N$170,$C230,$E230,$H$159,$H$165,$H$163)</f>
        <v>-34088005.5</v>
      </c>
      <c r="O230" s="62">
        <f>_xll.DBRW($E$157,$H$162,$H$160,$H$161,O$170,$C230,$E230,$H$159,$H$165,$H$163)</f>
        <v>-35698954.060000002</v>
      </c>
      <c r="P230" s="62">
        <f>_xll.DBRW($E$157,$H$162,$H$160,$H$161,P$170,$C230,$E230,$H$159,$H$165,$H$163)</f>
        <v>-36360687.380000003</v>
      </c>
      <c r="Q230" s="62">
        <f>_xll.DBRW($E$157,$H$162,$H$160,$H$161,Q$170,$C230,$E230,$H$159,$H$165,$H$163)</f>
        <v>-36509074.130000003</v>
      </c>
      <c r="R230" s="62">
        <f>_xll.DBRW($E$157,$H$162,$H$160,$H$161,R$170,$C230,$E230,$H$159,$H$165,$H$163)</f>
        <v>-36415563.240000002</v>
      </c>
      <c r="S230" s="62">
        <f>_xll.DBRW($E$157,$H$162,$H$160,$H$161,S$170,$C230,$E230,$H$159,$H$165,$H$163)</f>
        <v>-36045010.420000002</v>
      </c>
      <c r="T230" s="63"/>
      <c r="U230" s="64">
        <f>_xll.DBRW($E$157,$H$162,$H$160,$H$161,U$170,$C230,$E230,$H$159,$H$165,$H$163)</f>
        <v>-36045010.420000002</v>
      </c>
    </row>
    <row r="231" spans="1:21" s="11" customFormat="1" x14ac:dyDescent="0.3">
      <c r="A231" s="10" t="str">
        <f>IF(_xll.TM1RPTELISCONSOLIDATED($E$176,$E231),IF(_xll.TM1RPTELLEV($E$176,$E231)&lt;=5,_xll.TM1RPTELLEV($E$176,$E231),"Default"),"Leaf")</f>
        <v>Leaf</v>
      </c>
      <c r="B231" s="10"/>
      <c r="C231" s="11" t="str" cm="1">
        <f t="array" ref="C231">_xll.DBR("Finance:}ElementAttributes_Accounts - MA",E231,"Period YTD")</f>
        <v>YTD</v>
      </c>
      <c r="E231" s="113" t="s">
        <v>66</v>
      </c>
      <c r="F231" s="20" t="s">
        <v>145</v>
      </c>
      <c r="G231" s="20">
        <f>_xll.DBRW($E$157,$H$162,$H$160,$H$161,G$170,$H$164,$E231,$H$159,$H$165,$H$163)</f>
        <v>135077.77000000089</v>
      </c>
      <c r="H231" s="69">
        <f>_xll.DBRW($E$157,$H$162,$H$160,$H$161,H$170,$C231,$E231,$H$159,$H$165,$H$163)</f>
        <v>-32584444.800000001</v>
      </c>
      <c r="I231" s="69">
        <f>_xll.DBRW($E$157,$H$162,$H$160,$H$161,I$170,$C231,$E231,$H$159,$H$165,$H$163)</f>
        <v>-32712556.289999999</v>
      </c>
      <c r="J231" s="69">
        <f>_xll.DBRW($E$157,$H$162,$H$160,$H$161,J$170,$C231,$E231,$H$159,$H$165,$H$163)</f>
        <v>-26894426.41</v>
      </c>
      <c r="K231" s="69">
        <f>_xll.DBRW($E$157,$H$162,$H$160,$H$161,K$170,$C231,$E231,$H$159,$H$165,$H$163)</f>
        <v>-26660592.98</v>
      </c>
      <c r="L231" s="69">
        <f>_xll.DBRW($E$157,$H$162,$H$160,$H$161,L$170,$C231,$E231,$H$159,$H$165,$H$163)</f>
        <v>-25660995.469999999</v>
      </c>
      <c r="M231" s="69">
        <f>_xll.DBRW($E$157,$H$162,$H$160,$H$161,M$170,$C231,$E231,$H$159,$H$165,$H$163)</f>
        <v>-24907891.389999997</v>
      </c>
      <c r="N231" s="69">
        <f>_xll.DBRW($E$157,$H$162,$H$160,$H$161,N$170,$C231,$E231,$H$159,$H$165,$H$163)</f>
        <v>-25014044.07</v>
      </c>
      <c r="O231" s="62">
        <f>_xll.DBRW($E$157,$H$162,$H$160,$H$161,O$170,$C231,$E231,$H$159,$H$165,$H$163)</f>
        <v>-24598903.5</v>
      </c>
      <c r="P231" s="62">
        <f>_xll.DBRW($E$157,$H$162,$H$160,$H$161,P$170,$C231,$E231,$H$159,$H$165,$H$163)</f>
        <v>-24150131.75</v>
      </c>
      <c r="Q231" s="62">
        <f>_xll.DBRW($E$157,$H$162,$H$160,$H$161,Q$170,$C231,$E231,$H$159,$H$165,$H$163)</f>
        <v>-24126877.796916429</v>
      </c>
      <c r="R231" s="62">
        <f>_xll.DBRW($E$157,$H$162,$H$160,$H$161,R$170,$C231,$E231,$H$159,$H$165,$H$163)</f>
        <v>-24764371.388300952</v>
      </c>
      <c r="S231" s="62">
        <f>_xll.DBRW($E$157,$H$162,$H$160,$H$161,S$170,$C231,$E231,$H$159,$H$165,$H$163)</f>
        <v>-24141561.682610124</v>
      </c>
      <c r="T231" s="63"/>
      <c r="U231" s="64">
        <f>_xll.DBRW($E$157,$H$162,$H$160,$H$161,U$170,$C231,$E231,$H$159,$H$165,$H$163)</f>
        <v>-24141561.682610124</v>
      </c>
    </row>
    <row r="232" spans="1:21" s="2" customFormat="1" ht="25.8" x14ac:dyDescent="0.5">
      <c r="A232" s="2">
        <f>IF(_xll.TM1RPTELISCONSOLIDATED($E$176,$E232),IF(_xll.TM1RPTELLEV($E$176,$E232)&lt;=5,_xll.TM1RPTELLEV($E$176,$E232),"Default"),"Leaf")</f>
        <v>0</v>
      </c>
      <c r="C232" s="2" t="str" cm="1">
        <f t="array" ref="C232">_xll.DBR("Finance:}ElementAttributes_Accounts - MA",E232,"Period YTD")</f>
        <v>YTD</v>
      </c>
      <c r="E232" s="114" t="s">
        <v>141</v>
      </c>
      <c r="F232" s="38" t="s">
        <v>145</v>
      </c>
      <c r="G232" s="37">
        <f>_xll.DBRW($E$157,$H$162,$H$160,$H$161,G$170,$H$164,$E232,$H$159,$H$165,$H$163)</f>
        <v>1597537.1100000024</v>
      </c>
      <c r="H232" s="56">
        <f>_xll.DBRW($E$157,$H$162,$H$160,$H$161,H$170,$C232,$E232,$H$159,$H$165,$H$163)</f>
        <v>-65479987.670000009</v>
      </c>
      <c r="I232" s="56">
        <f>_xll.DBRW($E$157,$H$162,$H$160,$H$161,I$170,$C232,$E232,$H$159,$H$165,$H$163)</f>
        <v>-65702746.25999999</v>
      </c>
      <c r="J232" s="56">
        <f>_xll.DBRW($E$157,$H$162,$H$160,$H$161,J$170,$C232,$E232,$H$159,$H$165,$H$163)</f>
        <v>-69855465.720000014</v>
      </c>
      <c r="K232" s="56">
        <f>_xll.DBRW($E$157,$H$162,$H$160,$H$161,K$170,$C232,$E232,$H$159,$H$165,$H$163)</f>
        <v>-69511797.310000002</v>
      </c>
      <c r="L232" s="56">
        <f>_xll.DBRW($E$157,$H$162,$H$160,$H$161,L$170,$C232,$E232,$H$159,$H$165,$H$163)</f>
        <v>-68996203.699999988</v>
      </c>
      <c r="M232" s="56">
        <f>_xll.DBRW($E$157,$H$162,$H$160,$H$161,M$170,$C232,$E232,$H$159,$H$165,$H$163)</f>
        <v>-67808750.689999998</v>
      </c>
      <c r="N232" s="56">
        <f>_xll.DBRW($E$157,$H$162,$H$160,$H$161,N$170,$C232,$E232,$H$159,$H$165,$H$163)</f>
        <v>-67986593.100000009</v>
      </c>
      <c r="O232" s="57">
        <f>_xll.DBRW($E$157,$H$162,$H$160,$H$161,O$170,$C232,$E232,$H$159,$H$165,$H$163)</f>
        <v>-69810607.950000018</v>
      </c>
      <c r="P232" s="57">
        <f>_xll.DBRW($E$157,$H$162,$H$160,$H$161,P$170,$C232,$E232,$H$159,$H$165,$H$163)</f>
        <v>-70658919.950000018</v>
      </c>
      <c r="Q232" s="57">
        <f>_xll.DBRW($E$157,$H$162,$H$160,$H$161,Q$170,$C232,$E232,$H$159,$H$165,$H$163)</f>
        <v>-70566590.034166276</v>
      </c>
      <c r="R232" s="57">
        <f>_xll.DBRW($E$157,$H$162,$H$160,$H$161,R$170,$C232,$E232,$H$159,$H$165,$H$163)</f>
        <v>-70996246.637749642</v>
      </c>
      <c r="S232" s="57">
        <f>_xll.DBRW($E$157,$H$162,$H$160,$H$161,S$170,$C232,$E232,$H$159,$H$165,$H$163)</f>
        <v>-70209851.470242336</v>
      </c>
      <c r="T232" s="63"/>
      <c r="U232" s="77">
        <f>_xll.DBRW($E$157,$H$162,$H$160,$H$161,U$170,$C232,$E232,$H$159,$H$165,$H$163)</f>
        <v>-70209851.470242336</v>
      </c>
    </row>
    <row r="233" spans="1:21" s="2" customFormat="1" ht="25.8" x14ac:dyDescent="0.5">
      <c r="A233" s="2">
        <f>IF(_xll.TM1RPTELISCONSOLIDATED($E$176,$E233),IF(_xll.TM1RPTELLEV($E$176,$E233)&lt;=5,_xll.TM1RPTELLEV($E$176,$E233),"Default"),"Leaf")</f>
        <v>0</v>
      </c>
      <c r="C233" s="2" t="str" cm="1">
        <f t="array" ref="C233">_xll.DBR("Finance:}ElementAttributes_Accounts - MA",E233,"Period YTD")</f>
        <v>YTD</v>
      </c>
      <c r="E233" s="114" t="s">
        <v>142</v>
      </c>
      <c r="F233" s="38" t="s">
        <v>145</v>
      </c>
      <c r="G233" s="37">
        <f>_xll.DBRW($E$157,$H$162,$H$160,$H$161,G$170,$H$164,$E233,$H$159,$H$165,$H$163)</f>
        <v>-546389.79999999481</v>
      </c>
      <c r="H233" s="56">
        <f>_xll.DBRW($E$157,$H$162,$H$160,$H$161,H$170,$C233,$E233,$H$159,$H$165,$H$163)</f>
        <v>23035535.919999979</v>
      </c>
      <c r="I233" s="56">
        <f>_xll.DBRW($E$157,$H$162,$H$160,$H$161,I$170,$C233,$E233,$H$159,$H$165,$H$163)</f>
        <v>23086785.740000006</v>
      </c>
      <c r="J233" s="56">
        <f>_xll.DBRW($E$157,$H$162,$H$160,$H$161,J$170,$C233,$E233,$H$159,$H$165,$H$163)</f>
        <v>10113236.209999982</v>
      </c>
      <c r="K233" s="56">
        <f>_xll.DBRW($E$157,$H$162,$H$160,$H$161,K$170,$C233,$E233,$H$159,$H$165,$H$163)</f>
        <v>10047607.770000022</v>
      </c>
      <c r="L233" s="56">
        <f>_xll.DBRW($E$157,$H$162,$H$160,$H$161,L$170,$C233,$E233,$H$159,$H$165,$H$163)</f>
        <v>9909579.160000002</v>
      </c>
      <c r="M233" s="56">
        <f>_xll.DBRW($E$157,$H$162,$H$160,$H$161,M$170,$C233,$E233,$H$159,$H$165,$H$163)</f>
        <v>10896734.64000001</v>
      </c>
      <c r="N233" s="56">
        <f>_xll.DBRW($E$157,$H$162,$H$160,$H$161,N$170,$C233,$E233,$H$159,$H$165,$H$163)</f>
        <v>11129855.420000017</v>
      </c>
      <c r="O233" s="57">
        <f>_xll.DBRW($E$157,$H$162,$H$160,$H$161,O$170,$C233,$E233,$H$159,$H$165,$H$163)</f>
        <v>7266155.8500000155</v>
      </c>
      <c r="P233" s="57">
        <f>_xll.DBRW($E$157,$H$162,$H$160,$H$161,P$170,$C233,$E233,$H$159,$H$165,$H$163)</f>
        <v>7334904.6500000069</v>
      </c>
      <c r="Q233" s="57">
        <f>_xll.DBRW($E$157,$H$162,$H$160,$H$161,Q$170,$C233,$E233,$H$159,$H$165,$H$163)</f>
        <v>6859035.8991975691</v>
      </c>
      <c r="R233" s="57">
        <f>_xll.DBRW($E$157,$H$162,$H$160,$H$161,R$170,$C233,$E233,$H$159,$H$165,$H$163)</f>
        <v>7146030.4050794449</v>
      </c>
      <c r="S233" s="57">
        <f>_xll.DBRW($E$157,$H$162,$H$160,$H$161,S$170,$C233,$E233,$H$159,$H$165,$H$163)</f>
        <v>7342437.4584579729</v>
      </c>
      <c r="T233" s="63"/>
      <c r="U233" s="77">
        <f>_xll.DBRW($E$157,$H$162,$H$160,$H$161,U$170,$C233,$E233,$H$159,$H$165,$H$163)</f>
        <v>7342437.4584579729</v>
      </c>
    </row>
    <row r="234" spans="1:21" s="11" customFormat="1" x14ac:dyDescent="0.3">
      <c r="A234" s="10" t="str">
        <f>IF(_xll.TM1RPTELISCONSOLIDATED($E$176,$E234),IF(_xll.TM1RPTELLEV($E$176,$E234)&lt;=5,_xll.TM1RPTELLEV($E$176,$E234),"Default"),"Leaf")</f>
        <v>Leaf</v>
      </c>
      <c r="B234" s="10"/>
      <c r="C234" s="11" t="str" cm="1">
        <f t="array" ref="C234">_xll.DBR("Finance:}ElementAttributes_Accounts - MA",E234,"Period YTD")</f>
        <v>YTD</v>
      </c>
      <c r="E234" s="113" t="s">
        <v>62</v>
      </c>
      <c r="F234" s="20" t="s">
        <v>145</v>
      </c>
      <c r="G234" s="20">
        <f>_xll.DBRW($E$157,$H$162,$H$160,$H$161,G$170,$H$164,$E234,$H$159,$H$165,$H$163)</f>
        <v>8.9999994495883584E-2</v>
      </c>
      <c r="H234" s="69">
        <f>_xll.DBRW($E$157,$H$162,$H$160,$H$161,H$170,$C234,$E234,$H$159,$H$165,$H$163)</f>
        <v>-3670999.9699999839</v>
      </c>
      <c r="I234" s="69">
        <f>_xll.DBRW($E$157,$H$162,$H$160,$H$161,I$170,$C234,$E234,$H$159,$H$165,$H$163)</f>
        <v>-3671000.0400000066</v>
      </c>
      <c r="J234" s="69">
        <f>_xll.DBRW($E$157,$H$162,$H$160,$H$161,J$170,$C234,$E234,$H$159,$H$165,$H$163)</f>
        <v>-3671000.0400000066</v>
      </c>
      <c r="K234" s="69">
        <f>_xll.DBRW($E$157,$H$162,$H$160,$H$161,K$170,$C234,$E234,$H$159,$H$165,$H$163)</f>
        <v>-3670999.9999999851</v>
      </c>
      <c r="L234" s="69">
        <f>_xll.DBRW($E$157,$H$162,$H$160,$H$161,L$170,$C234,$E234,$H$159,$H$165,$H$163)</f>
        <v>-3671000.0199999958</v>
      </c>
      <c r="M234" s="69">
        <f>_xll.DBRW($E$157,$H$162,$H$160,$H$161,M$170,$C234,$E234,$H$159,$H$165,$H$163)</f>
        <v>-3670999.9999999851</v>
      </c>
      <c r="N234" s="69">
        <f>_xll.DBRW($E$157,$H$162,$H$160,$H$161,N$170,$C234,$E234,$H$159,$H$165,$H$163)</f>
        <v>-3670959.36</v>
      </c>
      <c r="O234" s="62">
        <f>_xll.DBRW($E$157,$H$162,$H$160,$H$161,O$170,$C234,$E234,$H$159,$H$165,$H$163)</f>
        <v>-3670959.4099999969</v>
      </c>
      <c r="P234" s="62">
        <f>_xll.DBRW($E$157,$H$162,$H$160,$H$161,P$170,$C234,$E234,$H$159,$H$165,$H$163)</f>
        <v>-3671000.0500000119</v>
      </c>
      <c r="Q234" s="62">
        <f>_xll.DBRW($E$157,$H$162,$H$160,$H$161,Q$170,$C234,$E234,$H$159,$H$165,$H$163)</f>
        <v>-3632378.3013047278</v>
      </c>
      <c r="R234" s="62">
        <f>_xll.DBRW($E$157,$H$162,$H$160,$H$161,R$170,$C234,$E234,$H$159,$H$165,$H$163)</f>
        <v>-3671043.5060284138</v>
      </c>
      <c r="S234" s="62">
        <f>_xll.DBRW($E$157,$H$162,$H$160,$H$161,S$170,$C234,$E234,$H$159,$H$165,$H$163)</f>
        <v>-3671043.5066892505</v>
      </c>
      <c r="T234" s="63"/>
      <c r="U234" s="64">
        <f>_xll.DBRW($E$157,$H$162,$H$160,$H$161,U$170,$C234,$E234,$H$159,$H$165,$H$163)</f>
        <v>-3671043.5066892505</v>
      </c>
    </row>
    <row r="235" spans="1:21" s="11" customFormat="1" x14ac:dyDescent="0.3">
      <c r="A235" s="10" t="str">
        <f>IF(_xll.TM1RPTELISCONSOLIDATED($E$176,$E235),IF(_xll.TM1RPTELLEV($E$176,$E235)&lt;=5,_xll.TM1RPTELLEV($E$176,$E235),"Default"),"Leaf")</f>
        <v>Leaf</v>
      </c>
      <c r="B235" s="10"/>
      <c r="C235" s="11" t="str" cm="1">
        <f t="array" ref="C235">_xll.DBR("Finance:}ElementAttributes_Accounts - MA",E235,"Period YTD")</f>
        <v>YTD</v>
      </c>
      <c r="E235" s="113" t="s">
        <v>63</v>
      </c>
      <c r="F235" s="20" t="s">
        <v>145</v>
      </c>
      <c r="G235" s="20">
        <f>_xll.DBRW($E$157,$H$162,$H$160,$H$161,G$170,$H$164,$E235,$H$159,$H$165,$H$163)</f>
        <v>4.6566128730773926E-10</v>
      </c>
      <c r="H235" s="69">
        <f>_xll.DBRW($E$157,$H$162,$H$160,$H$161,H$170,$C235,$E235,$H$159,$H$165,$H$163)</f>
        <v>-7359000</v>
      </c>
      <c r="I235" s="69">
        <f>_xll.DBRW($E$157,$H$162,$H$160,$H$161,I$170,$C235,$E235,$H$159,$H$165,$H$163)</f>
        <v>-7359000</v>
      </c>
      <c r="J235" s="69">
        <f>_xll.DBRW($E$157,$H$162,$H$160,$H$161,J$170,$C235,$E235,$H$159,$H$165,$H$163)</f>
        <v>-7359000</v>
      </c>
      <c r="K235" s="69">
        <f>_xll.DBRW($E$157,$H$162,$H$160,$H$161,K$170,$C235,$E235,$H$159,$H$165,$H$163)</f>
        <v>-7359000</v>
      </c>
      <c r="L235" s="69">
        <f>_xll.DBRW($E$157,$H$162,$H$160,$H$161,L$170,$C235,$E235,$H$159,$H$165,$H$163)</f>
        <v>-7359000</v>
      </c>
      <c r="M235" s="69">
        <f>_xll.DBRW($E$157,$H$162,$H$160,$H$161,M$170,$C235,$E235,$H$159,$H$165,$H$163)</f>
        <v>-7359000</v>
      </c>
      <c r="N235" s="69">
        <f>_xll.DBRW($E$157,$H$162,$H$160,$H$161,N$170,$C235,$E235,$H$159,$H$165,$H$163)</f>
        <v>-7359341.4800000004</v>
      </c>
      <c r="O235" s="62">
        <f>_xll.DBRW($E$157,$H$162,$H$160,$H$161,O$170,$C235,$E235,$H$159,$H$165,$H$163)</f>
        <v>-7359341.4800000004</v>
      </c>
      <c r="P235" s="62">
        <f>_xll.DBRW($E$157,$H$162,$H$160,$H$161,P$170,$C235,$E235,$H$159,$H$165,$H$163)</f>
        <v>-7359000</v>
      </c>
      <c r="Q235" s="62">
        <f>_xll.DBRW($E$157,$H$162,$H$160,$H$161,Q$170,$C235,$E235,$H$159,$H$165,$H$163)</f>
        <v>-7360476.6356659783</v>
      </c>
      <c r="R235" s="62">
        <f>_xll.DBRW($E$157,$H$162,$H$160,$H$161,R$170,$C235,$E235,$H$159,$H$165,$H$163)</f>
        <v>-7363178.869629127</v>
      </c>
      <c r="S235" s="62">
        <f>_xll.DBRW($E$157,$H$162,$H$160,$H$161,S$170,$C235,$E235,$H$159,$H$165,$H$163)</f>
        <v>-7358218.8829393005</v>
      </c>
      <c r="T235" s="63"/>
      <c r="U235" s="64">
        <f>_xll.DBRW($E$157,$H$162,$H$160,$H$161,U$170,$C235,$E235,$H$159,$H$165,$H$163)</f>
        <v>-7358218.8829393005</v>
      </c>
    </row>
    <row r="236" spans="1:21" s="11" customFormat="1" x14ac:dyDescent="0.3">
      <c r="A236" s="10" t="str">
        <f>IF(_xll.TM1RPTELISCONSOLIDATED($E$176,$E236),IF(_xll.TM1RPTELLEV($E$176,$E236)&lt;=5,_xll.TM1RPTELLEV($E$176,$E236),"Default"),"Leaf")</f>
        <v>Leaf</v>
      </c>
      <c r="B236" s="10"/>
      <c r="C236" s="11" t="str" cm="1">
        <f t="array" ref="C236">_xll.DBR("Finance:}ElementAttributes_Accounts - MA",E236,"Period YTD")</f>
        <v>YTD</v>
      </c>
      <c r="E236" s="113" t="s">
        <v>64</v>
      </c>
      <c r="F236" s="20" t="s">
        <v>145</v>
      </c>
      <c r="G236" s="20">
        <f>_xll.DBRW($E$157,$H$162,$H$160,$H$161,G$170,$H$164,$E236,$H$159,$H$165,$H$163)</f>
        <v>209448.3300000006</v>
      </c>
      <c r="H236" s="69">
        <f>_xll.DBRW($E$157,$H$162,$H$160,$H$161,H$170,$C236,$E236,$H$159,$H$165,$H$163)</f>
        <v>-7235467.8100000005</v>
      </c>
      <c r="I236" s="69">
        <f>_xll.DBRW($E$157,$H$162,$H$160,$H$161,I$170,$C236,$E236,$H$159,$H$165,$H$163)</f>
        <v>-7476483.8500000006</v>
      </c>
      <c r="J236" s="69">
        <f>_xll.DBRW($E$157,$H$162,$H$160,$H$161,J$170,$C236,$E236,$H$159,$H$165,$H$163)</f>
        <v>-9647876.6999999993</v>
      </c>
      <c r="K236" s="69">
        <f>_xll.DBRW($E$157,$H$162,$H$160,$H$161,K$170,$C236,$E236,$H$159,$H$165,$H$163)</f>
        <v>-9812623.0899999999</v>
      </c>
      <c r="L236" s="69">
        <f>_xll.DBRW($E$157,$H$162,$H$160,$H$161,L$170,$C236,$E236,$H$159,$H$165,$H$163)</f>
        <v>-9595314.6500000004</v>
      </c>
      <c r="M236" s="69">
        <f>_xll.DBRW($E$157,$H$162,$H$160,$H$161,M$170,$C236,$E236,$H$159,$H$165,$H$163)</f>
        <v>-10094189.439999999</v>
      </c>
      <c r="N236" s="69">
        <f>_xll.DBRW($E$157,$H$162,$H$160,$H$161,N$170,$C236,$E236,$H$159,$H$165,$H$163)</f>
        <v>-10013221.890000001</v>
      </c>
      <c r="O236" s="62">
        <f>_xll.DBRW($E$157,$H$162,$H$160,$H$161,O$170,$C236,$E236,$H$159,$H$165,$H$163)</f>
        <v>-8791609.4800000004</v>
      </c>
      <c r="P236" s="62">
        <f>_xll.DBRW($E$157,$H$162,$H$160,$H$161,P$170,$C236,$E236,$H$159,$H$165,$H$163)</f>
        <v>-8941965.7300000004</v>
      </c>
      <c r="Q236" s="62">
        <f>_xll.DBRW($E$157,$H$162,$H$160,$H$161,Q$170,$C236,$E236,$H$159,$H$165,$H$163)</f>
        <v>-8941229.0449529029</v>
      </c>
      <c r="R236" s="62">
        <f>_xll.DBRW($E$157,$H$162,$H$160,$H$161,R$170,$C236,$E236,$H$159,$H$165,$H$163)</f>
        <v>-8971117.1611126661</v>
      </c>
      <c r="S236" s="62">
        <f>_xll.DBRW($E$157,$H$162,$H$160,$H$161,S$170,$C236,$E236,$H$159,$H$165,$H$163)</f>
        <v>-8909241.5583916791</v>
      </c>
      <c r="T236" s="63"/>
      <c r="U236" s="64">
        <f>_xll.DBRW($E$157,$H$162,$H$160,$H$161,U$170,$C236,$E236,$H$159,$H$165,$H$163)</f>
        <v>-8909241.5583916791</v>
      </c>
    </row>
    <row r="237" spans="1:21" s="11" customFormat="1" x14ac:dyDescent="0.3">
      <c r="A237" s="10" t="str">
        <f>IF(_xll.TM1RPTELISCONSOLIDATED($E$176,$E237),IF(_xll.TM1RPTELLEV($E$176,$E237)&lt;=5,_xll.TM1RPTELLEV($E$176,$E237),"Default"),"Leaf")</f>
        <v>Leaf</v>
      </c>
      <c r="B237" s="10"/>
      <c r="C237" s="11" t="str" cm="1">
        <f t="array" ref="C237">_xll.DBR("Finance:}ElementAttributes_Accounts - MA",E237,"Period YTD")</f>
        <v>YTD</v>
      </c>
      <c r="E237" s="113" t="s">
        <v>65</v>
      </c>
      <c r="F237" s="20" t="s">
        <v>145</v>
      </c>
      <c r="G237" s="20">
        <f>_xll.DBRW($E$157,$H$162,$H$160,$H$161,G$170,$H$164,$E237,$H$159,$H$165,$H$163)</f>
        <v>0</v>
      </c>
      <c r="H237" s="69">
        <f>_xll.DBRW($E$157,$H$162,$H$160,$H$161,H$170,$C237,$E237,$H$159,$H$165,$H$163)</f>
        <v>0</v>
      </c>
      <c r="I237" s="69">
        <f>_xll.DBRW($E$157,$H$162,$H$160,$H$161,I$170,$C237,$E237,$H$159,$H$165,$H$163)</f>
        <v>0</v>
      </c>
      <c r="J237" s="69">
        <f>_xll.DBRW($E$157,$H$162,$H$160,$H$161,J$170,$C237,$E237,$H$159,$H$165,$H$163)</f>
        <v>0</v>
      </c>
      <c r="K237" s="69">
        <f>_xll.DBRW($E$157,$H$162,$H$160,$H$161,K$170,$C237,$E237,$H$159,$H$165,$H$163)</f>
        <v>0</v>
      </c>
      <c r="L237" s="69">
        <f>_xll.DBRW($E$157,$H$162,$H$160,$H$161,L$170,$C237,$E237,$H$159,$H$165,$H$163)</f>
        <v>0</v>
      </c>
      <c r="M237" s="69">
        <f>_xll.DBRW($E$157,$H$162,$H$160,$H$161,M$170,$C237,$E237,$H$159,$H$165,$H$163)</f>
        <v>0</v>
      </c>
      <c r="N237" s="69">
        <f>_xll.DBRW($E$157,$H$162,$H$160,$H$161,N$170,$C237,$E237,$H$159,$H$165,$H$163)</f>
        <v>0</v>
      </c>
      <c r="O237" s="62">
        <f>_xll.DBRW($E$157,$H$162,$H$160,$H$161,O$170,$C237,$E237,$H$159,$H$165,$H$163)</f>
        <v>0</v>
      </c>
      <c r="P237" s="62">
        <f>_xll.DBRW($E$157,$H$162,$H$160,$H$161,P$170,$C237,$E237,$H$159,$H$165,$H$163)</f>
        <v>0</v>
      </c>
      <c r="Q237" s="62">
        <f>_xll.DBRW($E$157,$H$162,$H$160,$H$161,Q$170,$C237,$E237,$H$159,$H$165,$H$163)</f>
        <v>0</v>
      </c>
      <c r="R237" s="62">
        <f>_xll.DBRW($E$157,$H$162,$H$160,$H$161,R$170,$C237,$E237,$H$159,$H$165,$H$163)</f>
        <v>0</v>
      </c>
      <c r="S237" s="62">
        <f>_xll.DBRW($E$157,$H$162,$H$160,$H$161,S$170,$C237,$E237,$H$159,$H$165,$H$163)</f>
        <v>0</v>
      </c>
      <c r="T237" s="63"/>
      <c r="U237" s="64">
        <f>_xll.DBRW($E$157,$H$162,$H$160,$H$161,U$170,$C237,$E237,$H$159,$H$165,$H$163)</f>
        <v>0</v>
      </c>
    </row>
    <row r="238" spans="1:21" s="11" customFormat="1" x14ac:dyDescent="0.3">
      <c r="A238" s="10" t="str">
        <f>IF(_xll.TM1RPTELISCONSOLIDATED($E$176,$E238),IF(_xll.TM1RPTELLEV($E$176,$E238)&lt;=5,_xll.TM1RPTELLEV($E$176,$E238),"Default"),"Leaf")</f>
        <v>Leaf</v>
      </c>
      <c r="B238" s="10"/>
      <c r="C238" s="11" t="str" cm="1">
        <f t="array" ref="C238">_xll.DBR("Finance:}ElementAttributes_Accounts - MA",E238,"Period YTD")</f>
        <v>YTD</v>
      </c>
      <c r="E238" s="113" t="s">
        <v>77</v>
      </c>
      <c r="F238" s="20" t="s">
        <v>145</v>
      </c>
      <c r="G238" s="20">
        <f>_xll.DBRW($E$157,$H$162,$H$160,$H$161,G$170,$H$164,$E238,$H$159,$H$165,$H$163)</f>
        <v>0</v>
      </c>
      <c r="H238" s="69">
        <f>_xll.DBRW($E$157,$H$162,$H$160,$H$161,H$170,$C238,$E238,$H$159,$H$165,$H$163)</f>
        <v>0</v>
      </c>
      <c r="I238" s="69">
        <f>_xll.DBRW($E$157,$H$162,$H$160,$H$161,I$170,$C238,$E238,$H$159,$H$165,$H$163)</f>
        <v>0</v>
      </c>
      <c r="J238" s="69">
        <f>_xll.DBRW($E$157,$H$162,$H$160,$H$161,J$170,$C238,$E238,$H$159,$H$165,$H$163)</f>
        <v>0</v>
      </c>
      <c r="K238" s="69">
        <f>_xll.DBRW($E$157,$H$162,$H$160,$H$161,K$170,$C238,$E238,$H$159,$H$165,$H$163)</f>
        <v>26000</v>
      </c>
      <c r="L238" s="69">
        <f>_xll.DBRW($E$157,$H$162,$H$160,$H$161,L$170,$C238,$E238,$H$159,$H$165,$H$163)</f>
        <v>26000</v>
      </c>
      <c r="M238" s="69">
        <f>_xll.DBRW($E$157,$H$162,$H$160,$H$161,M$170,$C238,$E238,$H$159,$H$165,$H$163)</f>
        <v>26000</v>
      </c>
      <c r="N238" s="69">
        <f>_xll.DBRW($E$157,$H$162,$H$160,$H$161,N$170,$C238,$E238,$H$159,$H$165,$H$163)</f>
        <v>26000</v>
      </c>
      <c r="O238" s="62">
        <f>_xll.DBRW($E$157,$H$162,$H$160,$H$161,O$170,$C238,$E238,$H$159,$H$165,$H$163)</f>
        <v>26000</v>
      </c>
      <c r="P238" s="62">
        <f>_xll.DBRW($E$157,$H$162,$H$160,$H$161,P$170,$C238,$E238,$H$159,$H$165,$H$163)</f>
        <v>26000</v>
      </c>
      <c r="Q238" s="62">
        <f>_xll.DBRW($E$157,$H$162,$H$160,$H$161,Q$170,$C238,$E238,$H$159,$H$165,$H$163)</f>
        <v>26000</v>
      </c>
      <c r="R238" s="62">
        <f>_xll.DBRW($E$157,$H$162,$H$160,$H$161,R$170,$C238,$E238,$H$159,$H$165,$H$163)</f>
        <v>26000</v>
      </c>
      <c r="S238" s="62">
        <f>_xll.DBRW($E$157,$H$162,$H$160,$H$161,S$170,$C238,$E238,$H$159,$H$165,$H$163)</f>
        <v>26000</v>
      </c>
      <c r="T238" s="63"/>
      <c r="U238" s="64">
        <f>_xll.DBRW($E$157,$H$162,$H$160,$H$161,U$170,$C238,$E238,$H$159,$H$165,$H$163)</f>
        <v>26000</v>
      </c>
    </row>
    <row r="239" spans="1:21" s="2" customFormat="1" ht="25.8" x14ac:dyDescent="0.5">
      <c r="A239" s="2">
        <f>IF(_xll.TM1RPTELISCONSOLIDATED($E$176,$E239),IF(_xll.TM1RPTELLEV($E$176,$E239)&lt;=5,_xll.TM1RPTELLEV($E$176,$E239),"Default"),"Leaf")</f>
        <v>0</v>
      </c>
      <c r="C239" s="2" t="str" cm="1">
        <f t="array" ref="C239">_xll.DBR("Finance:}ElementAttributes_Accounts - MA",E239,"Period YTD")</f>
        <v>YTD</v>
      </c>
      <c r="E239" s="114" t="s">
        <v>143</v>
      </c>
      <c r="F239" s="38" t="s">
        <v>145</v>
      </c>
      <c r="G239" s="37">
        <f>_xll.DBRW($E$157,$H$162,$H$160,$H$161,G$170,$H$164,$E239,$H$159,$H$165,$H$163)</f>
        <v>318638.43999999401</v>
      </c>
      <c r="H239" s="56">
        <f>_xll.DBRW($E$157,$H$162,$H$160,$H$161,H$170,$C239,$E239,$H$159,$H$165,$H$163)</f>
        <v>-23722621.959999986</v>
      </c>
      <c r="I239" s="56">
        <f>_xll.DBRW($E$157,$H$162,$H$160,$H$161,I$170,$C239,$E239,$H$159,$H$165,$H$163)</f>
        <v>-23869908.290000007</v>
      </c>
      <c r="J239" s="56">
        <f>_xll.DBRW($E$157,$H$162,$H$160,$H$161,J$170,$C239,$E239,$H$159,$H$165,$H$163)</f>
        <v>-25626282.380000003</v>
      </c>
      <c r="K239" s="56">
        <f>_xll.DBRW($E$157,$H$162,$H$160,$H$161,K$170,$C239,$E239,$H$159,$H$165,$H$163)</f>
        <v>-25435419.919999983</v>
      </c>
      <c r="L239" s="56">
        <f>_xll.DBRW($E$157,$H$162,$H$160,$H$161,L$170,$C239,$E239,$H$159,$H$165,$H$163)</f>
        <v>-25503424.479999989</v>
      </c>
      <c r="M239" s="56">
        <f>_xll.DBRW($E$157,$H$162,$H$160,$H$161,M$170,$C239,$E239,$H$159,$H$165,$H$163)</f>
        <v>-26500912.699999973</v>
      </c>
      <c r="N239" s="56">
        <f>_xll.DBRW($E$157,$H$162,$H$160,$H$161,N$170,$C239,$E239,$H$159,$H$165,$H$163)</f>
        <v>-26493181.590000011</v>
      </c>
      <c r="O239" s="57">
        <f>_xll.DBRW($E$157,$H$162,$H$160,$H$161,O$170,$C239,$E239,$H$159,$H$165,$H$163)</f>
        <v>-24707146.479999989</v>
      </c>
      <c r="P239" s="57">
        <f>_xll.DBRW($E$157,$H$162,$H$160,$H$161,P$170,$C239,$E239,$H$159,$H$165,$H$163)</f>
        <v>-24322579.170000024</v>
      </c>
      <c r="Q239" s="57">
        <f>_xll.DBRW($E$157,$H$162,$H$160,$H$161,Q$170,$C239,$E239,$H$159,$H$165,$H$163)</f>
        <v>-24133604.167391282</v>
      </c>
      <c r="R239" s="57">
        <f>_xll.DBRW($E$157,$H$162,$H$160,$H$161,R$170,$C239,$E239,$H$159,$H$165,$H$163)</f>
        <v>-24059505.338216338</v>
      </c>
      <c r="S239" s="57">
        <f>_xll.DBRW($E$157,$H$162,$H$160,$H$161,S$170,$C239,$E239,$H$159,$H$165,$H$163)</f>
        <v>-24086316.367525801</v>
      </c>
      <c r="T239" s="63"/>
      <c r="U239" s="77">
        <f>_xll.DBRW($E$157,$H$162,$H$160,$H$161,U$170,$C239,$E239,$H$159,$H$165,$H$163)</f>
        <v>-24086316.367525801</v>
      </c>
    </row>
    <row r="240" spans="1:21" s="11" customFormat="1" hidden="1" x14ac:dyDescent="0.3">
      <c r="A240" s="10"/>
      <c r="B240" s="10"/>
      <c r="E240" s="113"/>
      <c r="F240" s="20"/>
      <c r="G240" s="20"/>
      <c r="H240" s="21"/>
      <c r="I240" s="21"/>
      <c r="J240" s="21"/>
      <c r="K240" s="21"/>
      <c r="L240" s="21"/>
      <c r="M240" s="21"/>
      <c r="N240" s="21"/>
      <c r="O240" s="22"/>
      <c r="P240" s="22"/>
      <c r="Q240" s="22"/>
      <c r="R240" s="22"/>
      <c r="S240" s="22"/>
      <c r="T240" s="30"/>
      <c r="U240" s="28"/>
    </row>
    <row r="242" spans="1:21" hidden="1" x14ac:dyDescent="0.3"/>
    <row r="243" spans="1:21" hidden="1" x14ac:dyDescent="0.3">
      <c r="A243" s="1" t="s">
        <v>0</v>
      </c>
      <c r="B243" s="1"/>
    </row>
    <row r="244" spans="1:21" s="2" customFormat="1" ht="15" hidden="1" thickBot="1" x14ac:dyDescent="0.35">
      <c r="A244" s="2">
        <v>0</v>
      </c>
      <c r="E244" s="116" t="s">
        <v>4</v>
      </c>
      <c r="F244" s="83">
        <v>123.456789</v>
      </c>
      <c r="G244" s="83">
        <v>123.456789</v>
      </c>
      <c r="H244" s="83">
        <v>123.456789</v>
      </c>
      <c r="I244" s="83">
        <v>123.456789</v>
      </c>
      <c r="J244" s="83">
        <v>123.456789</v>
      </c>
      <c r="K244" s="83">
        <v>123.456789</v>
      </c>
      <c r="L244" s="83">
        <v>123.456789</v>
      </c>
      <c r="M244" s="83">
        <v>123.456789</v>
      </c>
      <c r="N244" s="83">
        <v>123.456789</v>
      </c>
      <c r="O244" s="83">
        <v>123.456789</v>
      </c>
      <c r="P244" s="83">
        <v>123.456789</v>
      </c>
      <c r="Q244" s="83">
        <v>123.456789</v>
      </c>
    </row>
    <row r="245" spans="1:21" s="3" customFormat="1" ht="15" hidden="1" thickBot="1" x14ac:dyDescent="0.35">
      <c r="A245" s="3">
        <v>1</v>
      </c>
      <c r="E245" s="117" t="s">
        <v>4</v>
      </c>
      <c r="F245" s="84">
        <v>123.456789</v>
      </c>
      <c r="G245" s="84">
        <v>123.456789</v>
      </c>
      <c r="H245" s="84">
        <v>123.456789</v>
      </c>
      <c r="I245" s="84">
        <v>123.456789</v>
      </c>
      <c r="J245" s="84">
        <v>123.456789</v>
      </c>
      <c r="K245" s="84">
        <v>123.456789</v>
      </c>
      <c r="L245" s="84">
        <v>123.456789</v>
      </c>
      <c r="M245" s="84">
        <v>123.456789</v>
      </c>
      <c r="N245" s="84">
        <v>123.456789</v>
      </c>
      <c r="O245" s="84">
        <v>123.456789</v>
      </c>
      <c r="P245" s="84">
        <v>123.456789</v>
      </c>
      <c r="Q245" s="84">
        <v>123.456789</v>
      </c>
    </row>
    <row r="246" spans="1:21" s="4" customFormat="1" ht="15" hidden="1" thickBot="1" x14ac:dyDescent="0.35">
      <c r="A246" s="4">
        <v>2</v>
      </c>
      <c r="E246" s="118" t="s">
        <v>4</v>
      </c>
      <c r="F246" s="85">
        <v>123.456789</v>
      </c>
      <c r="G246" s="85">
        <v>123.456789</v>
      </c>
      <c r="H246" s="85">
        <v>123.456789</v>
      </c>
      <c r="I246" s="85">
        <v>123.456789</v>
      </c>
      <c r="J246" s="85">
        <v>123.456789</v>
      </c>
      <c r="K246" s="85">
        <v>123.456789</v>
      </c>
      <c r="L246" s="85">
        <v>123.456789</v>
      </c>
      <c r="M246" s="85">
        <v>123.456789</v>
      </c>
      <c r="N246" s="85">
        <v>123.456789</v>
      </c>
      <c r="O246" s="85">
        <v>123.456789</v>
      </c>
      <c r="P246" s="85">
        <v>123.456789</v>
      </c>
      <c r="Q246" s="85">
        <v>123.456789</v>
      </c>
    </row>
    <row r="247" spans="1:21" s="5" customFormat="1" ht="15" hidden="1" thickBot="1" x14ac:dyDescent="0.35">
      <c r="A247" s="5">
        <v>3</v>
      </c>
      <c r="E247" s="119" t="s">
        <v>4</v>
      </c>
      <c r="F247" s="86">
        <v>123.456789</v>
      </c>
      <c r="G247" s="86">
        <v>123.456789</v>
      </c>
      <c r="H247" s="86">
        <v>123.456789</v>
      </c>
      <c r="I247" s="86">
        <v>123.456789</v>
      </c>
      <c r="J247" s="86">
        <v>123.456789</v>
      </c>
      <c r="K247" s="86">
        <v>123.456789</v>
      </c>
      <c r="L247" s="86">
        <v>123.456789</v>
      </c>
      <c r="M247" s="86">
        <v>123.456789</v>
      </c>
      <c r="N247" s="86">
        <v>123.456789</v>
      </c>
      <c r="O247" s="86">
        <v>123.456789</v>
      </c>
      <c r="P247" s="86">
        <v>123.456789</v>
      </c>
      <c r="Q247" s="86">
        <v>123.456789</v>
      </c>
    </row>
    <row r="248" spans="1:21" s="6" customFormat="1" ht="15" hidden="1" thickBot="1" x14ac:dyDescent="0.35">
      <c r="A248" s="6">
        <v>4</v>
      </c>
      <c r="E248" s="120" t="s">
        <v>4</v>
      </c>
      <c r="F248" s="87">
        <v>123.456789</v>
      </c>
      <c r="G248" s="87">
        <v>123.456789</v>
      </c>
      <c r="H248" s="87">
        <v>123.456789</v>
      </c>
      <c r="I248" s="87">
        <v>123.456789</v>
      </c>
      <c r="J248" s="87">
        <v>123.456789</v>
      </c>
      <c r="K248" s="87">
        <v>123.456789</v>
      </c>
      <c r="L248" s="87">
        <v>123.456789</v>
      </c>
      <c r="M248" s="87">
        <v>123.456789</v>
      </c>
      <c r="N248" s="87">
        <v>123.456789</v>
      </c>
      <c r="O248" s="87">
        <v>123.456789</v>
      </c>
      <c r="P248" s="87">
        <v>123.456789</v>
      </c>
      <c r="Q248" s="87">
        <v>123.456789</v>
      </c>
    </row>
    <row r="249" spans="1:21" s="7" customFormat="1" ht="15" hidden="1" thickBot="1" x14ac:dyDescent="0.35">
      <c r="A249" s="7">
        <v>5</v>
      </c>
      <c r="E249" s="121" t="s">
        <v>4</v>
      </c>
      <c r="F249" s="88">
        <v>123.456789</v>
      </c>
      <c r="G249" s="88">
        <v>123.456789</v>
      </c>
      <c r="H249" s="88">
        <v>123.456789</v>
      </c>
      <c r="I249" s="88">
        <v>123.456789</v>
      </c>
      <c r="J249" s="88">
        <v>123.456789</v>
      </c>
      <c r="K249" s="88">
        <v>123.456789</v>
      </c>
      <c r="L249" s="88">
        <v>123.456789</v>
      </c>
      <c r="M249" s="88">
        <v>123.456789</v>
      </c>
      <c r="N249" s="88">
        <v>123.456789</v>
      </c>
      <c r="O249" s="88">
        <v>123.456789</v>
      </c>
      <c r="P249" s="88">
        <v>123.456789</v>
      </c>
      <c r="Q249" s="88">
        <v>123.456789</v>
      </c>
    </row>
    <row r="250" spans="1:21" s="9" customFormat="1" ht="25.8" hidden="1" x14ac:dyDescent="0.5">
      <c r="A250" s="8" t="s">
        <v>171</v>
      </c>
      <c r="B250" s="8"/>
      <c r="E250" s="108" t="s">
        <v>4</v>
      </c>
      <c r="F250" s="38"/>
      <c r="G250" s="37"/>
      <c r="H250" s="56">
        <v>123.456789</v>
      </c>
      <c r="I250" s="56">
        <v>123.456789</v>
      </c>
      <c r="J250" s="56">
        <v>123.456789</v>
      </c>
      <c r="K250" s="56">
        <v>123.456789</v>
      </c>
      <c r="L250" s="56">
        <v>123.456789</v>
      </c>
      <c r="M250" s="56">
        <v>123.456789</v>
      </c>
      <c r="N250" s="56">
        <v>123.456789</v>
      </c>
      <c r="O250" s="57">
        <v>123.456789</v>
      </c>
      <c r="P250" s="57">
        <v>123.456789</v>
      </c>
      <c r="Q250" s="57">
        <v>123.456789</v>
      </c>
      <c r="R250" s="57">
        <v>123.456789</v>
      </c>
      <c r="S250" s="57">
        <v>123.456789</v>
      </c>
      <c r="T250" s="58">
        <v>123.456789</v>
      </c>
      <c r="U250" s="60">
        <v>123.456789</v>
      </c>
    </row>
    <row r="251" spans="1:21" s="11" customFormat="1" hidden="1" x14ac:dyDescent="0.3">
      <c r="A251" s="10" t="s">
        <v>2</v>
      </c>
      <c r="B251" s="10"/>
      <c r="E251" s="110" t="s">
        <v>4</v>
      </c>
      <c r="F251" s="20"/>
      <c r="G251" s="20"/>
      <c r="H251" s="69">
        <v>123.456789</v>
      </c>
      <c r="I251" s="69">
        <v>123.456789</v>
      </c>
      <c r="J251" s="69">
        <v>123.456789</v>
      </c>
      <c r="K251" s="69">
        <v>123.456789</v>
      </c>
      <c r="L251" s="69">
        <v>123.456789</v>
      </c>
      <c r="M251" s="69">
        <v>123.456789</v>
      </c>
      <c r="N251" s="69">
        <v>123.456789</v>
      </c>
      <c r="O251" s="62">
        <v>123.456789</v>
      </c>
      <c r="P251" s="62">
        <v>123.456789</v>
      </c>
      <c r="Q251" s="62">
        <v>123.456789</v>
      </c>
      <c r="R251" s="62">
        <v>123.456789</v>
      </c>
      <c r="S251" s="62">
        <v>123.456789</v>
      </c>
      <c r="T251" s="63">
        <v>123.456789</v>
      </c>
      <c r="U251" s="64">
        <v>123.456789</v>
      </c>
    </row>
    <row r="252" spans="1:21" hidden="1" x14ac:dyDescent="0.3">
      <c r="A252" s="1" t="s">
        <v>3</v>
      </c>
      <c r="B252" s="1"/>
    </row>
    <row r="253" spans="1:21" hidden="1" x14ac:dyDescent="0.3">
      <c r="E253" s="111" t="s">
        <v>166</v>
      </c>
    </row>
    <row r="254" spans="1:21" hidden="1" x14ac:dyDescent="0.3">
      <c r="E254" s="92" t="str">
        <f>_xll.TM1RPTVIEW("Finance:MA Cashflow:1060199",0,_xll.TM1RPTTITLE("Finance:m_MA Cashflow",$G$256),_xll.TM1RPTTITLE("Finance:Company",$G$257),_xll.TM1RPTTITLE("Finance:Financial Year",$G$258),_xll.TM1RPTTITLE("Finance:Period YTD",$G$259),_xll.TM1RPTTITLE("Finance:Consolidation Layer",$G$260),_xll.TM1RPTTITLE("Finance:FX Calculation",$G$261),TM1RPTFMTRNG1060199,TM1RPTFMTIDCOL1060199)</f>
        <v>Finance:MA Cashflow:1060199</v>
      </c>
    </row>
    <row r="255" spans="1:21" hidden="1" x14ac:dyDescent="0.3"/>
    <row r="256" spans="1:21" hidden="1" x14ac:dyDescent="0.3">
      <c r="E256" s="112" t="s">
        <v>167</v>
      </c>
      <c r="G256" s="13" t="str">
        <f>_xll.SUBNM("Finance:m_MA Cashflow",,"Value")</f>
        <v>Value</v>
      </c>
      <c r="T256"/>
      <c r="U256" s="26"/>
    </row>
    <row r="257" spans="1:21" hidden="1" x14ac:dyDescent="0.3">
      <c r="E257" s="112" t="s">
        <v>7</v>
      </c>
      <c r="G257" s="13" t="str">
        <f>H25</f>
        <v>GROUP TOTAL</v>
      </c>
      <c r="T257"/>
      <c r="U257" s="26"/>
    </row>
    <row r="258" spans="1:21" hidden="1" x14ac:dyDescent="0.3">
      <c r="E258" s="112" t="s">
        <v>8</v>
      </c>
      <c r="G258" s="13" t="str">
        <f>H26</f>
        <v>FY24</v>
      </c>
      <c r="T258"/>
      <c r="U258" s="26"/>
    </row>
    <row r="259" spans="1:21" hidden="1" x14ac:dyDescent="0.3">
      <c r="E259" s="112" t="s">
        <v>11</v>
      </c>
      <c r="G259" s="13" t="str">
        <f>H29</f>
        <v>Period</v>
      </c>
      <c r="T259"/>
    </row>
    <row r="260" spans="1:21" ht="15" hidden="1" thickBot="1" x14ac:dyDescent="0.35">
      <c r="E260" s="112" t="s">
        <v>12</v>
      </c>
      <c r="G260" s="13" t="str">
        <f>_xll.SUBNM("Finance:Consolidation Layer","Default","Management Accounts")</f>
        <v>Management Accounts</v>
      </c>
      <c r="H260" s="14" t="s">
        <v>13</v>
      </c>
      <c r="I260" s="14" t="s">
        <v>14</v>
      </c>
      <c r="J260" s="14" t="s">
        <v>15</v>
      </c>
      <c r="K260" s="14" t="s">
        <v>16</v>
      </c>
      <c r="L260" s="14" t="s">
        <v>17</v>
      </c>
      <c r="M260" s="14" t="s">
        <v>18</v>
      </c>
      <c r="N260" s="14" t="s">
        <v>19</v>
      </c>
      <c r="O260" s="14" t="s">
        <v>20</v>
      </c>
      <c r="P260" s="14" t="s">
        <v>21</v>
      </c>
      <c r="Q260" s="14" t="s">
        <v>22</v>
      </c>
      <c r="R260" s="14" t="s">
        <v>23</v>
      </c>
      <c r="S260" s="14" t="s">
        <v>24</v>
      </c>
      <c r="U260" t="str">
        <f>$E$18</f>
        <v>P12</v>
      </c>
    </row>
    <row r="261" spans="1:21" hidden="1" x14ac:dyDescent="0.3">
      <c r="E261" s="112" t="s">
        <v>6</v>
      </c>
      <c r="G261" s="13" t="str">
        <f>_xll.SUBNM("Finance:FX Calculation",,"GBP MA")</f>
        <v>GBP MA</v>
      </c>
      <c r="H261" t="str">
        <f t="shared" ref="H261:S261" si="19">IF(H$36 &lt;=$E$17,"Actual",$H$19)</f>
        <v>Actual</v>
      </c>
      <c r="I261" t="str">
        <f t="shared" si="19"/>
        <v>Actual</v>
      </c>
      <c r="J261" t="str">
        <f t="shared" si="19"/>
        <v>Actual</v>
      </c>
      <c r="K261" t="str">
        <f t="shared" si="19"/>
        <v>Actual</v>
      </c>
      <c r="L261" t="str">
        <f t="shared" si="19"/>
        <v>Actual</v>
      </c>
      <c r="M261" t="str">
        <f t="shared" si="19"/>
        <v>Actual</v>
      </c>
      <c r="N261" t="str">
        <f t="shared" si="19"/>
        <v>Actual</v>
      </c>
      <c r="O261" t="str">
        <f t="shared" si="19"/>
        <v>Actual</v>
      </c>
      <c r="P261" t="str">
        <f t="shared" si="19"/>
        <v>Actual</v>
      </c>
      <c r="Q261" t="str">
        <f t="shared" si="19"/>
        <v>Actual</v>
      </c>
      <c r="R261" t="str">
        <f t="shared" si="19"/>
        <v>Actual</v>
      </c>
      <c r="S261" t="str">
        <f t="shared" si="19"/>
        <v>Actual</v>
      </c>
      <c r="T261"/>
      <c r="U261" t="s">
        <v>36</v>
      </c>
    </row>
    <row r="262" spans="1:21" hidden="1" x14ac:dyDescent="0.3">
      <c r="T262"/>
    </row>
    <row r="263" spans="1:21" hidden="1" x14ac:dyDescent="0.3">
      <c r="H263" s="26" t="str">
        <f>H258&amp;H259</f>
        <v/>
      </c>
      <c r="I263" s="26" t="str">
        <f t="shared" ref="I263:S263" si="20">I258&amp;I259</f>
        <v/>
      </c>
      <c r="J263" s="26" t="str">
        <f t="shared" si="20"/>
        <v/>
      </c>
      <c r="K263" s="26" t="str">
        <f t="shared" si="20"/>
        <v/>
      </c>
      <c r="L263" s="26" t="str">
        <f t="shared" si="20"/>
        <v/>
      </c>
      <c r="M263" s="26" t="str">
        <f t="shared" si="20"/>
        <v/>
      </c>
      <c r="N263" s="26" t="str">
        <f t="shared" si="20"/>
        <v/>
      </c>
      <c r="O263" s="26" t="str">
        <f t="shared" si="20"/>
        <v/>
      </c>
      <c r="P263" s="26" t="str">
        <f t="shared" si="20"/>
        <v/>
      </c>
      <c r="Q263" s="26" t="str">
        <f t="shared" si="20"/>
        <v/>
      </c>
      <c r="R263" s="26" t="str">
        <f t="shared" si="20"/>
        <v/>
      </c>
      <c r="S263" s="26" t="str">
        <f t="shared" si="20"/>
        <v/>
      </c>
      <c r="U263" s="26" t="str">
        <f>$H$26</f>
        <v>FY24</v>
      </c>
    </row>
    <row r="264" spans="1:21" hidden="1" x14ac:dyDescent="0.3">
      <c r="H264" s="26" t="str">
        <f t="shared" ref="H264:S264" si="21">H260</f>
        <v>P01</v>
      </c>
      <c r="I264" s="26" t="str">
        <f t="shared" si="21"/>
        <v>P02</v>
      </c>
      <c r="J264" s="26" t="str">
        <f t="shared" si="21"/>
        <v>P03</v>
      </c>
      <c r="K264" s="26" t="str">
        <f t="shared" si="21"/>
        <v>P04</v>
      </c>
      <c r="L264" s="26" t="str">
        <f t="shared" si="21"/>
        <v>P05</v>
      </c>
      <c r="M264" s="26" t="str">
        <f t="shared" si="21"/>
        <v>P06</v>
      </c>
      <c r="N264" s="26" t="str">
        <f t="shared" si="21"/>
        <v>P07</v>
      </c>
      <c r="O264" s="26" t="str">
        <f t="shared" si="21"/>
        <v>P08</v>
      </c>
      <c r="P264" s="26" t="str">
        <f t="shared" si="21"/>
        <v>P09</v>
      </c>
      <c r="Q264" s="26" t="str">
        <f t="shared" si="21"/>
        <v>P10</v>
      </c>
      <c r="R264" s="26" t="str">
        <f t="shared" si="21"/>
        <v>P11</v>
      </c>
      <c r="S264" s="26" t="str">
        <f t="shared" si="21"/>
        <v>P12</v>
      </c>
      <c r="U264" s="26" t="s">
        <v>37</v>
      </c>
    </row>
    <row r="265" spans="1:21" hidden="1" x14ac:dyDescent="0.3">
      <c r="H265" s="27" t="str">
        <f>IF(H261="Actual","A","F")</f>
        <v>A</v>
      </c>
      <c r="I265" s="27" t="str">
        <f t="shared" ref="I265:S265" si="22">IF(I261="Actual","A","F")</f>
        <v>A</v>
      </c>
      <c r="J265" s="27" t="str">
        <f t="shared" si="22"/>
        <v>A</v>
      </c>
      <c r="K265" s="27" t="str">
        <f t="shared" si="22"/>
        <v>A</v>
      </c>
      <c r="L265" s="27" t="str">
        <f t="shared" si="22"/>
        <v>A</v>
      </c>
      <c r="M265" s="27" t="str">
        <f t="shared" si="22"/>
        <v>A</v>
      </c>
      <c r="N265" s="27" t="str">
        <f t="shared" si="22"/>
        <v>A</v>
      </c>
      <c r="O265" s="27" t="str">
        <f t="shared" si="22"/>
        <v>A</v>
      </c>
      <c r="P265" s="27" t="str">
        <f t="shared" si="22"/>
        <v>A</v>
      </c>
      <c r="Q265" s="27" t="str">
        <f t="shared" si="22"/>
        <v>A</v>
      </c>
      <c r="R265" s="27" t="str">
        <f t="shared" si="22"/>
        <v>A</v>
      </c>
      <c r="S265" s="27" t="str">
        <f t="shared" si="22"/>
        <v>A</v>
      </c>
      <c r="U265" s="26" t="s">
        <v>35</v>
      </c>
    </row>
    <row r="266" spans="1:21" s="9" customFormat="1" ht="25.8" x14ac:dyDescent="0.5">
      <c r="A266" s="8" t="str">
        <f t="shared" ref="A266:A274" si="23">IF(C266="1","Total","Leaf")</f>
        <v>Total</v>
      </c>
      <c r="B266" s="8"/>
      <c r="C266" s="9" t="str" cm="1">
        <f t="array" ref="C266">_xll.DBR("Finance:}ElementAttributes_Accounts - Cashflow",E266,"Forecast by Month - Total")</f>
        <v>1</v>
      </c>
      <c r="E266" s="114" t="str">
        <f>_xll.TM1RPTROW($E$254,"Finance:Accounts - Cashflow","Cashflow Reporting Subset",,"Display Name",FALSE,,,FALSE)</f>
        <v>Opening Cash</v>
      </c>
      <c r="F266" s="38"/>
      <c r="G266" s="37"/>
      <c r="H266" s="56">
        <f>_xll.DBRW($E$254,H$261,$G$257,$G$258,H$260,$G$259,$E266,$G$261,$G$260,$G$256)</f>
        <v>10363700.779999997</v>
      </c>
      <c r="I266" s="56">
        <f>_xll.DBRW($E$254,I$261,$G$257,$G$258,I$260,$G$259,$E266,$G$261,$G$260,$G$256)</f>
        <v>7871620.7200000007</v>
      </c>
      <c r="J266" s="56">
        <f>_xll.DBRW($E$254,J$261,$G$257,$G$258,J$260,$G$259,$E266,$G$261,$G$260,$G$256)</f>
        <v>9870760.4100000001</v>
      </c>
      <c r="K266" s="56">
        <f>_xll.DBRW($E$254,K$261,$G$257,$G$258,K$260,$G$259,$E266,$G$261,$G$260,$G$256)</f>
        <v>8201999.2000000002</v>
      </c>
      <c r="L266" s="56">
        <f>_xll.DBRW($E$254,L$261,$G$257,$G$258,L$260,$G$259,$E266,$G$261,$G$260,$G$256)</f>
        <v>10429789.02</v>
      </c>
      <c r="M266" s="56">
        <f>_xll.DBRW($E$254,M$261,$G$257,$G$258,M$260,$G$259,$E266,$G$261,$G$260,$G$256)</f>
        <v>7795689.209999999</v>
      </c>
      <c r="N266" s="56">
        <f>_xll.DBRW($E$254,N$261,$G$257,$G$258,N$260,$G$259,$E266,$G$261,$G$260,$G$256)</f>
        <v>7133784</v>
      </c>
      <c r="O266" s="57">
        <f>_xll.DBRW($E$254,O$261,$G$257,$G$258,O$260,$G$259,$E266,$G$261,$G$260,$G$256)</f>
        <v>4384722.4399999995</v>
      </c>
      <c r="P266" s="57">
        <f>_xll.DBRW($E$254,P$261,$G$257,$G$258,P$260,$G$259,$E266,$G$261,$G$260,$G$256)</f>
        <v>5270661.84</v>
      </c>
      <c r="Q266" s="57">
        <f>_xll.DBRW($E$254,Q$261,$G$257,$G$258,Q$260,$G$259,$E266,$G$261,$G$260,$G$256)</f>
        <v>4770785.74</v>
      </c>
      <c r="R266" s="57">
        <f>_xll.DBRW($E$254,R$261,$G$257,$G$258,R$260,$G$259,$E266,$G$261,$G$260,$G$256)</f>
        <v>4591563.9390634215</v>
      </c>
      <c r="S266" s="57">
        <f>_xll.DBRW($E$254,S$261,$G$257,$G$258,S$260,$G$259,$E266,$G$261,$G$260,$G$256)</f>
        <v>5092631.7864970975</v>
      </c>
      <c r="T266" s="58"/>
      <c r="U266" s="60">
        <f>_xll.DBRW($E$254,U$261,$G$257,$G$258,U$260,$G$259,$E266,$G$261,$G$260,$G$256)</f>
        <v>5092631.7864970975</v>
      </c>
    </row>
    <row r="267" spans="1:21" s="11" customFormat="1" x14ac:dyDescent="0.3">
      <c r="A267" s="10" t="str">
        <f t="shared" si="23"/>
        <v>Leaf</v>
      </c>
      <c r="B267" s="10"/>
      <c r="C267" s="11" t="str" cm="1">
        <f t="array" ref="C267">_xll.DBR("Finance:}ElementAttributes_Accounts - Cashflow",E267,"Forecast by Month - Total")</f>
        <v/>
      </c>
      <c r="E267" s="113" t="s">
        <v>187</v>
      </c>
      <c r="F267" s="20"/>
      <c r="G267" s="20"/>
      <c r="H267" s="69">
        <f>_xll.DBRW($E$254,H$261,$G$257,$G$258,H$260,$G$259,$E267,$G$261,$G$260,$G$256)</f>
        <v>-72422.24762568099</v>
      </c>
      <c r="I267" s="69">
        <f>_xll.DBRW($E$254,I$261,$G$257,$G$258,I$260,$G$259,$E267,$G$261,$G$260,$G$256)</f>
        <v>9462.0929865386352</v>
      </c>
      <c r="J267" s="69">
        <f>_xll.DBRW($E$254,J$261,$G$257,$G$258,J$260,$G$259,$E267,$G$261,$G$260,$G$256)</f>
        <v>-141212.61636449976</v>
      </c>
      <c r="K267" s="69">
        <f>_xll.DBRW($E$254,K$261,$G$257,$G$258,K$260,$G$259,$E267,$G$261,$G$260,$G$256)</f>
        <v>-74100.461472809868</v>
      </c>
      <c r="L267" s="69">
        <f>_xll.DBRW($E$254,L$261,$G$257,$G$258,L$260,$G$259,$E267,$G$261,$G$260,$G$256)</f>
        <v>100048.28729821071</v>
      </c>
      <c r="M267" s="69">
        <f>_xll.DBRW($E$254,M$261,$G$257,$G$258,M$260,$G$259,$E267,$G$261,$G$260,$G$256)</f>
        <v>139641.77668057726</v>
      </c>
      <c r="N267" s="69">
        <f>_xll.DBRW($E$254,N$261,$G$257,$G$258,N$260,$G$259,$E267,$G$261,$G$260,$G$256)</f>
        <v>23006.165319948199</v>
      </c>
      <c r="O267" s="62">
        <f>_xll.DBRW($E$254,O$261,$G$257,$G$258,O$260,$G$259,$E267,$G$261,$G$260,$G$256)</f>
        <v>-73727.113589324756</v>
      </c>
      <c r="P267" s="62">
        <f>_xll.DBRW($E$254,P$261,$G$257,$G$258,P$260,$G$259,$E267,$G$261,$G$260,$G$256)</f>
        <v>-33974.895379345318</v>
      </c>
      <c r="Q267" s="62">
        <f>_xll.DBRW($E$254,Q$261,$G$257,$G$258,Q$260,$G$259,$E267,$G$261,$G$260,$G$256)</f>
        <v>-8385.3923164043808</v>
      </c>
      <c r="R267" s="62">
        <f>_xll.DBRW($E$254,R$261,$G$257,$G$258,R$260,$G$259,$E267,$G$261,$G$260,$G$256)</f>
        <v>-5746.6503038887749</v>
      </c>
      <c r="S267" s="62">
        <f>_xll.DBRW($E$254,S$261,$G$257,$G$258,S$260,$G$259,$E267,$G$261,$G$260,$G$256)</f>
        <v>5425.4903319353471</v>
      </c>
      <c r="T267" s="63"/>
      <c r="U267" s="64">
        <f>_xll.DBRW($E$254,U$261,$G$257,$G$258,U$260,$G$259,$E267,$G$261,$G$260,$G$256)</f>
        <v>5425.4903319353471</v>
      </c>
    </row>
    <row r="268" spans="1:21" s="11" customFormat="1" x14ac:dyDescent="0.3">
      <c r="A268" s="10" t="str">
        <f t="shared" si="23"/>
        <v>Leaf</v>
      </c>
      <c r="B268" s="10"/>
      <c r="C268" s="11" t="str" cm="1">
        <f t="array" ref="C268">_xll.DBR("Finance:}ElementAttributes_Accounts - Cashflow",E268,"Forecast by Month - Total")</f>
        <v/>
      </c>
      <c r="E268" s="113" t="s">
        <v>188</v>
      </c>
      <c r="F268" s="20"/>
      <c r="G268" s="20"/>
      <c r="H268" s="69">
        <f>_xll.DBRW($E$254,H$261,$G$257,$G$258,H$260,$G$259,$E268,$G$261,$G$260,$G$256)</f>
        <v>10291278.532374319</v>
      </c>
      <c r="I268" s="69">
        <f>_xll.DBRW($E$254,I$261,$G$257,$G$258,I$260,$G$259,$E268,$G$261,$G$260,$G$256)</f>
        <v>7881082.8129865397</v>
      </c>
      <c r="J268" s="69">
        <f>_xll.DBRW($E$254,J$261,$G$257,$G$258,J$260,$G$259,$E268,$G$261,$G$260,$G$256)</f>
        <v>9729547.7936355025</v>
      </c>
      <c r="K268" s="69">
        <f>_xll.DBRW($E$254,K$261,$G$257,$G$258,K$260,$G$259,$E268,$G$261,$G$260,$G$256)</f>
        <v>8127898.738527189</v>
      </c>
      <c r="L268" s="69">
        <f>_xll.DBRW($E$254,L$261,$G$257,$G$258,L$260,$G$259,$E268,$G$261,$G$260,$G$256)</f>
        <v>10529837.30729821</v>
      </c>
      <c r="M268" s="69">
        <f>_xll.DBRW($E$254,M$261,$G$257,$G$258,M$260,$G$259,$E268,$G$261,$G$260,$G$256)</f>
        <v>7935330.9866805766</v>
      </c>
      <c r="N268" s="69">
        <f>_xll.DBRW($E$254,N$261,$G$257,$G$258,N$260,$G$259,$E268,$G$261,$G$260,$G$256)</f>
        <v>7156790.1653199485</v>
      </c>
      <c r="O268" s="62">
        <f>_xll.DBRW($E$254,O$261,$G$257,$G$258,O$260,$G$259,$E268,$G$261,$G$260,$G$256)</f>
        <v>4310995.3264106745</v>
      </c>
      <c r="P268" s="62">
        <f>_xll.DBRW($E$254,P$261,$G$257,$G$258,P$260,$G$259,$E268,$G$261,$G$260,$G$256)</f>
        <v>5236686.9446206549</v>
      </c>
      <c r="Q268" s="62">
        <f>_xll.DBRW($E$254,Q$261,$G$257,$G$258,Q$260,$G$259,$E268,$G$261,$G$260,$G$256)</f>
        <v>4762400.3476835955</v>
      </c>
      <c r="R268" s="62">
        <f>_xll.DBRW($E$254,R$261,$G$257,$G$258,R$260,$G$259,$E268,$G$261,$G$260,$G$256)</f>
        <v>4585817.2887595315</v>
      </c>
      <c r="S268" s="62">
        <f>_xll.DBRW($E$254,S$261,$G$257,$G$258,S$260,$G$259,$E268,$G$261,$G$260,$G$256)</f>
        <v>5098057.2768290322</v>
      </c>
      <c r="T268" s="63"/>
      <c r="U268" s="64">
        <f>_xll.DBRW($E$254,U$261,$G$257,$G$258,U$260,$G$259,$E268,$G$261,$G$260,$G$256)</f>
        <v>5098057.2768290322</v>
      </c>
    </row>
    <row r="269" spans="1:21" s="11" customFormat="1" x14ac:dyDescent="0.3">
      <c r="A269" s="10" t="str">
        <f t="shared" si="23"/>
        <v>Leaf</v>
      </c>
      <c r="B269" s="10"/>
      <c r="C269" s="11" t="str" cm="1">
        <f t="array" ref="C269">_xll.DBR("Finance:}ElementAttributes_Accounts - Cashflow",E269,"Forecast by Month - Total")</f>
        <v/>
      </c>
      <c r="E269" s="113" t="s">
        <v>172</v>
      </c>
      <c r="F269" s="20"/>
      <c r="G269" s="20"/>
      <c r="H269" s="69">
        <f>_xll.DBRW($E$254,H$261,$G$257,$G$258,H$260,$G$259,$E269,$G$261,$G$260,$G$256)</f>
        <v>78236.170000000478</v>
      </c>
      <c r="I269" s="69">
        <f>_xll.DBRW($E$254,I$261,$G$257,$G$258,I$260,$G$259,$E269,$G$261,$G$260,$G$256)</f>
        <v>141462.92000000004</v>
      </c>
      <c r="J269" s="69">
        <f>_xll.DBRW($E$254,J$261,$G$257,$G$258,J$260,$G$259,$E269,$G$261,$G$260,$G$256)</f>
        <v>479968.70999999985</v>
      </c>
      <c r="K269" s="69">
        <f>_xll.DBRW($E$254,K$261,$G$257,$G$258,K$260,$G$259,$E269,$G$261,$G$260,$G$256)</f>
        <v>66534.869999995717</v>
      </c>
      <c r="L269" s="69">
        <f>_xll.DBRW($E$254,L$261,$G$257,$G$258,L$260,$G$259,$E269,$G$261,$G$260,$G$256)</f>
        <v>215665.10000001243</v>
      </c>
      <c r="M269" s="69">
        <f>_xll.DBRW($E$254,M$261,$G$257,$G$258,M$260,$G$259,$E269,$G$261,$G$260,$G$256)</f>
        <v>861069.31999998167</v>
      </c>
      <c r="N269" s="69">
        <f>_xll.DBRW($E$254,N$261,$G$257,$G$258,N$260,$G$259,$E269,$G$261,$G$260,$G$256)</f>
        <v>182031.60000000728</v>
      </c>
      <c r="O269" s="62">
        <f>_xll.DBRW($E$254,O$261,$G$257,$G$258,O$260,$G$259,$E269,$G$261,$G$260,$G$256)</f>
        <v>-114372.68000000188</v>
      </c>
      <c r="P269" s="62">
        <f>_xll.DBRW($E$254,P$261,$G$257,$G$258,P$260,$G$259,$E269,$G$261,$G$260,$G$256)</f>
        <v>701050.78999999072</v>
      </c>
      <c r="Q269" s="62">
        <f>_xll.DBRW($E$254,Q$261,$G$257,$G$258,Q$260,$G$259,$E269,$G$261,$G$260,$G$256)</f>
        <v>276918.74741080485</v>
      </c>
      <c r="R269" s="62">
        <f>_xll.DBRW($E$254,R$261,$G$257,$G$258,R$260,$G$259,$E269,$G$261,$G$260,$G$256)</f>
        <v>977091.79736243316</v>
      </c>
      <c r="S269" s="62">
        <f>_xll.DBRW($E$254,S$261,$G$257,$G$258,S$260,$G$259,$E269,$G$261,$G$260,$G$256)</f>
        <v>1995461.7087107501</v>
      </c>
      <c r="T269" s="63"/>
      <c r="U269" s="64">
        <f>_xll.DBRW($E$254,U$261,$G$257,$G$258,U$260,$G$259,$E269,$G$261,$G$260,$G$256)</f>
        <v>1995461.7087107501</v>
      </c>
    </row>
    <row r="270" spans="1:21" s="11" customFormat="1" x14ac:dyDescent="0.3">
      <c r="A270" s="10" t="str">
        <f t="shared" si="23"/>
        <v>Leaf</v>
      </c>
      <c r="B270" s="10"/>
      <c r="C270" s="11" t="str" cm="1">
        <f t="array" ref="C270">_xll.DBR("Finance:}ElementAttributes_Accounts - Cashflow",E270,"Forecast by Month - Total")</f>
        <v/>
      </c>
      <c r="E270" s="113" t="s">
        <v>179</v>
      </c>
      <c r="F270" s="20"/>
      <c r="G270" s="20"/>
      <c r="H270" s="69">
        <f>_xll.DBRW($E$254,H$261,$G$257,$G$258,H$260,$G$259,$E270,$G$261,$G$260,$G$256)</f>
        <v>395626.56</v>
      </c>
      <c r="I270" s="69">
        <f>_xll.DBRW($E$254,I$261,$G$257,$G$258,I$260,$G$259,$E270,$G$261,$G$260,$G$256)</f>
        <v>463118.88000000006</v>
      </c>
      <c r="J270" s="69">
        <f>_xll.DBRW($E$254,J$261,$G$257,$G$258,J$260,$G$259,$E270,$G$261,$G$260,$G$256)</f>
        <v>482400.16000000009</v>
      </c>
      <c r="K270" s="69">
        <f>_xll.DBRW($E$254,K$261,$G$257,$G$258,K$260,$G$259,$E270,$G$261,$G$260,$G$256)</f>
        <v>402455.83</v>
      </c>
      <c r="L270" s="69">
        <f>_xll.DBRW($E$254,L$261,$G$257,$G$258,L$260,$G$259,$E270,$G$261,$G$260,$G$256)</f>
        <v>406896.34999999986</v>
      </c>
      <c r="M270" s="69">
        <f>_xll.DBRW($E$254,M$261,$G$257,$G$258,M$260,$G$259,$E270,$G$261,$G$260,$G$256)</f>
        <v>388162.57000000007</v>
      </c>
      <c r="N270" s="69">
        <f>_xll.DBRW($E$254,N$261,$G$257,$G$258,N$260,$G$259,$E270,$G$261,$G$260,$G$256)</f>
        <v>397691.74999999994</v>
      </c>
      <c r="O270" s="62">
        <f>_xll.DBRW($E$254,O$261,$G$257,$G$258,O$260,$G$259,$E270,$G$261,$G$260,$G$256)</f>
        <v>402449.28</v>
      </c>
      <c r="P270" s="62">
        <f>_xll.DBRW($E$254,P$261,$G$257,$G$258,P$260,$G$259,$E270,$G$261,$G$260,$G$256)</f>
        <v>329216.91999999987</v>
      </c>
      <c r="Q270" s="62">
        <f>_xll.DBRW($E$254,Q$261,$G$257,$G$258,Q$260,$G$259,$E270,$G$261,$G$260,$G$256)</f>
        <v>399737.52149554912</v>
      </c>
      <c r="R270" s="62">
        <f>_xll.DBRW($E$254,R$261,$G$257,$G$258,R$260,$G$259,$E270,$G$261,$G$260,$G$256)</f>
        <v>400647.49795481644</v>
      </c>
      <c r="S270" s="62">
        <f>_xll.DBRW($E$254,S$261,$G$257,$G$258,S$260,$G$259,$E270,$G$261,$G$260,$G$256)</f>
        <v>405167.40331407078</v>
      </c>
      <c r="T270" s="63"/>
      <c r="U270" s="64">
        <f>_xll.DBRW($E$254,U$261,$G$257,$G$258,U$260,$G$259,$E270,$G$261,$G$260,$G$256)</f>
        <v>405167.40331407078</v>
      </c>
    </row>
    <row r="271" spans="1:21" s="11" customFormat="1" x14ac:dyDescent="0.3">
      <c r="A271" s="10" t="str">
        <f t="shared" si="23"/>
        <v>Leaf</v>
      </c>
      <c r="B271" s="10"/>
      <c r="C271" s="11" t="str" cm="1">
        <f t="array" ref="C271">_xll.DBR("Finance:}ElementAttributes_Accounts - Cashflow",E271,"Forecast by Month - Total")</f>
        <v/>
      </c>
      <c r="E271" s="113" t="s">
        <v>180</v>
      </c>
      <c r="F271" s="20"/>
      <c r="G271" s="20"/>
      <c r="H271" s="69">
        <f>_xll.DBRW($E$254,H$261,$G$257,$G$258,H$260,$G$259,$E271,$G$261,$G$260,$G$256)</f>
        <v>225991.99999999997</v>
      </c>
      <c r="I271" s="69">
        <f>_xll.DBRW($E$254,I$261,$G$257,$G$258,I$260,$G$259,$E271,$G$261,$G$260,$G$256)</f>
        <v>227096.87999999998</v>
      </c>
      <c r="J271" s="69">
        <f>_xll.DBRW($E$254,J$261,$G$257,$G$258,J$260,$G$259,$E271,$G$261,$G$260,$G$256)</f>
        <v>221729.25</v>
      </c>
      <c r="K271" s="69">
        <f>_xll.DBRW($E$254,K$261,$G$257,$G$258,K$260,$G$259,$E271,$G$261,$G$260,$G$256)</f>
        <v>208151.65</v>
      </c>
      <c r="L271" s="69">
        <f>_xll.DBRW($E$254,L$261,$G$257,$G$258,L$260,$G$259,$E271,$G$261,$G$260,$G$256)</f>
        <v>215738.97</v>
      </c>
      <c r="M271" s="69">
        <f>_xll.DBRW($E$254,M$261,$G$257,$G$258,M$260,$G$259,$E271,$G$261,$G$260,$G$256)</f>
        <v>220125.55000000002</v>
      </c>
      <c r="N271" s="69">
        <f>_xll.DBRW($E$254,N$261,$G$257,$G$258,N$260,$G$259,$E271,$G$261,$G$260,$G$256)</f>
        <v>220846.97</v>
      </c>
      <c r="O271" s="62">
        <f>_xll.DBRW($E$254,O$261,$G$257,$G$258,O$260,$G$259,$E271,$G$261,$G$260,$G$256)</f>
        <v>216538.92999999993</v>
      </c>
      <c r="P271" s="62">
        <f>_xll.DBRW($E$254,P$261,$G$257,$G$258,P$260,$G$259,$E271,$G$261,$G$260,$G$256)</f>
        <v>225329.00999999998</v>
      </c>
      <c r="Q271" s="62">
        <f>_xll.DBRW($E$254,Q$261,$G$257,$G$258,Q$260,$G$259,$E271,$G$261,$G$260,$G$256)</f>
        <v>215982.09193228243</v>
      </c>
      <c r="R271" s="62">
        <f>_xll.DBRW($E$254,R$261,$G$257,$G$258,R$260,$G$259,$E271,$G$261,$G$260,$G$256)</f>
        <v>215775.91064261054</v>
      </c>
      <c r="S271" s="62">
        <f>_xll.DBRW($E$254,S$261,$G$257,$G$258,S$260,$G$259,$E271,$G$261,$G$260,$G$256)</f>
        <v>274856.67230190843</v>
      </c>
      <c r="T271" s="63"/>
      <c r="U271" s="64">
        <f>_xll.DBRW($E$254,U$261,$G$257,$G$258,U$260,$G$259,$E271,$G$261,$G$260,$G$256)</f>
        <v>274856.67230190843</v>
      </c>
    </row>
    <row r="272" spans="1:21" s="11" customFormat="1" x14ac:dyDescent="0.3">
      <c r="A272" s="10" t="str">
        <f t="shared" si="23"/>
        <v>Leaf</v>
      </c>
      <c r="B272" s="10"/>
      <c r="C272" s="11" t="str" cm="1">
        <f t="array" ref="C272">_xll.DBR("Finance:}ElementAttributes_Accounts - Cashflow",E272,"Forecast by Month - Total")</f>
        <v/>
      </c>
      <c r="E272" s="113" t="s">
        <v>102</v>
      </c>
      <c r="F272" s="20"/>
      <c r="G272" s="20"/>
      <c r="H272" s="69">
        <f>_xll.DBRW($E$254,H$261,$G$257,$G$258,H$260,$G$259,$E272,$G$261,$G$260,$G$256)</f>
        <v>18146.830000000002</v>
      </c>
      <c r="I272" s="69">
        <f>_xll.DBRW($E$254,I$261,$G$257,$G$258,I$260,$G$259,$E272,$G$261,$G$260,$G$256)</f>
        <v>18146.830000000002</v>
      </c>
      <c r="J272" s="69">
        <f>_xll.DBRW($E$254,J$261,$G$257,$G$258,J$260,$G$259,$E272,$G$261,$G$260,$G$256)</f>
        <v>18146.830000000002</v>
      </c>
      <c r="K272" s="69">
        <f>_xll.DBRW($E$254,K$261,$G$257,$G$258,K$260,$G$259,$E272,$G$261,$G$260,$G$256)</f>
        <v>27509.95</v>
      </c>
      <c r="L272" s="69">
        <f>_xll.DBRW($E$254,L$261,$G$257,$G$258,L$260,$G$259,$E272,$G$261,$G$260,$G$256)</f>
        <v>23852.85</v>
      </c>
      <c r="M272" s="69">
        <f>_xll.DBRW($E$254,M$261,$G$257,$G$258,M$260,$G$259,$E272,$G$261,$G$260,$G$256)</f>
        <v>24002.06</v>
      </c>
      <c r="N272" s="69">
        <f>_xll.DBRW($E$254,N$261,$G$257,$G$258,N$260,$G$259,$E272,$G$261,$G$260,$G$256)</f>
        <v>-11487.389999999996</v>
      </c>
      <c r="O272" s="62">
        <f>_xll.DBRW($E$254,O$261,$G$257,$G$258,O$260,$G$259,$E272,$G$261,$G$260,$G$256)</f>
        <v>20972.329999999998</v>
      </c>
      <c r="P272" s="62">
        <f>_xll.DBRW($E$254,P$261,$G$257,$G$258,P$260,$G$259,$E272,$G$261,$G$260,$G$256)</f>
        <v>20560.430000000004</v>
      </c>
      <c r="Q272" s="62">
        <f>_xll.DBRW($E$254,Q$261,$G$257,$G$258,Q$260,$G$259,$E272,$G$261,$G$260,$G$256)</f>
        <v>24012.79920852352</v>
      </c>
      <c r="R272" s="62">
        <f>_xll.DBRW($E$254,R$261,$G$257,$G$258,R$260,$G$259,$E272,$G$261,$G$260,$G$256)</f>
        <v>14906.161154864609</v>
      </c>
      <c r="S272" s="62">
        <f>_xll.DBRW($E$254,S$261,$G$257,$G$258,S$260,$G$259,$E272,$G$261,$G$260,$G$256)</f>
        <v>-43199.227839712301</v>
      </c>
      <c r="T272" s="63"/>
      <c r="U272" s="64">
        <f>_xll.DBRW($E$254,U$261,$G$257,$G$258,U$260,$G$259,$E272,$G$261,$G$260,$G$256)</f>
        <v>-43199.227839712301</v>
      </c>
    </row>
    <row r="273" spans="1:21" s="9" customFormat="1" ht="25.8" x14ac:dyDescent="0.5">
      <c r="A273" s="8" t="str">
        <f t="shared" si="23"/>
        <v>Total</v>
      </c>
      <c r="B273" s="8"/>
      <c r="C273" s="9" t="str" cm="1">
        <f t="array" ref="C273">_xll.DBR("Finance:}ElementAttributes_Accounts - Cashflow",E273,"Forecast by Month - Total")</f>
        <v>1</v>
      </c>
      <c r="E273" s="114" t="s">
        <v>168</v>
      </c>
      <c r="F273" s="38"/>
      <c r="G273" s="37"/>
      <c r="H273" s="56">
        <f>_xll.DBRW($E$254,H$261,$G$257,$G$258,H$260,$G$259,$E273,$G$261,$G$260,$G$256)</f>
        <v>718001.56000000041</v>
      </c>
      <c r="I273" s="56">
        <f>_xll.DBRW($E$254,I$261,$G$257,$G$258,I$260,$G$259,$E273,$G$261,$G$260,$G$256)</f>
        <v>849825.51</v>
      </c>
      <c r="J273" s="56">
        <f>_xll.DBRW($E$254,J$261,$G$257,$G$258,J$260,$G$259,$E273,$G$261,$G$260,$G$256)</f>
        <v>1202244.9499999997</v>
      </c>
      <c r="K273" s="56">
        <f>_xll.DBRW($E$254,K$261,$G$257,$G$258,K$260,$G$259,$E273,$G$261,$G$260,$G$256)</f>
        <v>704652.29999999574</v>
      </c>
      <c r="L273" s="56">
        <f>_xll.DBRW($E$254,L$261,$G$257,$G$258,L$260,$G$259,$E273,$G$261,$G$260,$G$256)</f>
        <v>862153.27000001224</v>
      </c>
      <c r="M273" s="56">
        <f>_xll.DBRW($E$254,M$261,$G$257,$G$258,M$260,$G$259,$E273,$G$261,$G$260,$G$256)</f>
        <v>1493359.4999999818</v>
      </c>
      <c r="N273" s="56">
        <f>_xll.DBRW($E$254,N$261,$G$257,$G$258,N$260,$G$259,$E273,$G$261,$G$260,$G$256)</f>
        <v>789082.93000000715</v>
      </c>
      <c r="O273" s="57">
        <f>_xll.DBRW($E$254,O$261,$G$257,$G$258,O$260,$G$259,$E273,$G$261,$G$260,$G$256)</f>
        <v>525587.85999999801</v>
      </c>
      <c r="P273" s="57">
        <f>_xll.DBRW($E$254,P$261,$G$257,$G$258,P$260,$G$259,$E273,$G$261,$G$260,$G$256)</f>
        <v>1276157.1499999906</v>
      </c>
      <c r="Q273" s="57">
        <f>_xll.DBRW($E$254,Q$261,$G$257,$G$258,Q$260,$G$259,$E273,$G$261,$G$260,$G$256)</f>
        <v>916651.16004715988</v>
      </c>
      <c r="R273" s="57">
        <f>_xll.DBRW($E$254,R$261,$G$257,$G$258,R$260,$G$259,$E273,$G$261,$G$260,$G$256)</f>
        <v>1608421.3671147248</v>
      </c>
      <c r="S273" s="57">
        <f>_xll.DBRW($E$254,S$261,$G$257,$G$258,S$260,$G$259,$E273,$G$261,$G$260,$G$256)</f>
        <v>2632286.5564870168</v>
      </c>
      <c r="T273" s="58"/>
      <c r="U273" s="60">
        <f>_xll.DBRW($E$254,U$261,$G$257,$G$258,U$260,$G$259,$E273,$G$261,$G$260,$G$256)</f>
        <v>2632286.5564870168</v>
      </c>
    </row>
    <row r="274" spans="1:21" s="11" customFormat="1" x14ac:dyDescent="0.3">
      <c r="A274" s="10" t="str">
        <f t="shared" si="23"/>
        <v>Leaf</v>
      </c>
      <c r="B274" s="10"/>
      <c r="C274" s="11" t="str" cm="1">
        <f t="array" ref="C274">_xll.DBR("Finance:}ElementAttributes_Accounts - Cashflow",E274,"Forecast by Month - Total")</f>
        <v/>
      </c>
      <c r="E274" s="113" t="s">
        <v>79</v>
      </c>
      <c r="F274" s="20"/>
      <c r="G274" s="20"/>
      <c r="H274" s="69">
        <f>_xll.DBRW($E$254,H$261,$G$257,$G$258,H$260,$G$259,$E274,$G$261,$G$260,$G$256)</f>
        <v>-208620.62000000081</v>
      </c>
      <c r="I274" s="69">
        <f>_xll.DBRW($E$254,I$261,$G$257,$G$258,I$260,$G$259,$E274,$G$261,$G$260,$G$256)</f>
        <v>-100580.97999999979</v>
      </c>
      <c r="J274" s="69">
        <f>_xll.DBRW($E$254,J$261,$G$257,$G$258,J$260,$G$259,$E274,$G$261,$G$260,$G$256)</f>
        <v>1604467.79</v>
      </c>
      <c r="K274" s="69">
        <f>_xll.DBRW($E$254,K$261,$G$257,$G$258,K$260,$G$259,$E274,$G$261,$G$260,$G$256)</f>
        <v>448645.5</v>
      </c>
      <c r="L274" s="69">
        <f>_xll.DBRW($E$254,L$261,$G$257,$G$258,L$260,$G$259,$E274,$G$261,$G$260,$G$256)</f>
        <v>885951.66999999969</v>
      </c>
      <c r="M274" s="69">
        <f>_xll.DBRW($E$254,M$261,$G$257,$G$258,M$260,$G$259,$E274,$G$261,$G$260,$G$256)</f>
        <v>534892.0399999998</v>
      </c>
      <c r="N274" s="69">
        <f>_xll.DBRW($E$254,N$261,$G$257,$G$258,N$260,$G$259,$E274,$G$261,$G$260,$G$256)</f>
        <v>157866.75000000026</v>
      </c>
      <c r="O274" s="62">
        <f>_xll.DBRW($E$254,O$261,$G$257,$G$258,O$260,$G$259,$E274,$G$261,$G$260,$G$256)</f>
        <v>-69727.070000000182</v>
      </c>
      <c r="P274" s="62">
        <f>_xll.DBRW($E$254,P$261,$G$257,$G$258,P$260,$G$259,$E274,$G$261,$G$260,$G$256)</f>
        <v>315808.03000000026</v>
      </c>
      <c r="Q274" s="62">
        <f>_xll.DBRW($E$254,Q$261,$G$257,$G$258,Q$260,$G$259,$E274,$G$261,$G$260,$G$256)</f>
        <v>261291.58161199157</v>
      </c>
      <c r="R274" s="62">
        <f>_xll.DBRW($E$254,R$261,$G$257,$G$258,R$260,$G$259,$E274,$G$261,$G$260,$G$256)</f>
        <v>533974.98258515797</v>
      </c>
      <c r="S274" s="62">
        <f>_xll.DBRW($E$254,S$261,$G$257,$G$258,S$260,$G$259,$E274,$G$261,$G$260,$G$256)</f>
        <v>319783.44238138542</v>
      </c>
      <c r="T274" s="63"/>
      <c r="U274" s="64">
        <f>_xll.DBRW($E$254,U$261,$G$257,$G$258,U$260,$G$259,$E274,$G$261,$G$260,$G$256)</f>
        <v>319783.44238138542</v>
      </c>
    </row>
    <row r="275" spans="1:21" s="11" customFormat="1" x14ac:dyDescent="0.3">
      <c r="A275" s="10" t="str">
        <f t="shared" ref="A275:A297" si="24">IF(C275="1","Total","Leaf")</f>
        <v>Leaf</v>
      </c>
      <c r="B275" s="10"/>
      <c r="C275" s="11" t="str" cm="1">
        <f t="array" ref="C275">_xll.DBR("Finance:}ElementAttributes_Accounts - Cashflow",E275,"Forecast by Month - Total")</f>
        <v/>
      </c>
      <c r="E275" s="113" t="s">
        <v>80</v>
      </c>
      <c r="F275" s="20"/>
      <c r="G275" s="20"/>
      <c r="H275" s="69">
        <f>_xll.DBRW($E$254,H$261,$G$257,$G$258,H$260,$G$259,$E275,$G$261,$G$260,$G$256)</f>
        <v>1854844.6199999999</v>
      </c>
      <c r="I275" s="69">
        <f>_xll.DBRW($E$254,I$261,$G$257,$G$258,I$260,$G$259,$E275,$G$261,$G$260,$G$256)</f>
        <v>-2608532.79</v>
      </c>
      <c r="J275" s="69">
        <f>_xll.DBRW($E$254,J$261,$G$257,$G$258,J$260,$G$259,$E275,$G$261,$G$260,$G$256)</f>
        <v>1113536.7999999989</v>
      </c>
      <c r="K275" s="69">
        <f>_xll.DBRW($E$254,K$261,$G$257,$G$258,K$260,$G$259,$E275,$G$261,$G$260,$G$256)</f>
        <v>2189365.0900000008</v>
      </c>
      <c r="L275" s="69">
        <f>_xll.DBRW($E$254,L$261,$G$257,$G$258,L$260,$G$259,$E275,$G$261,$G$260,$G$256)</f>
        <v>1000872.2499999994</v>
      </c>
      <c r="M275" s="69">
        <f>_xll.DBRW($E$254,M$261,$G$257,$G$258,M$260,$G$259,$E275,$G$261,$G$260,$G$256)</f>
        <v>-1019106.3699999999</v>
      </c>
      <c r="N275" s="69">
        <f>_xll.DBRW($E$254,N$261,$G$257,$G$258,N$260,$G$259,$E275,$G$261,$G$260,$G$256)</f>
        <v>31912.29999999993</v>
      </c>
      <c r="O275" s="62">
        <f>_xll.DBRW($E$254,O$261,$G$257,$G$258,O$260,$G$259,$E275,$G$261,$G$260,$G$256)</f>
        <v>-256739.0900000002</v>
      </c>
      <c r="P275" s="62">
        <f>_xll.DBRW($E$254,P$261,$G$257,$G$258,P$260,$G$259,$E275,$G$261,$G$260,$G$256)</f>
        <v>1498244.4600000004</v>
      </c>
      <c r="Q275" s="62">
        <f>_xll.DBRW($E$254,Q$261,$G$257,$G$258,Q$260,$G$259,$E275,$G$261,$G$260,$G$256)</f>
        <v>-294334.14482346812</v>
      </c>
      <c r="R275" s="62">
        <f>_xll.DBRW($E$254,R$261,$G$257,$G$258,R$260,$G$259,$E275,$G$261,$G$260,$G$256)</f>
        <v>-2146368.7575682751</v>
      </c>
      <c r="S275" s="62">
        <f>_xll.DBRW($E$254,S$261,$G$257,$G$258,S$260,$G$259,$E275,$G$261,$G$260,$G$256)</f>
        <v>936217.54115322535</v>
      </c>
      <c r="T275" s="63"/>
      <c r="U275" s="64">
        <f>_xll.DBRW($E$254,U$261,$G$257,$G$258,U$260,$G$259,$E275,$G$261,$G$260,$G$256)</f>
        <v>936217.54115322535</v>
      </c>
    </row>
    <row r="276" spans="1:21" s="11" customFormat="1" x14ac:dyDescent="0.3">
      <c r="A276" s="10" t="str">
        <f t="shared" si="24"/>
        <v>Leaf</v>
      </c>
      <c r="B276" s="10"/>
      <c r="C276" s="11" t="str" cm="1">
        <f t="array" ref="C276">_xll.DBR("Finance:}ElementAttributes_Accounts - Cashflow",E276,"Forecast by Month - Total")</f>
        <v/>
      </c>
      <c r="E276" s="113" t="s">
        <v>81</v>
      </c>
      <c r="F276" s="20"/>
      <c r="G276" s="20"/>
      <c r="H276" s="69">
        <f>_xll.DBRW($E$254,H$261,$G$257,$G$258,H$260,$G$259,$E276,$G$261,$G$260,$G$256)</f>
        <v>-2914869.080000001</v>
      </c>
      <c r="I276" s="69">
        <f>_xll.DBRW($E$254,I$261,$G$257,$G$258,I$260,$G$259,$E276,$G$261,$G$260,$G$256)</f>
        <v>2458235.8800000004</v>
      </c>
      <c r="J276" s="69">
        <f>_xll.DBRW($E$254,J$261,$G$257,$G$258,J$260,$G$259,$E276,$G$261,$G$260,$G$256)</f>
        <v>-63798.020000000062</v>
      </c>
      <c r="K276" s="69">
        <f>_xll.DBRW($E$254,K$261,$G$257,$G$258,K$260,$G$259,$E276,$G$261,$G$260,$G$256)</f>
        <v>-789334.90999999968</v>
      </c>
      <c r="L276" s="69">
        <f>_xll.DBRW($E$254,L$261,$G$257,$G$258,L$260,$G$259,$E276,$G$261,$G$260,$G$256)</f>
        <v>-1668829.2100000004</v>
      </c>
      <c r="M276" s="69">
        <f>_xll.DBRW($E$254,M$261,$G$257,$G$258,M$260,$G$259,$E276,$G$261,$G$260,$G$256)</f>
        <v>1806265.93</v>
      </c>
      <c r="N276" s="69">
        <f>_xll.DBRW($E$254,N$261,$G$257,$G$258,N$260,$G$259,$E276,$G$261,$G$260,$G$256)</f>
        <v>-2024578.6999999995</v>
      </c>
      <c r="O276" s="62">
        <f>_xll.DBRW($E$254,O$261,$G$257,$G$258,O$260,$G$259,$E276,$G$261,$G$260,$G$256)</f>
        <v>827106.18999999959</v>
      </c>
      <c r="P276" s="62">
        <f>_xll.DBRW($E$254,P$261,$G$257,$G$258,P$260,$G$259,$E276,$G$261,$G$260,$G$256)</f>
        <v>-184044.36999999982</v>
      </c>
      <c r="Q276" s="62">
        <f>_xll.DBRW($E$254,Q$261,$G$257,$G$258,Q$260,$G$259,$E276,$G$261,$G$260,$G$256)</f>
        <v>-337169.01615578122</v>
      </c>
      <c r="R276" s="62">
        <f>_xll.DBRW($E$254,R$261,$G$257,$G$258,R$260,$G$259,$E276,$G$261,$G$260,$G$256)</f>
        <v>-31507.151649803869</v>
      </c>
      <c r="S276" s="62">
        <f>_xll.DBRW($E$254,S$261,$G$257,$G$258,S$260,$G$259,$E276,$G$261,$G$260,$G$256)</f>
        <v>338757.48691821488</v>
      </c>
      <c r="T276" s="63"/>
      <c r="U276" s="64">
        <f>_xll.DBRW($E$254,U$261,$G$257,$G$258,U$260,$G$259,$E276,$G$261,$G$260,$G$256)</f>
        <v>338757.48691821488</v>
      </c>
    </row>
    <row r="277" spans="1:21" s="11" customFormat="1" x14ac:dyDescent="0.3">
      <c r="A277" s="10" t="str">
        <f t="shared" si="24"/>
        <v>Leaf</v>
      </c>
      <c r="B277" s="10"/>
      <c r="C277" s="11" t="str" cm="1">
        <f t="array" ref="C277">_xll.DBR("Finance:}ElementAttributes_Accounts - Cashflow",E277,"Forecast by Month - Total")</f>
        <v/>
      </c>
      <c r="E277" s="113" t="s">
        <v>82</v>
      </c>
      <c r="F277" s="20"/>
      <c r="G277" s="20"/>
      <c r="H277" s="69">
        <f>_xll.DBRW($E$254,H$261,$G$257,$G$258,H$260,$G$259,$E277,$G$261,$G$260,$G$256)</f>
        <v>-10754.19999999908</v>
      </c>
      <c r="I277" s="69">
        <f>_xll.DBRW($E$254,I$261,$G$257,$G$258,I$260,$G$259,$E277,$G$261,$G$260,$G$256)</f>
        <v>2371337.5899999971</v>
      </c>
      <c r="J277" s="69">
        <f>_xll.DBRW($E$254,J$261,$G$257,$G$258,J$260,$G$259,$E277,$G$261,$G$260,$G$256)</f>
        <v>2140060.5800000005</v>
      </c>
      <c r="K277" s="69">
        <f>_xll.DBRW($E$254,K$261,$G$257,$G$258,K$260,$G$259,$E277,$G$261,$G$260,$G$256)</f>
        <v>790546.03999998129</v>
      </c>
      <c r="L277" s="69">
        <f>_xll.DBRW($E$254,L$261,$G$257,$G$258,L$260,$G$259,$E277,$G$261,$G$260,$G$256)</f>
        <v>-1434708.7499999844</v>
      </c>
      <c r="M277" s="69">
        <f>_xll.DBRW($E$254,M$261,$G$257,$G$258,M$260,$G$259,$E277,$G$261,$G$260,$G$256)</f>
        <v>-1888476.5000000077</v>
      </c>
      <c r="N277" s="69">
        <f>_xll.DBRW($E$254,N$261,$G$257,$G$258,N$260,$G$259,$E277,$G$261,$G$260,$G$256)</f>
        <v>-888314.47999999626</v>
      </c>
      <c r="O277" s="62">
        <f>_xll.DBRW($E$254,O$261,$G$257,$G$258,O$260,$G$259,$E277,$G$261,$G$260,$G$256)</f>
        <v>2971425.0400000056</v>
      </c>
      <c r="P277" s="62">
        <f>_xll.DBRW($E$254,P$261,$G$257,$G$258,P$260,$G$259,$E277,$G$261,$G$260,$G$256)</f>
        <v>-4037688.4699999914</v>
      </c>
      <c r="Q277" s="62">
        <f>_xll.DBRW($E$254,Q$261,$G$257,$G$258,Q$260,$G$259,$E277,$G$261,$G$260,$G$256)</f>
        <v>367170.09590179613</v>
      </c>
      <c r="R277" s="62">
        <f>_xll.DBRW($E$254,R$261,$G$257,$G$258,R$260,$G$259,$E277,$G$261,$G$260,$G$256)</f>
        <v>822997.14675750805</v>
      </c>
      <c r="S277" s="62">
        <f>_xll.DBRW($E$254,S$261,$G$257,$G$258,S$260,$G$259,$E277,$G$261,$G$260,$G$256)</f>
        <v>-147700.13734542247</v>
      </c>
      <c r="T277" s="63"/>
      <c r="U277" s="64">
        <f>_xll.DBRW($E$254,U$261,$G$257,$G$258,U$260,$G$259,$E277,$G$261,$G$260,$G$256)</f>
        <v>-147700.13734542247</v>
      </c>
    </row>
    <row r="278" spans="1:21" s="9" customFormat="1" ht="25.8" x14ac:dyDescent="0.5">
      <c r="A278" s="8" t="str">
        <f t="shared" si="24"/>
        <v>Total</v>
      </c>
      <c r="B278" s="8"/>
      <c r="C278" s="9" t="str" cm="1">
        <f t="array" ref="C278">_xll.DBR("Finance:}ElementAttributes_Accounts - Cashflow",E278,"Forecast by Month - Total")</f>
        <v>1</v>
      </c>
      <c r="E278" s="114" t="s">
        <v>78</v>
      </c>
      <c r="F278" s="38"/>
      <c r="G278" s="37"/>
      <c r="H278" s="56">
        <f>_xll.DBRW($E$254,H$261,$G$257,$G$258,H$260,$G$259,$E278,$G$261,$G$260,$G$256)</f>
        <v>-1360057.6700000011</v>
      </c>
      <c r="I278" s="56">
        <f>_xll.DBRW($E$254,I$261,$G$257,$G$258,I$260,$G$259,$E278,$G$261,$G$260,$G$256)</f>
        <v>1846114.3899999973</v>
      </c>
      <c r="J278" s="56">
        <f>_xll.DBRW($E$254,J$261,$G$257,$G$258,J$260,$G$259,$E278,$G$261,$G$260,$G$256)</f>
        <v>4943846.1399999987</v>
      </c>
      <c r="K278" s="56">
        <f>_xll.DBRW($E$254,K$261,$G$257,$G$258,K$260,$G$259,$E278,$G$261,$G$260,$G$256)</f>
        <v>2501032.7399999825</v>
      </c>
      <c r="L278" s="56">
        <f>_xll.DBRW($E$254,L$261,$G$257,$G$258,L$260,$G$259,$E278,$G$261,$G$260,$G$256)</f>
        <v>-1360306.0999999857</v>
      </c>
      <c r="M278" s="56">
        <f>_xll.DBRW($E$254,M$261,$G$257,$G$258,M$260,$G$259,$E278,$G$261,$G$260,$G$256)</f>
        <v>-322775.84000000841</v>
      </c>
      <c r="N278" s="56">
        <f>_xll.DBRW($E$254,N$261,$G$257,$G$258,N$260,$G$259,$E278,$G$261,$G$260,$G$256)</f>
        <v>-2479557.4399999948</v>
      </c>
      <c r="O278" s="57">
        <f>_xll.DBRW($E$254,O$261,$G$257,$G$258,O$260,$G$259,$E278,$G$261,$G$260,$G$256)</f>
        <v>3472065.0700000045</v>
      </c>
      <c r="P278" s="57">
        <f>_xll.DBRW($E$254,P$261,$G$257,$G$258,P$260,$G$259,$E278,$G$261,$G$260,$G$256)</f>
        <v>-2407680.3499999894</v>
      </c>
      <c r="Q278" s="57">
        <f>_xll.DBRW($E$254,Q$261,$G$257,$G$258,Q$260,$G$259,$E278,$G$261,$G$260,$G$256)</f>
        <v>-3041.483465461577</v>
      </c>
      <c r="R278" s="57">
        <f>_xll.DBRW($E$254,R$261,$G$257,$G$258,R$260,$G$259,$E278,$G$261,$G$260,$G$256)</f>
        <v>-820903.77987541328</v>
      </c>
      <c r="S278" s="57">
        <f>_xll.DBRW($E$254,S$261,$G$257,$G$258,S$260,$G$259,$E278,$G$261,$G$260,$G$256)</f>
        <v>1447058.3331074032</v>
      </c>
      <c r="T278" s="58"/>
      <c r="U278" s="60">
        <f>_xll.DBRW($E$254,U$261,$G$257,$G$258,U$260,$G$259,$E278,$G$261,$G$260,$G$256)</f>
        <v>1447058.3331074032</v>
      </c>
    </row>
    <row r="279" spans="1:21" s="9" customFormat="1" ht="25.8" x14ac:dyDescent="0.5">
      <c r="A279" s="8" t="str">
        <f t="shared" si="24"/>
        <v>Total</v>
      </c>
      <c r="B279" s="8"/>
      <c r="C279" s="9" t="str" cm="1">
        <f t="array" ref="C279">_xll.DBR("Finance:}ElementAttributes_Accounts - Cashflow",E279,"Forecast by Month - Total")</f>
        <v>1</v>
      </c>
      <c r="E279" s="114" t="s">
        <v>83</v>
      </c>
      <c r="F279" s="38"/>
      <c r="G279" s="37"/>
      <c r="H279" s="56">
        <f>_xll.DBRW($E$254,H$261,$G$257,$G$258,H$260,$G$259,$E279,$G$261,$G$260,$G$256)</f>
        <v>-642056.11000000057</v>
      </c>
      <c r="I279" s="56">
        <f>_xll.DBRW($E$254,I$261,$G$257,$G$258,I$260,$G$259,$E279,$G$261,$G$260,$G$256)</f>
        <v>2695939.8999999976</v>
      </c>
      <c r="J279" s="56">
        <f>_xll.DBRW($E$254,J$261,$G$257,$G$258,J$260,$G$259,$E279,$G$261,$G$260,$G$256)</f>
        <v>6146091.089999998</v>
      </c>
      <c r="K279" s="56">
        <f>_xll.DBRW($E$254,K$261,$G$257,$G$258,K$260,$G$259,$E279,$G$261,$G$260,$G$256)</f>
        <v>3205685.0399999782</v>
      </c>
      <c r="L279" s="56">
        <f>_xll.DBRW($E$254,L$261,$G$257,$G$258,L$260,$G$259,$E279,$G$261,$G$260,$G$256)</f>
        <v>-498152.82999997318</v>
      </c>
      <c r="M279" s="56">
        <f>_xll.DBRW($E$254,M$261,$G$257,$G$258,M$260,$G$259,$E279,$G$261,$G$260,$G$256)</f>
        <v>1170583.6599999734</v>
      </c>
      <c r="N279" s="56">
        <f>_xll.DBRW($E$254,N$261,$G$257,$G$258,N$260,$G$259,$E279,$G$261,$G$260,$G$256)</f>
        <v>-1690474.5099999877</v>
      </c>
      <c r="O279" s="57">
        <f>_xll.DBRW($E$254,O$261,$G$257,$G$258,O$260,$G$259,$E279,$G$261,$G$260,$G$256)</f>
        <v>3997652.9300000025</v>
      </c>
      <c r="P279" s="57">
        <f>_xll.DBRW($E$254,P$261,$G$257,$G$258,P$260,$G$259,$E279,$G$261,$G$260,$G$256)</f>
        <v>-1131523.1999999997</v>
      </c>
      <c r="Q279" s="57">
        <f>_xll.DBRW($E$254,Q$261,$G$257,$G$258,Q$260,$G$259,$E279,$G$261,$G$260,$G$256)</f>
        <v>913609.67658169835</v>
      </c>
      <c r="R279" s="57">
        <f>_xll.DBRW($E$254,R$261,$G$257,$G$258,R$260,$G$259,$E279,$G$261,$G$260,$G$256)</f>
        <v>787517.58723931154</v>
      </c>
      <c r="S279" s="57">
        <f>_xll.DBRW($E$254,S$261,$G$257,$G$258,S$260,$G$259,$E279,$G$261,$G$260,$G$256)</f>
        <v>4079344.8895944189</v>
      </c>
      <c r="T279" s="58"/>
      <c r="U279" s="60">
        <f>_xll.DBRW($E$254,U$261,$G$257,$G$258,U$260,$G$259,$E279,$G$261,$G$260,$G$256)</f>
        <v>4079344.8895944189</v>
      </c>
    </row>
    <row r="280" spans="1:21" s="11" customFormat="1" x14ac:dyDescent="0.3">
      <c r="A280" s="10" t="str">
        <f t="shared" si="24"/>
        <v>Leaf</v>
      </c>
      <c r="B280" s="10"/>
      <c r="C280" s="11" t="str" cm="1">
        <f t="array" ref="C280">_xll.DBR("Finance:}ElementAttributes_Accounts - Cashflow",E280,"Forecast by Month - Total")</f>
        <v/>
      </c>
      <c r="E280" s="113" t="s">
        <v>85</v>
      </c>
      <c r="F280" s="20"/>
      <c r="G280" s="20"/>
      <c r="H280" s="69">
        <f>_xll.DBRW($E$254,H$261,$G$257,$G$258,H$260,$G$259,$E280,$G$261,$G$260,$G$256)</f>
        <v>5078169.6300000008</v>
      </c>
      <c r="I280" s="69">
        <f>_xll.DBRW($E$254,I$261,$G$257,$G$258,I$260,$G$259,$E280,$G$261,$G$260,$G$256)</f>
        <v>-368226.50000000198</v>
      </c>
      <c r="J280" s="69">
        <f>_xll.DBRW($E$254,J$261,$G$257,$G$258,J$260,$G$259,$E280,$G$261,$G$260,$G$256)</f>
        <v>1097513.8300000005</v>
      </c>
      <c r="K280" s="69">
        <f>_xll.DBRW($E$254,K$261,$G$257,$G$258,K$260,$G$259,$E280,$G$261,$G$260,$G$256)</f>
        <v>-192228.88999999932</v>
      </c>
      <c r="L280" s="69">
        <f>_xll.DBRW($E$254,L$261,$G$257,$G$258,L$260,$G$259,$E280,$G$261,$G$260,$G$256)</f>
        <v>-639510.08999999973</v>
      </c>
      <c r="M280" s="69">
        <f>_xll.DBRW($E$254,M$261,$G$257,$G$258,M$260,$G$259,$E280,$G$261,$G$260,$G$256)</f>
        <v>-767002.65999999968</v>
      </c>
      <c r="N280" s="69">
        <f>_xll.DBRW($E$254,N$261,$G$257,$G$258,N$260,$G$259,$E280,$G$261,$G$260,$G$256)</f>
        <v>-1486743.8899999987</v>
      </c>
      <c r="O280" s="62">
        <f>_xll.DBRW($E$254,O$261,$G$257,$G$258,O$260,$G$259,$E280,$G$261,$G$260,$G$256)</f>
        <v>474980.76999999967</v>
      </c>
      <c r="P280" s="62">
        <f>_xll.DBRW($E$254,P$261,$G$257,$G$258,P$260,$G$259,$E280,$G$261,$G$260,$G$256)</f>
        <v>230246.36999999839</v>
      </c>
      <c r="Q280" s="62">
        <f>_xll.DBRW($E$254,Q$261,$G$257,$G$258,Q$260,$G$259,$E280,$G$261,$G$260,$G$256)</f>
        <v>-104245.07863788694</v>
      </c>
      <c r="R280" s="62">
        <f>_xll.DBRW($E$254,R$261,$G$257,$G$258,R$260,$G$259,$E280,$G$261,$G$260,$G$256)</f>
        <v>-18694.458328929875</v>
      </c>
      <c r="S280" s="62">
        <f>_xll.DBRW($E$254,S$261,$G$257,$G$258,S$260,$G$259,$E280,$G$261,$G$260,$G$256)</f>
        <v>116611.79983533311</v>
      </c>
      <c r="T280" s="63"/>
      <c r="U280" s="64">
        <f>_xll.DBRW($E$254,U$261,$G$257,$G$258,U$260,$G$259,$E280,$G$261,$G$260,$G$256)</f>
        <v>116611.79983533311</v>
      </c>
    </row>
    <row r="281" spans="1:21" s="11" customFormat="1" x14ac:dyDescent="0.3">
      <c r="A281" s="10" t="str">
        <f t="shared" si="24"/>
        <v>Leaf</v>
      </c>
      <c r="B281" s="10"/>
      <c r="C281" s="11" t="str" cm="1">
        <f t="array" ref="C281">_xll.DBR("Finance:}ElementAttributes_Accounts - Cashflow",E281,"Forecast by Month - Total")</f>
        <v/>
      </c>
      <c r="E281" s="113" t="s">
        <v>86</v>
      </c>
      <c r="F281" s="20"/>
      <c r="G281" s="20"/>
      <c r="H281" s="69">
        <f>_xll.DBRW($E$254,H$261,$G$257,$G$258,H$260,$G$259,$E281,$G$261,$G$260,$G$256)</f>
        <v>237180.75000000009</v>
      </c>
      <c r="I281" s="69">
        <f>_xll.DBRW($E$254,I$261,$G$257,$G$258,I$260,$G$259,$E281,$G$261,$G$260,$G$256)</f>
        <v>-48330.440000000177</v>
      </c>
      <c r="J281" s="69">
        <f>_xll.DBRW($E$254,J$261,$G$257,$G$258,J$260,$G$259,$E281,$G$261,$G$260,$G$256)</f>
        <v>79284.91</v>
      </c>
      <c r="K281" s="69">
        <f>_xll.DBRW($E$254,K$261,$G$257,$G$258,K$260,$G$259,$E281,$G$261,$G$260,$G$256)</f>
        <v>37170.18000000008</v>
      </c>
      <c r="L281" s="69">
        <f>_xll.DBRW($E$254,L$261,$G$257,$G$258,L$260,$G$259,$E281,$G$261,$G$260,$G$256)</f>
        <v>-133559.62999999998</v>
      </c>
      <c r="M281" s="69">
        <f>_xll.DBRW($E$254,M$261,$G$257,$G$258,M$260,$G$259,$E281,$G$261,$G$260,$G$256)</f>
        <v>-91647.270000000106</v>
      </c>
      <c r="N281" s="69">
        <f>_xll.DBRW($E$254,N$261,$G$257,$G$258,N$260,$G$259,$E281,$G$261,$G$260,$G$256)</f>
        <v>-383922.79000000015</v>
      </c>
      <c r="O281" s="62">
        <f>_xll.DBRW($E$254,O$261,$G$257,$G$258,O$260,$G$259,$E281,$G$261,$G$260,$G$256)</f>
        <v>114108.63999999993</v>
      </c>
      <c r="P281" s="62">
        <f>_xll.DBRW($E$254,P$261,$G$257,$G$258,P$260,$G$259,$E281,$G$261,$G$260,$G$256)</f>
        <v>393742.19000000018</v>
      </c>
      <c r="Q281" s="62">
        <f>_xll.DBRW($E$254,Q$261,$G$257,$G$258,Q$260,$G$259,$E281,$G$261,$G$260,$G$256)</f>
        <v>-3905.0316237140505</v>
      </c>
      <c r="R281" s="62">
        <f>_xll.DBRW($E$254,R$261,$G$257,$G$258,R$260,$G$259,$E281,$G$261,$G$260,$G$256)</f>
        <v>-6858.2634948064515</v>
      </c>
      <c r="S281" s="62">
        <f>_xll.DBRW($E$254,S$261,$G$257,$G$258,S$260,$G$259,$E281,$G$261,$G$260,$G$256)</f>
        <v>-22768.025194641916</v>
      </c>
      <c r="T281" s="63"/>
      <c r="U281" s="64">
        <f>_xll.DBRW($E$254,U$261,$G$257,$G$258,U$260,$G$259,$E281,$G$261,$G$260,$G$256)</f>
        <v>-22768.025194641916</v>
      </c>
    </row>
    <row r="282" spans="1:21" s="11" customFormat="1" x14ac:dyDescent="0.3">
      <c r="A282" s="10" t="str">
        <f t="shared" si="24"/>
        <v>Leaf</v>
      </c>
      <c r="B282" s="10"/>
      <c r="C282" s="11" t="str" cm="1">
        <f t="array" ref="C282">_xll.DBR("Finance:}ElementAttributes_Accounts - Cashflow",E282,"Forecast by Month - Total")</f>
        <v/>
      </c>
      <c r="E282" s="113" t="s">
        <v>189</v>
      </c>
      <c r="F282" s="20"/>
      <c r="G282" s="20"/>
      <c r="H282" s="69">
        <f>_xll.DBRW($E$254,H$261,$G$257,$G$258,H$260,$G$259,$E282,$G$261,$G$260,$G$256)</f>
        <v>0</v>
      </c>
      <c r="I282" s="69">
        <f>_xll.DBRW($E$254,I$261,$G$257,$G$258,I$260,$G$259,$E282,$G$261,$G$260,$G$256)</f>
        <v>0</v>
      </c>
      <c r="J282" s="69">
        <f>_xll.DBRW($E$254,J$261,$G$257,$G$258,J$260,$G$259,$E282,$G$261,$G$260,$G$256)</f>
        <v>0</v>
      </c>
      <c r="K282" s="69">
        <f>_xll.DBRW($E$254,K$261,$G$257,$G$258,K$260,$G$259,$E282,$G$261,$G$260,$G$256)</f>
        <v>0</v>
      </c>
      <c r="L282" s="69">
        <f>_xll.DBRW($E$254,L$261,$G$257,$G$258,L$260,$G$259,$E282,$G$261,$G$260,$G$256)</f>
        <v>0</v>
      </c>
      <c r="M282" s="69">
        <f>_xll.DBRW($E$254,M$261,$G$257,$G$258,M$260,$G$259,$E282,$G$261,$G$260,$G$256)</f>
        <v>0</v>
      </c>
      <c r="N282" s="69">
        <f>_xll.DBRW($E$254,N$261,$G$257,$G$258,N$260,$G$259,$E282,$G$261,$G$260,$G$256)</f>
        <v>0</v>
      </c>
      <c r="O282" s="62">
        <f>_xll.DBRW($E$254,O$261,$G$257,$G$258,O$260,$G$259,$E282,$G$261,$G$260,$G$256)</f>
        <v>0</v>
      </c>
      <c r="P282" s="62">
        <f>_xll.DBRW($E$254,P$261,$G$257,$G$258,P$260,$G$259,$E282,$G$261,$G$260,$G$256)</f>
        <v>0</v>
      </c>
      <c r="Q282" s="62">
        <f>_xll.DBRW($E$254,Q$261,$G$257,$G$258,Q$260,$G$259,$E282,$G$261,$G$260,$G$256)</f>
        <v>0</v>
      </c>
      <c r="R282" s="62">
        <f>_xll.DBRW($E$254,R$261,$G$257,$G$258,R$260,$G$259,$E282,$G$261,$G$260,$G$256)</f>
        <v>0</v>
      </c>
      <c r="S282" s="62">
        <f>_xll.DBRW($E$254,S$261,$G$257,$G$258,S$260,$G$259,$E282,$G$261,$G$260,$G$256)</f>
        <v>0</v>
      </c>
      <c r="T282" s="63"/>
      <c r="U282" s="64">
        <f>_xll.DBRW($E$254,U$261,$G$257,$G$258,U$260,$G$259,$E282,$G$261,$G$260,$G$256)</f>
        <v>0</v>
      </c>
    </row>
    <row r="283" spans="1:21" s="11" customFormat="1" x14ac:dyDescent="0.3">
      <c r="A283" s="10" t="str">
        <f t="shared" si="24"/>
        <v>Leaf</v>
      </c>
      <c r="B283" s="10"/>
      <c r="C283" s="11" t="str" cm="1">
        <f t="array" ref="C283">_xll.DBR("Finance:}ElementAttributes_Accounts - Cashflow",E283,"Forecast by Month - Total")</f>
        <v/>
      </c>
      <c r="E283" s="113" t="s">
        <v>91</v>
      </c>
      <c r="F283" s="20"/>
      <c r="G283" s="20"/>
      <c r="H283" s="69">
        <f>_xll.DBRW($E$254,H$261,$G$257,$G$258,H$260,$G$259,$E283,$G$261,$G$260,$G$256)</f>
        <v>2630723.9499999983</v>
      </c>
      <c r="I283" s="69">
        <f>_xll.DBRW($E$254,I$261,$G$257,$G$258,I$260,$G$259,$E283,$G$261,$G$260,$G$256)</f>
        <v>-368429.58999999973</v>
      </c>
      <c r="J283" s="69">
        <f>_xll.DBRW($E$254,J$261,$G$257,$G$258,J$260,$G$259,$E283,$G$261,$G$260,$G$256)</f>
        <v>-2548.4200000007695</v>
      </c>
      <c r="K283" s="69">
        <f>_xll.DBRW($E$254,K$261,$G$257,$G$258,K$260,$G$259,$E283,$G$261,$G$260,$G$256)</f>
        <v>-597926.80000000016</v>
      </c>
      <c r="L283" s="69">
        <f>_xll.DBRW($E$254,L$261,$G$257,$G$258,L$260,$G$259,$E283,$G$261,$G$260,$G$256)</f>
        <v>123505.12000000064</v>
      </c>
      <c r="M283" s="69">
        <f>_xll.DBRW($E$254,M$261,$G$257,$G$258,M$260,$G$259,$E283,$G$261,$G$260,$G$256)</f>
        <v>-513247.48</v>
      </c>
      <c r="N283" s="69">
        <f>_xll.DBRW($E$254,N$261,$G$257,$G$258,N$260,$G$259,$E283,$G$261,$G$260,$G$256)</f>
        <v>-253490.75999999949</v>
      </c>
      <c r="O283" s="62">
        <f>_xll.DBRW($E$254,O$261,$G$257,$G$258,O$260,$G$259,$E283,$G$261,$G$260,$G$256)</f>
        <v>-268263.86000000045</v>
      </c>
      <c r="P283" s="62">
        <f>_xll.DBRW($E$254,P$261,$G$257,$G$258,P$260,$G$259,$E283,$G$261,$G$260,$G$256)</f>
        <v>327508.39999999874</v>
      </c>
      <c r="Q283" s="62">
        <f>_xll.DBRW($E$254,Q$261,$G$257,$G$258,Q$260,$G$259,$E283,$G$261,$G$260,$G$256)</f>
        <v>-346431.7789763175</v>
      </c>
      <c r="R283" s="62">
        <f>_xll.DBRW($E$254,R$261,$G$257,$G$258,R$260,$G$259,$E283,$G$261,$G$260,$G$256)</f>
        <v>-316795.05780497892</v>
      </c>
      <c r="S283" s="62">
        <f>_xll.DBRW($E$254,S$261,$G$257,$G$258,S$260,$G$259,$E283,$G$261,$G$260,$G$256)</f>
        <v>-410248.15982974961</v>
      </c>
      <c r="T283" s="63"/>
      <c r="U283" s="64">
        <f>_xll.DBRW($E$254,U$261,$G$257,$G$258,U$260,$G$259,$E283,$G$261,$G$260,$G$256)</f>
        <v>-410248.15982974961</v>
      </c>
    </row>
    <row r="284" spans="1:21" s="11" customFormat="1" x14ac:dyDescent="0.3">
      <c r="A284" s="10" t="str">
        <f t="shared" si="24"/>
        <v>Leaf</v>
      </c>
      <c r="B284" s="10"/>
      <c r="C284" s="11" t="str" cm="1">
        <f t="array" ref="C284">_xll.DBR("Finance:}ElementAttributes_Accounts - Cashflow",E284,"Forecast by Month - Total")</f>
        <v/>
      </c>
      <c r="E284" s="113" t="s">
        <v>87</v>
      </c>
      <c r="F284" s="20"/>
      <c r="G284" s="20"/>
      <c r="H284" s="69">
        <f>_xll.DBRW($E$254,H$261,$G$257,$G$258,H$260,$G$259,$E284,$G$261,$G$260,$G$256)</f>
        <v>-459540.89</v>
      </c>
      <c r="I284" s="69">
        <f>_xll.DBRW($E$254,I$261,$G$257,$G$258,I$260,$G$259,$E284,$G$261,$G$260,$G$256)</f>
        <v>-498059.6</v>
      </c>
      <c r="J284" s="69">
        <f>_xll.DBRW($E$254,J$261,$G$257,$G$258,J$260,$G$259,$E284,$G$261,$G$260,$G$256)</f>
        <v>-401179.13000000006</v>
      </c>
      <c r="K284" s="69">
        <f>_xll.DBRW($E$254,K$261,$G$257,$G$258,K$260,$G$259,$E284,$G$261,$G$260,$G$256)</f>
        <v>-457434.26999999979</v>
      </c>
      <c r="L284" s="69">
        <f>_xll.DBRW($E$254,L$261,$G$257,$G$258,L$260,$G$259,$E284,$G$261,$G$260,$G$256)</f>
        <v>-422919.27</v>
      </c>
      <c r="M284" s="69">
        <f>_xll.DBRW($E$254,M$261,$G$257,$G$258,M$260,$G$259,$E284,$G$261,$G$260,$G$256)</f>
        <v>-386085.0399999998</v>
      </c>
      <c r="N284" s="69">
        <f>_xll.DBRW($E$254,N$261,$G$257,$G$258,N$260,$G$259,$E284,$G$261,$G$260,$G$256)</f>
        <v>-456987.64</v>
      </c>
      <c r="O284" s="62">
        <f>_xll.DBRW($E$254,O$261,$G$257,$G$258,O$260,$G$259,$E284,$G$261,$G$260,$G$256)</f>
        <v>-431909.06999999977</v>
      </c>
      <c r="P284" s="62">
        <f>_xll.DBRW($E$254,P$261,$G$257,$G$258,P$260,$G$259,$E284,$G$261,$G$260,$G$256)</f>
        <v>-444925.67999999982</v>
      </c>
      <c r="Q284" s="62">
        <f>_xll.DBRW($E$254,Q$261,$G$257,$G$258,Q$260,$G$259,$E284,$G$261,$G$260,$G$256)</f>
        <v>-442055.82388691162</v>
      </c>
      <c r="R284" s="62">
        <f>_xll.DBRW($E$254,R$261,$G$257,$G$258,R$260,$G$259,$E284,$G$261,$G$260,$G$256)</f>
        <v>-387658.42336408421</v>
      </c>
      <c r="S284" s="62">
        <f>_xll.DBRW($E$254,S$261,$G$257,$G$258,S$260,$G$259,$E284,$G$261,$G$260,$G$256)</f>
        <v>-466908.19013037509</v>
      </c>
      <c r="T284" s="63"/>
      <c r="U284" s="64">
        <f>_xll.DBRW($E$254,U$261,$G$257,$G$258,U$260,$G$259,$E284,$G$261,$G$260,$G$256)</f>
        <v>-466908.19013037509</v>
      </c>
    </row>
    <row r="285" spans="1:21" s="11" customFormat="1" x14ac:dyDescent="0.3">
      <c r="A285" s="10" t="str">
        <f t="shared" si="24"/>
        <v>Leaf</v>
      </c>
      <c r="B285" s="10"/>
      <c r="C285" s="11" t="str" cm="1">
        <f t="array" ref="C285">_xll.DBR("Finance:}ElementAttributes_Accounts - Cashflow",E285,"Forecast by Month - Total")</f>
        <v/>
      </c>
      <c r="E285" s="113" t="s">
        <v>88</v>
      </c>
      <c r="F285" s="20"/>
      <c r="G285" s="20"/>
      <c r="H285" s="69">
        <f>_xll.DBRW($E$254,H$261,$G$257,$G$258,H$260,$G$259,$E285,$G$261,$G$260,$G$256)</f>
        <v>-103120.35000000009</v>
      </c>
      <c r="I285" s="69">
        <f>_xll.DBRW($E$254,I$261,$G$257,$G$258,I$260,$G$259,$E285,$G$261,$G$260,$G$256)</f>
        <v>-99522.549999999697</v>
      </c>
      <c r="J285" s="69">
        <f>_xll.DBRW($E$254,J$261,$G$257,$G$258,J$260,$G$259,$E285,$G$261,$G$260,$G$256)</f>
        <v>288594.66000000021</v>
      </c>
      <c r="K285" s="69">
        <f>_xll.DBRW($E$254,K$261,$G$257,$G$258,K$260,$G$259,$E285,$G$261,$G$260,$G$256)</f>
        <v>8181.7199999999284</v>
      </c>
      <c r="L285" s="69">
        <f>_xll.DBRW($E$254,L$261,$G$257,$G$258,L$260,$G$259,$E285,$G$261,$G$260,$G$256)</f>
        <v>-47043.640000000079</v>
      </c>
      <c r="M285" s="69">
        <f>_xll.DBRW($E$254,M$261,$G$257,$G$258,M$260,$G$259,$E285,$G$261,$G$260,$G$256)</f>
        <v>353171.53999999986</v>
      </c>
      <c r="N285" s="69">
        <f>_xll.DBRW($E$254,N$261,$G$257,$G$258,N$260,$G$259,$E285,$G$261,$G$260,$G$256)</f>
        <v>-39418.960000000166</v>
      </c>
      <c r="O285" s="62">
        <f>_xll.DBRW($E$254,O$261,$G$257,$G$258,O$260,$G$259,$E285,$G$261,$G$260,$G$256)</f>
        <v>-779211.69999999972</v>
      </c>
      <c r="P285" s="62">
        <f>_xll.DBRW($E$254,P$261,$G$257,$G$258,P$260,$G$259,$E285,$G$261,$G$260,$G$256)</f>
        <v>-108978.35999999993</v>
      </c>
      <c r="Q285" s="62">
        <f>_xll.DBRW($E$254,Q$261,$G$257,$G$258,Q$260,$G$259,$E285,$G$261,$G$260,$G$256)</f>
        <v>-37196.161240951791</v>
      </c>
      <c r="R285" s="62">
        <f>_xll.DBRW($E$254,R$261,$G$257,$G$258,R$260,$G$259,$E285,$G$261,$G$260,$G$256)</f>
        <v>53190.566037201468</v>
      </c>
      <c r="S285" s="62">
        <f>_xll.DBRW($E$254,S$261,$G$257,$G$258,S$260,$G$259,$E285,$G$261,$G$260,$G$256)</f>
        <v>-286028.65046680189</v>
      </c>
      <c r="T285" s="63"/>
      <c r="U285" s="64">
        <f>_xll.DBRW($E$254,U$261,$G$257,$G$258,U$260,$G$259,$E285,$G$261,$G$260,$G$256)</f>
        <v>-286028.65046680189</v>
      </c>
    </row>
    <row r="286" spans="1:21" s="11" customFormat="1" x14ac:dyDescent="0.3">
      <c r="A286" s="10" t="str">
        <f t="shared" si="24"/>
        <v>Leaf</v>
      </c>
      <c r="B286" s="10"/>
      <c r="C286" s="11" t="str" cm="1">
        <f t="array" ref="C286">_xll.DBR("Finance:}ElementAttributes_Accounts - Cashflow",E286,"Forecast by Month - Total")</f>
        <v/>
      </c>
      <c r="E286" s="113" t="s">
        <v>89</v>
      </c>
      <c r="F286" s="20"/>
      <c r="G286" s="20"/>
      <c r="H286" s="69">
        <f>_xll.DBRW($E$254,H$261,$G$257,$G$258,H$260,$G$259,$E286,$G$261,$G$260,$G$256)</f>
        <v>0</v>
      </c>
      <c r="I286" s="69">
        <f>_xll.DBRW($E$254,I$261,$G$257,$G$258,I$260,$G$259,$E286,$G$261,$G$260,$G$256)</f>
        <v>0</v>
      </c>
      <c r="J286" s="69">
        <f>_xll.DBRW($E$254,J$261,$G$257,$G$258,J$260,$G$259,$E286,$G$261,$G$260,$G$256)</f>
        <v>0</v>
      </c>
      <c r="K286" s="69">
        <f>_xll.DBRW($E$254,K$261,$G$257,$G$258,K$260,$G$259,$E286,$G$261,$G$260,$G$256)</f>
        <v>0</v>
      </c>
      <c r="L286" s="69">
        <f>_xll.DBRW($E$254,L$261,$G$257,$G$258,L$260,$G$259,$E286,$G$261,$G$260,$G$256)</f>
        <v>0</v>
      </c>
      <c r="M286" s="69">
        <f>_xll.DBRW($E$254,M$261,$G$257,$G$258,M$260,$G$259,$E286,$G$261,$G$260,$G$256)</f>
        <v>0</v>
      </c>
      <c r="N286" s="69">
        <f>_xll.DBRW($E$254,N$261,$G$257,$G$258,N$260,$G$259,$E286,$G$261,$G$260,$G$256)</f>
        <v>0</v>
      </c>
      <c r="O286" s="62">
        <f>_xll.DBRW($E$254,O$261,$G$257,$G$258,O$260,$G$259,$E286,$G$261,$G$260,$G$256)</f>
        <v>0</v>
      </c>
      <c r="P286" s="62">
        <f>_xll.DBRW($E$254,P$261,$G$257,$G$258,P$260,$G$259,$E286,$G$261,$G$260,$G$256)</f>
        <v>0</v>
      </c>
      <c r="Q286" s="62">
        <f>_xll.DBRW($E$254,Q$261,$G$257,$G$258,Q$260,$G$259,$E286,$G$261,$G$260,$G$256)</f>
        <v>0</v>
      </c>
      <c r="R286" s="62">
        <f>_xll.DBRW($E$254,R$261,$G$257,$G$258,R$260,$G$259,$E286,$G$261,$G$260,$G$256)</f>
        <v>0</v>
      </c>
      <c r="S286" s="62">
        <f>_xll.DBRW($E$254,S$261,$G$257,$G$258,S$260,$G$259,$E286,$G$261,$G$260,$G$256)</f>
        <v>0</v>
      </c>
      <c r="T286" s="63"/>
      <c r="U286" s="64">
        <f>_xll.DBRW($E$254,U$261,$G$257,$G$258,U$260,$G$259,$E286,$G$261,$G$260,$G$256)</f>
        <v>0</v>
      </c>
    </row>
    <row r="287" spans="1:21" s="11" customFormat="1" x14ac:dyDescent="0.3">
      <c r="A287" s="10" t="str">
        <f t="shared" si="24"/>
        <v>Leaf</v>
      </c>
      <c r="B287" s="10"/>
      <c r="C287" s="11" t="str" cm="1">
        <f t="array" ref="C287">_xll.DBR("Finance:}ElementAttributes_Accounts - Cashflow",E287,"Forecast by Month - Total")</f>
        <v/>
      </c>
      <c r="E287" s="113" t="s">
        <v>90</v>
      </c>
      <c r="F287" s="20"/>
      <c r="G287" s="20"/>
      <c r="H287" s="69">
        <f>_xll.DBRW($E$254,H$261,$G$257,$G$258,H$260,$G$259,$E287,$G$261,$G$260,$G$256)</f>
        <v>-11669045.420821149</v>
      </c>
      <c r="I287" s="69">
        <f>_xll.DBRW($E$254,I$261,$G$257,$G$258,I$260,$G$259,$E287,$G$261,$G$260,$G$256)</f>
        <v>414720.79000001994</v>
      </c>
      <c r="J287" s="69">
        <f>_xll.DBRW($E$254,J$261,$G$257,$G$258,J$260,$G$259,$E287,$G$261,$G$260,$G$256)</f>
        <v>-13087077.71000001</v>
      </c>
      <c r="K287" s="69">
        <f>_xll.DBRW($E$254,K$261,$G$257,$G$258,K$260,$G$259,$E287,$G$261,$G$260,$G$256)</f>
        <v>314752.91999998252</v>
      </c>
      <c r="L287" s="69">
        <f>_xll.DBRW($E$254,L$261,$G$257,$G$258,L$260,$G$259,$E287,$G$261,$G$260,$G$256)</f>
        <v>83011.340000007622</v>
      </c>
      <c r="M287" s="69">
        <f>_xll.DBRW($E$254,M$261,$G$257,$G$258,M$260,$G$259,$E287,$G$261,$G$260,$G$256)</f>
        <v>683983.25999999302</v>
      </c>
      <c r="N287" s="69">
        <f>_xll.DBRW($E$254,N$261,$G$257,$G$258,N$260,$G$259,$E287,$G$261,$G$260,$G$256)</f>
        <v>1312271.9200000316</v>
      </c>
      <c r="O287" s="62">
        <f>_xll.DBRW($E$254,O$261,$G$257,$G$258,O$260,$G$259,$E287,$G$261,$G$260,$G$256)</f>
        <v>-1693638.4200000302</v>
      </c>
      <c r="P287" s="62">
        <f>_xll.DBRW($E$254,P$261,$G$257,$G$258,P$260,$G$259,$E287,$G$261,$G$260,$G$256)</f>
        <v>26097.8900000297</v>
      </c>
      <c r="Q287" s="62">
        <f>_xll.DBRW($E$254,Q$261,$G$257,$G$258,Q$260,$G$259,$E287,$G$261,$G$260,$G$256)</f>
        <v>-275160.90199506469</v>
      </c>
      <c r="R287" s="62">
        <f>_xll.DBRW($E$254,R$261,$G$257,$G$258,R$260,$G$259,$E287,$G$261,$G$260,$G$256)</f>
        <v>-124364.6260419699</v>
      </c>
      <c r="S287" s="62">
        <f>_xll.DBRW($E$254,S$261,$G$257,$G$258,S$260,$G$259,$E287,$G$261,$G$260,$G$256)</f>
        <v>-1176847.1559884017</v>
      </c>
      <c r="T287" s="63"/>
      <c r="U287" s="64">
        <f>_xll.DBRW($E$254,U$261,$G$257,$G$258,U$260,$G$259,$E287,$G$261,$G$260,$G$256)</f>
        <v>-1176847.1559884017</v>
      </c>
    </row>
    <row r="288" spans="1:21" s="11" customFormat="1" x14ac:dyDescent="0.3">
      <c r="A288" s="10" t="str">
        <f t="shared" si="24"/>
        <v>Leaf</v>
      </c>
      <c r="B288" s="10"/>
      <c r="C288" s="11" t="str" cm="1">
        <f t="array" ref="C288">_xll.DBR("Finance:}ElementAttributes_Accounts - Cashflow",E288,"Forecast by Month - Total")</f>
        <v/>
      </c>
      <c r="E288" s="113" t="s">
        <v>190</v>
      </c>
      <c r="F288" s="20"/>
      <c r="G288" s="20"/>
      <c r="H288" s="69">
        <f>_xll.DBRW($E$254,H$261,$G$257,$G$258,H$260,$G$259,$E288,$G$261,$G$260,$G$256)</f>
        <v>-141298.51000000088</v>
      </c>
      <c r="I288" s="69">
        <f>_xll.DBRW($E$254,I$261,$G$257,$G$258,I$260,$G$259,$E288,$G$261,$G$260,$G$256)</f>
        <v>121463.97999999986</v>
      </c>
      <c r="J288" s="69">
        <f>_xll.DBRW($E$254,J$261,$G$257,$G$258,J$260,$G$259,$E288,$G$261,$G$260,$G$256)</f>
        <v>-5824498.6399999997</v>
      </c>
      <c r="K288" s="69">
        <f>_xll.DBRW($E$254,K$261,$G$257,$G$258,K$260,$G$259,$E288,$G$261,$G$260,$G$256)</f>
        <v>-239992.81999999733</v>
      </c>
      <c r="L288" s="69">
        <f>_xll.DBRW($E$254,L$261,$G$257,$G$258,L$260,$G$259,$E288,$G$261,$G$260,$G$256)</f>
        <v>-1012025.0600000024</v>
      </c>
      <c r="M288" s="69">
        <f>_xll.DBRW($E$254,M$261,$G$257,$G$258,M$260,$G$259,$E288,$G$261,$G$260,$G$256)</f>
        <v>-757993.39000000048</v>
      </c>
      <c r="N288" s="69">
        <f>_xll.DBRW($E$254,N$261,$G$257,$G$258,N$260,$G$259,$E288,$G$261,$G$260,$G$256)</f>
        <v>101316.9100000015</v>
      </c>
      <c r="O288" s="62">
        <f>_xll.DBRW($E$254,O$261,$G$257,$G$258,O$260,$G$259,$E288,$G$261,$G$260,$G$256)</f>
        <v>-419726.64999999927</v>
      </c>
      <c r="P288" s="62">
        <f>_xll.DBRW($E$254,P$261,$G$257,$G$258,P$260,$G$259,$E288,$G$261,$G$260,$G$256)</f>
        <v>-453777.97000000131</v>
      </c>
      <c r="Q288" s="62">
        <f>_xll.DBRW($E$254,Q$261,$G$257,$G$258,Q$260,$G$259,$E288,$G$261,$G$260,$G$256)</f>
        <v>-28133.661169596417</v>
      </c>
      <c r="R288" s="62">
        <f>_xll.DBRW($E$254,R$261,$G$257,$G$258,R$260,$G$259,$E288,$G$261,$G$260,$G$256)</f>
        <v>632720.37780976633</v>
      </c>
      <c r="S288" s="62">
        <f>_xll.DBRW($E$254,S$261,$G$257,$G$258,S$260,$G$259,$E288,$G$261,$G$260,$G$256)</f>
        <v>-566820.61283584253</v>
      </c>
      <c r="T288" s="63"/>
      <c r="U288" s="64">
        <f>_xll.DBRW($E$254,U$261,$G$257,$G$258,U$260,$G$259,$E288,$G$261,$G$260,$G$256)</f>
        <v>-566820.61283584253</v>
      </c>
    </row>
    <row r="289" spans="1:21" s="11" customFormat="1" x14ac:dyDescent="0.3">
      <c r="A289" s="10" t="str">
        <f t="shared" si="24"/>
        <v>Leaf</v>
      </c>
      <c r="B289" s="10"/>
      <c r="C289" s="11" t="str" cm="1">
        <f t="array" ref="C289">_xll.DBR("Finance:}ElementAttributes_Accounts - Cashflow",E289,"Forecast by Month - Total")</f>
        <v/>
      </c>
      <c r="E289" s="113" t="s">
        <v>169</v>
      </c>
      <c r="F289" s="20"/>
      <c r="G289" s="20"/>
      <c r="H289" s="69">
        <f>_xll.DBRW($E$254,H$261,$G$257,$G$258,H$260,$G$259,$E289,$G$261,$G$260,$G$256)</f>
        <v>963976.01000000013</v>
      </c>
      <c r="I289" s="69">
        <f>_xll.DBRW($E$254,I$261,$G$257,$G$258,I$260,$G$259,$E289,$G$261,$G$260,$G$256)</f>
        <v>149583.33999999985</v>
      </c>
      <c r="J289" s="69">
        <f>_xll.DBRW($E$254,J$261,$G$257,$G$258,J$260,$G$259,$E289,$G$261,$G$260,$G$256)</f>
        <v>10035058.239999998</v>
      </c>
      <c r="K289" s="69">
        <f>_xll.DBRW($E$254,K$261,$G$257,$G$258,K$260,$G$259,$E289,$G$261,$G$260,$G$256)</f>
        <v>149583.33000000194</v>
      </c>
      <c r="L289" s="69">
        <f>_xll.DBRW($E$254,L$261,$G$257,$G$258,L$260,$G$259,$E289,$G$261,$G$260,$G$256)</f>
        <v>-87406.140000000596</v>
      </c>
      <c r="M289" s="69">
        <f>_xll.DBRW($E$254,M$261,$G$257,$G$258,M$260,$G$259,$E289,$G$261,$G$260,$G$256)</f>
        <v>-353667.16000000015</v>
      </c>
      <c r="N289" s="69">
        <f>_xll.DBRW($E$254,N$261,$G$257,$G$258,N$260,$G$259,$E289,$G$261,$G$260,$G$256)</f>
        <v>148386.75</v>
      </c>
      <c r="O289" s="62">
        <f>_xll.DBRW($E$254,O$261,$G$257,$G$258,O$260,$G$259,$E289,$G$261,$G$260,$G$256)</f>
        <v>-108051.43999999762</v>
      </c>
      <c r="P289" s="62">
        <f>_xll.DBRW($E$254,P$261,$G$257,$G$258,P$260,$G$259,$E289,$G$261,$G$260,$G$256)</f>
        <v>661733.3200000003</v>
      </c>
      <c r="Q289" s="62">
        <f>_xll.DBRW($E$254,Q$261,$G$257,$G$258,Q$260,$G$259,$E289,$G$261,$G$260,$G$256)</f>
        <v>148386.75</v>
      </c>
      <c r="R289" s="62">
        <f>_xll.DBRW($E$254,R$261,$G$257,$G$258,R$260,$G$259,$E289,$G$261,$G$260,$G$256)</f>
        <v>-93510.890000000596</v>
      </c>
      <c r="S289" s="62">
        <f>_xll.DBRW($E$254,S$261,$G$257,$G$258,S$260,$G$259,$E289,$G$261,$G$260,$G$256)</f>
        <v>-370552.8200000003</v>
      </c>
      <c r="T289" s="63"/>
      <c r="U289" s="64">
        <f>_xll.DBRW($E$254,U$261,$G$257,$G$258,U$260,$G$259,$E289,$G$261,$G$260,$G$256)</f>
        <v>-370552.8200000003</v>
      </c>
    </row>
    <row r="290" spans="1:21" s="11" customFormat="1" x14ac:dyDescent="0.3">
      <c r="A290" s="10" t="str">
        <f t="shared" si="24"/>
        <v>Leaf</v>
      </c>
      <c r="B290" s="10"/>
      <c r="C290" s="11" t="str" cm="1">
        <f t="array" ref="C290">_xll.DBR("Finance:}ElementAttributes_Accounts - Cashflow",E290,"Forecast by Month - Total")</f>
        <v/>
      </c>
      <c r="E290" s="113" t="s">
        <v>191</v>
      </c>
      <c r="F290" s="20"/>
      <c r="G290" s="20"/>
      <c r="H290" s="69">
        <f>_xll.DBRW($E$254,H$261,$G$257,$G$258,H$260,$G$259,$E290,$G$261,$G$260,$G$256)</f>
        <v>0</v>
      </c>
      <c r="I290" s="69">
        <f>_xll.DBRW($E$254,I$261,$G$257,$G$258,I$260,$G$259,$E290,$G$261,$G$260,$G$256)</f>
        <v>0</v>
      </c>
      <c r="J290" s="69">
        <f>_xll.DBRW($E$254,J$261,$G$257,$G$258,J$260,$G$259,$E290,$G$261,$G$260,$G$256)</f>
        <v>0</v>
      </c>
      <c r="K290" s="69">
        <f>_xll.DBRW($E$254,K$261,$G$257,$G$258,K$260,$G$259,$E290,$G$261,$G$260,$G$256)</f>
        <v>0</v>
      </c>
      <c r="L290" s="69">
        <f>_xll.DBRW($E$254,L$261,$G$257,$G$258,L$260,$G$259,$E290,$G$261,$G$260,$G$256)</f>
        <v>0</v>
      </c>
      <c r="M290" s="69">
        <f>_xll.DBRW($E$254,M$261,$G$257,$G$258,M$260,$G$259,$E290,$G$261,$G$260,$G$256)</f>
        <v>0</v>
      </c>
      <c r="N290" s="69">
        <f>_xll.DBRW($E$254,N$261,$G$257,$G$258,N$260,$G$259,$E290,$G$261,$G$260,$G$256)</f>
        <v>0</v>
      </c>
      <c r="O290" s="62">
        <f>_xll.DBRW($E$254,O$261,$G$257,$G$258,O$260,$G$259,$E290,$G$261,$G$260,$G$256)</f>
        <v>0</v>
      </c>
      <c r="P290" s="62">
        <f>_xll.DBRW($E$254,P$261,$G$257,$G$258,P$260,$G$259,$E290,$G$261,$G$260,$G$256)</f>
        <v>0</v>
      </c>
      <c r="Q290" s="62">
        <f>_xll.DBRW($E$254,Q$261,$G$257,$G$258,Q$260,$G$259,$E290,$G$261,$G$260,$G$256)</f>
        <v>0</v>
      </c>
      <c r="R290" s="62">
        <f>_xll.DBRW($E$254,R$261,$G$257,$G$258,R$260,$G$259,$E290,$G$261,$G$260,$G$256)</f>
        <v>0</v>
      </c>
      <c r="S290" s="62">
        <f>_xll.DBRW($E$254,S$261,$G$257,$G$258,S$260,$G$259,$E290,$G$261,$G$260,$G$256)</f>
        <v>0</v>
      </c>
      <c r="T290" s="63"/>
      <c r="U290" s="64">
        <f>_xll.DBRW($E$254,U$261,$G$257,$G$258,U$260,$G$259,$E290,$G$261,$G$260,$G$256)</f>
        <v>0</v>
      </c>
    </row>
    <row r="291" spans="1:21" s="9" customFormat="1" ht="25.8" x14ac:dyDescent="0.5">
      <c r="A291" s="8" t="str">
        <f t="shared" si="24"/>
        <v>Total</v>
      </c>
      <c r="B291" s="8"/>
      <c r="C291" s="9" t="str" cm="1">
        <f t="array" ref="C291">_xll.DBR("Finance:}ElementAttributes_Accounts - Cashflow",E291,"Forecast by Month - Total")</f>
        <v>1</v>
      </c>
      <c r="E291" s="114" t="s">
        <v>84</v>
      </c>
      <c r="F291" s="38"/>
      <c r="G291" s="37"/>
      <c r="H291" s="56">
        <f>_xll.DBRW($E$254,H$261,$G$257,$G$258,H$260,$G$259,$E291,$G$261,$G$260,$G$256)</f>
        <v>-4105010.9408211522</v>
      </c>
      <c r="I291" s="56">
        <f>_xll.DBRW($E$254,I$261,$G$257,$G$258,I$260,$G$259,$E291,$G$261,$G$260,$G$256)</f>
        <v>1999139.3300000168</v>
      </c>
      <c r="J291" s="56">
        <f>_xll.DBRW($E$254,J$261,$G$257,$G$258,J$260,$G$259,$E291,$G$261,$G$260,$G$256)</f>
        <v>-1668761.1700000137</v>
      </c>
      <c r="K291" s="56">
        <f>_xll.DBRW($E$254,K$261,$G$257,$G$258,K$260,$G$259,$E291,$G$261,$G$260,$G$256)</f>
        <v>2227790.4099999648</v>
      </c>
      <c r="L291" s="56">
        <f>_xll.DBRW($E$254,L$261,$G$257,$G$258,L$260,$G$259,$E291,$G$261,$G$260,$G$256)</f>
        <v>-2634100.1999999657</v>
      </c>
      <c r="M291" s="56">
        <f>_xll.DBRW($E$254,M$261,$G$257,$G$258,M$260,$G$259,$E291,$G$261,$G$260,$G$256)</f>
        <v>-661904.54000003438</v>
      </c>
      <c r="N291" s="56">
        <f>_xll.DBRW($E$254,N$261,$G$257,$G$258,N$260,$G$259,$E291,$G$261,$G$260,$G$256)</f>
        <v>-2749062.9699999513</v>
      </c>
      <c r="O291" s="57">
        <f>_xll.DBRW($E$254,O$261,$G$257,$G$258,O$260,$G$259,$E291,$G$261,$G$260,$G$256)</f>
        <v>885941.19999997586</v>
      </c>
      <c r="P291" s="57">
        <f>_xll.DBRW($E$254,P$261,$G$257,$G$258,P$260,$G$259,$E291,$G$261,$G$260,$G$256)</f>
        <v>-499877.03999997262</v>
      </c>
      <c r="Q291" s="57">
        <f>_xll.DBRW($E$254,Q$261,$G$257,$G$258,Q$260,$G$259,$E291,$G$261,$G$260,$G$256)</f>
        <v>-175132.01094874454</v>
      </c>
      <c r="R291" s="57">
        <f>_xll.DBRW($E$254,R$261,$G$257,$G$258,R$260,$G$259,$E291,$G$261,$G$260,$G$256)</f>
        <v>525546.81205150962</v>
      </c>
      <c r="S291" s="57">
        <f>_xll.DBRW($E$254,S$261,$G$257,$G$258,S$260,$G$259,$E291,$G$261,$G$260,$G$256)</f>
        <v>895783.0749839386</v>
      </c>
      <c r="T291" s="58"/>
      <c r="U291" s="60">
        <f>_xll.DBRW($E$254,U$261,$G$257,$G$258,U$260,$G$259,$E291,$G$261,$G$260,$G$256)</f>
        <v>895783.0749839386</v>
      </c>
    </row>
    <row r="292" spans="1:21" s="9" customFormat="1" ht="25.8" x14ac:dyDescent="0.5">
      <c r="A292" s="8" t="str">
        <f t="shared" si="24"/>
        <v>Total</v>
      </c>
      <c r="B292" s="8"/>
      <c r="C292" s="9" t="str" cm="1">
        <f t="array" ref="C292">_xll.DBR("Finance:}ElementAttributes_Accounts - Cashflow",E292,"Forecast by Month - Total")</f>
        <v>1</v>
      </c>
      <c r="E292" s="114" t="s">
        <v>144</v>
      </c>
      <c r="F292" s="38"/>
      <c r="G292" s="37"/>
      <c r="H292" s="56">
        <f>_xll.DBRW($E$254,H$261,$G$257,$G$258,H$260,$G$259,$E292,$G$261,$G$260,$G$256)</f>
        <v>-4105010.9408211522</v>
      </c>
      <c r="I292" s="56">
        <f>_xll.DBRW($E$254,I$261,$G$257,$G$258,I$260,$G$259,$E292,$G$261,$G$260,$G$256)</f>
        <v>1999139.3300000168</v>
      </c>
      <c r="J292" s="56">
        <f>_xll.DBRW($E$254,J$261,$G$257,$G$258,J$260,$G$259,$E292,$G$261,$G$260,$G$256)</f>
        <v>-1668761.1700000137</v>
      </c>
      <c r="K292" s="56">
        <f>_xll.DBRW($E$254,K$261,$G$257,$G$258,K$260,$G$259,$E292,$G$261,$G$260,$G$256)</f>
        <v>2227790.4099999648</v>
      </c>
      <c r="L292" s="56">
        <f>_xll.DBRW($E$254,L$261,$G$257,$G$258,L$260,$G$259,$E292,$G$261,$G$260,$G$256)</f>
        <v>-2634100.1999999657</v>
      </c>
      <c r="M292" s="56">
        <f>_xll.DBRW($E$254,M$261,$G$257,$G$258,M$260,$G$259,$E292,$G$261,$G$260,$G$256)</f>
        <v>-661904.54000003438</v>
      </c>
      <c r="N292" s="56">
        <f>_xll.DBRW($E$254,N$261,$G$257,$G$258,N$260,$G$259,$E292,$G$261,$G$260,$G$256)</f>
        <v>-2749062.9699999513</v>
      </c>
      <c r="O292" s="57">
        <f>_xll.DBRW($E$254,O$261,$G$257,$G$258,O$260,$G$259,$E292,$G$261,$G$260,$G$256)</f>
        <v>885941.19999997586</v>
      </c>
      <c r="P292" s="57">
        <f>_xll.DBRW($E$254,P$261,$G$257,$G$258,P$260,$G$259,$E292,$G$261,$G$260,$G$256)</f>
        <v>-499877.03999997262</v>
      </c>
      <c r="Q292" s="57">
        <f>_xll.DBRW($E$254,Q$261,$G$257,$G$258,Q$260,$G$259,$E292,$G$261,$G$260,$G$256)</f>
        <v>-175132.01094874454</v>
      </c>
      <c r="R292" s="57">
        <f>_xll.DBRW($E$254,R$261,$G$257,$G$258,R$260,$G$259,$E292,$G$261,$G$260,$G$256)</f>
        <v>525546.81205150962</v>
      </c>
      <c r="S292" s="57">
        <f>_xll.DBRW($E$254,S$261,$G$257,$G$258,S$260,$G$259,$E292,$G$261,$G$260,$G$256)</f>
        <v>895783.0749839386</v>
      </c>
      <c r="T292" s="58"/>
      <c r="U292" s="60">
        <f>_xll.DBRW($E$254,U$261,$G$257,$G$258,U$260,$G$259,$E292,$G$261,$G$260,$G$256)</f>
        <v>895783.0749839386</v>
      </c>
    </row>
    <row r="293" spans="1:21" s="11" customFormat="1" x14ac:dyDescent="0.3">
      <c r="A293" s="10" t="str">
        <f t="shared" si="24"/>
        <v>Leaf</v>
      </c>
      <c r="B293" s="10"/>
      <c r="C293" s="11" t="str" cm="1">
        <f t="array" ref="C293">_xll.DBR("Finance:}ElementAttributes_Accounts - Cashflow",E293,"Forecast by Month - Total")</f>
        <v/>
      </c>
      <c r="E293" s="113" t="s">
        <v>170</v>
      </c>
      <c r="F293" s="20"/>
      <c r="G293" s="20"/>
      <c r="H293" s="69">
        <f>_xll.DBRW($E$254,H$261,$G$257,$G$258,H$260,$G$259,$E293,$G$261,$G$260,$G$256)</f>
        <v>6186267.5915531665</v>
      </c>
      <c r="I293" s="69">
        <f>_xll.DBRW($E$254,I$261,$G$257,$G$258,I$260,$G$259,$E293,$G$261,$G$260,$G$256)</f>
        <v>9880222.1429865602</v>
      </c>
      <c r="J293" s="69">
        <f>_xll.DBRW($E$254,J$261,$G$257,$G$258,J$260,$G$259,$E293,$G$261,$G$260,$G$256)</f>
        <v>8060786.6236354895</v>
      </c>
      <c r="K293" s="69">
        <f>_xll.DBRW($E$254,K$261,$G$257,$G$258,K$260,$G$259,$E293,$G$261,$G$260,$G$256)</f>
        <v>10355689.148527155</v>
      </c>
      <c r="L293" s="69">
        <f>_xll.DBRW($E$254,L$261,$G$257,$G$258,L$260,$G$259,$E293,$G$261,$G$260,$G$256)</f>
        <v>7895737.1072982438</v>
      </c>
      <c r="M293" s="69">
        <f>_xll.DBRW($E$254,M$261,$G$257,$G$258,M$260,$G$259,$E293,$G$261,$G$260,$G$256)</f>
        <v>7273426.4466805421</v>
      </c>
      <c r="N293" s="69">
        <f>_xll.DBRW($E$254,N$261,$G$257,$G$258,N$260,$G$259,$E293,$G$261,$G$260,$G$256)</f>
        <v>4407727.1953199962</v>
      </c>
      <c r="O293" s="62">
        <f>_xll.DBRW($E$254,O$261,$G$257,$G$258,O$260,$G$259,$E293,$G$261,$G$260,$G$256)</f>
        <v>5196936.5264106505</v>
      </c>
      <c r="P293" s="62">
        <f>_xll.DBRW($E$254,P$261,$G$257,$G$258,P$260,$G$259,$E293,$G$261,$G$260,$G$256)</f>
        <v>4736809.9046206819</v>
      </c>
      <c r="Q293" s="62">
        <f>_xll.DBRW($E$254,Q$261,$G$257,$G$258,Q$260,$G$259,$E293,$G$261,$G$260,$G$256)</f>
        <v>4587268.3367348509</v>
      </c>
      <c r="R293" s="62">
        <f>_xll.DBRW($E$254,R$261,$G$257,$G$258,R$260,$G$259,$E293,$G$261,$G$260,$G$256)</f>
        <v>5111364.1008110419</v>
      </c>
      <c r="S293" s="62">
        <f>_xll.DBRW($E$254,S$261,$G$257,$G$258,S$260,$G$259,$E293,$G$261,$G$260,$G$256)</f>
        <v>5993840.3518129699</v>
      </c>
      <c r="T293" s="63"/>
      <c r="U293" s="64">
        <f>_xll.DBRW($E$254,U$261,$G$257,$G$258,U$260,$G$259,$E293,$G$261,$G$260,$G$256)</f>
        <v>5993840.3518129699</v>
      </c>
    </row>
    <row r="294" spans="1:21" s="11" customFormat="1" x14ac:dyDescent="0.3">
      <c r="A294" s="10" t="str">
        <f t="shared" si="24"/>
        <v>Leaf</v>
      </c>
      <c r="B294" s="10"/>
      <c r="C294" s="11" t="str" cm="1">
        <f t="array" ref="C294">_xll.DBR("Finance:}ElementAttributes_Accounts - Cashflow",E294,"Forecast by Month - Total")</f>
        <v/>
      </c>
      <c r="E294" s="113" t="s">
        <v>192</v>
      </c>
      <c r="F294" s="20"/>
      <c r="G294" s="20"/>
      <c r="H294" s="69">
        <f>_xll.DBRW($E$254,H$261,$G$257,$G$258,H$260,$G$259,$E294,$G$261,$G$260,$G$256)</f>
        <v>10363700.779999997</v>
      </c>
      <c r="I294" s="69">
        <f>_xll.DBRW($E$254,I$261,$G$257,$G$258,I$260,$G$259,$E294,$G$261,$G$260,$G$256)</f>
        <v>7871620.7200000007</v>
      </c>
      <c r="J294" s="69">
        <f>_xll.DBRW($E$254,J$261,$G$257,$G$258,J$260,$G$259,$E294,$G$261,$G$260,$G$256)</f>
        <v>9870760.4100000001</v>
      </c>
      <c r="K294" s="69">
        <f>_xll.DBRW($E$254,K$261,$G$257,$G$258,K$260,$G$259,$E294,$G$261,$G$260,$G$256)</f>
        <v>8201999.2000000002</v>
      </c>
      <c r="L294" s="69">
        <f>_xll.DBRW($E$254,L$261,$G$257,$G$258,L$260,$G$259,$E294,$G$261,$G$260,$G$256)</f>
        <v>10429789.02</v>
      </c>
      <c r="M294" s="69">
        <f>_xll.DBRW($E$254,M$261,$G$257,$G$258,M$260,$G$259,$E294,$G$261,$G$260,$G$256)</f>
        <v>7795689.209999999</v>
      </c>
      <c r="N294" s="69">
        <f>_xll.DBRW($E$254,N$261,$G$257,$G$258,N$260,$G$259,$E294,$G$261,$G$260,$G$256)</f>
        <v>7133784</v>
      </c>
      <c r="O294" s="62">
        <f>_xll.DBRW($E$254,O$261,$G$257,$G$258,O$260,$G$259,$E294,$G$261,$G$260,$G$256)</f>
        <v>4384722.4399999995</v>
      </c>
      <c r="P294" s="62">
        <f>_xll.DBRW($E$254,P$261,$G$257,$G$258,P$260,$G$259,$E294,$G$261,$G$260,$G$256)</f>
        <v>5270661.84</v>
      </c>
      <c r="Q294" s="62">
        <f>_xll.DBRW($E$254,Q$261,$G$257,$G$258,Q$260,$G$259,$E294,$G$261,$G$260,$G$256)</f>
        <v>4770785.74</v>
      </c>
      <c r="R294" s="62">
        <f>_xll.DBRW($E$254,R$261,$G$257,$G$258,R$260,$G$259,$E294,$G$261,$G$260,$G$256)</f>
        <v>4591563.9390634215</v>
      </c>
      <c r="S294" s="62">
        <f>_xll.DBRW($E$254,S$261,$G$257,$G$258,S$260,$G$259,$E294,$G$261,$G$260,$G$256)</f>
        <v>5092631.7864970975</v>
      </c>
      <c r="T294" s="63"/>
      <c r="U294" s="64">
        <f>_xll.DBRW($E$254,U$261,$G$257,$G$258,U$260,$G$259,$E294,$G$261,$G$260,$G$256)</f>
        <v>5092631.7864970975</v>
      </c>
    </row>
    <row r="295" spans="1:21" s="11" customFormat="1" x14ac:dyDescent="0.3">
      <c r="A295" s="10" t="str">
        <f t="shared" si="24"/>
        <v>Leaf</v>
      </c>
      <c r="B295" s="10"/>
      <c r="C295" s="11" t="str" cm="1">
        <f t="array" ref="C295">_xll.DBR("Finance:}ElementAttributes_Accounts - Cashflow",E295,"Forecast by Month - Total")</f>
        <v/>
      </c>
      <c r="E295" s="113" t="s">
        <v>194</v>
      </c>
      <c r="F295" s="20"/>
      <c r="G295" s="20"/>
      <c r="H295" s="69">
        <f>_xll.DBRW($E$254,H$261,$G$257,$G$258,H$260,$G$259,$E295,$G$261,$G$260,$G$256)</f>
        <v>-437179.02000000107</v>
      </c>
      <c r="I295" s="69">
        <f>_xll.DBRW($E$254,I$261,$G$257,$G$258,I$260,$G$259,$E295,$G$261,$G$260,$G$256)</f>
        <v>-199792.06999999977</v>
      </c>
      <c r="J295" s="69">
        <f>_xll.DBRW($E$254,J$261,$G$257,$G$258,J$260,$G$259,$E295,$G$261,$G$260,$G$256)</f>
        <v>17258.199999999546</v>
      </c>
      <c r="K295" s="69">
        <f>_xll.DBRW($E$254,K$261,$G$257,$G$258,K$260,$G$259,$E295,$G$261,$G$260,$G$256)</f>
        <v>111907.01999999996</v>
      </c>
      <c r="L295" s="69">
        <f>_xll.DBRW($E$254,L$261,$G$257,$G$258,L$260,$G$259,$E295,$G$261,$G$260,$G$256)</f>
        <v>505402.29000000027</v>
      </c>
      <c r="M295" s="69">
        <f>_xll.DBRW($E$254,M$261,$G$257,$G$258,M$260,$G$259,$E295,$G$261,$G$260,$G$256)</f>
        <v>-183067.06000000008</v>
      </c>
      <c r="N295" s="69">
        <f>_xll.DBRW($E$254,N$261,$G$257,$G$258,N$260,$G$259,$E295,$G$261,$G$260,$G$256)</f>
        <v>-131802.13999999952</v>
      </c>
      <c r="O295" s="62">
        <f>_xll.DBRW($E$254,O$261,$G$257,$G$258,O$260,$G$259,$E295,$G$261,$G$260,$G$256)</f>
        <v>500990.88999999955</v>
      </c>
      <c r="P295" s="62">
        <f>_xll.DBRW($E$254,P$261,$G$257,$G$258,P$260,$G$259,$E295,$G$261,$G$260,$G$256)</f>
        <v>663717.36999999976</v>
      </c>
      <c r="Q295" s="62">
        <f>_xll.DBRW($E$254,Q$261,$G$257,$G$258,Q$260,$G$259,$E295,$G$261,$G$260,$G$256)</f>
        <v>-335742.54245790851</v>
      </c>
      <c r="R295" s="62">
        <f>_xll.DBRW($E$254,R$261,$G$257,$G$258,R$260,$G$259,$E295,$G$261,$G$260,$G$256)</f>
        <v>-240915.99956410972</v>
      </c>
      <c r="S295" s="62">
        <f>_xll.DBRW($E$254,S$261,$G$257,$G$258,S$260,$G$259,$E295,$G$261,$G$260,$G$256)</f>
        <v>32505.045024993538</v>
      </c>
      <c r="T295" s="63"/>
      <c r="U295" s="64">
        <f>_xll.DBRW($E$254,U$261,$G$257,$G$258,U$260,$G$259,$E295,$G$261,$G$260,$G$256)</f>
        <v>32505.045024993538</v>
      </c>
    </row>
    <row r="296" spans="1:21" s="11" customFormat="1" x14ac:dyDescent="0.3">
      <c r="A296" s="10" t="str">
        <f t="shared" si="24"/>
        <v>Leaf</v>
      </c>
      <c r="B296" s="10"/>
      <c r="C296" s="11" t="str" cm="1">
        <f t="array" ref="C296">_xll.DBR("Finance:}ElementAttributes_Accounts - Cashflow",E296,"Forecast by Month - Total")</f>
        <v/>
      </c>
      <c r="E296" s="113" t="s">
        <v>193</v>
      </c>
      <c r="F296" s="20"/>
      <c r="G296" s="20"/>
      <c r="H296" s="69">
        <f>_xll.DBRW($E$254,H$261,$G$257,$G$258,H$260,$G$259,$E296,$G$261,$G$260,$G$256)</f>
        <v>-141298.51000000088</v>
      </c>
      <c r="I296" s="69">
        <f>_xll.DBRW($E$254,I$261,$G$257,$G$258,I$260,$G$259,$E296,$G$261,$G$260,$G$256)</f>
        <v>121463.97999999986</v>
      </c>
      <c r="J296" s="69">
        <f>_xll.DBRW($E$254,J$261,$G$257,$G$258,J$260,$G$259,$E296,$G$261,$G$260,$G$256)</f>
        <v>-5824498.6399999997</v>
      </c>
      <c r="K296" s="69">
        <f>_xll.DBRW($E$254,K$261,$G$257,$G$258,K$260,$G$259,$E296,$G$261,$G$260,$G$256)</f>
        <v>-239992.81999999733</v>
      </c>
      <c r="L296" s="69">
        <f>_xll.DBRW($E$254,L$261,$G$257,$G$258,L$260,$G$259,$E296,$G$261,$G$260,$G$256)</f>
        <v>-1012025.0600000024</v>
      </c>
      <c r="M296" s="69">
        <f>_xll.DBRW($E$254,M$261,$G$257,$G$258,M$260,$G$259,$E296,$G$261,$G$260,$G$256)</f>
        <v>-757993.39000000048</v>
      </c>
      <c r="N296" s="69">
        <f>_xll.DBRW($E$254,N$261,$G$257,$G$258,N$260,$G$259,$E296,$G$261,$G$260,$G$256)</f>
        <v>101316.9100000015</v>
      </c>
      <c r="O296" s="62">
        <f>_xll.DBRW($E$254,O$261,$G$257,$G$258,O$260,$G$259,$E296,$G$261,$G$260,$G$256)</f>
        <v>-419726.64999999927</v>
      </c>
      <c r="P296" s="62">
        <f>_xll.DBRW($E$254,P$261,$G$257,$G$258,P$260,$G$259,$E296,$G$261,$G$260,$G$256)</f>
        <v>-453777.97000000131</v>
      </c>
      <c r="Q296" s="62">
        <f>_xll.DBRW($E$254,Q$261,$G$257,$G$258,Q$260,$G$259,$E296,$G$261,$G$260,$G$256)</f>
        <v>-28133.661169596417</v>
      </c>
      <c r="R296" s="62">
        <f>_xll.DBRW($E$254,R$261,$G$257,$G$258,R$260,$G$259,$E296,$G$261,$G$260,$G$256)</f>
        <v>632720.37780976633</v>
      </c>
      <c r="S296" s="62">
        <f>_xll.DBRW($E$254,S$261,$G$257,$G$258,S$260,$G$259,$E296,$G$261,$G$260,$G$256)</f>
        <v>-566820.61283584253</v>
      </c>
      <c r="T296" s="63"/>
      <c r="U296" s="64">
        <f>_xll.DBRW($E$254,U$261,$G$257,$G$258,U$260,$G$259,$E296,$G$261,$G$260,$G$256)</f>
        <v>-566820.61283584253</v>
      </c>
    </row>
    <row r="297" spans="1:21" s="9" customFormat="1" ht="25.8" x14ac:dyDescent="0.5">
      <c r="A297" s="8" t="str">
        <f t="shared" si="24"/>
        <v>Total</v>
      </c>
      <c r="B297" s="8"/>
      <c r="C297" s="9" t="str" cm="1">
        <f t="array" ref="C297">_xll.DBR("Finance:}ElementAttributes_Accounts - Cashflow",E297,"Forecast by Month - Total")</f>
        <v>1</v>
      </c>
      <c r="E297" s="114" t="s">
        <v>195</v>
      </c>
      <c r="F297" s="38"/>
      <c r="G297" s="37"/>
      <c r="H297" s="56">
        <f>_xll.DBRW($E$254,H$261,$G$257,$G$258,H$260,$G$259,$E297,$G$261,$G$260,$G$256)</f>
        <v>9785223.2499999963</v>
      </c>
      <c r="I297" s="56">
        <f>_xll.DBRW($E$254,I$261,$G$257,$G$258,I$260,$G$259,$E297,$G$261,$G$260,$G$256)</f>
        <v>7793292.6300000008</v>
      </c>
      <c r="J297" s="56">
        <f>_xll.DBRW($E$254,J$261,$G$257,$G$258,J$260,$G$259,$E297,$G$261,$G$260,$G$256)</f>
        <v>4063519.9699999997</v>
      </c>
      <c r="K297" s="56">
        <f>_xll.DBRW($E$254,K$261,$G$257,$G$258,K$260,$G$259,$E297,$G$261,$G$260,$G$256)</f>
        <v>8073913.4000000032</v>
      </c>
      <c r="L297" s="56">
        <f>_xll.DBRW($E$254,L$261,$G$257,$G$258,L$260,$G$259,$E297,$G$261,$G$260,$G$256)</f>
        <v>9923166.2499999981</v>
      </c>
      <c r="M297" s="56">
        <f>_xll.DBRW($E$254,M$261,$G$257,$G$258,M$260,$G$259,$E297,$G$261,$G$260,$G$256)</f>
        <v>6854628.7599999988</v>
      </c>
      <c r="N297" s="56">
        <f>_xll.DBRW($E$254,N$261,$G$257,$G$258,N$260,$G$259,$E297,$G$261,$G$260,$G$256)</f>
        <v>7103298.7700000023</v>
      </c>
      <c r="O297" s="57">
        <f>_xll.DBRW($E$254,O$261,$G$257,$G$258,O$260,$G$259,$E297,$G$261,$G$260,$G$256)</f>
        <v>4465986.68</v>
      </c>
      <c r="P297" s="57">
        <f>_xll.DBRW($E$254,P$261,$G$257,$G$258,P$260,$G$259,$E297,$G$261,$G$260,$G$256)</f>
        <v>5480601.2399999984</v>
      </c>
      <c r="Q297" s="57">
        <f>_xll.DBRW($E$254,Q$261,$G$257,$G$258,Q$260,$G$259,$E297,$G$261,$G$260,$G$256)</f>
        <v>4406909.5363724958</v>
      </c>
      <c r="R297" s="57">
        <f>_xll.DBRW($E$254,R$261,$G$257,$G$258,R$260,$G$259,$E297,$G$261,$G$260,$G$256)</f>
        <v>4983368.3173090778</v>
      </c>
      <c r="S297" s="57">
        <f>_xll.DBRW($E$254,S$261,$G$257,$G$258,S$260,$G$259,$E297,$G$261,$G$260,$G$256)</f>
        <v>4558316.2186862482</v>
      </c>
      <c r="T297" s="58"/>
      <c r="U297" s="60">
        <f>_xll.DBRW($E$254,U$261,$G$257,$G$258,U$260,$G$259,$E297,$G$261,$G$260,$G$256)</f>
        <v>4558316.2186862482</v>
      </c>
    </row>
  </sheetData>
  <mergeCells count="3">
    <mergeCell ref="H24:I24"/>
    <mergeCell ref="H25:I25"/>
    <mergeCell ref="H26:I26"/>
  </mergeCells>
  <conditionalFormatting sqref="H148:U155">
    <cfRule type="cellIs" dxfId="12" priority="202" operator="lessThan">
      <formula>0</formula>
    </cfRule>
  </conditionalFormatting>
  <conditionalFormatting sqref="H251:U251">
    <cfRule type="cellIs" dxfId="10" priority="115" operator="lessThan">
      <formula>0</formula>
    </cfRule>
  </conditionalFormatting>
  <conditionalFormatting sqref="H293:U296 H280:U290 H274:U277 H267:U272">
    <cfRule type="cellIs" dxfId="2" priority="3" operator="lessThan">
      <formula>0</formula>
    </cfRule>
  </conditionalFormatting>
  <conditionalFormatting sqref="H239:U239 H232:U233 H227:U228 H217:U217 H207:U207 H205:U205 H198:U198 H190:U190 H182:U182">
    <cfRule type="cellIs" dxfId="1" priority="2" operator="lessThan">
      <formula>0</formula>
    </cfRule>
  </conditionalFormatting>
  <conditionalFormatting sqref="H234:U238 H229:U231 H218:U226 H208:U216 H206:U206 H199:U204 H191:U197 H183:U189 H176:U18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Actual, Forecast by Month</vt:lpstr>
      <vt:lpstr>ServerName</vt:lpstr>
      <vt:lpstr>'Actual, Forecast by Month'!TM1RPTDATARNG1060199</vt:lpstr>
      <vt:lpstr>'Actual, Forecast by Month'!TM1RPTDATARNG20898256</vt:lpstr>
      <vt:lpstr>'Actual, Forecast by Month'!TM1RPTDATARNG33601101</vt:lpstr>
      <vt:lpstr>'Actual, Forecast by Month'!TM1RPTDATARNG34568459</vt:lpstr>
      <vt:lpstr>'Actual, Forecast by Month'!TM1RPTFMTIDCOL1060199</vt:lpstr>
      <vt:lpstr>'Actual, Forecast by Month'!TM1RPTFMTIDCOL20898256</vt:lpstr>
      <vt:lpstr>'Actual, Forecast by Month'!TM1RPTFMTIDCOL33601101</vt:lpstr>
      <vt:lpstr>'Actual, Forecast by Month'!TM1RPTFMTIDCOL34568459</vt:lpstr>
      <vt:lpstr>'Actual, Forecast by Month'!TM1RPTFMTRNG1060199</vt:lpstr>
      <vt:lpstr>'Actual, Forecast by Month'!TM1RPTFMTRNG20898256</vt:lpstr>
      <vt:lpstr>'Actual, Forecast by Month'!TM1RPTFMTRNG33601101</vt:lpstr>
      <vt:lpstr>'Actual, Forecast by Month'!TM1RPTFMTRNG34568459</vt:lpstr>
      <vt:lpstr>'Actual, Forecast by Month'!TM1RPTQRYRNG1060199</vt:lpstr>
      <vt:lpstr>'Actual, Forecast by Month'!TM1RPTQRYRNG20898256</vt:lpstr>
      <vt:lpstr>'Actual, Forecast by Month'!TM1RPTQRYRNG33601101</vt:lpstr>
      <vt:lpstr>'Actual, Forecast by Month'!TM1RPTQRYRNG34568459</vt:lpstr>
      <vt:lpstr>'Actual, Forecast by Month'!TM1RPTVIEWRNG1060199</vt:lpstr>
      <vt:lpstr>'Actual, Forecast by Month'!TM1RPTVIEWRNG20898256</vt:lpstr>
      <vt:lpstr>'Actual, Forecast by Month'!TM1RPTVIEWRNG33601101</vt:lpstr>
      <vt:lpstr>'Actual, Forecast by Month'!TM1RPTVIEWRNG34568459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Steven Hutchison</cp:lastModifiedBy>
  <dcterms:created xsi:type="dcterms:W3CDTF">2024-02-09T15:22:01Z</dcterms:created>
  <dcterms:modified xsi:type="dcterms:W3CDTF">2024-05-07T13:53:54Z</dcterms:modified>
</cp:coreProperties>
</file>