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9BD4C041-DBAB-4386-BE26-058ECF054BA7}" xr6:coauthVersionLast="47" xr6:coauthVersionMax="47" xr10:uidLastSave="{00000000-0000-0000-0000-000000000000}"/>
  <bookViews>
    <workbookView xWindow="22932" yWindow="-108" windowWidth="19416" windowHeight="10296" firstSheet="1" activeTab="1" xr2:uid="{F19F8705-7615-4E5A-9F78-ED161B4D0B13}"/>
  </bookViews>
  <sheets>
    <sheet name="Cognos_Office_Connection_Cache" sheetId="2" state="veryHidden" r:id="rId1"/>
    <sheet name="Summary Group Balance Sheet" sheetId="1" r:id="rId2"/>
  </sheets>
  <definedNames>
    <definedName name="ID" localSheetId="0" hidden="1">"e5be57eb-1065-4b09-b522-65a3585163a7"</definedName>
    <definedName name="ID" localSheetId="1" hidden="1">"14ab32b8-7b6c-4233-bbfd-a05c9460ac5c"</definedName>
    <definedName name="_xlnm.Print_Area" localSheetId="1">'Summary Group Balance Sheet'!$D$23:$O$49</definedName>
    <definedName name="TM1RPTDATARNG62735877" localSheetId="1">'Summary Group Balance Sheet'!$29:$48</definedName>
    <definedName name="TM1RPTFMTIDCOL62735877" localSheetId="1">'Summary Group Balance Sheet'!$A$1:$A$10</definedName>
    <definedName name="TM1RPTFMTRNG62735877" localSheetId="1">'Summary Group Balance Sheet'!$E$1:$J$10</definedName>
    <definedName name="TM1RPTQRYRNG62735877" localSheetId="1">'Summary Group Balance Sheet'!$E$11</definedName>
    <definedName name="TM1RPTVIEWRNG62735877" localSheetId="1">'Summary Group Balance Sheet'!$E$12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G15" i="1"/>
  <c r="B48" i="1" a="1"/>
  <c r="B33" i="1" a="1"/>
  <c r="B35" i="1" a="1"/>
  <c r="L25" i="1" a="1"/>
  <c r="B45" i="1" a="1"/>
  <c r="B41" i="1" a="1"/>
  <c r="H25" i="1" a="1"/>
  <c r="B30" i="1" a="1"/>
  <c r="G20" i="1"/>
  <c r="G14" i="1"/>
  <c r="B43" i="1" a="1"/>
  <c r="G18" i="1"/>
  <c r="B44" i="1" a="1"/>
  <c r="G17" i="1"/>
  <c r="C16" i="1" s="1" a="1"/>
  <c r="B39" i="1" a="1"/>
  <c r="B37" i="1" a="1"/>
  <c r="B38" i="1" a="1"/>
  <c r="G19" i="1"/>
  <c r="B36" i="1" a="1"/>
  <c r="B46" i="1" a="1"/>
  <c r="B40" i="1" a="1"/>
  <c r="B31" i="1" a="1"/>
  <c r="G16" i="1"/>
  <c r="B42" i="1" a="1"/>
  <c r="B34" i="1" a="1"/>
  <c r="B32" i="1" a="1"/>
  <c r="B47" i="1" a="1"/>
  <c r="G13" i="1" a="1"/>
  <c r="E12" i="1"/>
  <c r="G30" i="1"/>
  <c r="I31" i="1"/>
  <c r="G32" i="1"/>
  <c r="G40" i="1"/>
  <c r="I46" i="1"/>
  <c r="M30" i="1"/>
  <c r="I32" i="1"/>
  <c r="G34" i="1"/>
  <c r="I38" i="1"/>
  <c r="M33" i="1"/>
  <c r="I47" i="1"/>
  <c r="M39" i="1"/>
  <c r="M34" i="1"/>
  <c r="G43" i="1"/>
  <c r="M42" i="1"/>
  <c r="M41" i="1"/>
  <c r="I35" i="1"/>
  <c r="M44" i="1"/>
  <c r="I42" i="1"/>
  <c r="I33" i="1"/>
  <c r="M40" i="1"/>
  <c r="M48" i="1"/>
  <c r="G33" i="1"/>
  <c r="C29" i="1"/>
  <c r="I45" i="1"/>
  <c r="M37" i="1"/>
  <c r="G41" i="1"/>
  <c r="I30" i="1"/>
  <c r="I34" i="1"/>
  <c r="G35" i="1"/>
  <c r="I39" i="1"/>
  <c r="I48" i="1"/>
  <c r="I44" i="1"/>
  <c r="G39" i="1"/>
  <c r="G31" i="1"/>
  <c r="M38" i="1"/>
  <c r="M45" i="1"/>
  <c r="M46" i="1"/>
  <c r="I36" i="1"/>
  <c r="I43" i="1"/>
  <c r="I41" i="1"/>
  <c r="G45" i="1"/>
  <c r="M35" i="1"/>
  <c r="G46" i="1"/>
  <c r="M47" i="1"/>
  <c r="G37" i="1"/>
  <c r="M43" i="1"/>
  <c r="M32" i="1"/>
  <c r="M31" i="1"/>
  <c r="G42" i="1"/>
  <c r="I40" i="1"/>
  <c r="G44" i="1"/>
  <c r="G38" i="1"/>
  <c r="M36" i="1"/>
  <c r="G36" i="1"/>
  <c r="G48" i="1"/>
  <c r="G47" i="1"/>
  <c r="I37" i="1"/>
  <c r="M29" i="1"/>
  <c r="I29" i="1"/>
  <c r="E24" i="1" l="1"/>
  <c r="C16" i="1"/>
  <c r="L27" i="1"/>
  <c r="L25" i="1"/>
  <c r="H25" i="1"/>
  <c r="G13" i="1"/>
  <c r="C14" i="1"/>
  <c r="C15" i="1" s="1"/>
  <c r="C12" i="1"/>
  <c r="C13" i="1" s="1"/>
  <c r="B30" i="1"/>
  <c r="A30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37" i="1"/>
  <c r="A37" i="1" s="1"/>
  <c r="B38" i="1"/>
  <c r="A38" i="1" s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E29" i="1"/>
  <c r="H41" i="1"/>
  <c r="N31" i="1"/>
  <c r="N44" i="1"/>
  <c r="J47" i="1"/>
  <c r="L40" i="1"/>
  <c r="H44" i="1"/>
  <c r="N35" i="1"/>
  <c r="L35" i="1"/>
  <c r="H45" i="1"/>
  <c r="J34" i="1"/>
  <c r="J41" i="1"/>
  <c r="J45" i="1"/>
  <c r="N33" i="1"/>
  <c r="H30" i="1"/>
  <c r="H29" i="1"/>
  <c r="L42" i="1"/>
  <c r="L45" i="1"/>
  <c r="J30" i="1"/>
  <c r="J40" i="1"/>
  <c r="N30" i="1"/>
  <c r="H39" i="1"/>
  <c r="H31" i="1"/>
  <c r="N47" i="1"/>
  <c r="J29" i="1"/>
  <c r="L44" i="1"/>
  <c r="L48" i="1"/>
  <c r="L41" i="1"/>
  <c r="L43" i="1"/>
  <c r="L36" i="1"/>
  <c r="N40" i="1"/>
  <c r="H38" i="1"/>
  <c r="H35" i="1"/>
  <c r="J33" i="1"/>
  <c r="H36" i="1"/>
  <c r="L34" i="1"/>
  <c r="N38" i="1"/>
  <c r="L29" i="1"/>
  <c r="H46" i="1"/>
  <c r="N48" i="1"/>
  <c r="H34" i="1"/>
  <c r="J46" i="1"/>
  <c r="J39" i="1"/>
  <c r="J35" i="1"/>
  <c r="N41" i="1"/>
  <c r="L33" i="1"/>
  <c r="J32" i="1"/>
  <c r="H40" i="1"/>
  <c r="N46" i="1"/>
  <c r="N39" i="1"/>
  <c r="N36" i="1"/>
  <c r="L38" i="1"/>
  <c r="L46" i="1"/>
  <c r="H43" i="1"/>
  <c r="L39" i="1"/>
  <c r="J31" i="1"/>
  <c r="J43" i="1"/>
  <c r="L47" i="1"/>
  <c r="N37" i="1"/>
  <c r="B29" i="1" a="1"/>
  <c r="L32" i="1"/>
  <c r="N43" i="1"/>
  <c r="J42" i="1"/>
  <c r="J36" i="1"/>
  <c r="H48" i="1"/>
  <c r="G29" i="1"/>
  <c r="H33" i="1"/>
  <c r="N34" i="1"/>
  <c r="L31" i="1"/>
  <c r="H37" i="1"/>
  <c r="N32" i="1"/>
  <c r="J48" i="1"/>
  <c r="N45" i="1"/>
  <c r="J38" i="1"/>
  <c r="L30" i="1"/>
  <c r="H47" i="1"/>
  <c r="J37" i="1"/>
  <c r="J44" i="1"/>
  <c r="N29" i="1"/>
  <c r="H42" i="1"/>
  <c r="H32" i="1"/>
  <c r="L37" i="1"/>
  <c r="N42" i="1"/>
  <c r="L28" i="1" l="1"/>
  <c r="H28" i="1"/>
  <c r="C17" i="1"/>
  <c r="G27" i="1" s="1"/>
  <c r="B29" i="1"/>
  <c r="A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<sst xmlns="http://schemas.openxmlformats.org/spreadsheetml/2006/main" count="60" uniqueCount="45">
  <si>
    <t>[Begin Format Range]</t>
  </si>
  <si>
    <t>Leaf</t>
  </si>
  <si>
    <t>[End Format Range]</t>
  </si>
  <si>
    <t>Element Name</t>
  </si>
  <si>
    <t>{TM1SubsetToSet([Accounts - MA].[Accounts - MA], "Summary Group Balance Sheet")}</t>
  </si>
  <si>
    <t>FX Calculation</t>
  </si>
  <si>
    <t>Company</t>
  </si>
  <si>
    <t>Financial Year</t>
  </si>
  <si>
    <t>Financial Period</t>
  </si>
  <si>
    <t>m_MA Reporting</t>
  </si>
  <si>
    <t>Period YTD</t>
  </si>
  <si>
    <t>Consolidation Layer</t>
  </si>
  <si>
    <t>Actual</t>
  </si>
  <si>
    <t>Budget</t>
  </si>
  <si>
    <t>Other Non-Current Assets</t>
  </si>
  <si>
    <t>TOTAL CURRENT ASSETS</t>
  </si>
  <si>
    <t>Trade Receivables</t>
  </si>
  <si>
    <t>Contract Assets &lt; 1yr (IFRS 15)</t>
  </si>
  <si>
    <t>Cash (net of overdrafts)</t>
  </si>
  <si>
    <t>TOTAL CURRENT LIABILITIES</t>
  </si>
  <si>
    <t>Trade Payables</t>
  </si>
  <si>
    <t>Accruals</t>
  </si>
  <si>
    <t>Contract Obligations (IFRS 15)</t>
  </si>
  <si>
    <t>Current Lease Liabilities (IFRS 16)</t>
  </si>
  <si>
    <t>NET CURRENT ASSETS / (LIABILITIES)</t>
  </si>
  <si>
    <t>TOTAL NON-CURRENT LIABILITIES</t>
  </si>
  <si>
    <t>Non-current Lease Liabilities (IFRS 16)</t>
  </si>
  <si>
    <t>Pension Liability (IAS 19)</t>
  </si>
  <si>
    <t>Long term loans</t>
  </si>
  <si>
    <t>NET ASSETS / (LIABILITIES)</t>
  </si>
  <si>
    <t>Other</t>
  </si>
  <si>
    <t>Period</t>
  </si>
  <si>
    <t>Period Numeric</t>
  </si>
  <si>
    <t>Year</t>
  </si>
  <si>
    <t>Year -1</t>
  </si>
  <si>
    <t>Month</t>
  </si>
  <si>
    <t>Year Period</t>
  </si>
  <si>
    <t>Prior Year</t>
  </si>
  <si>
    <t>P12</t>
  </si>
  <si>
    <t>Total</t>
  </si>
  <si>
    <t>x</t>
  </si>
  <si>
    <t>Inventory</t>
  </si>
  <si>
    <t>Other Current Assets</t>
  </si>
  <si>
    <t>5. Summary Group Balance Sheet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</si>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</sst>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\ @"/>
    <numFmt numFmtId="165" formatCode="\-\ @"/>
    <numFmt numFmtId="166" formatCode="##0.0,,;\(##0.0,,\);0"/>
  </numFmts>
  <fonts count="22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1"/>
      <color theme="1"/>
      <name val="Red Hat Display"/>
    </font>
    <font>
      <b/>
      <sz val="10.5"/>
      <color theme="1" tint="0.24994659260841701"/>
      <name val="Red Hat Display"/>
    </font>
    <font>
      <b/>
      <sz val="10.5"/>
      <color rgb="FF165D81"/>
      <name val="Red Hat Display"/>
    </font>
    <font>
      <b/>
      <sz val="11"/>
      <name val="Red Hat Display"/>
    </font>
    <font>
      <b/>
      <sz val="18"/>
      <name val="Red Hat Display"/>
    </font>
    <font>
      <b/>
      <sz val="10"/>
      <color theme="1" tint="0.24994659260841701"/>
      <name val="Red Hat Display"/>
    </font>
    <font>
      <sz val="10"/>
      <name val="Red Hat Display"/>
    </font>
    <font>
      <sz val="10"/>
      <color theme="1" tint="0.24994659260841701"/>
      <name val="Red Hat Display"/>
    </font>
    <font>
      <b/>
      <sz val="10.5"/>
      <name val="Red Hat Display"/>
    </font>
    <font>
      <b/>
      <sz val="10"/>
      <name val="Red Hat Display"/>
    </font>
    <font>
      <b/>
      <sz val="32"/>
      <color rgb="FF055445"/>
      <name val="Red Hat Display"/>
    </font>
    <font>
      <b/>
      <u/>
      <sz val="11"/>
      <color rgb="FF055445"/>
      <name val="Red Hat Display"/>
    </font>
  </fonts>
  <fills count="5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58">
    <xf numFmtId="0" fontId="0" fillId="0" borderId="0" xfId="0"/>
    <xf numFmtId="0" fontId="10" fillId="0" borderId="0" xfId="0" quotePrefix="1" applyFont="1"/>
    <xf numFmtId="0" fontId="10" fillId="0" borderId="0" xfId="0" applyFont="1"/>
    <xf numFmtId="0" fontId="11" fillId="0" borderId="0" xfId="19" applyNumberFormat="1" applyFont="1"/>
    <xf numFmtId="0" fontId="12" fillId="0" borderId="0" xfId="11" applyNumberFormat="1" applyFont="1" applyBorder="1"/>
    <xf numFmtId="3" fontId="11" fillId="0" borderId="2" xfId="3" applyFont="1"/>
    <xf numFmtId="0" fontId="11" fillId="0" borderId="0" xfId="20" applyNumberFormat="1" applyFont="1"/>
    <xf numFmtId="0" fontId="12" fillId="0" borderId="0" xfId="12" applyNumberFormat="1" applyFont="1" applyBorder="1"/>
    <xf numFmtId="3" fontId="11" fillId="0" borderId="2" xfId="4" applyFont="1"/>
    <xf numFmtId="0" fontId="11" fillId="0" borderId="0" xfId="21" applyNumberFormat="1" applyFont="1"/>
    <xf numFmtId="0" fontId="12" fillId="0" borderId="0" xfId="13" applyNumberFormat="1" applyFont="1" applyBorder="1"/>
    <xf numFmtId="3" fontId="11" fillId="0" borderId="2" xfId="5" applyFont="1"/>
    <xf numFmtId="0" fontId="11" fillId="0" borderId="0" xfId="22" applyNumberFormat="1" applyFont="1"/>
    <xf numFmtId="0" fontId="12" fillId="0" borderId="0" xfId="14" applyNumberFormat="1" applyFont="1" applyBorder="1"/>
    <xf numFmtId="3" fontId="11" fillId="0" borderId="2" xfId="6" applyFont="1"/>
    <xf numFmtId="0" fontId="11" fillId="0" borderId="0" xfId="23" applyNumberFormat="1" applyFont="1" applyBorder="1"/>
    <xf numFmtId="0" fontId="12" fillId="0" borderId="0" xfId="15" applyNumberFormat="1" applyFont="1" applyBorder="1"/>
    <xf numFmtId="3" fontId="11" fillId="0" borderId="2" xfId="7" applyFont="1"/>
    <xf numFmtId="0" fontId="11" fillId="0" borderId="0" xfId="18" quotePrefix="1" applyNumberFormat="1" applyFont="1"/>
    <xf numFmtId="0" fontId="13" fillId="0" borderId="0" xfId="10" applyNumberFormat="1" applyFont="1" applyBorder="1"/>
    <xf numFmtId="166" fontId="15" fillId="0" borderId="0" xfId="63" applyNumberFormat="1" applyFont="1" applyBorder="1"/>
    <xf numFmtId="0" fontId="11" fillId="0" borderId="0" xfId="18" applyNumberFormat="1" applyFont="1"/>
    <xf numFmtId="0" fontId="11" fillId="0" borderId="0" xfId="25" quotePrefix="1" applyNumberFormat="1" applyFont="1" applyBorder="1"/>
    <xf numFmtId="0" fontId="16" fillId="0" borderId="0" xfId="17" applyNumberFormat="1" applyFont="1" applyBorder="1"/>
    <xf numFmtId="166" fontId="17" fillId="0" borderId="0" xfId="63" applyNumberFormat="1" applyFont="1" applyBorder="1"/>
    <xf numFmtId="0" fontId="11" fillId="0" borderId="0" xfId="25" applyNumberFormat="1" applyFont="1" applyBorder="1"/>
    <xf numFmtId="0" fontId="1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2" fillId="0" borderId="1" xfId="1" quotePrefix="1" applyFont="1">
      <alignment horizontal="center" vertical="center"/>
    </xf>
    <xf numFmtId="164" fontId="11" fillId="0" borderId="0" xfId="18" quotePrefix="1" applyNumberFormat="1" applyFont="1" applyAlignment="1"/>
    <xf numFmtId="164" fontId="11" fillId="0" borderId="0" xfId="25" quotePrefix="1" applyNumberFormat="1" applyFont="1" applyBorder="1" applyAlignment="1"/>
    <xf numFmtId="165" fontId="11" fillId="0" borderId="0" xfId="18" quotePrefix="1" applyNumberFormat="1" applyFont="1" applyAlignment="1"/>
    <xf numFmtId="164" fontId="11" fillId="0" borderId="0" xfId="25" quotePrefix="1" applyNumberFormat="1" applyFont="1" applyBorder="1" applyAlignment="1">
      <alignment horizontal="left" indent="1"/>
    </xf>
    <xf numFmtId="49" fontId="11" fillId="0" borderId="0" xfId="25" quotePrefix="1" applyNumberFormat="1" applyFont="1" applyBorder="1" applyAlignment="1">
      <alignment horizontal="left" indent="1"/>
    </xf>
    <xf numFmtId="0" fontId="10" fillId="0" borderId="8" xfId="0" applyFont="1" applyBorder="1"/>
    <xf numFmtId="0" fontId="13" fillId="0" borderId="8" xfId="10" applyNumberFormat="1" applyFont="1" applyBorder="1"/>
    <xf numFmtId="166" fontId="15" fillId="0" borderId="8" xfId="63" applyNumberFormat="1" applyFont="1" applyBorder="1"/>
    <xf numFmtId="0" fontId="21" fillId="0" borderId="0" xfId="0" applyFont="1" applyAlignment="1">
      <alignment horizontal="left" vertical="top"/>
    </xf>
    <xf numFmtId="0" fontId="10" fillId="0" borderId="0" xfId="0" applyFont="1" applyAlignment="1">
      <alignment wrapText="1"/>
    </xf>
    <xf numFmtId="0" fontId="19" fillId="0" borderId="0" xfId="70" quotePrefix="1" applyFont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11" fillId="0" borderId="0" xfId="19" applyNumberFormat="1" applyFont="1" applyBorder="1"/>
    <xf numFmtId="0" fontId="11" fillId="0" borderId="0" xfId="20" applyNumberFormat="1" applyFont="1" applyBorder="1"/>
    <xf numFmtId="0" fontId="11" fillId="0" borderId="0" xfId="21" applyNumberFormat="1" applyFont="1" applyBorder="1"/>
    <xf numFmtId="0" fontId="11" fillId="0" borderId="0" xfId="22" applyNumberFormat="1" applyFont="1" applyBorder="1"/>
    <xf numFmtId="0" fontId="11" fillId="0" borderId="0" xfId="18" quotePrefix="1" applyNumberFormat="1" applyFont="1" applyBorder="1"/>
    <xf numFmtId="0" fontId="11" fillId="0" borderId="0" xfId="27" quotePrefix="1" applyFont="1" applyBorder="1"/>
    <xf numFmtId="3" fontId="11" fillId="0" borderId="10" xfId="3" applyFont="1" applyBorder="1"/>
    <xf numFmtId="3" fontId="11" fillId="0" borderId="10" xfId="4" applyFont="1" applyBorder="1"/>
    <xf numFmtId="3" fontId="11" fillId="0" borderId="10" xfId="5" applyFont="1" applyBorder="1"/>
    <xf numFmtId="3" fontId="11" fillId="0" borderId="10" xfId="6" applyFont="1" applyBorder="1"/>
    <xf numFmtId="3" fontId="11" fillId="0" borderId="10" xfId="7" applyFont="1" applyBorder="1"/>
    <xf numFmtId="0" fontId="11" fillId="0" borderId="10" xfId="26" applyFont="1" applyBorder="1"/>
    <xf numFmtId="0" fontId="12" fillId="0" borderId="7" xfId="1" quotePrefix="1" applyFont="1" applyBorder="1">
      <alignment horizontal="center" vertical="center"/>
    </xf>
    <xf numFmtId="0" fontId="14" fillId="0" borderId="0" xfId="10" applyNumberFormat="1" applyFont="1" applyBorder="1"/>
    <xf numFmtId="0" fontId="18" fillId="0" borderId="0" xfId="70" quotePrefix="1" applyFont="1" applyBorder="1">
      <alignment horizontal="center" vertical="center"/>
    </xf>
    <xf numFmtId="0" fontId="11" fillId="4" borderId="9" xfId="26" applyFont="1" applyFill="1" applyBorder="1" applyAlignment="1">
      <alignment horizontal="center"/>
    </xf>
    <xf numFmtId="0" fontId="20" fillId="0" borderId="0" xfId="0" applyFont="1" applyAlignment="1">
      <alignment horizontal="left" vertical="center" readingOrder="1"/>
    </xf>
  </cellXfs>
  <cellStyles count="74">
    <cellStyle name="AF Column - IBM Cognos" xfId="1" xr:uid="{A06A23C7-72EE-4AF4-951D-38EAF27FA6F5}"/>
    <cellStyle name="AF Data - IBM Cognos" xfId="2" xr:uid="{C3B67FD8-80DA-4978-9C7C-92E92F4F2B29}"/>
    <cellStyle name="AF Data 0 - IBM Cognos" xfId="3" xr:uid="{230FFA97-D6B2-45E6-84AB-C7F8452436E0}"/>
    <cellStyle name="AF Data 1 - IBM Cognos" xfId="4" xr:uid="{8566C57B-DE4F-4C3D-BEA0-05BD614DE3FC}"/>
    <cellStyle name="AF Data 2 - IBM Cognos" xfId="5" xr:uid="{58D870B6-1AB0-4CC5-B811-1204D4A7D64A}"/>
    <cellStyle name="AF Data 3 - IBM Cognos" xfId="6" xr:uid="{13EBE34E-67E6-4DC7-A559-869C176B81F5}"/>
    <cellStyle name="AF Data 4 - IBM Cognos" xfId="7" xr:uid="{50F43A5B-A1B7-4CD5-907E-CCA7A9FC5F72}"/>
    <cellStyle name="AF Data 5 - IBM Cognos" xfId="8" xr:uid="{4465F7C8-B389-481A-A96E-D3D7DB6533CB}"/>
    <cellStyle name="AF Data Leaf - IBM Cognos" xfId="9" xr:uid="{FE8DB6BD-BCEB-42B6-917F-7C24453201DE}"/>
    <cellStyle name="AF Header - IBM Cognos" xfId="10" xr:uid="{A50EEAA9-1A94-4AEC-B8A6-73E16438E25E}"/>
    <cellStyle name="AF Header 0 - IBM Cognos" xfId="11" xr:uid="{B8BCE82F-39B4-4D03-89ED-1817A6632D46}"/>
    <cellStyle name="AF Header 1 - IBM Cognos" xfId="12" xr:uid="{CE6B9DAA-A312-45ED-936C-5FB4557DC0B0}"/>
    <cellStyle name="AF Header 2 - IBM Cognos" xfId="13" xr:uid="{C57574BE-5CCE-4A68-BFCE-CDCCF9515ED1}"/>
    <cellStyle name="AF Header 3 - IBM Cognos" xfId="14" xr:uid="{2EE49F93-9882-4F08-9FBC-07DAAE6270DB}"/>
    <cellStyle name="AF Header 4 - IBM Cognos" xfId="15" xr:uid="{F4222D58-1A34-40EC-BBBB-B8D65AB5EDCA}"/>
    <cellStyle name="AF Header 5 - IBM Cognos" xfId="16" xr:uid="{F586CE90-D1B3-4912-8246-BF0868213E06}"/>
    <cellStyle name="AF Header Leaf - IBM Cognos" xfId="17" xr:uid="{C3871759-EA89-421E-894A-A43F556BAAF8}"/>
    <cellStyle name="AF Row - IBM Cognos" xfId="18" xr:uid="{6EB2E37D-2E75-4173-9655-F0916B5E0174}"/>
    <cellStyle name="AF Row 0 - IBM Cognos" xfId="19" xr:uid="{4D23FFD9-99EE-404D-AB7E-FC7BA86F1887}"/>
    <cellStyle name="AF Row 1 - IBM Cognos" xfId="20" xr:uid="{FBA2F25C-EE7B-4B2D-AF7A-AF5262C1DDCB}"/>
    <cellStyle name="AF Row 2 - IBM Cognos" xfId="21" xr:uid="{B918E8A6-24ED-4449-A3DB-5FFEF5B6CCE7}"/>
    <cellStyle name="AF Row 3 - IBM Cognos" xfId="22" xr:uid="{23D5EA72-BC39-41E9-9BAB-32AE6D7BF2E1}"/>
    <cellStyle name="AF Row 4 - IBM Cognos" xfId="23" xr:uid="{CB50C96C-D3CB-4032-85E5-F71758F5D07B}"/>
    <cellStyle name="AF Row 5 - IBM Cognos" xfId="24" xr:uid="{30EA6711-7247-469B-A576-39C8160C7217}"/>
    <cellStyle name="AF Row Leaf - IBM Cognos" xfId="25" xr:uid="{E804A0C8-6135-47E6-9640-B3450C5212BD}"/>
    <cellStyle name="AF Subnm - IBM Cognos" xfId="26" xr:uid="{1421F030-B7DA-4FEE-A422-93D4A51FA41D}"/>
    <cellStyle name="AF Title - IBM Cognos" xfId="27" xr:uid="{9933166A-A5E9-4AF9-9F6E-FE5380CC5B82}"/>
    <cellStyle name="Calculated Column - IBM Cognos" xfId="28" xr:uid="{3A08778D-6CB3-417C-B3C4-B744CB781485}"/>
    <cellStyle name="Calculated Column Name - IBM Cognos" xfId="29" xr:uid="{BF0C1EFB-3051-427A-87E3-8976CE2794B5}"/>
    <cellStyle name="Calculated Row - IBM Cognos" xfId="30" xr:uid="{ABE51D16-B968-47E9-8E7E-A3171C92BD3D}"/>
    <cellStyle name="Calculated Row Name - IBM Cognos" xfId="31" xr:uid="{C78D7413-A916-49D1-BF88-AE959502EDAF}"/>
    <cellStyle name="Column Name - IBM Cognos" xfId="32" xr:uid="{9110E778-178C-4306-AA53-6B45AC08B93C}"/>
    <cellStyle name="Column Template - IBM Cognos" xfId="33" xr:uid="{DDE5E0B2-F6F9-4528-BDB6-8002FB09BF38}"/>
    <cellStyle name="Differs From Base - IBM Cognos" xfId="34" xr:uid="{F4DA01AA-0D2D-401D-8F35-96DF8129C915}"/>
    <cellStyle name="DQR Column 0 - IBM Cognos" xfId="35" xr:uid="{4EEFF1E7-24B5-471E-B6FC-E75A43F9B05E}"/>
    <cellStyle name="DQR Column 1 - IBM Cognos" xfId="36" xr:uid="{676B21C5-F275-44A8-BA11-E75DF12E4D45}"/>
    <cellStyle name="DQR Column 2 - IBM Cognos" xfId="37" xr:uid="{64B61789-4F6E-4DC9-8EA4-6C245052B4BA}"/>
    <cellStyle name="DQR Column 3 - IBM Cognos" xfId="38" xr:uid="{6BEE5B5E-58F6-4345-8309-F9587C8A5D83}"/>
    <cellStyle name="DQR Column 4 - IBM Cognos" xfId="39" xr:uid="{D649728F-2568-4EAC-A2A7-E7AA9C638508}"/>
    <cellStyle name="DQR Column 5 - IBM Cognos" xfId="40" xr:uid="{F795748F-383C-4EA4-8AB8-632CC144CAB6}"/>
    <cellStyle name="DQR Column Default - IBM Cognos" xfId="41" xr:uid="{1EAA20BA-6F7C-458C-A09B-F9C30B7FB412}"/>
    <cellStyle name="DQR Column Leaf - IBM Cognos" xfId="42" xr:uid="{A8463B47-0901-4D08-B7CC-445C488E9873}"/>
    <cellStyle name="DQR Data Default - IBM Cognos" xfId="43" xr:uid="{F473E5AA-FEB5-4428-BD5C-E09DCFC6F1C8}"/>
    <cellStyle name="DQR Default - IBM Cognos" xfId="44" xr:uid="{DACE6DAA-19C4-424A-9DB2-68F7C1E309F8}"/>
    <cellStyle name="DQR Row 0 - IBM Cognos" xfId="45" xr:uid="{55BFCBCF-971B-4359-BCEF-FECA1D07585C}"/>
    <cellStyle name="DQR Row 1 - IBM Cognos" xfId="46" xr:uid="{715E5CF0-06FC-43BC-9A7A-E2F5E8804A34}"/>
    <cellStyle name="DQR Row 2 - IBM Cognos" xfId="47" xr:uid="{81D48051-726B-46A2-950F-44BD7F1F9E1D}"/>
    <cellStyle name="DQR Row 3 - IBM Cognos" xfId="48" xr:uid="{89B5D49A-C59B-46FF-BA2D-5D5D60C99632}"/>
    <cellStyle name="DQR Row 4 - IBM Cognos" xfId="49" xr:uid="{9847D124-DDE7-4DD1-97BF-C2E2C8772B17}"/>
    <cellStyle name="DQR Row 5 - IBM Cognos" xfId="50" xr:uid="{A6909573-FD3C-4478-B05B-2872D1F12EE7}"/>
    <cellStyle name="DQR Row Default - IBM Cognos" xfId="51" xr:uid="{CB169391-DB25-49C1-99B6-AC22D6EDA838}"/>
    <cellStyle name="DQR Row Leaf - IBM Cognos" xfId="52" xr:uid="{20FACAF7-12F4-48D1-BADA-4BE4A7DCABB1}"/>
    <cellStyle name="Edit - IBM Cognos" xfId="53" xr:uid="{997320E0-94CD-4378-9380-8AD10C586E2C}"/>
    <cellStyle name="Formula - IBM Cognos" xfId="54" xr:uid="{97527586-0134-40D8-AF31-55599FD3367C}"/>
    <cellStyle name="Group Name - IBM Cognos" xfId="55" xr:uid="{1B825585-4E7D-4AC0-A7BA-23E76C15B6B0}"/>
    <cellStyle name="Hold Values - IBM Cognos" xfId="56" xr:uid="{17E66337-849C-406E-A0F7-F9BC9B7006B7}"/>
    <cellStyle name="List Name - IBM Cognos" xfId="57" xr:uid="{03F68317-F193-4CBB-A2F6-9037B92CC86E}"/>
    <cellStyle name="Locked - IBM Cognos" xfId="58" xr:uid="{D1044A53-58F5-49E5-9A66-DE44406B4E25}"/>
    <cellStyle name="Measure - IBM Cognos" xfId="59" xr:uid="{F3BD82EA-FB3C-407F-BCD1-72CAF5379EB9}"/>
    <cellStyle name="Measure Header - IBM Cognos" xfId="60" xr:uid="{58804E42-6F04-40E5-B3B8-510C0EAAFBE0}"/>
    <cellStyle name="Measure Name - IBM Cognos" xfId="61" xr:uid="{3A1F0813-09D2-43D9-BD72-EA72B2BBD197}"/>
    <cellStyle name="Measure Summary - IBM Cognos" xfId="62" xr:uid="{4BED2FCB-356B-4F82-B8A6-A6C7D8A0A28B}"/>
    <cellStyle name="Measure Summary TM1 - IBM Cognos" xfId="63" xr:uid="{806186D6-BF00-476B-85E2-500F1128BC48}"/>
    <cellStyle name="Measure Template - IBM Cognos" xfId="64" xr:uid="{C119CF5E-2E0B-494A-970F-A5E61EC493FC}"/>
    <cellStyle name="More - IBM Cognos" xfId="65" xr:uid="{87600C48-AC7E-4DF2-B4AB-1C8AF6BADCBC}"/>
    <cellStyle name="Normal" xfId="0" builtinId="0" customBuiltin="1"/>
    <cellStyle name="Pending Change - IBM Cognos" xfId="66" xr:uid="{3A697EAB-5AC4-498F-A1EB-4815D91378DF}"/>
    <cellStyle name="Row Name - IBM Cognos" xfId="67" xr:uid="{33FD51D1-763C-499E-9E65-76FD8718188E}"/>
    <cellStyle name="Row Template - IBM Cognos" xfId="68" xr:uid="{BEE597F8-4EB6-4708-A180-E0139F2B5329}"/>
    <cellStyle name="Summary Column Name - IBM Cognos" xfId="69" xr:uid="{F48FF42B-2040-4E2E-AAE5-5700DE81DB1F}"/>
    <cellStyle name="Summary Column Name TM1 - IBM Cognos" xfId="70" xr:uid="{C82B9957-06C8-4DE4-BC6D-7D42ABB0F1F4}"/>
    <cellStyle name="Summary Row Name - IBM Cognos" xfId="71" xr:uid="{5DBCB3BA-78DB-4543-8F18-697C27516A72}"/>
    <cellStyle name="Summary Row Name TM1 - IBM Cognos" xfId="72" xr:uid="{D46FED93-D574-49E1-AD79-C1F9421084D2}"/>
    <cellStyle name="Unsaved Change - IBM Cognos" xfId="73" xr:uid="{FD963DA1-2572-4199-96A5-AF6202C3A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165100</xdr:colOff>
      <xdr:row>22</xdr:row>
      <xdr:rowOff>63500</xdr:rowOff>
    </xdr:from>
    <xdr:to>
      <xdr:col>15</xdr:col>
      <xdr:colOff>55996</xdr:colOff>
      <xdr:row>23</xdr:row>
      <xdr:rowOff>137162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70511593-F4FC-44AD-A28E-36F78FF425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059"/>
        <a:stretch/>
      </xdr:blipFill>
      <xdr:spPr>
        <a:xfrm>
          <a:off x="6781800" y="774700"/>
          <a:ext cx="2672196" cy="581662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22A2-1ED9-4B9C-BED9-C10C663E8BD6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2791-358B-4FB9-82DD-D8D5823201A6}">
  <sheetPr>
    <pageSetUpPr fitToPage="1"/>
  </sheetPr>
  <dimension ref="A1:N49"/>
  <sheetViews>
    <sheetView showGridLines="0" tabSelected="1" zoomScaleNormal="100" workbookViewId="0">
      <pane xSplit="6" ySplit="28" topLeftCell="G39" activePane="bottomRight" state="frozen"/>
      <selection activeCell="D26" sqref="D26"/>
      <selection pane="topRight" activeCell="G26" sqref="G26"/>
      <selection pane="bottomLeft" activeCell="D29" sqref="D29"/>
      <selection pane="bottomRight"/>
    </sheetView>
  </sheetViews>
  <sheetFormatPr defaultColWidth="9.109375" defaultRowHeight="13.8"/>
  <cols>
    <col min="1" max="2" width="8.88671875" style="2" hidden="1" customWidth="1"/>
    <col min="3" max="3" width="44.6640625" style="2" hidden="1" customWidth="1"/>
    <col min="4" max="4" width="2.109375" style="2" customWidth="1"/>
    <col min="5" max="5" width="47.88671875" style="2" customWidth="1"/>
    <col min="6" max="6" width="3.5546875" style="2" customWidth="1"/>
    <col min="7" max="10" width="10.6640625" style="2" customWidth="1"/>
    <col min="11" max="11" width="4.6640625" style="2" customWidth="1"/>
    <col min="12" max="12" width="11.44140625" style="2" bestFit="1" customWidth="1"/>
    <col min="13" max="13" width="11.6640625" style="2" bestFit="1" customWidth="1"/>
    <col min="14" max="14" width="10.6640625" style="2" customWidth="1"/>
    <col min="15" max="15" width="2.109375" style="2" customWidth="1"/>
    <col min="16" max="16384" width="9.109375" style="2"/>
  </cols>
  <sheetData>
    <row r="1" spans="1:14" hidden="1">
      <c r="A1" s="1" t="s">
        <v>0</v>
      </c>
      <c r="B1" s="1"/>
      <c r="C1" s="1"/>
      <c r="D1" s="1"/>
    </row>
    <row r="2" spans="1:14" s="3" customFormat="1" hidden="1">
      <c r="A2" s="3">
        <v>0</v>
      </c>
      <c r="D2" s="41"/>
      <c r="E2" s="4" t="s">
        <v>3</v>
      </c>
      <c r="F2" s="4"/>
      <c r="G2" s="47">
        <v>123.456789</v>
      </c>
      <c r="H2" s="5">
        <v>123.456789</v>
      </c>
      <c r="I2" s="5">
        <v>123.456789</v>
      </c>
      <c r="J2" s="5">
        <v>123.456789</v>
      </c>
      <c r="L2" s="5">
        <v>123.456789</v>
      </c>
      <c r="M2" s="5">
        <v>123.456789</v>
      </c>
      <c r="N2" s="5">
        <v>123.456789</v>
      </c>
    </row>
    <row r="3" spans="1:14" s="6" customFormat="1" hidden="1">
      <c r="A3" s="6">
        <v>1</v>
      </c>
      <c r="D3" s="42"/>
      <c r="E3" s="7" t="s">
        <v>3</v>
      </c>
      <c r="F3" s="7"/>
      <c r="G3" s="48">
        <v>123.456789</v>
      </c>
      <c r="H3" s="8">
        <v>123.456789</v>
      </c>
      <c r="I3" s="8">
        <v>123.456789</v>
      </c>
      <c r="J3" s="8">
        <v>123.456789</v>
      </c>
      <c r="L3" s="8">
        <v>123.456789</v>
      </c>
      <c r="M3" s="8">
        <v>123.456789</v>
      </c>
      <c r="N3" s="8">
        <v>123.456789</v>
      </c>
    </row>
    <row r="4" spans="1:14" s="9" customFormat="1" hidden="1">
      <c r="A4" s="9">
        <v>2</v>
      </c>
      <c r="D4" s="43"/>
      <c r="E4" s="10" t="s">
        <v>3</v>
      </c>
      <c r="F4" s="10"/>
      <c r="G4" s="49">
        <v>123.456789</v>
      </c>
      <c r="H4" s="11">
        <v>123.456789</v>
      </c>
      <c r="I4" s="11">
        <v>123.456789</v>
      </c>
      <c r="J4" s="11">
        <v>123.456789</v>
      </c>
      <c r="L4" s="11">
        <v>123.456789</v>
      </c>
      <c r="M4" s="11">
        <v>123.456789</v>
      </c>
      <c r="N4" s="11">
        <v>123.456789</v>
      </c>
    </row>
    <row r="5" spans="1:14" s="12" customFormat="1" hidden="1">
      <c r="A5" s="12">
        <v>3</v>
      </c>
      <c r="D5" s="44"/>
      <c r="E5" s="13" t="s">
        <v>3</v>
      </c>
      <c r="F5" s="13"/>
      <c r="G5" s="50">
        <v>123.456789</v>
      </c>
      <c r="H5" s="14">
        <v>123.456789</v>
      </c>
      <c r="I5" s="14">
        <v>123.456789</v>
      </c>
      <c r="J5" s="14">
        <v>123.456789</v>
      </c>
      <c r="L5" s="14">
        <v>123.456789</v>
      </c>
      <c r="M5" s="14">
        <v>123.456789</v>
      </c>
      <c r="N5" s="14">
        <v>123.456789</v>
      </c>
    </row>
    <row r="6" spans="1:14" s="15" customFormat="1" hidden="1">
      <c r="A6" s="15">
        <v>4</v>
      </c>
      <c r="E6" s="16" t="s">
        <v>3</v>
      </c>
      <c r="F6" s="16"/>
      <c r="G6" s="51">
        <v>123.456789</v>
      </c>
      <c r="H6" s="17">
        <v>123.456789</v>
      </c>
      <c r="I6" s="17">
        <v>123.456789</v>
      </c>
      <c r="J6" s="17">
        <v>123.456789</v>
      </c>
      <c r="L6" s="17">
        <v>123.456789</v>
      </c>
      <c r="M6" s="17">
        <v>123.456789</v>
      </c>
      <c r="N6" s="17">
        <v>123.456789</v>
      </c>
    </row>
    <row r="7" spans="1:14" s="21" customFormat="1" ht="22.8" hidden="1">
      <c r="A7" s="18" t="s">
        <v>44</v>
      </c>
      <c r="B7" s="18"/>
      <c r="C7" s="18"/>
      <c r="D7" s="45"/>
      <c r="E7" s="35" t="s">
        <v>3</v>
      </c>
      <c r="F7" s="54" t="s">
        <v>40</v>
      </c>
      <c r="G7" s="36">
        <v>123.456789</v>
      </c>
      <c r="H7" s="36">
        <v>123.456789</v>
      </c>
      <c r="I7" s="36">
        <v>123.456789</v>
      </c>
      <c r="J7" s="36">
        <v>123.456789</v>
      </c>
      <c r="L7" s="36">
        <v>123.456789</v>
      </c>
      <c r="M7" s="36">
        <v>123.456789</v>
      </c>
      <c r="N7" s="36">
        <v>123.456789</v>
      </c>
    </row>
    <row r="8" spans="1:14" s="21" customFormat="1" ht="22.8" hidden="1">
      <c r="A8" s="18" t="s">
        <v>39</v>
      </c>
      <c r="B8" s="18"/>
      <c r="C8" s="18"/>
      <c r="D8" s="45"/>
      <c r="E8" s="19" t="s">
        <v>3</v>
      </c>
      <c r="F8" s="54" t="s">
        <v>40</v>
      </c>
      <c r="G8" s="20">
        <v>123.456789</v>
      </c>
      <c r="H8" s="20">
        <v>123.456789</v>
      </c>
      <c r="I8" s="20">
        <v>123.456789</v>
      </c>
      <c r="J8" s="20">
        <v>123.456789</v>
      </c>
      <c r="L8" s="20">
        <v>123.456789</v>
      </c>
      <c r="M8" s="20">
        <v>123.456789</v>
      </c>
      <c r="N8" s="20">
        <v>123.456789</v>
      </c>
    </row>
    <row r="9" spans="1:14" s="25" customFormat="1" hidden="1">
      <c r="A9" s="22" t="s">
        <v>1</v>
      </c>
      <c r="B9" s="22"/>
      <c r="C9" s="22"/>
      <c r="D9" s="22"/>
      <c r="E9" s="23" t="s">
        <v>3</v>
      </c>
      <c r="F9" s="23"/>
      <c r="G9" s="24">
        <v>123.456789</v>
      </c>
      <c r="H9" s="24">
        <v>123.456789</v>
      </c>
      <c r="I9" s="24">
        <v>123.456789</v>
      </c>
      <c r="J9" s="24">
        <v>123.456789</v>
      </c>
      <c r="L9" s="24">
        <v>123.456789</v>
      </c>
      <c r="M9" s="24">
        <v>123.456789</v>
      </c>
      <c r="N9" s="24">
        <v>123.456789</v>
      </c>
    </row>
    <row r="10" spans="1:14" hidden="1">
      <c r="A10" s="1" t="s">
        <v>2</v>
      </c>
      <c r="B10" s="1"/>
      <c r="C10" s="1"/>
      <c r="D10" s="1"/>
    </row>
    <row r="11" spans="1:14" hidden="1">
      <c r="E11" s="1" t="s">
        <v>4</v>
      </c>
      <c r="F11" s="1"/>
    </row>
    <row r="12" spans="1:14" hidden="1">
      <c r="A12" s="2" t="s">
        <v>31</v>
      </c>
      <c r="C12" s="26" t="str">
        <f>MID($G$17,2,2)</f>
        <v>12</v>
      </c>
      <c r="D12" s="26"/>
      <c r="E12" s="2" t="str">
        <f>_xll.TM1RPTVIEW("Finance:MA Reporting:62735877",0,_xll.TM1RPTTITLE("Finance:FX Calculation",$G$14),_xll.TM1RPTTITLE("Finance:Company",$G$15),_xll.TM1RPTTITLE("Finance:Financial Year",$G$16),_xll.TM1RPTTITLE("Finance:Financial Period",$G$17),_xll.TM1RPTTITLE("Finance:m_MA Reporting",$G$18),_xll.TM1RPTTITLE("Finance:Period YTD",$G$19),_xll.TM1RPTTITLE("Finance:Consolidation Layer",$G$20),TM1RPTFMTRNG62735877,TM1RPTFMTIDCOL62735877)</f>
        <v>Finance:MA Reporting:62735877</v>
      </c>
    </row>
    <row r="13" spans="1:14" hidden="1">
      <c r="A13" s="2" t="s">
        <v>32</v>
      </c>
      <c r="C13" s="27">
        <f>C12*1</f>
        <v>12</v>
      </c>
      <c r="D13" s="27"/>
      <c r="G13" s="2" t="str" cm="1">
        <f t="array" ref="G13">_xll.DBR("Finance:}ELementAttributes_Financial Year",$G$16,"Previous Year")</f>
        <v>FY23</v>
      </c>
    </row>
    <row r="14" spans="1:14" hidden="1">
      <c r="A14" s="2" t="s">
        <v>33</v>
      </c>
      <c r="C14" s="26" t="str">
        <f>MID($G$16,3,2)</f>
        <v>24</v>
      </c>
      <c r="D14" s="26"/>
      <c r="E14" s="46" t="s">
        <v>5</v>
      </c>
      <c r="F14" s="46"/>
      <c r="G14" s="52" t="str">
        <f>_xll.SUBNM("Finance:FX Calculation",,"GBP MA")</f>
        <v>GBP MA</v>
      </c>
    </row>
    <row r="15" spans="1:14">
      <c r="A15" s="2" t="s">
        <v>34</v>
      </c>
      <c r="C15" s="26">
        <f>C14-1</f>
        <v>23</v>
      </c>
      <c r="D15" s="26"/>
      <c r="E15" s="46" t="s">
        <v>6</v>
      </c>
      <c r="F15" s="46"/>
      <c r="G15" s="56" t="str">
        <f>_xll.SUBNM("Finance:Company","Default","GROUP TOTAL","Short Name")</f>
        <v>GROUP TOTAL</v>
      </c>
      <c r="H15" s="56"/>
    </row>
    <row r="16" spans="1:14">
      <c r="A16" s="2" t="s">
        <v>35</v>
      </c>
      <c r="C16" s="26" t="str" cm="1">
        <f t="array" ref="C16">_xll.DBR("Finance:}ElementAttributes_Financial Period",$G$17,"Mon")</f>
        <v>Mar</v>
      </c>
      <c r="D16" s="26"/>
      <c r="E16" s="46" t="s">
        <v>7</v>
      </c>
      <c r="F16" s="46"/>
      <c r="G16" s="56" t="str">
        <f>_xll.SUBNM("Finance:Financial Year","Reporting Year - User Selection","FY24")</f>
        <v>FY24</v>
      </c>
      <c r="H16" s="56"/>
    </row>
    <row r="17" spans="1:14">
      <c r="A17" s="2" t="s">
        <v>36</v>
      </c>
      <c r="C17" s="26" t="str">
        <f>$C$16 &amp; "-" &amp;IF($C$13 &lt; 10,$C$15,$C$14)&amp;":"</f>
        <v>Mar-24:</v>
      </c>
      <c r="E17" s="46" t="s">
        <v>8</v>
      </c>
      <c r="F17" s="46"/>
      <c r="G17" s="56" t="str">
        <f>_xll.SUBNM("Finance:Financial Period","Reporting Period - User Selection",1)</f>
        <v>P12</v>
      </c>
      <c r="H17" s="56"/>
    </row>
    <row r="18" spans="1:14" hidden="1">
      <c r="E18" s="46" t="s">
        <v>9</v>
      </c>
      <c r="F18" s="46"/>
      <c r="G18" s="52" t="str">
        <f>_xll.SUBNM("Finance:m_MA Reporting",,"Value")</f>
        <v>Value</v>
      </c>
    </row>
    <row r="19" spans="1:14" hidden="1">
      <c r="D19" s="2" t="s">
        <v>38</v>
      </c>
      <c r="E19" s="46" t="s">
        <v>10</v>
      </c>
      <c r="F19" s="46"/>
      <c r="G19" s="52" t="str">
        <f>_xll.SUBNM("Finance:Period YTD",,"YTD")</f>
        <v>YTD</v>
      </c>
    </row>
    <row r="20" spans="1:14" hidden="1">
      <c r="E20" s="46" t="s">
        <v>11</v>
      </c>
      <c r="F20" s="46"/>
      <c r="G20" s="52" t="str">
        <f>_xll.SUBNM("Finance:Consolidation Layer",,"Management Accounts")</f>
        <v>Management Accounts</v>
      </c>
    </row>
    <row r="21" spans="1:14" hidden="1"/>
    <row r="23" spans="1:14" ht="40.200000000000003">
      <c r="E23" s="57" t="s">
        <v>43</v>
      </c>
      <c r="F23" s="57"/>
      <c r="G23" s="57"/>
      <c r="H23" s="57"/>
      <c r="I23" s="57"/>
      <c r="J23" s="57"/>
      <c r="K23" s="57"/>
      <c r="L23" s="57"/>
      <c r="M23" s="57"/>
    </row>
    <row r="24" spans="1:14">
      <c r="E24" s="37" t="str">
        <f>G15&amp;" - Summary Group Balance Sheet (£'M)"</f>
        <v>GROUP TOTAL - Summary Group Balance Sheet (£'M)</v>
      </c>
    </row>
    <row r="25" spans="1:14" ht="14.4" hidden="1" thickBot="1">
      <c r="G25" s="53" t="s">
        <v>12</v>
      </c>
      <c r="H25" s="28" t="str" cm="1">
        <f t="array" ref="H25">_xll.DBR("Finance:Model Settings","Value","Reporting Forecast Version")</f>
        <v>9+3 Forecast</v>
      </c>
      <c r="I25" s="28" t="s">
        <v>13</v>
      </c>
      <c r="J25" s="28" t="s">
        <v>12</v>
      </c>
      <c r="L25" s="28" t="str" cm="1">
        <f t="array" ref="L25">_xll.DBR("Finance:Model Settings","Value","Reporting Forecast Version")</f>
        <v>9+3 Forecast</v>
      </c>
      <c r="M25" s="28" t="s">
        <v>13</v>
      </c>
      <c r="N25" s="28" t="s">
        <v>12</v>
      </c>
    </row>
    <row r="27" spans="1:14">
      <c r="G27" s="55" t="str">
        <f>$C$17 &amp; " Current Month"</f>
        <v>Mar-24: Current Month</v>
      </c>
      <c r="H27" s="55"/>
      <c r="I27" s="55"/>
      <c r="J27" s="55"/>
      <c r="L27" s="55" t="str">
        <f>$G$16 &amp; " Full Year"</f>
        <v>FY24 Full Year</v>
      </c>
      <c r="M27" s="55"/>
      <c r="N27" s="55"/>
    </row>
    <row r="28" spans="1:14" s="38" customFormat="1" ht="26.4">
      <c r="G28" s="39" t="s">
        <v>12</v>
      </c>
      <c r="H28" s="39" t="str">
        <f>H25</f>
        <v>9+3 Forecast</v>
      </c>
      <c r="I28" s="39" t="s">
        <v>13</v>
      </c>
      <c r="J28" s="39" t="s">
        <v>37</v>
      </c>
      <c r="K28" s="40"/>
      <c r="L28" s="39" t="str">
        <f>L25</f>
        <v>9+3 Forecast</v>
      </c>
      <c r="M28" s="39" t="s">
        <v>13</v>
      </c>
      <c r="N28" s="39" t="s">
        <v>37</v>
      </c>
    </row>
    <row r="29" spans="1:14" s="21" customFormat="1" ht="22.8">
      <c r="A29" s="18" t="str">
        <f>IF(E29="Net assets / (Liabilities)","Grand Total",IF(B29="1","Total","Leaf"))</f>
        <v>Total</v>
      </c>
      <c r="B29" s="18" t="str" cm="1">
        <f t="array" ref="B29">_xll.DBR("Finance:}ElementAttributes_Accounts - MA",E29,"Summary Group Balance Sheet - Total")</f>
        <v>1</v>
      </c>
      <c r="C29" s="29" t="str">
        <f>_xll.TM1RPTROW($E$12,"Finance:Accounts - MA",,,"Display Name",FALSE,E$11)</f>
        <v>FIXED ASSETS</v>
      </c>
      <c r="D29" s="45"/>
      <c r="E29" s="19" t="str">
        <f t="shared" ref="E29:E48" si="0">C29</f>
        <v>FIXED ASSETS</v>
      </c>
      <c r="F29" s="54"/>
      <c r="G29" s="20">
        <f>_xll.DBRW($E$12,G$25,$G$15,$G$16,$G$17,$G$19,$C29,$G$14,$G$20,$G$18)</f>
        <v>66139762.616866745</v>
      </c>
      <c r="H29" s="20">
        <f>_xll.DBRW($E$12,H$25,$G$15,$G$16,$G$17,$G$19,$C29,$G$14,$G$20,$G$18)</f>
        <v>66701783.118464209</v>
      </c>
      <c r="I29" s="20">
        <f>_xll.DBRW($E$12,I$25,$G$15,$G$16,$G$17,$G$19,$C29,$G$14,$G$20,$G$18)</f>
        <v>71014947.198021412</v>
      </c>
      <c r="J29" s="20">
        <f>_xll.DBRW($E$12,J$25,$G$15,$G$13,$G$17,$G$19,$C29,$G$14,$G$20,$G$18)</f>
        <v>69681420.319999993</v>
      </c>
      <c r="L29" s="20">
        <f>_xll.DBRW($E$12,L$25,$G$15,$G$16,$D$19,$G$19,$C29,$G$14,$G$20,$G$18)</f>
        <v>66701783.118464209</v>
      </c>
      <c r="M29" s="20">
        <f>_xll.DBRW($E$12,M$25,$G$15,$G$16,$D$19,$G$19,$C29,$G$14,$G$20,$G$18)</f>
        <v>71014947.198021412</v>
      </c>
      <c r="N29" s="20">
        <f>_xll.DBRW($E$12,N$25,$G$15,$G$13,$D$19,$G$19,$C29,$G$14,$G$20,$G$18)</f>
        <v>69681420.319999993</v>
      </c>
    </row>
    <row r="30" spans="1:14" s="25" customFormat="1">
      <c r="A30" s="22" t="str">
        <f t="shared" ref="A30:A48" si="1">IF(E30="Net assets / (Liabilities)","Grand Total",IF(B30="1","Total","Leaf"))</f>
        <v>Leaf</v>
      </c>
      <c r="B30" s="22" t="str" cm="1">
        <f t="array" ref="B30">_xll.DBR("Finance:}ElementAttributes_Accounts - MA",E30,"Summary Group Balance Sheet - Total")</f>
        <v/>
      </c>
      <c r="C30" s="30" t="s">
        <v>14</v>
      </c>
      <c r="D30" s="22"/>
      <c r="E30" s="23" t="str">
        <f t="shared" si="0"/>
        <v>Other Non-Current Assets</v>
      </c>
      <c r="F30" s="23"/>
      <c r="G30" s="24">
        <f>_xll.DBRW($E$12,G$25,$G$15,$G$16,$G$17,$G$19,$C30,$G$14,$G$20,$G$18)</f>
        <v>1730723.5373395798</v>
      </c>
      <c r="H30" s="24">
        <f>_xll.DBRW($E$12,H$25,$G$15,$G$16,$G$17,$G$19,$C30,$G$14,$G$20,$G$18)</f>
        <v>1731999.9879788246</v>
      </c>
      <c r="I30" s="24">
        <f>_xll.DBRW($E$12,I$25,$G$15,$G$16,$G$17,$G$19,$C30,$G$14,$G$20,$G$18)</f>
        <v>1514436.2062468252</v>
      </c>
      <c r="J30" s="24">
        <f>_xll.DBRW($E$12,J$25,$G$15,$G$13,$G$17,$G$19,$C30,$G$14,$G$20,$G$18)</f>
        <v>1469000</v>
      </c>
      <c r="L30" s="24">
        <f>_xll.DBRW($E$12,L$25,$G$15,$G$16,$D$19,$G$19,$C30,$G$14,$G$20,$G$18)</f>
        <v>1731999.9879788246</v>
      </c>
      <c r="M30" s="24">
        <f>_xll.DBRW($E$12,M$25,$G$15,$G$16,$D$19,$G$19,$C30,$G$14,$G$20,$G$18)</f>
        <v>1514436.2062468252</v>
      </c>
      <c r="N30" s="24">
        <f>_xll.DBRW($E$12,N$25,$G$15,$G$13,$D$19,$G$19,$C30,$G$14,$G$20,$G$18)</f>
        <v>1469000</v>
      </c>
    </row>
    <row r="31" spans="1:14" s="21" customFormat="1" ht="22.8">
      <c r="A31" s="18" t="str">
        <f t="shared" si="1"/>
        <v>Total</v>
      </c>
      <c r="B31" s="18" t="str" cm="1">
        <f t="array" ref="B31">_xll.DBR("Finance:}ElementAttributes_Accounts - MA",E31,"Summary Group Balance Sheet - Total")</f>
        <v>1</v>
      </c>
      <c r="C31" s="31" t="s">
        <v>15</v>
      </c>
      <c r="D31" s="45"/>
      <c r="E31" s="19" t="str">
        <f t="shared" si="0"/>
        <v>TOTAL CURRENT ASSETS</v>
      </c>
      <c r="F31" s="54"/>
      <c r="G31" s="20">
        <f>_xll.DBRW($E$12,G$25,$G$15,$G$16,$G$17,$G$19,$C31,$G$14,$G$20,$G$18)</f>
        <v>40251695.396725342</v>
      </c>
      <c r="H31" s="20">
        <f>_xll.DBRW($E$12,H$25,$G$15,$G$16,$G$17,$G$19,$C31,$G$14,$G$20,$G$18)</f>
        <v>55734809.48661945</v>
      </c>
      <c r="I31" s="20">
        <f>_xll.DBRW($E$12,I$25,$G$15,$G$16,$G$17,$G$19,$C31,$G$14,$G$20,$G$18)</f>
        <v>51911937.105555534</v>
      </c>
      <c r="J31" s="20">
        <f>_xll.DBRW($E$12,J$25,$G$15,$G$13,$G$17,$G$19,$C31,$G$14,$G$20,$G$18)</f>
        <v>53504298.219999984</v>
      </c>
      <c r="L31" s="20">
        <f>_xll.DBRW($E$12,L$25,$G$15,$G$16,$D$19,$G$19,$C31,$G$14,$G$20,$G$18)</f>
        <v>55734809.48661945</v>
      </c>
      <c r="M31" s="20">
        <f>_xll.DBRW($E$12,M$25,$G$15,$G$16,$D$19,$G$19,$C31,$G$14,$G$20,$G$18)</f>
        <v>51911937.105555534</v>
      </c>
      <c r="N31" s="20">
        <f>_xll.DBRW($E$12,N$25,$G$15,$G$13,$D$19,$G$19,$C31,$G$14,$G$20,$G$18)</f>
        <v>53504298.219999984</v>
      </c>
    </row>
    <row r="32" spans="1:14" s="25" customFormat="1">
      <c r="A32" s="22" t="str">
        <f t="shared" si="1"/>
        <v>Leaf</v>
      </c>
      <c r="B32" s="22" t="str" cm="1">
        <f t="array" ref="B32">_xll.DBR("Finance:}ElementAttributes_Accounts - MA",E32,"Summary Group Balance Sheet - Total")</f>
        <v/>
      </c>
      <c r="C32" s="32" t="s">
        <v>41</v>
      </c>
      <c r="D32" s="22"/>
      <c r="E32" s="23" t="str">
        <f t="shared" si="0"/>
        <v>Inventory</v>
      </c>
      <c r="F32" s="23"/>
      <c r="G32" s="24">
        <f>_xll.DBRW($E$12,G$25,$G$15,$G$16,$G$17,$G$19,$C32,$G$14,$G$20,$G$18)</f>
        <v>11229031.493421465</v>
      </c>
      <c r="H32" s="24">
        <f>_xll.DBRW($E$12,H$25,$G$15,$G$16,$G$17,$G$19,$C32,$G$14,$G$20,$G$18)</f>
        <v>16438762.646756526</v>
      </c>
      <c r="I32" s="24">
        <f>_xll.DBRW($E$12,I$25,$G$15,$G$16,$G$17,$G$19,$C32,$G$14,$G$20,$G$18)</f>
        <v>12793358.467726259</v>
      </c>
      <c r="J32" s="24">
        <f>_xll.DBRW($E$12,J$25,$G$15,$G$13,$G$17,$G$19,$C32,$G$14,$G$20,$G$18)</f>
        <v>15912784.609999998</v>
      </c>
      <c r="L32" s="24">
        <f>_xll.DBRW($E$12,L$25,$G$15,$G$16,$D$19,$G$19,$C32,$G$14,$G$20,$G$18)</f>
        <v>16438762.646756526</v>
      </c>
      <c r="M32" s="24">
        <f>_xll.DBRW($E$12,M$25,$G$15,$G$16,$D$19,$G$19,$C32,$G$14,$G$20,$G$18)</f>
        <v>12793358.467726259</v>
      </c>
      <c r="N32" s="24">
        <f>_xll.DBRW($E$12,N$25,$G$15,$G$13,$D$19,$G$19,$C32,$G$14,$G$20,$G$18)</f>
        <v>15912784.609999998</v>
      </c>
    </row>
    <row r="33" spans="1:14" s="25" customFormat="1">
      <c r="A33" s="22" t="str">
        <f t="shared" si="1"/>
        <v>Leaf</v>
      </c>
      <c r="B33" s="22" t="str" cm="1">
        <f t="array" ref="B33">_xll.DBR("Finance:}ElementAttributes_Accounts - MA",E33,"Summary Group Balance Sheet - Total")</f>
        <v/>
      </c>
      <c r="C33" s="33" t="s">
        <v>16</v>
      </c>
      <c r="D33" s="22"/>
      <c r="E33" s="23" t="str">
        <f t="shared" si="0"/>
        <v>Trade Receivables</v>
      </c>
      <c r="F33" s="23"/>
      <c r="G33" s="24">
        <f>_xll.DBRW($E$12,G$25,$G$15,$G$16,$G$17,$G$19,$C33,$G$14,$G$20,$G$18)</f>
        <v>14033157.841238517</v>
      </c>
      <c r="H33" s="24">
        <f>_xll.DBRW($E$12,H$25,$G$15,$G$16,$G$17,$G$19,$C33,$G$14,$G$20,$G$18)</f>
        <v>20515492.898686353</v>
      </c>
      <c r="I33" s="24">
        <f>_xll.DBRW($E$12,I$25,$G$15,$G$16,$G$17,$G$19,$C33,$G$14,$G$20,$G$18)</f>
        <v>14128983.853923313</v>
      </c>
      <c r="J33" s="24">
        <f>_xll.DBRW($E$12,J$25,$G$15,$G$13,$G$17,$G$19,$C33,$G$14,$G$20,$G$18)</f>
        <v>16333069.75</v>
      </c>
      <c r="L33" s="24">
        <f>_xll.DBRW($E$12,L$25,$G$15,$G$16,$D$19,$G$19,$C33,$G$14,$G$20,$G$18)</f>
        <v>20515492.898686353</v>
      </c>
      <c r="M33" s="24">
        <f>_xll.DBRW($E$12,M$25,$G$15,$G$16,$D$19,$G$19,$C33,$G$14,$G$20,$G$18)</f>
        <v>14128983.853923313</v>
      </c>
      <c r="N33" s="24">
        <f>_xll.DBRW($E$12,N$25,$G$15,$G$13,$D$19,$G$19,$C33,$G$14,$G$20,$G$18)</f>
        <v>16333069.75</v>
      </c>
    </row>
    <row r="34" spans="1:14" s="25" customFormat="1">
      <c r="A34" s="22" t="str">
        <f t="shared" si="1"/>
        <v>Leaf</v>
      </c>
      <c r="B34" s="22" t="str" cm="1">
        <f t="array" ref="B34">_xll.DBR("Finance:}ElementAttributes_Accounts - MA",E34,"Summary Group Balance Sheet - Total")</f>
        <v/>
      </c>
      <c r="C34" s="33" t="s">
        <v>17</v>
      </c>
      <c r="D34" s="22"/>
      <c r="E34" s="23" t="str">
        <f t="shared" si="0"/>
        <v>Contract Assets &lt; 1yr (IFRS 15)</v>
      </c>
      <c r="F34" s="23"/>
      <c r="G34" s="24">
        <f>_xll.DBRW($E$12,G$25,$G$15,$G$16,$G$17,$G$19,$C34,$G$14,$G$20,$G$18)</f>
        <v>5032881.0680133812</v>
      </c>
      <c r="H34" s="24">
        <f>_xll.DBRW($E$12,H$25,$G$15,$G$16,$G$17,$G$19,$C34,$G$14,$G$20,$G$18)</f>
        <v>3971706.3003415819</v>
      </c>
      <c r="I34" s="24">
        <f>_xll.DBRW($E$12,I$25,$G$15,$G$16,$G$17,$G$19,$C34,$G$14,$G$20,$G$18)</f>
        <v>6555924.2048044186</v>
      </c>
      <c r="J34" s="24">
        <f>_xll.DBRW($E$12,J$25,$G$15,$G$13,$G$17,$G$19,$C34,$G$14,$G$20,$G$18)</f>
        <v>5661710.8299999991</v>
      </c>
      <c r="L34" s="24">
        <f>_xll.DBRW($E$12,L$25,$G$15,$G$16,$D$19,$G$19,$C34,$G$14,$G$20,$G$18)</f>
        <v>3971706.3003415819</v>
      </c>
      <c r="M34" s="24">
        <f>_xll.DBRW($E$12,M$25,$G$15,$G$16,$D$19,$G$19,$C34,$G$14,$G$20,$G$18)</f>
        <v>6555924.2048044186</v>
      </c>
      <c r="N34" s="24">
        <f>_xll.DBRW($E$12,N$25,$G$15,$G$13,$D$19,$G$19,$C34,$G$14,$G$20,$G$18)</f>
        <v>5661710.8299999991</v>
      </c>
    </row>
    <row r="35" spans="1:14" s="25" customFormat="1">
      <c r="A35" s="22" t="str">
        <f t="shared" si="1"/>
        <v>Leaf</v>
      </c>
      <c r="B35" s="22" t="str" cm="1">
        <f t="array" ref="B35">_xll.DBR("Finance:}ElementAttributes_Accounts - MA",E35,"Summary Group Balance Sheet - Total")</f>
        <v/>
      </c>
      <c r="C35" s="32" t="s">
        <v>42</v>
      </c>
      <c r="D35" s="22"/>
      <c r="E35" s="23" t="str">
        <f t="shared" si="0"/>
        <v>Other Current Assets</v>
      </c>
      <c r="F35" s="23"/>
      <c r="G35" s="24">
        <f>_xll.DBRW($E$12,G$25,$G$15,$G$16,$G$17,$G$19,$C35,$G$14,$G$20,$G$18)</f>
        <v>3981523.0622157962</v>
      </c>
      <c r="H35" s="24">
        <f>_xll.DBRW($E$12,H$25,$G$15,$G$16,$G$17,$G$19,$C35,$G$14,$G$20,$G$18)</f>
        <v>4574107.1001478396</v>
      </c>
      <c r="I35" s="24">
        <f>_xll.DBRW($E$12,I$25,$G$15,$G$16,$G$17,$G$19,$C35,$G$14,$G$20,$G$18)</f>
        <v>5526818.7309054108</v>
      </c>
      <c r="J35" s="24">
        <f>_xll.DBRW($E$12,J$25,$G$15,$G$13,$G$17,$G$19,$C35,$G$14,$G$20,$G$18)</f>
        <v>5233032.2500000019</v>
      </c>
      <c r="L35" s="24">
        <f>_xll.DBRW($E$12,L$25,$G$15,$G$16,$D$19,$G$19,$C35,$G$14,$G$20,$G$18)</f>
        <v>4574107.1001478396</v>
      </c>
      <c r="M35" s="24">
        <f>_xll.DBRW($E$12,M$25,$G$15,$G$16,$D$19,$G$19,$C35,$G$14,$G$20,$G$18)</f>
        <v>5526818.7309054108</v>
      </c>
      <c r="N35" s="24">
        <f>_xll.DBRW($E$12,N$25,$G$15,$G$13,$D$19,$G$19,$C35,$G$14,$G$20,$G$18)</f>
        <v>5233032.2500000019</v>
      </c>
    </row>
    <row r="36" spans="1:14" s="25" customFormat="1">
      <c r="A36" s="22" t="str">
        <f t="shared" si="1"/>
        <v>Leaf</v>
      </c>
      <c r="B36" s="22" t="str" cm="1">
        <f t="array" ref="B36">_xll.DBR("Finance:}ElementAttributes_Accounts - MA",E36,"Summary Group Balance Sheet - Total")</f>
        <v/>
      </c>
      <c r="C36" s="33" t="s">
        <v>18</v>
      </c>
      <c r="D36" s="22"/>
      <c r="E36" s="23" t="str">
        <f t="shared" si="0"/>
        <v>Cash (net of overdrafts)</v>
      </c>
      <c r="F36" s="23"/>
      <c r="G36" s="24">
        <f>_xll.DBRW($E$12,G$25,$G$15,$G$16,$G$17,$G$19,$C36,$G$14,$G$20,$G$18)</f>
        <v>5975101.9318361795</v>
      </c>
      <c r="H36" s="24">
        <f>_xll.DBRW($E$12,H$25,$G$15,$G$16,$G$17,$G$19,$C36,$G$14,$G$20,$G$18)</f>
        <v>9677221.1650483124</v>
      </c>
      <c r="I36" s="24">
        <f>_xll.DBRW($E$12,I$25,$G$15,$G$16,$G$17,$G$19,$C36,$G$14,$G$20,$G$18)</f>
        <v>12730415.003431346</v>
      </c>
      <c r="J36" s="24">
        <f>_xll.DBRW($E$12,J$25,$G$15,$G$13,$G$17,$G$19,$C36,$G$14,$G$20,$G$18)</f>
        <v>10363700.779999997</v>
      </c>
      <c r="L36" s="24">
        <f>_xll.DBRW($E$12,L$25,$G$15,$G$16,$D$19,$G$19,$C36,$G$14,$G$20,$G$18)</f>
        <v>9677221.1650483124</v>
      </c>
      <c r="M36" s="24">
        <f>_xll.DBRW($E$12,M$25,$G$15,$G$16,$D$19,$G$19,$C36,$G$14,$G$20,$G$18)</f>
        <v>12730415.003431346</v>
      </c>
      <c r="N36" s="24">
        <f>_xll.DBRW($E$12,N$25,$G$15,$G$13,$D$19,$G$19,$C36,$G$14,$G$20,$G$18)</f>
        <v>10363700.779999997</v>
      </c>
    </row>
    <row r="37" spans="1:14" s="21" customFormat="1" ht="22.8">
      <c r="A37" s="18" t="str">
        <f t="shared" si="1"/>
        <v>Total</v>
      </c>
      <c r="B37" s="18" t="str" cm="1">
        <f t="array" ref="B37">_xll.DBR("Finance:}ElementAttributes_Accounts - MA",E37,"Summary Group Balance Sheet - Total")</f>
        <v>1</v>
      </c>
      <c r="C37" s="31" t="s">
        <v>19</v>
      </c>
      <c r="D37" s="45"/>
      <c r="E37" s="19" t="str">
        <f t="shared" si="0"/>
        <v>TOTAL CURRENT LIABILITIES</v>
      </c>
      <c r="F37" s="54"/>
      <c r="G37" s="20">
        <f>_xll.DBRW($E$12,G$25,$G$15,$G$16,$G$17,$G$19,$C37,$G$14,$G$20,$G$18)</f>
        <v>-30569601.192231365</v>
      </c>
      <c r="H37" s="20">
        <f>_xll.DBRW($E$12,H$25,$G$15,$G$16,$G$17,$G$19,$C37,$G$14,$G$20,$G$18)</f>
        <v>-37149325.093952723</v>
      </c>
      <c r="I37" s="20">
        <f>_xll.DBRW($E$12,I$25,$G$15,$G$16,$G$17,$G$19,$C37,$G$14,$G$20,$G$18)</f>
        <v>-36633143.112087369</v>
      </c>
      <c r="J37" s="20">
        <f>_xll.DBRW($E$12,J$25,$G$15,$G$13,$G$17,$G$19,$C37,$G$14,$G$20,$G$18)</f>
        <v>-33197670.659999985</v>
      </c>
      <c r="L37" s="20">
        <f>_xll.DBRW($E$12,L$25,$G$15,$G$16,$D$19,$G$19,$C37,$G$14,$G$20,$G$18)</f>
        <v>-37149325.093952723</v>
      </c>
      <c r="M37" s="20">
        <f>_xll.DBRW($E$12,M$25,$G$15,$G$16,$D$19,$G$19,$C37,$G$14,$G$20,$G$18)</f>
        <v>-36633143.112087369</v>
      </c>
      <c r="N37" s="20">
        <f>_xll.DBRW($E$12,N$25,$G$15,$G$13,$D$19,$G$19,$C37,$G$14,$G$20,$G$18)</f>
        <v>-33197670.659999985</v>
      </c>
    </row>
    <row r="38" spans="1:14" s="25" customFormat="1">
      <c r="A38" s="22" t="str">
        <f t="shared" si="1"/>
        <v>Leaf</v>
      </c>
      <c r="B38" s="22" t="str" cm="1">
        <f t="array" ref="B38">_xll.DBR("Finance:}ElementAttributes_Accounts - MA",E38,"Summary Group Balance Sheet - Total")</f>
        <v/>
      </c>
      <c r="C38" s="33" t="s">
        <v>20</v>
      </c>
      <c r="D38" s="22"/>
      <c r="E38" s="23" t="str">
        <f t="shared" si="0"/>
        <v>Trade Payables</v>
      </c>
      <c r="F38" s="23"/>
      <c r="G38" s="24">
        <f>_xll.DBRW($E$12,G$25,$G$15,$G$16,$G$17,$G$19,$C38,$G$14,$G$20,$G$18)</f>
        <v>-9909435.4291126281</v>
      </c>
      <c r="H38" s="24">
        <f>_xll.DBRW($E$12,H$25,$G$15,$G$16,$G$17,$G$19,$C38,$G$14,$G$20,$G$18)</f>
        <v>-15440724.117965823</v>
      </c>
      <c r="I38" s="24">
        <f>_xll.DBRW($E$12,I$25,$G$15,$G$16,$G$17,$G$19,$C38,$G$14,$G$20,$G$18)</f>
        <v>-12814675.72997633</v>
      </c>
      <c r="J38" s="24">
        <f>_xll.DBRW($E$12,J$25,$G$15,$G$13,$G$17,$G$19,$C38,$G$14,$G$20,$G$18)</f>
        <v>-12493200.4</v>
      </c>
      <c r="L38" s="24">
        <f>_xll.DBRW($E$12,L$25,$G$15,$G$16,$D$19,$G$19,$C38,$G$14,$G$20,$G$18)</f>
        <v>-15440724.117965823</v>
      </c>
      <c r="M38" s="24">
        <f>_xll.DBRW($E$12,M$25,$G$15,$G$16,$D$19,$G$19,$C38,$G$14,$G$20,$G$18)</f>
        <v>-12814675.72997633</v>
      </c>
      <c r="N38" s="24">
        <f>_xll.DBRW($E$12,N$25,$G$15,$G$13,$D$19,$G$19,$C38,$G$14,$G$20,$G$18)</f>
        <v>-12493200.4</v>
      </c>
    </row>
    <row r="39" spans="1:14" s="25" customFormat="1">
      <c r="A39" s="22" t="str">
        <f t="shared" si="1"/>
        <v>Leaf</v>
      </c>
      <c r="B39" s="22" t="str" cm="1">
        <f t="array" ref="B39">_xll.DBR("Finance:}ElementAttributes_Accounts - MA",E39,"Summary Group Balance Sheet - Total")</f>
        <v/>
      </c>
      <c r="C39" s="33" t="s">
        <v>21</v>
      </c>
      <c r="D39" s="22"/>
      <c r="E39" s="23" t="str">
        <f t="shared" si="0"/>
        <v>Accruals</v>
      </c>
      <c r="F39" s="23"/>
      <c r="G39" s="24">
        <f>_xll.DBRW($E$12,G$25,$G$15,$G$16,$G$17,$G$19,$C39,$G$14,$G$20,$G$18)</f>
        <v>-3952336.0981191392</v>
      </c>
      <c r="H39" s="24">
        <f>_xll.DBRW($E$12,H$25,$G$15,$G$16,$G$17,$G$19,$C39,$G$14,$G$20,$G$18)</f>
        <v>-3877191.229777229</v>
      </c>
      <c r="I39" s="24">
        <f>_xll.DBRW($E$12,I$25,$G$15,$G$16,$G$17,$G$19,$C39,$G$14,$G$20,$G$18)</f>
        <v>-6439153.883338714</v>
      </c>
      <c r="J39" s="24">
        <f>_xll.DBRW($E$12,J$25,$G$15,$G$13,$G$17,$G$19,$C39,$G$14,$G$20,$G$18)</f>
        <v>-5700921.3200000003</v>
      </c>
      <c r="L39" s="24">
        <f>_xll.DBRW($E$12,L$25,$G$15,$G$16,$D$19,$G$19,$C39,$G$14,$G$20,$G$18)</f>
        <v>-3877191.229777229</v>
      </c>
      <c r="M39" s="24">
        <f>_xll.DBRW($E$12,M$25,$G$15,$G$16,$D$19,$G$19,$C39,$G$14,$G$20,$G$18)</f>
        <v>-6439153.883338714</v>
      </c>
      <c r="N39" s="24">
        <f>_xll.DBRW($E$12,N$25,$G$15,$G$13,$D$19,$G$19,$C39,$G$14,$G$20,$G$18)</f>
        <v>-5700921.3200000003</v>
      </c>
    </row>
    <row r="40" spans="1:14" s="25" customFormat="1">
      <c r="A40" s="22" t="str">
        <f t="shared" si="1"/>
        <v>Leaf</v>
      </c>
      <c r="B40" s="22" t="str" cm="1">
        <f t="array" ref="B40">_xll.DBR("Finance:}ElementAttributes_Accounts - MA",E40,"Summary Group Balance Sheet - Total")</f>
        <v/>
      </c>
      <c r="C40" s="33" t="s">
        <v>23</v>
      </c>
      <c r="D40" s="22"/>
      <c r="E40" s="23" t="str">
        <f t="shared" si="0"/>
        <v>Current Lease Liabilities (IFRS 16)</v>
      </c>
      <c r="F40" s="23"/>
      <c r="G40" s="24">
        <f>_xll.DBRW($E$12,G$25,$G$15,$G$16,$G$17,$G$19,$C40,$G$14,$G$20,$G$18)</f>
        <v>-2125968.1153707616</v>
      </c>
      <c r="H40" s="24">
        <f>_xll.DBRW($E$12,H$25,$G$15,$G$16,$G$17,$G$19,$C40,$G$14,$G$20,$G$18)</f>
        <v>-3201054.2371705002</v>
      </c>
      <c r="I40" s="24">
        <f>_xll.DBRW($E$12,I$25,$G$15,$G$16,$G$17,$G$19,$C40,$G$14,$G$20,$G$18)</f>
        <v>-2481254.8680523452</v>
      </c>
      <c r="J40" s="24">
        <f>_xll.DBRW($E$12,J$25,$G$15,$G$13,$G$17,$G$19,$C40,$G$14,$G$20,$G$18)</f>
        <v>-1615217.0199999998</v>
      </c>
      <c r="L40" s="24">
        <f>_xll.DBRW($E$12,L$25,$G$15,$G$16,$D$19,$G$19,$C40,$G$14,$G$20,$G$18)</f>
        <v>-3201054.2371705002</v>
      </c>
      <c r="M40" s="24">
        <f>_xll.DBRW($E$12,M$25,$G$15,$G$16,$D$19,$G$19,$C40,$G$14,$G$20,$G$18)</f>
        <v>-2481254.8680523452</v>
      </c>
      <c r="N40" s="24">
        <f>_xll.DBRW($E$12,N$25,$G$15,$G$13,$D$19,$G$19,$C40,$G$14,$G$20,$G$18)</f>
        <v>-1615217.0199999998</v>
      </c>
    </row>
    <row r="41" spans="1:14" s="25" customFormat="1">
      <c r="A41" s="22" t="str">
        <f t="shared" si="1"/>
        <v>Leaf</v>
      </c>
      <c r="B41" s="22" t="str" cm="1">
        <f t="array" ref="B41">_xll.DBR("Finance:}ElementAttributes_Accounts - MA",E41,"Summary Group Balance Sheet - Total")</f>
        <v/>
      </c>
      <c r="C41" s="33" t="s">
        <v>22</v>
      </c>
      <c r="D41" s="22"/>
      <c r="E41" s="23" t="str">
        <f t="shared" si="0"/>
        <v>Contract Obligations (IFRS 15)</v>
      </c>
      <c r="F41" s="23"/>
      <c r="G41" s="24">
        <f>_xll.DBRW($E$12,G$25,$G$15,$G$16,$G$17,$G$19,$C41,$G$14,$G$20,$G$18)</f>
        <v>-7982878.0904889749</v>
      </c>
      <c r="H41" s="24">
        <f>_xll.DBRW($E$12,H$25,$G$15,$G$16,$G$17,$G$19,$C41,$G$14,$G$20,$G$18)</f>
        <v>-7008610.9711903613</v>
      </c>
      <c r="I41" s="24">
        <f>_xll.DBRW($E$12,I$25,$G$15,$G$16,$G$17,$G$19,$C41,$G$14,$G$20,$G$18)</f>
        <v>-6931655.4618214043</v>
      </c>
      <c r="J41" s="24">
        <f>_xll.DBRW($E$12,J$25,$G$15,$G$13,$G$17,$G$19,$C41,$G$14,$G$20,$G$18)</f>
        <v>-5053112.8100000005</v>
      </c>
      <c r="L41" s="24">
        <f>_xll.DBRW($E$12,L$25,$G$15,$G$16,$D$19,$G$19,$C41,$G$14,$G$20,$G$18)</f>
        <v>-7008610.9711903613</v>
      </c>
      <c r="M41" s="24">
        <f>_xll.DBRW($E$12,M$25,$G$15,$G$16,$D$19,$G$19,$C41,$G$14,$G$20,$G$18)</f>
        <v>-6931655.4618214043</v>
      </c>
      <c r="N41" s="24">
        <f>_xll.DBRW($E$12,N$25,$G$15,$G$13,$D$19,$G$19,$C41,$G$14,$G$20,$G$18)</f>
        <v>-5053112.8100000005</v>
      </c>
    </row>
    <row r="42" spans="1:14" s="25" customFormat="1">
      <c r="A42" s="22" t="str">
        <f t="shared" si="1"/>
        <v>Leaf</v>
      </c>
      <c r="B42" s="22" t="str" cm="1">
        <f t="array" ref="B42">_xll.DBR("Finance:}ElementAttributes_Accounts - MA",E42,"Summary Group Balance Sheet - Total")</f>
        <v/>
      </c>
      <c r="C42" s="32" t="s">
        <v>30</v>
      </c>
      <c r="D42" s="22"/>
      <c r="E42" s="23" t="str">
        <f t="shared" si="0"/>
        <v>Other</v>
      </c>
      <c r="F42" s="23"/>
      <c r="G42" s="24">
        <f>_xll.DBRW($E$12,G$25,$G$15,$G$16,$G$17,$G$19,$C42,$G$14,$G$20,$G$18)</f>
        <v>-6598983.4591398602</v>
      </c>
      <c r="H42" s="24">
        <f>_xll.DBRW($E$12,H$25,$G$15,$G$16,$G$17,$G$19,$C42,$G$14,$G$20,$G$18)</f>
        <v>-7310006.386276708</v>
      </c>
      <c r="I42" s="24">
        <f>_xll.DBRW($E$12,I$25,$G$15,$G$16,$G$17,$G$19,$C42,$G$14,$G$20,$G$18)</f>
        <v>-7714801.2683743108</v>
      </c>
      <c r="J42" s="24">
        <f>_xll.DBRW($E$12,J$25,$G$15,$G$13,$G$17,$G$19,$C42,$G$14,$G$20,$G$18)</f>
        <v>-8335219.1099999929</v>
      </c>
      <c r="L42" s="24">
        <f>_xll.DBRW($E$12,L$25,$G$15,$G$16,$D$19,$G$19,$C42,$G$14,$G$20,$G$18)</f>
        <v>-7310006.386276708</v>
      </c>
      <c r="M42" s="24">
        <f>_xll.DBRW($E$12,M$25,$G$15,$G$16,$D$19,$G$19,$C42,$G$14,$G$20,$G$18)</f>
        <v>-7714801.2683743108</v>
      </c>
      <c r="N42" s="24">
        <f>_xll.DBRW($E$12,N$25,$G$15,$G$13,$D$19,$G$19,$C42,$G$14,$G$20,$G$18)</f>
        <v>-8335219.1099999929</v>
      </c>
    </row>
    <row r="43" spans="1:14" s="21" customFormat="1" ht="22.8">
      <c r="A43" s="18" t="str">
        <f t="shared" si="1"/>
        <v>Total</v>
      </c>
      <c r="B43" s="18" t="str" cm="1">
        <f t="array" ref="B43">_xll.DBR("Finance:}ElementAttributes_Accounts - MA",E43,"Summary Group Balance Sheet - Total")</f>
        <v>1</v>
      </c>
      <c r="C43" s="29" t="s">
        <v>24</v>
      </c>
      <c r="D43" s="45"/>
      <c r="E43" s="19" t="str">
        <f t="shared" si="0"/>
        <v>NET CURRENT ASSETS / (LIABILITIES)</v>
      </c>
      <c r="F43" s="54"/>
      <c r="G43" s="20">
        <f>_xll.DBRW($E$12,G$25,$G$15,$G$16,$G$17,$G$19,$C43,$G$14,$G$20,$G$18)</f>
        <v>9682094.2044939771</v>
      </c>
      <c r="H43" s="20">
        <f>_xll.DBRW($E$12,H$25,$G$15,$G$16,$G$17,$G$19,$C43,$G$14,$G$20,$G$18)</f>
        <v>18585484.392666731</v>
      </c>
      <c r="I43" s="20">
        <f>_xll.DBRW($E$12,I$25,$G$15,$G$16,$G$17,$G$19,$C43,$G$14,$G$20,$G$18)</f>
        <v>15278793.993468171</v>
      </c>
      <c r="J43" s="20">
        <f>_xll.DBRW($E$12,J$25,$G$15,$G$13,$G$17,$G$19,$C43,$G$14,$G$20,$G$18)</f>
        <v>20306627.559999999</v>
      </c>
      <c r="L43" s="20">
        <f>_xll.DBRW($E$12,L$25,$G$15,$G$16,$D$19,$G$19,$C43,$G$14,$G$20,$G$18)</f>
        <v>18585484.392666731</v>
      </c>
      <c r="M43" s="20">
        <f>_xll.DBRW($E$12,M$25,$G$15,$G$16,$D$19,$G$19,$C43,$G$14,$G$20,$G$18)</f>
        <v>15278793.993468171</v>
      </c>
      <c r="N43" s="20">
        <f>_xll.DBRW($E$12,N$25,$G$15,$G$13,$D$19,$G$19,$C43,$G$14,$G$20,$G$18)</f>
        <v>20306627.559999999</v>
      </c>
    </row>
    <row r="44" spans="1:14" s="21" customFormat="1" ht="22.8">
      <c r="A44" s="18" t="str">
        <f t="shared" si="1"/>
        <v>Total</v>
      </c>
      <c r="B44" s="18" t="str" cm="1">
        <f t="array" ref="B44">_xll.DBR("Finance:}ElementAttributes_Accounts - MA",E44,"Summary Group Balance Sheet - Total")</f>
        <v>1</v>
      </c>
      <c r="C44" s="31" t="s">
        <v>25</v>
      </c>
      <c r="D44" s="45"/>
      <c r="E44" s="19" t="str">
        <f t="shared" si="0"/>
        <v>TOTAL NON-CURRENT LIABILITIES</v>
      </c>
      <c r="F44" s="54"/>
      <c r="G44" s="20">
        <f>_xll.DBRW($E$12,G$25,$G$15,$G$16,$G$17,$G$19,$C44,$G$14,$G$20,$G$18)</f>
        <v>-70209851.470242336</v>
      </c>
      <c r="H44" s="20">
        <f>_xll.DBRW($E$12,H$25,$G$15,$G$16,$G$17,$G$19,$C44,$G$14,$G$20,$G$18)</f>
        <v>-96262845.622527644</v>
      </c>
      <c r="I44" s="20">
        <f>_xll.DBRW($E$12,I$25,$G$15,$G$16,$G$17,$G$19,$C44,$G$14,$G$20,$G$18)</f>
        <v>-65728239.350843549</v>
      </c>
      <c r="J44" s="20">
        <f>_xll.DBRW($E$12,J$25,$G$15,$G$13,$G$17,$G$19,$C44,$G$14,$G$20,$G$18)</f>
        <v>-67077525.030000009</v>
      </c>
      <c r="L44" s="20">
        <f>_xll.DBRW($E$12,L$25,$G$15,$G$16,$D$19,$G$19,$C44,$G$14,$G$20,$G$18)</f>
        <v>-96262845.622527644</v>
      </c>
      <c r="M44" s="20">
        <f>_xll.DBRW($E$12,M$25,$G$15,$G$16,$D$19,$G$19,$C44,$G$14,$G$20,$G$18)</f>
        <v>-65728239.350843549</v>
      </c>
      <c r="N44" s="20">
        <f>_xll.DBRW($E$12,N$25,$G$15,$G$13,$D$19,$G$19,$C44,$G$14,$G$20,$G$18)</f>
        <v>-67077525.030000009</v>
      </c>
    </row>
    <row r="45" spans="1:14" s="25" customFormat="1">
      <c r="A45" s="22" t="str">
        <f t="shared" si="1"/>
        <v>Leaf</v>
      </c>
      <c r="B45" s="22" t="str" cm="1">
        <f t="array" ref="B45">_xll.DBR("Finance:}ElementAttributes_Accounts - MA",E45,"Summary Group Balance Sheet - Total")</f>
        <v/>
      </c>
      <c r="C45" s="33" t="s">
        <v>26</v>
      </c>
      <c r="D45" s="22"/>
      <c r="E45" s="23" t="str">
        <f t="shared" si="0"/>
        <v>Non-current Lease Liabilities (IFRS 16)</v>
      </c>
      <c r="F45" s="23"/>
      <c r="G45" s="24">
        <f>_xll.DBRW($E$12,G$25,$G$15,$G$16,$G$17,$G$19,$C45,$G$14,$G$20,$G$18)</f>
        <v>-10023279.367632212</v>
      </c>
      <c r="H45" s="24">
        <f>_xll.DBRW($E$12,H$25,$G$15,$G$16,$G$17,$G$19,$C45,$G$14,$G$20,$G$18)</f>
        <v>-13324398.985222116</v>
      </c>
      <c r="I45" s="24">
        <f>_xll.DBRW($E$12,I$25,$G$15,$G$16,$G$17,$G$19,$C45,$G$14,$G$20,$G$18)</f>
        <v>-11529615.659157058</v>
      </c>
      <c r="J45" s="24">
        <f>_xll.DBRW($E$12,J$25,$G$15,$G$13,$G$17,$G$19,$C45,$G$14,$G$20,$G$18)</f>
        <v>-10230748.479999999</v>
      </c>
      <c r="L45" s="24">
        <f>_xll.DBRW($E$12,L$25,$G$15,$G$16,$D$19,$G$19,$C45,$G$14,$G$20,$G$18)</f>
        <v>-13324398.985222116</v>
      </c>
      <c r="M45" s="24">
        <f>_xll.DBRW($E$12,M$25,$G$15,$G$16,$D$19,$G$19,$C45,$G$14,$G$20,$G$18)</f>
        <v>-11529615.659157058</v>
      </c>
      <c r="N45" s="24">
        <f>_xll.DBRW($E$12,N$25,$G$15,$G$13,$D$19,$G$19,$C45,$G$14,$G$20,$G$18)</f>
        <v>-10230748.479999999</v>
      </c>
    </row>
    <row r="46" spans="1:14" s="25" customFormat="1">
      <c r="A46" s="22" t="str">
        <f t="shared" si="1"/>
        <v>Leaf</v>
      </c>
      <c r="B46" s="22" t="str" cm="1">
        <f t="array" ref="B46">_xll.DBR("Finance:}ElementAttributes_Accounts - MA",E46,"Summary Group Balance Sheet - Total")</f>
        <v/>
      </c>
      <c r="C46" s="33" t="s">
        <v>27</v>
      </c>
      <c r="D46" s="22"/>
      <c r="E46" s="23" t="str">
        <f t="shared" si="0"/>
        <v>Pension Liability (IAS 19)</v>
      </c>
      <c r="F46" s="23"/>
      <c r="G46" s="24">
        <f>_xll.DBRW($E$12,G$25,$G$15,$G$16,$G$17,$G$19,$C46,$G$14,$G$20,$G$18)</f>
        <v>-36045010.420000002</v>
      </c>
      <c r="H46" s="24">
        <f>_xll.DBRW($E$12,H$25,$G$15,$G$16,$G$17,$G$19,$C46,$G$14,$G$20,$G$18)</f>
        <v>-36304687.380000003</v>
      </c>
      <c r="I46" s="24">
        <f>_xll.DBRW($E$12,I$25,$G$15,$G$16,$G$17,$G$19,$C46,$G$14,$G$20,$G$18)</f>
        <v>-22836933.93</v>
      </c>
      <c r="J46" s="24">
        <f>_xll.DBRW($E$12,J$25,$G$15,$G$13,$G$17,$G$19,$C46,$G$14,$G$20,$G$18)</f>
        <v>-24127253.98</v>
      </c>
      <c r="L46" s="24">
        <f>_xll.DBRW($E$12,L$25,$G$15,$G$16,$D$19,$G$19,$C46,$G$14,$G$20,$G$18)</f>
        <v>-36304687.380000003</v>
      </c>
      <c r="M46" s="24">
        <f>_xll.DBRW($E$12,M$25,$G$15,$G$16,$D$19,$G$19,$C46,$G$14,$G$20,$G$18)</f>
        <v>-22836933.93</v>
      </c>
      <c r="N46" s="24">
        <f>_xll.DBRW($E$12,N$25,$G$15,$G$13,$D$19,$G$19,$C46,$G$14,$G$20,$G$18)</f>
        <v>-24127253.98</v>
      </c>
    </row>
    <row r="47" spans="1:14" s="25" customFormat="1" ht="14.4" thickBot="1">
      <c r="A47" s="22" t="str">
        <f t="shared" si="1"/>
        <v>Leaf</v>
      </c>
      <c r="B47" s="22" t="str" cm="1">
        <f t="array" ref="B47">_xll.DBR("Finance:}ElementAttributes_Accounts - MA",E47,"Summary Group Balance Sheet - Total")</f>
        <v/>
      </c>
      <c r="C47" s="33" t="s">
        <v>28</v>
      </c>
      <c r="D47" s="22"/>
      <c r="E47" s="23" t="str">
        <f t="shared" si="0"/>
        <v>Long term loans</v>
      </c>
      <c r="F47" s="23"/>
      <c r="G47" s="24">
        <f>_xll.DBRW($E$12,G$25,$G$15,$G$16,$G$17,$G$19,$C47,$G$14,$G$20,$G$18)</f>
        <v>-24141561.682610124</v>
      </c>
      <c r="H47" s="24">
        <f>_xll.DBRW($E$12,H$25,$G$15,$G$16,$G$17,$G$19,$C47,$G$14,$G$20,$G$18)</f>
        <v>-24650547.224688638</v>
      </c>
      <c r="I47" s="24">
        <f>_xll.DBRW($E$12,I$25,$G$15,$G$16,$G$17,$G$19,$C47,$G$14,$G$20,$G$18)</f>
        <v>-31360196.734835457</v>
      </c>
      <c r="J47" s="24">
        <f>_xll.DBRW($E$12,J$25,$G$15,$G$13,$G$17,$G$19,$C47,$G$14,$G$20,$G$18)</f>
        <v>-32719522.57</v>
      </c>
      <c r="L47" s="24">
        <f>_xll.DBRW($E$12,L$25,$G$15,$G$16,$D$19,$G$19,$C47,$G$14,$G$20,$G$18)</f>
        <v>-24650547.224688638</v>
      </c>
      <c r="M47" s="24">
        <f>_xll.DBRW($E$12,M$25,$G$15,$G$16,$D$19,$G$19,$C47,$G$14,$G$20,$G$18)</f>
        <v>-31360196.734835457</v>
      </c>
      <c r="N47" s="24">
        <f>_xll.DBRW($E$12,N$25,$G$15,$G$13,$D$19,$G$19,$C47,$G$14,$G$20,$G$18)</f>
        <v>-32719522.57</v>
      </c>
    </row>
    <row r="48" spans="1:14" s="21" customFormat="1" ht="23.4" thickBot="1">
      <c r="A48" s="18" t="str">
        <f t="shared" si="1"/>
        <v>Grand Total</v>
      </c>
      <c r="B48" s="18" t="str" cm="1">
        <f t="array" ref="B48">_xll.DBR("Finance:}ElementAttributes_Accounts - MA",E48,"Summary Group Balance Sheet - Total")</f>
        <v>1</v>
      </c>
      <c r="C48" s="29" t="s">
        <v>29</v>
      </c>
      <c r="D48" s="45"/>
      <c r="E48" s="35" t="str">
        <f t="shared" si="0"/>
        <v>NET ASSETS / (LIABILITIES)</v>
      </c>
      <c r="F48" s="54"/>
      <c r="G48" s="36">
        <f>_xll.DBRW($E$12,G$25,$G$15,$G$16,$G$17,$G$19,$C48,$G$14,$G$20,$G$18)</f>
        <v>7342437.4584579729</v>
      </c>
      <c r="H48" s="36">
        <f>_xll.DBRW($E$12,H$25,$G$15,$G$16,$G$17,$G$19,$C48,$G$14,$G$20,$G$18)</f>
        <v>-7407502.5448432183</v>
      </c>
      <c r="I48" s="36">
        <f>_xll.DBRW($E$12,I$25,$G$15,$G$16,$G$17,$G$19,$C48,$G$14,$G$20,$G$18)</f>
        <v>22775294.41069575</v>
      </c>
      <c r="J48" s="36">
        <f>_xll.DBRW($E$12,J$25,$G$15,$G$13,$G$17,$G$19,$C48,$G$14,$G$20,$G$18)</f>
        <v>24379522.890000004</v>
      </c>
      <c r="L48" s="36">
        <f>_xll.DBRW($E$12,L$25,$G$15,$G$16,$D$19,$G$19,$C48,$G$14,$G$20,$G$18)</f>
        <v>-7407502.5448432183</v>
      </c>
      <c r="M48" s="36">
        <f>_xll.DBRW($E$12,M$25,$G$15,$G$16,$D$19,$G$19,$C48,$G$14,$G$20,$G$18)</f>
        <v>22775294.41069575</v>
      </c>
      <c r="N48" s="36">
        <f>_xll.DBRW($E$12,N$25,$G$15,$G$13,$D$19,$G$19,$C48,$G$14,$G$20,$G$18)</f>
        <v>24379522.890000004</v>
      </c>
    </row>
    <row r="49" spans="5:14">
      <c r="E49" s="34"/>
      <c r="G49" s="34"/>
      <c r="H49" s="34"/>
      <c r="I49" s="34"/>
      <c r="J49" s="34"/>
      <c r="L49" s="34"/>
      <c r="M49" s="34"/>
      <c r="N49" s="34"/>
    </row>
  </sheetData>
  <mergeCells count="6">
    <mergeCell ref="G27:J27"/>
    <mergeCell ref="L27:N27"/>
    <mergeCell ref="G15:H15"/>
    <mergeCell ref="G16:H16"/>
    <mergeCell ref="G17:H17"/>
    <mergeCell ref="E23:M23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020B176441945BD7E573E66826F55" ma:contentTypeVersion="17" ma:contentTypeDescription="Create a new document." ma:contentTypeScope="" ma:versionID="510e00940fd809b3e8182d0a8cd4afad">
  <xsd:schema xmlns:xsd="http://www.w3.org/2001/XMLSchema" xmlns:xs="http://www.w3.org/2001/XMLSchema" xmlns:p="http://schemas.microsoft.com/office/2006/metadata/properties" xmlns:ns3="20e8896c-88ae-4820-ab91-7a6501b7cc39" xmlns:ns4="04cf5e9a-c5f9-4623-b378-f4ec62296da8" targetNamespace="http://schemas.microsoft.com/office/2006/metadata/properties" ma:root="true" ma:fieldsID="7510e49b83dc8df47b921e6c34e62654" ns3:_="" ns4:_="">
    <xsd:import namespace="20e8896c-88ae-4820-ab91-7a6501b7cc39"/>
    <xsd:import namespace="04cf5e9a-c5f9-4623-b378-f4ec62296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96c-88ae-4820-ab91-7a6501b7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5e9a-c5f9-4623-b378-f4ec6229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74384-34CB-4A6D-ABD2-A98BA7DEA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96c-88ae-4820-ab91-7a6501b7cc39"/>
    <ds:schemaRef ds:uri="04cf5e9a-c5f9-4623-b378-f4ec62296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D46865-21BB-40AF-AEF2-6753F97FFC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Summary Group Balance Sheet</vt:lpstr>
      <vt:lpstr>'Summary Group Balance Sheet'!Print_Area</vt:lpstr>
      <vt:lpstr>'Summary Group Balance Sheet'!TM1RPTDATARNG62735877</vt:lpstr>
      <vt:lpstr>'Summary Group Balance Sheet'!TM1RPTFMTIDCOL62735877</vt:lpstr>
      <vt:lpstr>'Summary Group Balance Sheet'!TM1RPTFMTRNG62735877</vt:lpstr>
      <vt:lpstr>'Summary Group Balance Sheet'!TM1RPTQRYRNG62735877</vt:lpstr>
      <vt:lpstr>'Summary Group Balance Sheet'!TM1RPTVIEWRNG62735877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2024-03-19T13:53:22Z</dcterms:created>
  <dcterms:modified xsi:type="dcterms:W3CDTF">2024-04-26T11:13:31Z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0x010100110020B176441945BD7E573E66826F55</vt:lpwstr>
  </property>
  <property fmtid="{D5CDD505-2E9C-101B-9397-08002B2CF9AE}" pid="3" name="_activity">
    <vt:lpwstr/>
  </property>
</Properties>
</file>