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hu/Desktop/"/>
    </mc:Choice>
  </mc:AlternateContent>
  <xr:revisionPtr revIDLastSave="0" documentId="13_ncr:1_{8C18E53B-3A60-8D4A-9512-2EF1B7804AF8}" xr6:coauthVersionLast="46" xr6:coauthVersionMax="46" xr10:uidLastSave="{00000000-0000-0000-0000-000000000000}"/>
  <bookViews>
    <workbookView xWindow="0" yWindow="500" windowWidth="27680" windowHeight="17500" activeTab="4" xr2:uid="{FC3E1A96-0FDD-4C47-99C6-DCC0520B0A22}"/>
  </bookViews>
  <sheets>
    <sheet name="Sensitivity Report 1" sheetId="16" r:id="rId1"/>
    <sheet name="Ecotricity Base Model" sheetId="5" r:id="rId2"/>
    <sheet name="What-if Model 1" sheetId="17" r:id="rId3"/>
    <sheet name="What-if model 2" sheetId="14" r:id="rId4"/>
    <sheet name="What if Model 3" sheetId="18" r:id="rId5"/>
  </sheets>
  <definedNames>
    <definedName name="solver_adj" localSheetId="1" hidden="1">'Ecotricity Base Model'!$C$51:$C$66</definedName>
    <definedName name="solver_adj" localSheetId="4" hidden="1">'What if Model 3'!$C$51:$C$66</definedName>
    <definedName name="solver_adj" localSheetId="2" hidden="1">'What-if Model 1'!$C$51:$C$66</definedName>
    <definedName name="solver_adj" localSheetId="3" hidden="1">'What-if model 2'!$C$51:$C$66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1" hidden="1">'Ecotricity Base Model'!$B$74:$B$76</definedName>
    <definedName name="solver_lhs1" localSheetId="4" hidden="1">'What if Model 3'!$B$74:$B$76</definedName>
    <definedName name="solver_lhs1" localSheetId="2" hidden="1">'What-if Model 1'!$B$74:$B$76</definedName>
    <definedName name="solver_lhs1" localSheetId="3" hidden="1">'What-if model 2'!$B$74:$B$76</definedName>
    <definedName name="solver_lhs2" localSheetId="1" hidden="1">'Ecotricity Base Model'!$B$77</definedName>
    <definedName name="solver_lhs2" localSheetId="4" hidden="1">'What if Model 3'!$B$77</definedName>
    <definedName name="solver_lhs2" localSheetId="2" hidden="1">'What-if Model 1'!$B$77</definedName>
    <definedName name="solver_lhs2" localSheetId="3" hidden="1">'What-if model 2'!$B$77</definedName>
    <definedName name="solver_lhs3" localSheetId="1" hidden="1">'Ecotricity Base Model'!$B$78</definedName>
    <definedName name="solver_lhs3" localSheetId="4" hidden="1">'What if Model 3'!$B$78:$B$79</definedName>
    <definedName name="solver_lhs3" localSheetId="2" hidden="1">'What-if Model 1'!$B$78:$B$79</definedName>
    <definedName name="solver_lhs3" localSheetId="3" hidden="1">'What-if model 2'!$B$78:$B$79</definedName>
    <definedName name="solver_lhs4" localSheetId="1" hidden="1">'Ecotricity Base Model'!$B$79</definedName>
    <definedName name="solver_lhs4" localSheetId="4" hidden="1">'What if Model 3'!$B$79</definedName>
    <definedName name="solver_lin" localSheetId="1" hidden="1">1</definedName>
    <definedName name="solver_lin" localSheetId="4" hidden="1">1</definedName>
    <definedName name="solver_lin" localSheetId="2" hidden="1">1</definedName>
    <definedName name="solver_lin" localSheetId="3" hidden="1">1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4" hidden="1">3</definedName>
    <definedName name="solver_num" localSheetId="2" hidden="1">3</definedName>
    <definedName name="solver_num" localSheetId="3" hidden="1">3</definedName>
    <definedName name="solver_opt" localSheetId="1" hidden="1">'Ecotricity Base Model'!$B$72</definedName>
    <definedName name="solver_opt" localSheetId="4" hidden="1">'What if Model 3'!$B$72</definedName>
    <definedName name="solver_opt" localSheetId="2" hidden="1">'What-if Model 1'!$B$72</definedName>
    <definedName name="solver_opt" localSheetId="3" hidden="1">'What-if model 2'!$B$72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4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el3" localSheetId="1" hidden="1">1</definedName>
    <definedName name="solver_rel3" localSheetId="4" hidden="1">1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4" hidden="1">1</definedName>
    <definedName name="solver_rhs1" localSheetId="1" hidden="1">'Ecotricity Base Model'!$D$74:$D$76</definedName>
    <definedName name="solver_rhs1" localSheetId="4" hidden="1">'What if Model 3'!$D$74:$D$76</definedName>
    <definedName name="solver_rhs1" localSheetId="2" hidden="1">'What-if Model 1'!$D$74:$D$76</definedName>
    <definedName name="solver_rhs1" localSheetId="3" hidden="1">'What-if model 2'!$D$74:$D$76</definedName>
    <definedName name="solver_rhs2" localSheetId="1" hidden="1">'Ecotricity Base Model'!$D$77</definedName>
    <definedName name="solver_rhs2" localSheetId="4" hidden="1">'What if Model 3'!$D$77</definedName>
    <definedName name="solver_rhs2" localSheetId="2" hidden="1">'What-if Model 1'!$D$77</definedName>
    <definedName name="solver_rhs2" localSheetId="3" hidden="1">'What-if model 2'!$D$77</definedName>
    <definedName name="solver_rhs3" localSheetId="1" hidden="1">'Ecotricity Base Model'!$D$78</definedName>
    <definedName name="solver_rhs3" localSheetId="4" hidden="1">'What if Model 3'!$D$78:$D$79</definedName>
    <definedName name="solver_rhs3" localSheetId="2" hidden="1">'What-if Model 1'!$D$78:$D$79</definedName>
    <definedName name="solver_rhs3" localSheetId="3" hidden="1">'What-if model 2'!$D$78:$D$79</definedName>
    <definedName name="solver_rhs4" localSheetId="1" hidden="1">'Ecotricity Base Model'!$D$79</definedName>
    <definedName name="solver_rhs4" localSheetId="4" hidden="1">'What if Model 3'!$D$79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4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4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8" l="1"/>
  <c r="B74" i="18"/>
  <c r="E74" i="18" s="1"/>
  <c r="B79" i="18"/>
  <c r="B78" i="18"/>
  <c r="B77" i="18"/>
  <c r="E77" i="18" s="1"/>
  <c r="B76" i="18"/>
  <c r="D42" i="18"/>
  <c r="A42" i="18"/>
  <c r="B42" i="18" s="1"/>
  <c r="C42" i="18" s="1"/>
  <c r="D41" i="18"/>
  <c r="A41" i="18"/>
  <c r="B41" i="18" s="1"/>
  <c r="C41" i="18" s="1"/>
  <c r="D40" i="18"/>
  <c r="A40" i="18"/>
  <c r="B40" i="18" s="1"/>
  <c r="C40" i="18" s="1"/>
  <c r="D39" i="18"/>
  <c r="A39" i="18"/>
  <c r="B39" i="18" s="1"/>
  <c r="C39" i="18" s="1"/>
  <c r="D38" i="18"/>
  <c r="A38" i="18"/>
  <c r="B38" i="18" s="1"/>
  <c r="F30" i="18"/>
  <c r="F29" i="18"/>
  <c r="F28" i="18"/>
  <c r="F27" i="18"/>
  <c r="F26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B79" i="14"/>
  <c r="B78" i="14"/>
  <c r="B77" i="14"/>
  <c r="E77" i="14" s="1"/>
  <c r="D76" i="14"/>
  <c r="B76" i="14"/>
  <c r="B74" i="14"/>
  <c r="E74" i="14" s="1"/>
  <c r="B72" i="14"/>
  <c r="D42" i="14"/>
  <c r="A42" i="14"/>
  <c r="B42" i="14" s="1"/>
  <c r="C42" i="14" s="1"/>
  <c r="D41" i="14"/>
  <c r="B41" i="14"/>
  <c r="C41" i="14" s="1"/>
  <c r="A41" i="14"/>
  <c r="D40" i="14"/>
  <c r="A40" i="14"/>
  <c r="B40" i="14" s="1"/>
  <c r="C40" i="14" s="1"/>
  <c r="D39" i="14"/>
  <c r="A39" i="14"/>
  <c r="B39" i="14" s="1"/>
  <c r="C39" i="14" s="1"/>
  <c r="D38" i="14"/>
  <c r="D79" i="14" s="1"/>
  <c r="A38" i="14"/>
  <c r="B38" i="14" s="1"/>
  <c r="F30" i="14"/>
  <c r="F29" i="14"/>
  <c r="F28" i="14"/>
  <c r="F27" i="14"/>
  <c r="F26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B79" i="17"/>
  <c r="B78" i="17"/>
  <c r="B77" i="17"/>
  <c r="E77" i="17" s="1"/>
  <c r="B76" i="17"/>
  <c r="B74" i="17"/>
  <c r="E74" i="17" s="1"/>
  <c r="B72" i="17"/>
  <c r="D42" i="17"/>
  <c r="A42" i="17"/>
  <c r="B42" i="17" s="1"/>
  <c r="C42" i="17" s="1"/>
  <c r="D41" i="17"/>
  <c r="A41" i="17"/>
  <c r="B41" i="17" s="1"/>
  <c r="C41" i="17" s="1"/>
  <c r="D40" i="17"/>
  <c r="A40" i="17"/>
  <c r="B40" i="17" s="1"/>
  <c r="C40" i="17" s="1"/>
  <c r="D39" i="17"/>
  <c r="A39" i="17"/>
  <c r="B39" i="17" s="1"/>
  <c r="C39" i="17" s="1"/>
  <c r="D38" i="17"/>
  <c r="A38" i="17"/>
  <c r="B38" i="17" s="1"/>
  <c r="F30" i="17"/>
  <c r="F29" i="17"/>
  <c r="F28" i="17"/>
  <c r="F27" i="17"/>
  <c r="F26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D79" i="5"/>
  <c r="B79" i="5"/>
  <c r="E79" i="5" s="1"/>
  <c r="D78" i="5"/>
  <c r="B74" i="5"/>
  <c r="E74" i="5" s="1"/>
  <c r="B78" i="5"/>
  <c r="B77" i="5"/>
  <c r="B76" i="5"/>
  <c r="B72" i="5"/>
  <c r="D39" i="5"/>
  <c r="D40" i="5"/>
  <c r="D41" i="5"/>
  <c r="D42" i="5"/>
  <c r="D38" i="5"/>
  <c r="F27" i="5"/>
  <c r="F28" i="5"/>
  <c r="F29" i="5"/>
  <c r="F30" i="5"/>
  <c r="F26" i="5"/>
  <c r="A42" i="5"/>
  <c r="B42" i="5" s="1"/>
  <c r="C42" i="5" s="1"/>
  <c r="A41" i="5"/>
  <c r="B41" i="5" s="1"/>
  <c r="C41" i="5" s="1"/>
  <c r="A40" i="5"/>
  <c r="B40" i="5" s="1"/>
  <c r="C40" i="5" s="1"/>
  <c r="A39" i="5"/>
  <c r="B39" i="5" s="1"/>
  <c r="C39" i="5" s="1"/>
  <c r="A38" i="5"/>
  <c r="B38" i="5" s="1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79" i="18" l="1"/>
  <c r="E79" i="18" s="1"/>
  <c r="D76" i="18"/>
  <c r="E76" i="18" s="1"/>
  <c r="B75" i="18"/>
  <c r="D75" i="18"/>
  <c r="C38" i="18"/>
  <c r="D78" i="18" s="1"/>
  <c r="E78" i="18" s="1"/>
  <c r="E79" i="14"/>
  <c r="E76" i="14"/>
  <c r="B75" i="14"/>
  <c r="C38" i="14"/>
  <c r="D78" i="14" s="1"/>
  <c r="E78" i="14" s="1"/>
  <c r="D75" i="14"/>
  <c r="D76" i="17"/>
  <c r="D79" i="17"/>
  <c r="E76" i="17"/>
  <c r="E79" i="17"/>
  <c r="B75" i="17"/>
  <c r="C38" i="17"/>
  <c r="D78" i="17" s="1"/>
  <c r="E78" i="17" s="1"/>
  <c r="D75" i="17"/>
  <c r="D75" i="5"/>
  <c r="E78" i="5"/>
  <c r="B75" i="5"/>
  <c r="D76" i="5"/>
  <c r="E76" i="5" s="1"/>
  <c r="C38" i="5"/>
  <c r="E77" i="5"/>
  <c r="E75" i="18" l="1"/>
  <c r="E75" i="14"/>
  <c r="E75" i="17"/>
  <c r="E75" i="5"/>
</calcChain>
</file>

<file path=xl/sharedStrings.xml><?xml version="1.0" encoding="utf-8"?>
<sst xmlns="http://schemas.openxmlformats.org/spreadsheetml/2006/main" count="475" uniqueCount="157">
  <si>
    <t>Product</t>
  </si>
  <si>
    <t>Typical Charging time</t>
  </si>
  <si>
    <t>Highway Segment</t>
  </si>
  <si>
    <t>Highway</t>
  </si>
  <si>
    <t>M5</t>
  </si>
  <si>
    <t>M4</t>
  </si>
  <si>
    <t>M40</t>
  </si>
  <si>
    <t>Existing charging points</t>
  </si>
  <si>
    <t>potential charging locations</t>
  </si>
  <si>
    <t>Number of houses</t>
  </si>
  <si>
    <t>&lt;=</t>
  </si>
  <si>
    <t>Price(£)</t>
  </si>
  <si>
    <t>&gt;=</t>
  </si>
  <si>
    <t>Data for the problem:</t>
  </si>
  <si>
    <t>Model:</t>
  </si>
  <si>
    <t xml:space="preserve">Decision Variables: </t>
  </si>
  <si>
    <t>Constraints (also expressed as 'Subject To:')</t>
  </si>
  <si>
    <t>LHS</t>
  </si>
  <si>
    <t>RHS</t>
  </si>
  <si>
    <t>Slack/Surplus</t>
  </si>
  <si>
    <t>Number of Connectors</t>
  </si>
  <si>
    <t>Number of cars can be served in 24hrs</t>
  </si>
  <si>
    <t>AADF in 2014</t>
  </si>
  <si>
    <t>Projection in 2030</t>
  </si>
  <si>
    <t xml:space="preserve">AADF </t>
  </si>
  <si>
    <t>AADF for EV</t>
  </si>
  <si>
    <t>Obj. Function: Maximize total charging points</t>
  </si>
  <si>
    <t>Number and type of product:</t>
  </si>
  <si>
    <t>Total amount of budget</t>
  </si>
  <si>
    <t>Potential charging devises</t>
  </si>
  <si>
    <t>Note: Number of Potential charging devises is based on an assumption that each potential location can have 3 devices. Each devise can install one charging product.</t>
  </si>
  <si>
    <t>Ecotricity customers in 2011</t>
  </si>
  <si>
    <t>Customer increase rate</t>
  </si>
  <si>
    <t>Daily EVs on Highway need charging</t>
  </si>
  <si>
    <t>Build at least 39 public charging points</t>
  </si>
  <si>
    <t>Build at least 20 rapid charging points</t>
  </si>
  <si>
    <t>Number of house increase rate</t>
  </si>
  <si>
    <t>Number of Product</t>
  </si>
  <si>
    <t>Number of houses*</t>
  </si>
  <si>
    <t>Ecotricity customers**</t>
  </si>
  <si>
    <t>Note- *estimated number of customers is based on the assumption: year-on-year 4.4% increase</t>
  </si>
  <si>
    <t xml:space="preserve">*estimated number of houses is assumed to increase 7.1% </t>
  </si>
  <si>
    <t>A1</t>
  </si>
  <si>
    <t>A2</t>
  </si>
  <si>
    <t>A3</t>
  </si>
  <si>
    <t>A4</t>
  </si>
  <si>
    <t>A5</t>
  </si>
  <si>
    <t>A6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</si>
  <si>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</si>
  <si>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</si>
  <si>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</si>
  <si>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</si>
  <si>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</si>
  <si>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</si>
  <si>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</si>
  <si>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</si>
  <si>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</si>
  <si>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</si>
  <si>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Base model for Ecotricity</t>
  </si>
  <si>
    <t>Assumptions:</t>
  </si>
  <si>
    <t>1, Ecotricity has enough capacity to meet all electricity demand in UK.</t>
  </si>
  <si>
    <t>2, Number of cars can be served in 24 hours is based on the assumpition that all EVs on the road need fully charged.</t>
  </si>
  <si>
    <t>3, Assume existing charging points on highway M4, M5, and M40 are rapid chargers, which will take care of 96 cars per charging point in 24 hours.</t>
  </si>
  <si>
    <t>4, Assume 70% of the Evs on the road charged at home, and 30% need to be charged on the way.</t>
  </si>
  <si>
    <t>5, Assume each potential charging location can install 3 devices. Each device may have multiple connectors depending on product type.</t>
  </si>
  <si>
    <t>6, Ecotricity customers is estimated to increase 4.4% each year.</t>
  </si>
  <si>
    <t>7, Number of household is estimated to increase at the rate of 7.1% from 2011 to 2030.</t>
  </si>
  <si>
    <t>8, Ecotricity wants to build as many Type A as possible. 39 is the maximum number for Type A if each potential location can build 3 devices.</t>
  </si>
  <si>
    <t>9, Assume Ecotricity wants to build at least 20 rapid chargers.</t>
  </si>
  <si>
    <t>10, Assume availbe budget is £600,000.</t>
  </si>
  <si>
    <t>11, Assume Ecotricity wants to sponsor £500 to customers, whose location is suitible to build Type B chargers.</t>
  </si>
  <si>
    <t>12, Assume 25% of the houses are suitible to build type B chargers.</t>
  </si>
  <si>
    <t>25% of houses are suitible to build TypeB</t>
  </si>
  <si>
    <t>5% customers are willing to build Type B</t>
  </si>
  <si>
    <t>13, 5% of custoemrs are willing to build Type B.</t>
  </si>
  <si>
    <t>Microsoft Excel 16.46 Sensitivity Report</t>
  </si>
  <si>
    <t>Worksheet: [Ecotricity.xlsx]Ecotricity Base Model</t>
  </si>
  <si>
    <t>Report Created: 3/16/21 2:03:43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</si>
  <si>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</si>
  <si>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</si>
  <si>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</si>
  <si>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</si>
  <si>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</si>
  <si>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</si>
  <si>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</si>
  <si>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</si>
  <si>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</si>
  <si>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</si>
  <si>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</si>
  <si>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</si>
  <si>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</si>
  <si>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</si>
  <si>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</si>
  <si>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</si>
  <si>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</si>
  <si>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$C$51</t>
  </si>
  <si>
    <t>A1 Number of Product</t>
  </si>
  <si>
    <t>$C$52</t>
  </si>
  <si>
    <t>A2 Number of Product</t>
  </si>
  <si>
    <t>$C$53</t>
  </si>
  <si>
    <t>A3 Number of Product</t>
  </si>
  <si>
    <t>$C$54</t>
  </si>
  <si>
    <t>A4 Number of Product</t>
  </si>
  <si>
    <t>$C$55</t>
  </si>
  <si>
    <t>A5 Number of Product</t>
  </si>
  <si>
    <t>$C$56</t>
  </si>
  <si>
    <t>A6 Number of Product</t>
  </si>
  <si>
    <t>$C$57</t>
  </si>
  <si>
    <t>A8 Number of Product</t>
  </si>
  <si>
    <t>$C$58</t>
  </si>
  <si>
    <t>A9 Number of Product</t>
  </si>
  <si>
    <t>$C$59</t>
  </si>
  <si>
    <t>B1 Number of Product</t>
  </si>
  <si>
    <t>$C$60</t>
  </si>
  <si>
    <t>B2 Number of Product</t>
  </si>
  <si>
    <t>$C$61</t>
  </si>
  <si>
    <t>B3 Number of Product</t>
  </si>
  <si>
    <t>$C$62</t>
  </si>
  <si>
    <t>B4 Number of Product</t>
  </si>
  <si>
    <t>$C$63</t>
  </si>
  <si>
    <t>B5 Number of Product</t>
  </si>
  <si>
    <t>$C$64</t>
  </si>
  <si>
    <t>B6 Number of Product</t>
  </si>
  <si>
    <t>$C$65</t>
  </si>
  <si>
    <t>B7 Number of Product</t>
  </si>
  <si>
    <t>$C$66</t>
  </si>
  <si>
    <t>B8 Number of Product</t>
  </si>
  <si>
    <t>$B$74</t>
  </si>
  <si>
    <t>Total amount of budget LHS</t>
  </si>
  <si>
    <t>$B$75</t>
  </si>
  <si>
    <t>Daily EVs on Highway need charging LHS</t>
  </si>
  <si>
    <t>$B$76</t>
  </si>
  <si>
    <t>Build at least 39 public charging points LHS</t>
  </si>
  <si>
    <t>$B$77</t>
  </si>
  <si>
    <t>Build at least 20 rapid charging points LHS</t>
  </si>
  <si>
    <t>$B$78</t>
  </si>
  <si>
    <t>25% of houses are suitible to build TypeB LHS</t>
  </si>
  <si>
    <t>$B$79</t>
  </si>
  <si>
    <t>5% customers are willing to build Type B LHS</t>
  </si>
  <si>
    <t>Model for Ecotricity. If Product B1,B2,or B3 have 3 connectors</t>
  </si>
  <si>
    <t>Conclusion:</t>
  </si>
  <si>
    <t xml:space="preserve">In linear programming, reduced cost is the amount by which an objective function coefficient would have to improve before </t>
  </si>
  <si>
    <t xml:space="preserve"> it would be possible for the corrsponding variable to assume a positive value in the optimal solution.</t>
  </si>
  <si>
    <t xml:space="preserve">The sensitivy report shows that the reduce cost for B1, B2, and B3 is -1. In order for the model to pick these 3 products, </t>
  </si>
  <si>
    <t>either of them should have at least 3 connectors. Then we can see the value of objective function will change from 180 to 260.</t>
  </si>
  <si>
    <t>Model for Ecotricity if we have £800,000 budget</t>
  </si>
  <si>
    <t xml:space="preserve">From the sensitive report, we can see that the budget is a binding constraint. It allows to increase £1452897. </t>
  </si>
  <si>
    <t>Every £1000 increase on the RHS will increase total charging points by 4. This is true as long as budget is within the feasible range.</t>
  </si>
  <si>
    <t>If budget is increased to £80,000, the charging points can be maximize to 980.</t>
  </si>
  <si>
    <t>Model for Ecotricity if Ecotricity waives one year bill up to £500 to convince customers to install type B and share.</t>
  </si>
  <si>
    <t>10, Assume availbe budget is £800,000.</t>
  </si>
  <si>
    <t>10, Assume available budget is £600,000.</t>
  </si>
  <si>
    <t>11, Assume Ecotricity successfully convinces customers to install Type B where location is suitible with an offer to waive one year electricity bill, up to £500.</t>
  </si>
  <si>
    <t>Government Homecharge scheme subsidy 75%, up to £500, to customers who are willing to install private charging points.</t>
  </si>
  <si>
    <t xml:space="preserve">According to the data, savings of £1000 a year running a EV. Average annual electiricy bill is about £700 in 2019. </t>
  </si>
  <si>
    <t>Thus, offering a £500 bill waiver should sounds attractive to customers.</t>
  </si>
  <si>
    <t>A cost of Product B4 is £2500.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</si>
</sst>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b/>
      <sz val="12"/>
      <color rgb="FFC00000"/>
      <name val="Arial"/>
      <family val="2"/>
    </font>
    <font>
      <b/>
      <sz val="10"/>
      <color theme="4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sz val="12"/>
      <color rgb="FFFF0000"/>
      <name val="Calibri"/>
      <family val="2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7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6" borderId="0" xfId="0" applyFont="1" applyFill="1"/>
    <xf numFmtId="0" fontId="0" fillId="6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1" fontId="10" fillId="7" borderId="7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1" fontId="10" fillId="7" borderId="9" xfId="0" applyNumberFormat="1" applyFont="1" applyFill="1" applyBorder="1" applyAlignment="1">
      <alignment horizontal="center"/>
    </xf>
    <xf numFmtId="1" fontId="0" fillId="8" borderId="0" xfId="0" applyNumberFormat="1" applyFill="1"/>
    <xf numFmtId="1" fontId="4" fillId="0" borderId="0" xfId="0" applyNumberFormat="1" applyFont="1" applyAlignment="1">
      <alignment horizontal="center"/>
    </xf>
    <xf numFmtId="1" fontId="4" fillId="8" borderId="10" xfId="0" applyNumberFormat="1" applyFont="1" applyFill="1" applyBorder="1" applyAlignment="1">
      <alignment horizontal="center"/>
    </xf>
    <xf numFmtId="0" fontId="9" fillId="0" borderId="0" xfId="0" applyFont="1"/>
    <xf numFmtId="1" fontId="9" fillId="2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0" fillId="8" borderId="10" xfId="0" applyNumberFormat="1" applyFill="1" applyBorder="1"/>
    <xf numFmtId="1" fontId="0" fillId="2" borderId="0" xfId="0" applyNumberFormat="1" applyFill="1" applyAlignment="1">
      <alignment horizontal="center"/>
    </xf>
    <xf numFmtId="0" fontId="12" fillId="0" borderId="0" xfId="0" applyFont="1" applyAlignment="1">
      <alignment horizontal="center" vertical="center"/>
    </xf>
    <xf numFmtId="1" fontId="0" fillId="8" borderId="11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4" xfId="0" applyBorder="1"/>
    <xf numFmtId="0" fontId="2" fillId="3" borderId="1" xfId="1" applyBorder="1" applyAlignment="1">
      <alignment horizontal="center" vertical="top" wrapText="1"/>
    </xf>
    <xf numFmtId="0" fontId="2" fillId="3" borderId="1" xfId="1" applyBorder="1" applyAlignment="1">
      <alignment horizontal="center" wrapText="1" readingOrder="1"/>
    </xf>
    <xf numFmtId="0" fontId="2" fillId="3" borderId="1" xfId="1" applyBorder="1" applyAlignment="1">
      <alignment horizontal="center"/>
    </xf>
    <xf numFmtId="0" fontId="2" fillId="3" borderId="1" xfId="1" applyBorder="1" applyAlignment="1">
      <alignment horizontal="center" vertical="center" wrapText="1" readingOrder="1"/>
    </xf>
    <xf numFmtId="0" fontId="2" fillId="3" borderId="15" xfId="1" applyBorder="1" applyAlignment="1">
      <alignment horizontal="center" vertical="top" wrapText="1"/>
    </xf>
    <xf numFmtId="0" fontId="2" fillId="3" borderId="15" xfId="1" applyBorder="1" applyAlignment="1">
      <alignment horizontal="center"/>
    </xf>
    <xf numFmtId="0" fontId="2" fillId="4" borderId="3" xfId="2" applyBorder="1" applyAlignment="1">
      <alignment horizontal="center" vertical="center" wrapText="1" readingOrder="1"/>
    </xf>
    <xf numFmtId="0" fontId="2" fillId="4" borderId="3" xfId="2" applyBorder="1" applyAlignment="1">
      <alignment horizontal="center" wrapText="1" readingOrder="1"/>
    </xf>
    <xf numFmtId="0" fontId="2" fillId="4" borderId="3" xfId="2" applyBorder="1" applyAlignment="1">
      <alignment horizontal="center"/>
    </xf>
    <xf numFmtId="0" fontId="2" fillId="4" borderId="1" xfId="2" applyBorder="1" applyAlignment="1">
      <alignment horizontal="center"/>
    </xf>
    <xf numFmtId="0" fontId="2" fillId="4" borderId="15" xfId="2" applyBorder="1" applyAlignment="1">
      <alignment horizontal="center"/>
    </xf>
    <xf numFmtId="0" fontId="2" fillId="5" borderId="12" xfId="3" applyBorder="1" applyAlignment="1">
      <alignment horizontal="center" vertical="center" wrapText="1" readingOrder="1"/>
    </xf>
    <xf numFmtId="0" fontId="2" fillId="5" borderId="13" xfId="3" applyBorder="1" applyAlignment="1">
      <alignment horizontal="center" vertical="center" wrapText="1" readingOrder="1"/>
    </xf>
    <xf numFmtId="1" fontId="10" fillId="7" borderId="16" xfId="0" applyNumberFormat="1" applyFont="1" applyFill="1" applyBorder="1" applyAlignment="1">
      <alignment horizontal="center"/>
    </xf>
    <xf numFmtId="0" fontId="2" fillId="2" borderId="0" xfId="3" applyFill="1"/>
    <xf numFmtId="0" fontId="2" fillId="5" borderId="0" xfId="3" applyBorder="1"/>
    <xf numFmtId="0" fontId="2" fillId="5" borderId="2" xfId="3" applyBorder="1"/>
    <xf numFmtId="1" fontId="2" fillId="3" borderId="0" xfId="1" applyNumberFormat="1"/>
    <xf numFmtId="0" fontId="0" fillId="0" borderId="4" xfId="0" applyBorder="1"/>
    <xf numFmtId="0" fontId="0" fillId="0" borderId="18" xfId="0" applyBorder="1"/>
    <xf numFmtId="0" fontId="0" fillId="0" borderId="5" xfId="0" applyBorder="1"/>
    <xf numFmtId="0" fontId="2" fillId="5" borderId="1" xfId="3" applyBorder="1"/>
    <xf numFmtId="0" fontId="2" fillId="3" borderId="1" xfId="1" applyBorder="1"/>
    <xf numFmtId="0" fontId="2" fillId="3" borderId="17" xfId="1" applyBorder="1" applyAlignment="1">
      <alignment horizontal="center"/>
    </xf>
    <xf numFmtId="0" fontId="2" fillId="3" borderId="17" xfId="1" applyBorder="1"/>
    <xf numFmtId="0" fontId="2" fillId="3" borderId="0" xfId="1" applyAlignment="1">
      <alignment horizontal="center"/>
    </xf>
    <xf numFmtId="1" fontId="2" fillId="3" borderId="0" xfId="1" applyNumberFormat="1" applyAlignment="1">
      <alignment horizontal="center"/>
    </xf>
    <xf numFmtId="10" fontId="0" fillId="0" borderId="5" xfId="0" applyNumberFormat="1" applyBorder="1"/>
    <xf numFmtId="0" fontId="1" fillId="0" borderId="0" xfId="0" applyFont="1"/>
    <xf numFmtId="0" fontId="10" fillId="0" borderId="19" xfId="0" applyFont="1" applyBorder="1" applyAlignment="1">
      <alignment horizontal="center"/>
    </xf>
    <xf numFmtId="0" fontId="2" fillId="3" borderId="0" xfId="1" applyAlignment="1">
      <alignment horizontal="left"/>
    </xf>
    <xf numFmtId="0" fontId="0" fillId="0" borderId="22" xfId="0" applyFill="1" applyBorder="1" applyAlignment="1"/>
    <xf numFmtId="0" fontId="0" fillId="0" borderId="23" xfId="0" applyFill="1" applyBorder="1" applyAlignment="1"/>
    <xf numFmtId="0" fontId="14" fillId="0" borderId="2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2" fillId="9" borderId="3" xfId="2" applyFill="1" applyBorder="1" applyAlignment="1">
      <alignment horizontal="center" wrapText="1" readingOrder="1"/>
    </xf>
    <xf numFmtId="0" fontId="2" fillId="9" borderId="1" xfId="2" applyFill="1" applyBorder="1" applyAlignment="1">
      <alignment horizontal="center"/>
    </xf>
    <xf numFmtId="0" fontId="15" fillId="3" borderId="0" xfId="1" applyFont="1" applyAlignment="1">
      <alignment horizontal="left"/>
    </xf>
    <xf numFmtId="0" fontId="0" fillId="2" borderId="22" xfId="0" applyFill="1" applyBorder="1" applyAlignment="1"/>
  </cellXfs>
  <cellStyles count="4">
    <cellStyle name="20% - Accent1" xfId="1" builtinId="30"/>
    <cellStyle name="20% - Accent2" xfId="3" builtinId="34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3701-DCFB-A346-AF69-165D9506BA00}">
  <dimension ref="A1:H34"/>
  <sheetViews>
    <sheetView showGridLines="0" workbookViewId="0">
      <selection activeCell="K24" sqref="K24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39.1640625" bestFit="1" customWidth="1"/>
    <col min="4" max="4" width="7.1640625" bestFit="1" customWidth="1"/>
    <col min="5" max="5" width="8.1640625" bestFit="1" customWidth="1"/>
    <col min="6" max="8" width="12.1640625" bestFit="1" customWidth="1"/>
  </cols>
  <sheetData>
    <row r="1" spans="1:8" x14ac:dyDescent="0.2">
      <c r="A1" s="56" t="s">
        <v>75</v>
      </c>
    </row>
    <row r="2" spans="1:8" x14ac:dyDescent="0.2">
      <c r="A2" s="56" t="s">
        <v>76</v>
      </c>
    </row>
    <row r="3" spans="1:8" x14ac:dyDescent="0.2">
      <c r="A3" s="56" t="s">
        <v>77</v>
      </c>
    </row>
    <row r="6" spans="1:8" ht="17" thickBot="1" x14ac:dyDescent="0.25">
      <c r="A6" t="s">
        <v>78</v>
      </c>
    </row>
    <row r="7" spans="1:8" x14ac:dyDescent="0.2">
      <c r="B7" s="61"/>
      <c r="C7" s="61"/>
      <c r="D7" s="61" t="s">
        <v>81</v>
      </c>
      <c r="E7" s="61" t="s">
        <v>83</v>
      </c>
      <c r="F7" s="61" t="s">
        <v>85</v>
      </c>
      <c r="G7" s="61" t="s">
        <v>87</v>
      </c>
      <c r="H7" s="61" t="s">
        <v>87</v>
      </c>
    </row>
    <row r="8" spans="1:8" ht="17" thickBot="1" x14ac:dyDescent="0.25">
      <c r="B8" s="62" t="s">
        <v>79</v>
      </c>
      <c r="C8" s="62" t="s">
        <v>80</v>
      </c>
      <c r="D8" s="62" t="s">
        <v>82</v>
      </c>
      <c r="E8" s="62" t="s">
        <v>84</v>
      </c>
      <c r="F8" s="62" t="s">
        <v>86</v>
      </c>
      <c r="G8" s="62" t="s">
        <v>88</v>
      </c>
      <c r="H8" s="62" t="s">
        <v>89</v>
      </c>
    </row>
    <row r="9" spans="1:8" x14ac:dyDescent="0.2">
      <c r="B9" s="59" t="s">
        <v>95</v>
      </c>
      <c r="C9" s="59" t="s">
        <v>96</v>
      </c>
      <c r="D9" s="59">
        <v>0</v>
      </c>
      <c r="E9" s="59">
        <v>-5</v>
      </c>
      <c r="F9" s="59">
        <v>1</v>
      </c>
      <c r="G9" s="59">
        <v>5</v>
      </c>
      <c r="H9" s="59">
        <v>1E+30</v>
      </c>
    </row>
    <row r="10" spans="1:8" x14ac:dyDescent="0.2">
      <c r="B10" s="59" t="s">
        <v>97</v>
      </c>
      <c r="C10" s="59" t="s">
        <v>98</v>
      </c>
      <c r="D10" s="59">
        <v>0</v>
      </c>
      <c r="E10" s="59">
        <v>-5.4</v>
      </c>
      <c r="F10" s="59">
        <v>1</v>
      </c>
      <c r="G10" s="59">
        <v>5.4</v>
      </c>
      <c r="H10" s="59">
        <v>1E+30</v>
      </c>
    </row>
    <row r="11" spans="1:8" x14ac:dyDescent="0.2">
      <c r="B11" s="59" t="s">
        <v>99</v>
      </c>
      <c r="C11" s="59" t="s">
        <v>100</v>
      </c>
      <c r="D11" s="59">
        <v>0</v>
      </c>
      <c r="E11" s="59">
        <v>-13</v>
      </c>
      <c r="F11" s="59">
        <v>1</v>
      </c>
      <c r="G11" s="59">
        <v>13</v>
      </c>
      <c r="H11" s="59">
        <v>1E+30</v>
      </c>
    </row>
    <row r="12" spans="1:8" x14ac:dyDescent="0.2">
      <c r="B12" s="59" t="s">
        <v>101</v>
      </c>
      <c r="C12" s="59" t="s">
        <v>102</v>
      </c>
      <c r="D12" s="59">
        <v>0</v>
      </c>
      <c r="E12" s="59">
        <v>-8</v>
      </c>
      <c r="F12" s="59">
        <v>2</v>
      </c>
      <c r="G12" s="59">
        <v>8</v>
      </c>
      <c r="H12" s="59">
        <v>1E+30</v>
      </c>
    </row>
    <row r="13" spans="1:8" x14ac:dyDescent="0.2">
      <c r="B13" s="59" t="s">
        <v>103</v>
      </c>
      <c r="C13" s="59" t="s">
        <v>104</v>
      </c>
      <c r="D13" s="59">
        <v>0</v>
      </c>
      <c r="E13" s="59">
        <v>-28</v>
      </c>
      <c r="F13" s="59">
        <v>2</v>
      </c>
      <c r="G13" s="59">
        <v>28</v>
      </c>
      <c r="H13" s="59">
        <v>1E+30</v>
      </c>
    </row>
    <row r="14" spans="1:8" x14ac:dyDescent="0.2">
      <c r="B14" s="59" t="s">
        <v>105</v>
      </c>
      <c r="C14" s="59" t="s">
        <v>106</v>
      </c>
      <c r="D14" s="59">
        <v>0</v>
      </c>
      <c r="E14" s="59">
        <v>-25.2</v>
      </c>
      <c r="F14" s="59">
        <v>2</v>
      </c>
      <c r="G14" s="59">
        <v>25.2</v>
      </c>
      <c r="H14" s="59">
        <v>1E+30</v>
      </c>
    </row>
    <row r="15" spans="1:8" x14ac:dyDescent="0.2">
      <c r="B15" s="59" t="s">
        <v>107</v>
      </c>
      <c r="C15" s="59" t="s">
        <v>108</v>
      </c>
      <c r="D15" s="59">
        <v>20</v>
      </c>
      <c r="E15" s="59">
        <v>0</v>
      </c>
      <c r="F15" s="59">
        <v>1</v>
      </c>
      <c r="G15" s="59">
        <v>111</v>
      </c>
      <c r="H15" s="59">
        <v>27</v>
      </c>
    </row>
    <row r="16" spans="1:8" x14ac:dyDescent="0.2">
      <c r="B16" s="59" t="s">
        <v>109</v>
      </c>
      <c r="C16" s="59" t="s">
        <v>110</v>
      </c>
      <c r="D16" s="59">
        <v>0</v>
      </c>
      <c r="E16" s="59">
        <v>-27</v>
      </c>
      <c r="F16" s="59">
        <v>2</v>
      </c>
      <c r="G16" s="59">
        <v>27</v>
      </c>
      <c r="H16" s="59">
        <v>1E+30</v>
      </c>
    </row>
    <row r="17" spans="1:8" x14ac:dyDescent="0.2">
      <c r="B17" s="59" t="s">
        <v>111</v>
      </c>
      <c r="C17" s="59" t="s">
        <v>112</v>
      </c>
      <c r="D17" s="59">
        <v>0</v>
      </c>
      <c r="E17" s="66">
        <v>-1</v>
      </c>
      <c r="F17" s="59">
        <v>1</v>
      </c>
      <c r="G17" s="59">
        <v>1</v>
      </c>
      <c r="H17" s="59">
        <v>1E+30</v>
      </c>
    </row>
    <row r="18" spans="1:8" x14ac:dyDescent="0.2">
      <c r="B18" s="59" t="s">
        <v>113</v>
      </c>
      <c r="C18" s="59" t="s">
        <v>114</v>
      </c>
      <c r="D18" s="59">
        <v>0</v>
      </c>
      <c r="E18" s="66">
        <v>-1</v>
      </c>
      <c r="F18" s="59">
        <v>1</v>
      </c>
      <c r="G18" s="59">
        <v>1</v>
      </c>
      <c r="H18" s="59">
        <v>1E+30</v>
      </c>
    </row>
    <row r="19" spans="1:8" x14ac:dyDescent="0.2">
      <c r="B19" s="59" t="s">
        <v>115</v>
      </c>
      <c r="C19" s="59" t="s">
        <v>116</v>
      </c>
      <c r="D19" s="59">
        <v>0</v>
      </c>
      <c r="E19" s="66">
        <v>-1</v>
      </c>
      <c r="F19" s="59">
        <v>1</v>
      </c>
      <c r="G19" s="59">
        <v>1</v>
      </c>
      <c r="H19" s="59">
        <v>1E+30</v>
      </c>
    </row>
    <row r="20" spans="1:8" x14ac:dyDescent="0.2">
      <c r="B20" s="59" t="s">
        <v>117</v>
      </c>
      <c r="C20" s="59" t="s">
        <v>118</v>
      </c>
      <c r="D20" s="59">
        <v>80</v>
      </c>
      <c r="E20" s="59">
        <v>0</v>
      </c>
      <c r="F20" s="59">
        <v>2</v>
      </c>
      <c r="G20" s="59">
        <v>1E+30</v>
      </c>
      <c r="H20" s="59">
        <v>0</v>
      </c>
    </row>
    <row r="21" spans="1:8" x14ac:dyDescent="0.2">
      <c r="B21" s="59" t="s">
        <v>119</v>
      </c>
      <c r="C21" s="59" t="s">
        <v>120</v>
      </c>
      <c r="D21" s="59">
        <v>0</v>
      </c>
      <c r="E21" s="59">
        <v>0</v>
      </c>
      <c r="F21" s="59">
        <v>2</v>
      </c>
      <c r="G21" s="59">
        <v>0</v>
      </c>
      <c r="H21" s="59">
        <v>1E+30</v>
      </c>
    </row>
    <row r="22" spans="1:8" x14ac:dyDescent="0.2">
      <c r="B22" s="59" t="s">
        <v>121</v>
      </c>
      <c r="C22" s="59" t="s">
        <v>122</v>
      </c>
      <c r="D22" s="59">
        <v>0</v>
      </c>
      <c r="E22" s="59">
        <v>0</v>
      </c>
      <c r="F22" s="59">
        <v>2</v>
      </c>
      <c r="G22" s="59">
        <v>0</v>
      </c>
      <c r="H22" s="59">
        <v>1E+30</v>
      </c>
    </row>
    <row r="23" spans="1:8" x14ac:dyDescent="0.2">
      <c r="B23" s="59" t="s">
        <v>123</v>
      </c>
      <c r="C23" s="59" t="s">
        <v>124</v>
      </c>
      <c r="D23" s="59">
        <v>0</v>
      </c>
      <c r="E23" s="59">
        <v>0</v>
      </c>
      <c r="F23" s="59">
        <v>2</v>
      </c>
      <c r="G23" s="59">
        <v>0</v>
      </c>
      <c r="H23" s="59">
        <v>1E+30</v>
      </c>
    </row>
    <row r="24" spans="1:8" ht="17" thickBot="1" x14ac:dyDescent="0.25">
      <c r="B24" s="60" t="s">
        <v>125</v>
      </c>
      <c r="C24" s="60" t="s">
        <v>126</v>
      </c>
      <c r="D24" s="60">
        <v>0</v>
      </c>
      <c r="E24" s="60">
        <v>-1</v>
      </c>
      <c r="F24" s="60">
        <v>1</v>
      </c>
      <c r="G24" s="60">
        <v>1</v>
      </c>
      <c r="H24" s="60">
        <v>1E+30</v>
      </c>
    </row>
    <row r="26" spans="1:8" ht="17" thickBot="1" x14ac:dyDescent="0.25">
      <c r="A26" t="s">
        <v>90</v>
      </c>
    </row>
    <row r="27" spans="1:8" x14ac:dyDescent="0.2">
      <c r="B27" s="61"/>
      <c r="C27" s="61"/>
      <c r="D27" s="61" t="s">
        <v>81</v>
      </c>
      <c r="E27" s="61" t="s">
        <v>91</v>
      </c>
      <c r="F27" s="61" t="s">
        <v>93</v>
      </c>
      <c r="G27" s="61" t="s">
        <v>87</v>
      </c>
      <c r="H27" s="61" t="s">
        <v>87</v>
      </c>
    </row>
    <row r="28" spans="1:8" ht="17" thickBot="1" x14ac:dyDescent="0.25">
      <c r="B28" s="62" t="s">
        <v>79</v>
      </c>
      <c r="C28" s="62" t="s">
        <v>80</v>
      </c>
      <c r="D28" s="62" t="s">
        <v>82</v>
      </c>
      <c r="E28" s="62" t="s">
        <v>92</v>
      </c>
      <c r="F28" s="62" t="s">
        <v>94</v>
      </c>
      <c r="G28" s="62" t="s">
        <v>88</v>
      </c>
      <c r="H28" s="62" t="s">
        <v>89</v>
      </c>
    </row>
    <row r="29" spans="1:8" x14ac:dyDescent="0.2">
      <c r="B29" s="59" t="s">
        <v>127</v>
      </c>
      <c r="C29" s="59" t="s">
        <v>128</v>
      </c>
      <c r="D29" s="66">
        <v>600000</v>
      </c>
      <c r="E29" s="66">
        <v>4.0000000000000001E-3</v>
      </c>
      <c r="F29" s="66">
        <v>600000</v>
      </c>
      <c r="G29" s="59">
        <v>1452897.8853751125</v>
      </c>
      <c r="H29" s="59">
        <v>40000</v>
      </c>
    </row>
    <row r="30" spans="1:8" x14ac:dyDescent="0.2">
      <c r="B30" s="59" t="s">
        <v>129</v>
      </c>
      <c r="C30" s="59" t="s">
        <v>130</v>
      </c>
      <c r="D30" s="59">
        <v>1920</v>
      </c>
      <c r="E30" s="59">
        <v>0</v>
      </c>
      <c r="F30" s="59">
        <v>231702</v>
      </c>
      <c r="G30" s="59">
        <v>1E+30</v>
      </c>
      <c r="H30" s="59">
        <v>229782</v>
      </c>
    </row>
    <row r="31" spans="1:8" x14ac:dyDescent="0.2">
      <c r="B31" s="59" t="s">
        <v>131</v>
      </c>
      <c r="C31" s="59" t="s">
        <v>132</v>
      </c>
      <c r="D31" s="59">
        <v>20</v>
      </c>
      <c r="E31" s="59">
        <v>0</v>
      </c>
      <c r="F31" s="59">
        <v>39</v>
      </c>
      <c r="G31" s="59">
        <v>1E+30</v>
      </c>
      <c r="H31" s="59">
        <v>19</v>
      </c>
    </row>
    <row r="32" spans="1:8" x14ac:dyDescent="0.2">
      <c r="B32" s="59" t="s">
        <v>133</v>
      </c>
      <c r="C32" s="59" t="s">
        <v>134</v>
      </c>
      <c r="D32" s="59">
        <v>20</v>
      </c>
      <c r="E32" s="59">
        <v>-111</v>
      </c>
      <c r="F32" s="59">
        <v>20</v>
      </c>
      <c r="G32" s="59">
        <v>1.4285714285714286</v>
      </c>
      <c r="H32" s="59">
        <v>20</v>
      </c>
    </row>
    <row r="33" spans="2:8" x14ac:dyDescent="0.2">
      <c r="B33" s="59" t="s">
        <v>135</v>
      </c>
      <c r="C33" s="59" t="s">
        <v>136</v>
      </c>
      <c r="D33" s="59">
        <v>80</v>
      </c>
      <c r="E33" s="59">
        <v>0</v>
      </c>
      <c r="F33" s="59">
        <v>207907.87499999997</v>
      </c>
      <c r="G33" s="59">
        <v>1E+30</v>
      </c>
      <c r="H33" s="59">
        <v>207827.87499999997</v>
      </c>
    </row>
    <row r="34" spans="2:8" ht="17" thickBot="1" x14ac:dyDescent="0.25">
      <c r="B34" s="60" t="s">
        <v>137</v>
      </c>
      <c r="C34" s="60" t="s">
        <v>138</v>
      </c>
      <c r="D34" s="60">
        <v>80</v>
      </c>
      <c r="E34" s="60">
        <v>0</v>
      </c>
      <c r="F34" s="60">
        <v>2985.7957707502251</v>
      </c>
      <c r="G34" s="60">
        <v>1E+30</v>
      </c>
      <c r="H34" s="60">
        <v>2905.7957707502251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C4BF-3C64-5449-BFCE-4B95D3C249D3}">
  <dimension ref="A1:H95"/>
  <sheetViews>
    <sheetView zoomScale="120" zoomScaleNormal="120" workbookViewId="0">
      <selection activeCell="F16" sqref="F16"/>
    </sheetView>
  </sheetViews>
  <sheetFormatPr baseColWidth="10" defaultColWidth="11.33203125" defaultRowHeight="16" x14ac:dyDescent="0.2"/>
  <cols>
    <col min="1" max="1" width="30.5" customWidth="1"/>
    <col min="2" max="2" width="18.1640625" customWidth="1"/>
    <col min="3" max="4" width="16.6640625" customWidth="1"/>
    <col min="5" max="5" width="19.5" customWidth="1"/>
    <col min="6" max="6" width="21.33203125" customWidth="1"/>
    <col min="7" max="7" width="18.5" customWidth="1"/>
    <col min="8" max="8" width="23.1640625" customWidth="1"/>
  </cols>
  <sheetData>
    <row r="1" spans="1:5" x14ac:dyDescent="0.2">
      <c r="A1" s="2" t="s">
        <v>58</v>
      </c>
    </row>
    <row r="2" spans="1:5" x14ac:dyDescent="0.2">
      <c r="A2" s="3" t="s">
        <v>13</v>
      </c>
      <c r="B2" s="4"/>
      <c r="C2" s="4"/>
      <c r="D2" s="4"/>
      <c r="E2" s="4"/>
    </row>
    <row r="3" spans="1:5" ht="17" thickBot="1" x14ac:dyDescent="0.25">
      <c r="A3" s="5"/>
      <c r="B3" s="5"/>
      <c r="C3" s="6"/>
      <c r="D3" s="7"/>
      <c r="E3" s="8"/>
    </row>
    <row r="4" spans="1:5" ht="35" thickTop="1" x14ac:dyDescent="0.2">
      <c r="A4" s="39" t="s">
        <v>0</v>
      </c>
      <c r="B4" s="40" t="s">
        <v>20</v>
      </c>
      <c r="C4" s="40" t="s">
        <v>1</v>
      </c>
      <c r="D4" s="40" t="s">
        <v>11</v>
      </c>
      <c r="E4" s="40" t="s">
        <v>21</v>
      </c>
    </row>
    <row r="5" spans="1:5" ht="17" x14ac:dyDescent="0.2">
      <c r="A5" s="28" t="s">
        <v>42</v>
      </c>
      <c r="B5" s="29">
        <v>1</v>
      </c>
      <c r="C5" s="30">
        <v>8</v>
      </c>
      <c r="D5" s="30">
        <v>1500</v>
      </c>
      <c r="E5" s="30">
        <f>24*B5/C5</f>
        <v>3</v>
      </c>
    </row>
    <row r="6" spans="1:5" ht="17" x14ac:dyDescent="0.2">
      <c r="A6" s="28" t="s">
        <v>43</v>
      </c>
      <c r="B6" s="29">
        <v>1</v>
      </c>
      <c r="C6" s="30">
        <v>4</v>
      </c>
      <c r="D6" s="30">
        <v>1600</v>
      </c>
      <c r="E6" s="30">
        <f t="shared" ref="E6:E20" si="0">24*B6/C6</f>
        <v>6</v>
      </c>
    </row>
    <row r="7" spans="1:5" ht="17" x14ac:dyDescent="0.2">
      <c r="A7" s="28" t="s">
        <v>44</v>
      </c>
      <c r="B7" s="29">
        <v>1</v>
      </c>
      <c r="C7" s="30">
        <v>8</v>
      </c>
      <c r="D7" s="30">
        <v>3500</v>
      </c>
      <c r="E7" s="30">
        <f t="shared" si="0"/>
        <v>3</v>
      </c>
    </row>
    <row r="8" spans="1:5" ht="17" x14ac:dyDescent="0.2">
      <c r="A8" s="28" t="s">
        <v>45</v>
      </c>
      <c r="B8" s="29">
        <v>2</v>
      </c>
      <c r="C8" s="30">
        <v>4</v>
      </c>
      <c r="D8" s="30">
        <v>2500</v>
      </c>
      <c r="E8" s="30">
        <f t="shared" si="0"/>
        <v>12</v>
      </c>
    </row>
    <row r="9" spans="1:5" ht="17" x14ac:dyDescent="0.2">
      <c r="A9" s="28" t="s">
        <v>46</v>
      </c>
      <c r="B9" s="29">
        <v>2</v>
      </c>
      <c r="C9" s="30">
        <v>2</v>
      </c>
      <c r="D9" s="30">
        <v>7500</v>
      </c>
      <c r="E9" s="30">
        <f t="shared" si="0"/>
        <v>24</v>
      </c>
    </row>
    <row r="10" spans="1:5" ht="17" x14ac:dyDescent="0.2">
      <c r="A10" s="28" t="s">
        <v>47</v>
      </c>
      <c r="B10" s="29">
        <v>2</v>
      </c>
      <c r="C10" s="30">
        <v>2</v>
      </c>
      <c r="D10" s="30">
        <v>6800</v>
      </c>
      <c r="E10" s="30">
        <f t="shared" si="0"/>
        <v>24</v>
      </c>
    </row>
    <row r="11" spans="1:5" ht="17" x14ac:dyDescent="0.2">
      <c r="A11" s="31" t="s">
        <v>48</v>
      </c>
      <c r="B11" s="29">
        <v>1</v>
      </c>
      <c r="C11" s="30">
        <v>0.5</v>
      </c>
      <c r="D11" s="30">
        <v>28000</v>
      </c>
      <c r="E11" s="30">
        <f t="shared" si="0"/>
        <v>48</v>
      </c>
    </row>
    <row r="12" spans="1:5" ht="18" thickBot="1" x14ac:dyDescent="0.25">
      <c r="A12" s="32" t="s">
        <v>49</v>
      </c>
      <c r="B12" s="33">
        <v>2</v>
      </c>
      <c r="C12" s="33">
        <v>0.5</v>
      </c>
      <c r="D12" s="33">
        <v>35000</v>
      </c>
      <c r="E12" s="33">
        <f t="shared" si="0"/>
        <v>96</v>
      </c>
    </row>
    <row r="13" spans="1:5" ht="17" x14ac:dyDescent="0.2">
      <c r="A13" s="34" t="s">
        <v>50</v>
      </c>
      <c r="B13" s="35">
        <v>1</v>
      </c>
      <c r="C13" s="36">
        <v>8</v>
      </c>
      <c r="D13" s="36">
        <v>1500</v>
      </c>
      <c r="E13" s="36">
        <f t="shared" si="0"/>
        <v>3</v>
      </c>
    </row>
    <row r="14" spans="1:5" ht="17" x14ac:dyDescent="0.2">
      <c r="A14" s="34" t="s">
        <v>51</v>
      </c>
      <c r="B14" s="37">
        <v>1</v>
      </c>
      <c r="C14" s="37">
        <v>4</v>
      </c>
      <c r="D14" s="37">
        <v>1600</v>
      </c>
      <c r="E14" s="37">
        <f t="shared" si="0"/>
        <v>6</v>
      </c>
    </row>
    <row r="15" spans="1:5" ht="17" x14ac:dyDescent="0.2">
      <c r="A15" s="34" t="s">
        <v>52</v>
      </c>
      <c r="B15" s="37">
        <v>1</v>
      </c>
      <c r="C15" s="37">
        <v>8</v>
      </c>
      <c r="D15" s="37">
        <v>3500</v>
      </c>
      <c r="E15" s="37">
        <f t="shared" si="0"/>
        <v>3</v>
      </c>
    </row>
    <row r="16" spans="1:5" ht="17" x14ac:dyDescent="0.2">
      <c r="A16" s="34" t="s">
        <v>53</v>
      </c>
      <c r="B16" s="37">
        <v>2</v>
      </c>
      <c r="C16" s="37">
        <v>4</v>
      </c>
      <c r="D16" s="37">
        <v>2500</v>
      </c>
      <c r="E16" s="37">
        <f t="shared" si="0"/>
        <v>12</v>
      </c>
    </row>
    <row r="17" spans="1:8" ht="17" x14ac:dyDescent="0.2">
      <c r="A17" s="34" t="s">
        <v>54</v>
      </c>
      <c r="B17" s="37">
        <v>2</v>
      </c>
      <c r="C17" s="37">
        <v>2</v>
      </c>
      <c r="D17" s="37">
        <v>7500</v>
      </c>
      <c r="E17" s="37">
        <f t="shared" si="0"/>
        <v>24</v>
      </c>
    </row>
    <row r="18" spans="1:8" ht="17" x14ac:dyDescent="0.2">
      <c r="A18" s="34" t="s">
        <v>55</v>
      </c>
      <c r="B18" s="37">
        <v>2</v>
      </c>
      <c r="C18" s="37">
        <v>2</v>
      </c>
      <c r="D18" s="37">
        <v>6800</v>
      </c>
      <c r="E18" s="37">
        <f t="shared" si="0"/>
        <v>24</v>
      </c>
    </row>
    <row r="19" spans="1:8" ht="17" x14ac:dyDescent="0.2">
      <c r="A19" s="34" t="s">
        <v>56</v>
      </c>
      <c r="B19" s="37">
        <v>2</v>
      </c>
      <c r="C19" s="37">
        <v>1</v>
      </c>
      <c r="D19" s="37">
        <v>10000</v>
      </c>
      <c r="E19" s="37">
        <f t="shared" si="0"/>
        <v>48</v>
      </c>
    </row>
    <row r="20" spans="1:8" ht="18" thickBot="1" x14ac:dyDescent="0.25">
      <c r="A20" s="34" t="s">
        <v>57</v>
      </c>
      <c r="B20" s="38">
        <v>1</v>
      </c>
      <c r="C20" s="38">
        <v>0.5</v>
      </c>
      <c r="D20" s="38">
        <v>28000</v>
      </c>
      <c r="E20" s="38">
        <f t="shared" si="0"/>
        <v>48</v>
      </c>
    </row>
    <row r="25" spans="1:8" x14ac:dyDescent="0.2">
      <c r="A25" s="49" t="s">
        <v>2</v>
      </c>
      <c r="B25" s="49" t="s">
        <v>3</v>
      </c>
      <c r="C25" s="49" t="s">
        <v>22</v>
      </c>
      <c r="D25" s="49" t="s">
        <v>7</v>
      </c>
      <c r="E25" s="49" t="s">
        <v>8</v>
      </c>
      <c r="F25" s="49" t="s">
        <v>29</v>
      </c>
      <c r="G25" s="49" t="s">
        <v>9</v>
      </c>
      <c r="H25" s="49" t="s">
        <v>31</v>
      </c>
    </row>
    <row r="26" spans="1:8" x14ac:dyDescent="0.2">
      <c r="A26" s="30">
        <v>1</v>
      </c>
      <c r="B26" s="30" t="s">
        <v>4</v>
      </c>
      <c r="C26" s="30">
        <v>58048</v>
      </c>
      <c r="D26" s="30">
        <v>4</v>
      </c>
      <c r="E26" s="30">
        <v>3</v>
      </c>
      <c r="F26" s="50">
        <f>3*E26</f>
        <v>9</v>
      </c>
      <c r="G26" s="30">
        <v>127000</v>
      </c>
      <c r="H26" s="30">
        <v>845</v>
      </c>
    </row>
    <row r="27" spans="1:8" x14ac:dyDescent="0.2">
      <c r="A27" s="30">
        <v>2</v>
      </c>
      <c r="B27" s="30" t="s">
        <v>5</v>
      </c>
      <c r="C27" s="30">
        <v>52594</v>
      </c>
      <c r="D27" s="30">
        <v>2</v>
      </c>
      <c r="E27" s="30">
        <v>2</v>
      </c>
      <c r="F27" s="50">
        <f t="shared" ref="F27:F30" si="1">3*E27</f>
        <v>6</v>
      </c>
      <c r="G27" s="30">
        <v>68000</v>
      </c>
      <c r="H27" s="30">
        <v>453</v>
      </c>
    </row>
    <row r="28" spans="1:8" x14ac:dyDescent="0.2">
      <c r="A28" s="30">
        <v>23</v>
      </c>
      <c r="B28" s="30" t="s">
        <v>5</v>
      </c>
      <c r="C28" s="30">
        <v>62726</v>
      </c>
      <c r="D28" s="30">
        <v>2</v>
      </c>
      <c r="E28" s="30">
        <v>4</v>
      </c>
      <c r="F28" s="50">
        <f t="shared" si="1"/>
        <v>12</v>
      </c>
      <c r="G28" s="30">
        <v>52000</v>
      </c>
      <c r="H28" s="30">
        <v>345</v>
      </c>
    </row>
    <row r="29" spans="1:8" x14ac:dyDescent="0.2">
      <c r="A29" s="30">
        <v>45</v>
      </c>
      <c r="B29" s="30" t="s">
        <v>6</v>
      </c>
      <c r="C29" s="30">
        <v>61202</v>
      </c>
      <c r="D29" s="30">
        <v>3</v>
      </c>
      <c r="E29" s="30">
        <v>2</v>
      </c>
      <c r="F29" s="50">
        <f t="shared" si="1"/>
        <v>6</v>
      </c>
      <c r="G29" s="30">
        <v>55000</v>
      </c>
      <c r="H29" s="30">
        <v>366</v>
      </c>
    </row>
    <row r="30" spans="1:8" ht="17" thickBot="1" x14ac:dyDescent="0.25">
      <c r="A30" s="51">
        <v>56</v>
      </c>
      <c r="B30" s="51" t="s">
        <v>6</v>
      </c>
      <c r="C30" s="51">
        <v>76030</v>
      </c>
      <c r="D30" s="51">
        <v>3</v>
      </c>
      <c r="E30" s="51">
        <v>2</v>
      </c>
      <c r="F30" s="52">
        <f t="shared" si="1"/>
        <v>6</v>
      </c>
      <c r="G30" s="51">
        <v>94000</v>
      </c>
      <c r="H30" s="51">
        <v>626</v>
      </c>
    </row>
    <row r="31" spans="1:8" ht="17" thickBot="1" x14ac:dyDescent="0.25">
      <c r="A31" s="46" t="s">
        <v>30</v>
      </c>
      <c r="B31" s="47"/>
      <c r="C31" s="47"/>
      <c r="D31" s="47"/>
      <c r="E31" s="47"/>
      <c r="F31" s="47"/>
      <c r="G31" s="47"/>
      <c r="H31" s="48"/>
    </row>
    <row r="36" spans="1:4" x14ac:dyDescent="0.2">
      <c r="A36" s="42" t="s">
        <v>23</v>
      </c>
    </row>
    <row r="37" spans="1:4" x14ac:dyDescent="0.2">
      <c r="A37" s="43" t="s">
        <v>24</v>
      </c>
      <c r="B37" s="44" t="s">
        <v>25</v>
      </c>
      <c r="C37" s="44" t="s">
        <v>38</v>
      </c>
      <c r="D37" s="44" t="s">
        <v>39</v>
      </c>
    </row>
    <row r="38" spans="1:4" x14ac:dyDescent="0.2">
      <c r="A38" s="53">
        <f>5*C26</f>
        <v>290240</v>
      </c>
      <c r="B38" s="54">
        <f>0.5*A38</f>
        <v>145120</v>
      </c>
      <c r="C38" s="45">
        <f>B38*(1+$C$46)</f>
        <v>155423.51999999999</v>
      </c>
      <c r="D38" s="45">
        <f>H26*(1+$C$45)^19</f>
        <v>1914.9885588492905</v>
      </c>
    </row>
    <row r="39" spans="1:4" x14ac:dyDescent="0.2">
      <c r="A39" s="53">
        <f>5*C27</f>
        <v>262970</v>
      </c>
      <c r="B39" s="54">
        <f>0.5*A39</f>
        <v>131485</v>
      </c>
      <c r="C39" s="45">
        <f t="shared" ref="C39:C42" si="2">B39*(1+$C$46)</f>
        <v>140820.435</v>
      </c>
      <c r="D39" s="45">
        <f>H27*(1+$C$45)^19</f>
        <v>1026.6151682351817</v>
      </c>
    </row>
    <row r="40" spans="1:4" x14ac:dyDescent="0.2">
      <c r="A40" s="53">
        <f>5*C28</f>
        <v>313630</v>
      </c>
      <c r="B40" s="54">
        <f>0.5*A40</f>
        <v>156815</v>
      </c>
      <c r="C40" s="45">
        <f t="shared" si="2"/>
        <v>167948.86499999999</v>
      </c>
      <c r="D40" s="45">
        <f>H28*(1+$C$45)^19</f>
        <v>781.85923408639667</v>
      </c>
    </row>
    <row r="41" spans="1:4" x14ac:dyDescent="0.2">
      <c r="A41" s="53">
        <f>5*C29</f>
        <v>306010</v>
      </c>
      <c r="B41" s="54">
        <f>0.5*A41</f>
        <v>153005</v>
      </c>
      <c r="C41" s="45">
        <f t="shared" si="2"/>
        <v>163868.35499999998</v>
      </c>
      <c r="D41" s="45">
        <f>H29*(1+$C$45)^19</f>
        <v>829.45066572643827</v>
      </c>
    </row>
    <row r="42" spans="1:4" x14ac:dyDescent="0.2">
      <c r="A42" s="53">
        <f>5*C30</f>
        <v>380150</v>
      </c>
      <c r="B42" s="54">
        <f>0.5*A42</f>
        <v>190075</v>
      </c>
      <c r="C42" s="45">
        <f t="shared" si="2"/>
        <v>203570.32499999998</v>
      </c>
      <c r="D42" s="45">
        <f>H30*(1+$C$45)^19</f>
        <v>1418.6779146031429</v>
      </c>
    </row>
    <row r="43" spans="1:4" x14ac:dyDescent="0.2">
      <c r="A43" t="s">
        <v>40</v>
      </c>
    </row>
    <row r="44" spans="1:4" ht="17" thickBot="1" x14ac:dyDescent="0.25">
      <c r="A44" s="27" t="s">
        <v>41</v>
      </c>
      <c r="B44" s="27"/>
      <c r="C44" s="27"/>
      <c r="D44" s="27"/>
    </row>
    <row r="45" spans="1:4" ht="17" thickBot="1" x14ac:dyDescent="0.25">
      <c r="B45" s="46" t="s">
        <v>32</v>
      </c>
      <c r="C45" s="55">
        <v>4.3999999999999997E-2</v>
      </c>
    </row>
    <row r="46" spans="1:4" ht="17" thickBot="1" x14ac:dyDescent="0.25">
      <c r="B46" s="46" t="s">
        <v>36</v>
      </c>
      <c r="C46" s="55">
        <v>7.0999999999999994E-2</v>
      </c>
    </row>
    <row r="49" spans="1:6" x14ac:dyDescent="0.2">
      <c r="A49" s="3" t="s">
        <v>14</v>
      </c>
      <c r="B49" s="4"/>
      <c r="C49" s="4"/>
      <c r="D49" s="4"/>
      <c r="E49" s="4"/>
    </row>
    <row r="50" spans="1:6" ht="17" thickBot="1" x14ac:dyDescent="0.25">
      <c r="B50" s="9" t="s">
        <v>15</v>
      </c>
      <c r="C50" s="9" t="s">
        <v>37</v>
      </c>
      <c r="D50" s="10"/>
    </row>
    <row r="51" spans="1:6" x14ac:dyDescent="0.2">
      <c r="A51" s="9" t="s">
        <v>27</v>
      </c>
      <c r="B51" s="11" t="s">
        <v>42</v>
      </c>
      <c r="C51" s="12">
        <v>0</v>
      </c>
      <c r="D51" s="1"/>
      <c r="E51" s="1"/>
      <c r="F51" s="1"/>
    </row>
    <row r="52" spans="1:6" x14ac:dyDescent="0.2">
      <c r="A52" s="9"/>
      <c r="B52" s="13" t="s">
        <v>43</v>
      </c>
      <c r="C52" s="14">
        <v>0</v>
      </c>
      <c r="D52" s="1"/>
      <c r="E52" s="1"/>
      <c r="F52" s="1"/>
    </row>
    <row r="53" spans="1:6" x14ac:dyDescent="0.2">
      <c r="A53" s="9"/>
      <c r="B53" s="13" t="s">
        <v>44</v>
      </c>
      <c r="C53" s="14">
        <v>0</v>
      </c>
      <c r="D53" s="1"/>
      <c r="E53" s="1"/>
      <c r="F53" s="1"/>
    </row>
    <row r="54" spans="1:6" ht="17" thickBot="1" x14ac:dyDescent="0.25">
      <c r="A54" s="9"/>
      <c r="B54" s="13" t="s">
        <v>45</v>
      </c>
      <c r="C54" s="14">
        <v>0</v>
      </c>
      <c r="D54" s="1"/>
      <c r="E54" s="1"/>
      <c r="F54" s="1"/>
    </row>
    <row r="55" spans="1:6" x14ac:dyDescent="0.2">
      <c r="B55" s="13" t="s">
        <v>46</v>
      </c>
      <c r="C55" s="12">
        <v>0</v>
      </c>
      <c r="D55" s="1"/>
      <c r="E55" s="1"/>
      <c r="F55" s="1"/>
    </row>
    <row r="56" spans="1:6" x14ac:dyDescent="0.2">
      <c r="B56" s="13" t="s">
        <v>47</v>
      </c>
      <c r="C56" s="14">
        <v>0</v>
      </c>
    </row>
    <row r="57" spans="1:6" x14ac:dyDescent="0.2">
      <c r="B57" s="13" t="s">
        <v>48</v>
      </c>
      <c r="C57" s="14">
        <v>20</v>
      </c>
    </row>
    <row r="58" spans="1:6" ht="17" thickBot="1" x14ac:dyDescent="0.25">
      <c r="B58" s="13" t="s">
        <v>49</v>
      </c>
      <c r="C58" s="14">
        <v>0</v>
      </c>
    </row>
    <row r="59" spans="1:6" x14ac:dyDescent="0.2">
      <c r="B59" s="11" t="s">
        <v>50</v>
      </c>
      <c r="C59" s="12">
        <v>0</v>
      </c>
    </row>
    <row r="60" spans="1:6" x14ac:dyDescent="0.2">
      <c r="B60" s="13" t="s">
        <v>51</v>
      </c>
      <c r="C60" s="14">
        <v>0</v>
      </c>
    </row>
    <row r="61" spans="1:6" x14ac:dyDescent="0.2">
      <c r="B61" s="13" t="s">
        <v>52</v>
      </c>
      <c r="C61" s="14">
        <v>0</v>
      </c>
    </row>
    <row r="62" spans="1:6" ht="17" thickBot="1" x14ac:dyDescent="0.25">
      <c r="B62" s="13" t="s">
        <v>53</v>
      </c>
      <c r="C62" s="14">
        <v>80</v>
      </c>
    </row>
    <row r="63" spans="1:6" x14ac:dyDescent="0.2">
      <c r="B63" s="13" t="s">
        <v>54</v>
      </c>
      <c r="C63" s="12">
        <v>0</v>
      </c>
    </row>
    <row r="64" spans="1:6" x14ac:dyDescent="0.2">
      <c r="B64" s="13" t="s">
        <v>55</v>
      </c>
      <c r="C64" s="14">
        <v>0</v>
      </c>
    </row>
    <row r="65" spans="1:6" x14ac:dyDescent="0.2">
      <c r="B65" s="13" t="s">
        <v>56</v>
      </c>
      <c r="C65" s="14">
        <v>0</v>
      </c>
    </row>
    <row r="66" spans="1:6" ht="17" thickBot="1" x14ac:dyDescent="0.25">
      <c r="B66" s="57" t="s">
        <v>57</v>
      </c>
      <c r="C66" s="41">
        <v>0</v>
      </c>
    </row>
    <row r="67" spans="1:6" x14ac:dyDescent="0.2">
      <c r="A67" s="18"/>
      <c r="B67" s="26"/>
      <c r="C67" s="23"/>
      <c r="D67" s="25"/>
      <c r="E67" s="1"/>
    </row>
    <row r="72" spans="1:6" ht="17" thickBot="1" x14ac:dyDescent="0.25">
      <c r="A72" s="9" t="s">
        <v>26</v>
      </c>
      <c r="B72" s="15">
        <f>SUMPRODUCT(B5:B20,C51:C66)</f>
        <v>180</v>
      </c>
      <c r="C72" s="1"/>
      <c r="D72" s="1"/>
      <c r="E72" s="1"/>
      <c r="F72" s="1"/>
    </row>
    <row r="73" spans="1:6" ht="17" thickBot="1" x14ac:dyDescent="0.25">
      <c r="A73" s="10" t="s">
        <v>16</v>
      </c>
      <c r="B73" s="16" t="s">
        <v>17</v>
      </c>
      <c r="C73" s="16"/>
      <c r="D73" s="16" t="s">
        <v>18</v>
      </c>
      <c r="E73" s="17" t="s">
        <v>19</v>
      </c>
    </row>
    <row r="74" spans="1:6" x14ac:dyDescent="0.2">
      <c r="A74" s="18" t="s">
        <v>28</v>
      </c>
      <c r="B74" s="19">
        <f>SUMPRODUCT(D5:D12,C51:C58)+500*SUM(C59:C66)</f>
        <v>600000</v>
      </c>
      <c r="C74" s="23" t="s">
        <v>10</v>
      </c>
      <c r="D74" s="20">
        <v>600000</v>
      </c>
      <c r="E74" s="21">
        <f t="shared" ref="E74:E79" si="3">+D74-B74</f>
        <v>0</v>
      </c>
    </row>
    <row r="75" spans="1:6" x14ac:dyDescent="0.2">
      <c r="A75" s="18" t="s">
        <v>33</v>
      </c>
      <c r="B75" s="22">
        <f>SUMPRODUCT(E5:E20,C51:C66)</f>
        <v>1920</v>
      </c>
      <c r="C75" s="23" t="s">
        <v>10</v>
      </c>
      <c r="D75" s="20">
        <f>0.3*SUM(B38:B42)-96*SUM(E26:E30)</f>
        <v>231702</v>
      </c>
      <c r="E75" s="24">
        <f t="shared" si="3"/>
        <v>229782</v>
      </c>
    </row>
    <row r="76" spans="1:6" x14ac:dyDescent="0.2">
      <c r="A76" s="18" t="s">
        <v>34</v>
      </c>
      <c r="B76" s="22">
        <f>SUM(C51:C58)</f>
        <v>20</v>
      </c>
      <c r="C76" s="23" t="s">
        <v>10</v>
      </c>
      <c r="D76" s="20">
        <f>SUM(F26:F30)</f>
        <v>39</v>
      </c>
      <c r="E76" s="24">
        <f t="shared" si="3"/>
        <v>19</v>
      </c>
    </row>
    <row r="77" spans="1:6" x14ac:dyDescent="0.2">
      <c r="A77" s="18" t="s">
        <v>35</v>
      </c>
      <c r="B77" s="22">
        <f>SUM(C57:C58)</f>
        <v>20</v>
      </c>
      <c r="C77" s="23" t="s">
        <v>12</v>
      </c>
      <c r="D77" s="20">
        <v>20</v>
      </c>
      <c r="E77" s="24">
        <f t="shared" si="3"/>
        <v>0</v>
      </c>
    </row>
    <row r="78" spans="1:6" x14ac:dyDescent="0.2">
      <c r="A78" s="18" t="s">
        <v>72</v>
      </c>
      <c r="B78" s="22">
        <f>SUM(C59:C66)</f>
        <v>80</v>
      </c>
      <c r="C78" s="23" t="s">
        <v>10</v>
      </c>
      <c r="D78" s="20">
        <f>0.25*SUM(C38:C42)</f>
        <v>207907.87499999997</v>
      </c>
      <c r="E78" s="24">
        <f t="shared" si="3"/>
        <v>207827.87499999997</v>
      </c>
    </row>
    <row r="79" spans="1:6" x14ac:dyDescent="0.2">
      <c r="A79" s="18" t="s">
        <v>73</v>
      </c>
      <c r="B79" s="22">
        <f>SUM(C59:C66)</f>
        <v>80</v>
      </c>
      <c r="C79" s="23" t="s">
        <v>10</v>
      </c>
      <c r="D79" s="20">
        <f>0.5*SUM(D38:D42)</f>
        <v>2985.7957707502251</v>
      </c>
      <c r="E79" s="24">
        <f t="shared" si="3"/>
        <v>2905.7957707502251</v>
      </c>
    </row>
    <row r="80" spans="1:6" x14ac:dyDescent="0.2">
      <c r="A80" s="18"/>
      <c r="B80" s="25"/>
      <c r="C80" s="26"/>
      <c r="D80" s="25"/>
      <c r="E80" s="1"/>
    </row>
    <row r="82" spans="1:6" x14ac:dyDescent="0.2">
      <c r="A82" s="3" t="s">
        <v>59</v>
      </c>
      <c r="B82" s="4"/>
      <c r="C82" s="4"/>
      <c r="D82" s="4"/>
      <c r="E82" s="4"/>
    </row>
    <row r="83" spans="1:6" x14ac:dyDescent="0.2">
      <c r="A83" s="58" t="s">
        <v>60</v>
      </c>
      <c r="B83" s="58"/>
      <c r="C83" s="58"/>
      <c r="D83" s="58"/>
      <c r="E83" s="58"/>
      <c r="F83" s="58"/>
    </row>
    <row r="84" spans="1:6" x14ac:dyDescent="0.2">
      <c r="A84" s="58" t="s">
        <v>61</v>
      </c>
      <c r="B84" s="58"/>
      <c r="C84" s="58"/>
      <c r="D84" s="58"/>
      <c r="E84" s="58"/>
      <c r="F84" s="58"/>
    </row>
    <row r="85" spans="1:6" x14ac:dyDescent="0.2">
      <c r="A85" s="58" t="s">
        <v>62</v>
      </c>
      <c r="B85" s="58"/>
      <c r="C85" s="58"/>
      <c r="D85" s="58"/>
      <c r="E85" s="58"/>
      <c r="F85" s="58"/>
    </row>
    <row r="86" spans="1:6" x14ac:dyDescent="0.2">
      <c r="A86" s="58" t="s">
        <v>63</v>
      </c>
      <c r="B86" s="58"/>
      <c r="C86" s="58"/>
      <c r="D86" s="58"/>
      <c r="E86" s="58"/>
      <c r="F86" s="58"/>
    </row>
    <row r="87" spans="1:6" x14ac:dyDescent="0.2">
      <c r="A87" s="58" t="s">
        <v>64</v>
      </c>
      <c r="B87" s="58"/>
      <c r="C87" s="58"/>
      <c r="D87" s="58"/>
      <c r="E87" s="58"/>
      <c r="F87" s="58"/>
    </row>
    <row r="88" spans="1:6" x14ac:dyDescent="0.2">
      <c r="A88" s="58" t="s">
        <v>65</v>
      </c>
      <c r="B88" s="58"/>
      <c r="C88" s="58"/>
      <c r="D88" s="58"/>
      <c r="E88" s="58"/>
      <c r="F88" s="58"/>
    </row>
    <row r="89" spans="1:6" x14ac:dyDescent="0.2">
      <c r="A89" s="58" t="s">
        <v>66</v>
      </c>
      <c r="B89" s="58"/>
      <c r="C89" s="58"/>
      <c r="D89" s="58"/>
      <c r="E89" s="58"/>
      <c r="F89" s="58"/>
    </row>
    <row r="90" spans="1:6" x14ac:dyDescent="0.2">
      <c r="A90" s="58" t="s">
        <v>67</v>
      </c>
      <c r="B90" s="58"/>
      <c r="C90" s="58"/>
      <c r="D90" s="58"/>
      <c r="E90" s="58"/>
      <c r="F90" s="58"/>
    </row>
    <row r="91" spans="1:6" x14ac:dyDescent="0.2">
      <c r="A91" s="58" t="s">
        <v>68</v>
      </c>
      <c r="B91" s="58"/>
      <c r="C91" s="58"/>
      <c r="D91" s="58"/>
      <c r="E91" s="58"/>
      <c r="F91" s="58"/>
    </row>
    <row r="92" spans="1:6" x14ac:dyDescent="0.2">
      <c r="A92" s="58" t="s">
        <v>69</v>
      </c>
      <c r="B92" s="58"/>
      <c r="C92" s="58"/>
      <c r="D92" s="58"/>
      <c r="E92" s="58"/>
      <c r="F92" s="58"/>
    </row>
    <row r="93" spans="1:6" x14ac:dyDescent="0.2">
      <c r="A93" s="58" t="s">
        <v>70</v>
      </c>
      <c r="B93" s="58"/>
      <c r="C93" s="58"/>
      <c r="D93" s="58"/>
      <c r="E93" s="58"/>
      <c r="F93" s="58"/>
    </row>
    <row r="94" spans="1:6" x14ac:dyDescent="0.2">
      <c r="A94" s="58" t="s">
        <v>71</v>
      </c>
      <c r="B94" s="58"/>
      <c r="C94" s="58"/>
      <c r="D94" s="58"/>
      <c r="E94" s="58"/>
      <c r="F94" s="58"/>
    </row>
    <row r="95" spans="1:6" x14ac:dyDescent="0.2">
      <c r="A95" s="58" t="s">
        <v>74</v>
      </c>
      <c r="B95" s="58"/>
      <c r="C95" s="58"/>
      <c r="D95" s="58"/>
      <c r="E95" s="58"/>
      <c r="F95" s="58"/>
    </row>
  </sheetData>
  <mergeCells count="13">
    <mergeCell ref="A95:F95"/>
    <mergeCell ref="A89:F89"/>
    <mergeCell ref="A90:F90"/>
    <mergeCell ref="A91:F91"/>
    <mergeCell ref="A92:F92"/>
    <mergeCell ref="A93:F93"/>
    <mergeCell ref="A94:F94"/>
    <mergeCell ref="A83:F83"/>
    <mergeCell ref="A84:F84"/>
    <mergeCell ref="A85:F85"/>
    <mergeCell ref="A86:F86"/>
    <mergeCell ref="A87:F87"/>
    <mergeCell ref="A88:F88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F0AD-BF9E-1047-846F-0B2093431586}">
  <dimension ref="A1:H102"/>
  <sheetViews>
    <sheetView zoomScale="120" zoomScaleNormal="120" workbookViewId="0">
      <selection activeCell="G19" sqref="G19"/>
    </sheetView>
  </sheetViews>
  <sheetFormatPr baseColWidth="10" defaultColWidth="11.33203125" defaultRowHeight="16" x14ac:dyDescent="0.2"/>
  <cols>
    <col min="1" max="1" width="30.5" customWidth="1"/>
    <col min="2" max="2" width="18.1640625" customWidth="1"/>
    <col min="3" max="4" width="16.6640625" customWidth="1"/>
    <col min="5" max="5" width="19.5" customWidth="1"/>
    <col min="6" max="6" width="21.33203125" customWidth="1"/>
    <col min="7" max="7" width="18.5" customWidth="1"/>
    <col min="8" max="8" width="23.1640625" customWidth="1"/>
  </cols>
  <sheetData>
    <row r="1" spans="1:5" x14ac:dyDescent="0.2">
      <c r="A1" s="2" t="s">
        <v>139</v>
      </c>
    </row>
    <row r="2" spans="1:5" x14ac:dyDescent="0.2">
      <c r="A2" s="3" t="s">
        <v>13</v>
      </c>
      <c r="B2" s="4"/>
      <c r="C2" s="4"/>
      <c r="D2" s="4"/>
      <c r="E2" s="4"/>
    </row>
    <row r="3" spans="1:5" ht="17" thickBot="1" x14ac:dyDescent="0.25">
      <c r="A3" s="5"/>
      <c r="B3" s="5"/>
      <c r="C3" s="6"/>
      <c r="D3" s="7"/>
      <c r="E3" s="8"/>
    </row>
    <row r="4" spans="1:5" ht="35" thickTop="1" x14ac:dyDescent="0.2">
      <c r="A4" s="39" t="s">
        <v>0</v>
      </c>
      <c r="B4" s="40" t="s">
        <v>20</v>
      </c>
      <c r="C4" s="40" t="s">
        <v>1</v>
      </c>
      <c r="D4" s="40" t="s">
        <v>11</v>
      </c>
      <c r="E4" s="40" t="s">
        <v>21</v>
      </c>
    </row>
    <row r="5" spans="1:5" ht="17" x14ac:dyDescent="0.2">
      <c r="A5" s="28" t="s">
        <v>42</v>
      </c>
      <c r="B5" s="29">
        <v>1</v>
      </c>
      <c r="C5" s="30">
        <v>8</v>
      </c>
      <c r="D5" s="30">
        <v>1500</v>
      </c>
      <c r="E5" s="30">
        <f>24*B5/C5</f>
        <v>3</v>
      </c>
    </row>
    <row r="6" spans="1:5" ht="17" x14ac:dyDescent="0.2">
      <c r="A6" s="28" t="s">
        <v>43</v>
      </c>
      <c r="B6" s="29">
        <v>1</v>
      </c>
      <c r="C6" s="30">
        <v>4</v>
      </c>
      <c r="D6" s="30">
        <v>1600</v>
      </c>
      <c r="E6" s="30">
        <f t="shared" ref="E6:E20" si="0">24*B6/C6</f>
        <v>6</v>
      </c>
    </row>
    <row r="7" spans="1:5" ht="17" x14ac:dyDescent="0.2">
      <c r="A7" s="28" t="s">
        <v>44</v>
      </c>
      <c r="B7" s="29">
        <v>1</v>
      </c>
      <c r="C7" s="30">
        <v>8</v>
      </c>
      <c r="D7" s="30">
        <v>3500</v>
      </c>
      <c r="E7" s="30">
        <f t="shared" si="0"/>
        <v>3</v>
      </c>
    </row>
    <row r="8" spans="1:5" ht="17" x14ac:dyDescent="0.2">
      <c r="A8" s="28" t="s">
        <v>45</v>
      </c>
      <c r="B8" s="29">
        <v>2</v>
      </c>
      <c r="C8" s="30">
        <v>4</v>
      </c>
      <c r="D8" s="30">
        <v>2500</v>
      </c>
      <c r="E8" s="30">
        <f t="shared" si="0"/>
        <v>12</v>
      </c>
    </row>
    <row r="9" spans="1:5" ht="17" x14ac:dyDescent="0.2">
      <c r="A9" s="28" t="s">
        <v>46</v>
      </c>
      <c r="B9" s="29">
        <v>2</v>
      </c>
      <c r="C9" s="30">
        <v>2</v>
      </c>
      <c r="D9" s="30">
        <v>7500</v>
      </c>
      <c r="E9" s="30">
        <f t="shared" si="0"/>
        <v>24</v>
      </c>
    </row>
    <row r="10" spans="1:5" ht="17" x14ac:dyDescent="0.2">
      <c r="A10" s="28" t="s">
        <v>47</v>
      </c>
      <c r="B10" s="29">
        <v>2</v>
      </c>
      <c r="C10" s="30">
        <v>2</v>
      </c>
      <c r="D10" s="30">
        <v>6800</v>
      </c>
      <c r="E10" s="30">
        <f t="shared" si="0"/>
        <v>24</v>
      </c>
    </row>
    <row r="11" spans="1:5" ht="17" x14ac:dyDescent="0.2">
      <c r="A11" s="31" t="s">
        <v>48</v>
      </c>
      <c r="B11" s="29">
        <v>1</v>
      </c>
      <c r="C11" s="30">
        <v>0.5</v>
      </c>
      <c r="D11" s="30">
        <v>28000</v>
      </c>
      <c r="E11" s="30">
        <f t="shared" si="0"/>
        <v>48</v>
      </c>
    </row>
    <row r="12" spans="1:5" ht="18" thickBot="1" x14ac:dyDescent="0.25">
      <c r="A12" s="32" t="s">
        <v>49</v>
      </c>
      <c r="B12" s="33">
        <v>2</v>
      </c>
      <c r="C12" s="33">
        <v>0.5</v>
      </c>
      <c r="D12" s="33">
        <v>35000</v>
      </c>
      <c r="E12" s="33">
        <f t="shared" si="0"/>
        <v>96</v>
      </c>
    </row>
    <row r="13" spans="1:5" ht="17" x14ac:dyDescent="0.2">
      <c r="A13" s="34" t="s">
        <v>50</v>
      </c>
      <c r="B13" s="63">
        <v>3</v>
      </c>
      <c r="C13" s="36">
        <v>8</v>
      </c>
      <c r="D13" s="36">
        <v>1500</v>
      </c>
      <c r="E13" s="36">
        <f t="shared" si="0"/>
        <v>9</v>
      </c>
    </row>
    <row r="14" spans="1:5" ht="17" x14ac:dyDescent="0.2">
      <c r="A14" s="34" t="s">
        <v>51</v>
      </c>
      <c r="B14" s="64">
        <v>3</v>
      </c>
      <c r="C14" s="37">
        <v>4</v>
      </c>
      <c r="D14" s="37">
        <v>1600</v>
      </c>
      <c r="E14" s="37">
        <f t="shared" si="0"/>
        <v>18</v>
      </c>
    </row>
    <row r="15" spans="1:5" ht="17" x14ac:dyDescent="0.2">
      <c r="A15" s="34" t="s">
        <v>52</v>
      </c>
      <c r="B15" s="64">
        <v>3</v>
      </c>
      <c r="C15" s="37">
        <v>8</v>
      </c>
      <c r="D15" s="37">
        <v>3500</v>
      </c>
      <c r="E15" s="37">
        <f t="shared" si="0"/>
        <v>9</v>
      </c>
    </row>
    <row r="16" spans="1:5" ht="17" x14ac:dyDescent="0.2">
      <c r="A16" s="34" t="s">
        <v>53</v>
      </c>
      <c r="B16" s="37">
        <v>2</v>
      </c>
      <c r="C16" s="37">
        <v>4</v>
      </c>
      <c r="D16" s="37">
        <v>2500</v>
      </c>
      <c r="E16" s="37">
        <f t="shared" si="0"/>
        <v>12</v>
      </c>
    </row>
    <row r="17" spans="1:8" ht="17" x14ac:dyDescent="0.2">
      <c r="A17" s="34" t="s">
        <v>54</v>
      </c>
      <c r="B17" s="37">
        <v>2</v>
      </c>
      <c r="C17" s="37">
        <v>2</v>
      </c>
      <c r="D17" s="37">
        <v>7500</v>
      </c>
      <c r="E17" s="37">
        <f t="shared" si="0"/>
        <v>24</v>
      </c>
    </row>
    <row r="18" spans="1:8" ht="17" x14ac:dyDescent="0.2">
      <c r="A18" s="34" t="s">
        <v>55</v>
      </c>
      <c r="B18" s="37">
        <v>2</v>
      </c>
      <c r="C18" s="37">
        <v>2</v>
      </c>
      <c r="D18" s="37">
        <v>6800</v>
      </c>
      <c r="E18" s="37">
        <f t="shared" si="0"/>
        <v>24</v>
      </c>
    </row>
    <row r="19" spans="1:8" ht="17" x14ac:dyDescent="0.2">
      <c r="A19" s="34" t="s">
        <v>56</v>
      </c>
      <c r="B19" s="37">
        <v>2</v>
      </c>
      <c r="C19" s="37">
        <v>1</v>
      </c>
      <c r="D19" s="37">
        <v>10000</v>
      </c>
      <c r="E19" s="37">
        <f t="shared" si="0"/>
        <v>48</v>
      </c>
    </row>
    <row r="20" spans="1:8" ht="18" thickBot="1" x14ac:dyDescent="0.25">
      <c r="A20" s="34" t="s">
        <v>57</v>
      </c>
      <c r="B20" s="38">
        <v>1</v>
      </c>
      <c r="C20" s="38">
        <v>0.5</v>
      </c>
      <c r="D20" s="38">
        <v>28000</v>
      </c>
      <c r="E20" s="38">
        <f t="shared" si="0"/>
        <v>48</v>
      </c>
    </row>
    <row r="25" spans="1:8" x14ac:dyDescent="0.2">
      <c r="A25" s="49" t="s">
        <v>2</v>
      </c>
      <c r="B25" s="49" t="s">
        <v>3</v>
      </c>
      <c r="C25" s="49" t="s">
        <v>22</v>
      </c>
      <c r="D25" s="49" t="s">
        <v>7</v>
      </c>
      <c r="E25" s="49" t="s">
        <v>8</v>
      </c>
      <c r="F25" s="49" t="s">
        <v>29</v>
      </c>
      <c r="G25" s="49" t="s">
        <v>9</v>
      </c>
      <c r="H25" s="49" t="s">
        <v>31</v>
      </c>
    </row>
    <row r="26" spans="1:8" x14ac:dyDescent="0.2">
      <c r="A26" s="30">
        <v>1</v>
      </c>
      <c r="B26" s="30" t="s">
        <v>4</v>
      </c>
      <c r="C26" s="30">
        <v>58048</v>
      </c>
      <c r="D26" s="30">
        <v>4</v>
      </c>
      <c r="E26" s="30">
        <v>3</v>
      </c>
      <c r="F26" s="50">
        <f>3*E26</f>
        <v>9</v>
      </c>
      <c r="G26" s="30">
        <v>127000</v>
      </c>
      <c r="H26" s="30">
        <v>845</v>
      </c>
    </row>
    <row r="27" spans="1:8" x14ac:dyDescent="0.2">
      <c r="A27" s="30">
        <v>2</v>
      </c>
      <c r="B27" s="30" t="s">
        <v>5</v>
      </c>
      <c r="C27" s="30">
        <v>52594</v>
      </c>
      <c r="D27" s="30">
        <v>2</v>
      </c>
      <c r="E27" s="30">
        <v>2</v>
      </c>
      <c r="F27" s="50">
        <f t="shared" ref="F27:F30" si="1">3*E27</f>
        <v>6</v>
      </c>
      <c r="G27" s="30">
        <v>68000</v>
      </c>
      <c r="H27" s="30">
        <v>453</v>
      </c>
    </row>
    <row r="28" spans="1:8" x14ac:dyDescent="0.2">
      <c r="A28" s="30">
        <v>23</v>
      </c>
      <c r="B28" s="30" t="s">
        <v>5</v>
      </c>
      <c r="C28" s="30">
        <v>62726</v>
      </c>
      <c r="D28" s="30">
        <v>2</v>
      </c>
      <c r="E28" s="30">
        <v>4</v>
      </c>
      <c r="F28" s="50">
        <f t="shared" si="1"/>
        <v>12</v>
      </c>
      <c r="G28" s="30">
        <v>52000</v>
      </c>
      <c r="H28" s="30">
        <v>345</v>
      </c>
    </row>
    <row r="29" spans="1:8" x14ac:dyDescent="0.2">
      <c r="A29" s="30">
        <v>45</v>
      </c>
      <c r="B29" s="30" t="s">
        <v>6</v>
      </c>
      <c r="C29" s="30">
        <v>61202</v>
      </c>
      <c r="D29" s="30">
        <v>3</v>
      </c>
      <c r="E29" s="30">
        <v>2</v>
      </c>
      <c r="F29" s="50">
        <f t="shared" si="1"/>
        <v>6</v>
      </c>
      <c r="G29" s="30">
        <v>55000</v>
      </c>
      <c r="H29" s="30">
        <v>366</v>
      </c>
    </row>
    <row r="30" spans="1:8" ht="17" thickBot="1" x14ac:dyDescent="0.25">
      <c r="A30" s="51">
        <v>56</v>
      </c>
      <c r="B30" s="51" t="s">
        <v>6</v>
      </c>
      <c r="C30" s="51">
        <v>76030</v>
      </c>
      <c r="D30" s="51">
        <v>3</v>
      </c>
      <c r="E30" s="51">
        <v>2</v>
      </c>
      <c r="F30" s="52">
        <f t="shared" si="1"/>
        <v>6</v>
      </c>
      <c r="G30" s="51">
        <v>94000</v>
      </c>
      <c r="H30" s="51">
        <v>626</v>
      </c>
    </row>
    <row r="31" spans="1:8" ht="17" thickBot="1" x14ac:dyDescent="0.25">
      <c r="A31" s="46" t="s">
        <v>30</v>
      </c>
      <c r="B31" s="47"/>
      <c r="C31" s="47"/>
      <c r="D31" s="47"/>
      <c r="E31" s="47"/>
      <c r="F31" s="47"/>
      <c r="G31" s="47"/>
      <c r="H31" s="48"/>
    </row>
    <row r="36" spans="1:4" x14ac:dyDescent="0.2">
      <c r="A36" s="42" t="s">
        <v>23</v>
      </c>
    </row>
    <row r="37" spans="1:4" x14ac:dyDescent="0.2">
      <c r="A37" s="43" t="s">
        <v>24</v>
      </c>
      <c r="B37" s="44" t="s">
        <v>25</v>
      </c>
      <c r="C37" s="44" t="s">
        <v>38</v>
      </c>
      <c r="D37" s="44" t="s">
        <v>39</v>
      </c>
    </row>
    <row r="38" spans="1:4" x14ac:dyDescent="0.2">
      <c r="A38" s="53">
        <f>5*C26</f>
        <v>290240</v>
      </c>
      <c r="B38" s="54">
        <f>0.5*A38</f>
        <v>145120</v>
      </c>
      <c r="C38" s="45">
        <f>B38*(1+$C$46)</f>
        <v>155423.51999999999</v>
      </c>
      <c r="D38" s="45">
        <f>H26*(1+$C$45)^19</f>
        <v>1914.9885588492905</v>
      </c>
    </row>
    <row r="39" spans="1:4" x14ac:dyDescent="0.2">
      <c r="A39" s="53">
        <f>5*C27</f>
        <v>262970</v>
      </c>
      <c r="B39" s="54">
        <f>0.5*A39</f>
        <v>131485</v>
      </c>
      <c r="C39" s="45">
        <f t="shared" ref="C39:C42" si="2">B39*(1+$C$46)</f>
        <v>140820.435</v>
      </c>
      <c r="D39" s="45">
        <f>H27*(1+$C$45)^19</f>
        <v>1026.6151682351817</v>
      </c>
    </row>
    <row r="40" spans="1:4" x14ac:dyDescent="0.2">
      <c r="A40" s="53">
        <f>5*C28</f>
        <v>313630</v>
      </c>
      <c r="B40" s="54">
        <f>0.5*A40</f>
        <v>156815</v>
      </c>
      <c r="C40" s="45">
        <f t="shared" si="2"/>
        <v>167948.86499999999</v>
      </c>
      <c r="D40" s="45">
        <f>H28*(1+$C$45)^19</f>
        <v>781.85923408639667</v>
      </c>
    </row>
    <row r="41" spans="1:4" x14ac:dyDescent="0.2">
      <c r="A41" s="53">
        <f>5*C29</f>
        <v>306010</v>
      </c>
      <c r="B41" s="54">
        <f>0.5*A41</f>
        <v>153005</v>
      </c>
      <c r="C41" s="45">
        <f t="shared" si="2"/>
        <v>163868.35499999998</v>
      </c>
      <c r="D41" s="45">
        <f>H29*(1+$C$45)^19</f>
        <v>829.45066572643827</v>
      </c>
    </row>
    <row r="42" spans="1:4" x14ac:dyDescent="0.2">
      <c r="A42" s="53">
        <f>5*C30</f>
        <v>380150</v>
      </c>
      <c r="B42" s="54">
        <f>0.5*A42</f>
        <v>190075</v>
      </c>
      <c r="C42" s="45">
        <f t="shared" si="2"/>
        <v>203570.32499999998</v>
      </c>
      <c r="D42" s="45">
        <f>H30*(1+$C$45)^19</f>
        <v>1418.6779146031429</v>
      </c>
    </row>
    <row r="43" spans="1:4" x14ac:dyDescent="0.2">
      <c r="A43" t="s">
        <v>40</v>
      </c>
    </row>
    <row r="44" spans="1:4" ht="17" thickBot="1" x14ac:dyDescent="0.25">
      <c r="A44" s="27" t="s">
        <v>41</v>
      </c>
      <c r="B44" s="27"/>
      <c r="C44" s="27"/>
      <c r="D44" s="27"/>
    </row>
    <row r="45" spans="1:4" ht="17" thickBot="1" x14ac:dyDescent="0.25">
      <c r="B45" s="46" t="s">
        <v>32</v>
      </c>
      <c r="C45" s="55">
        <v>4.3999999999999997E-2</v>
      </c>
    </row>
    <row r="46" spans="1:4" ht="17" thickBot="1" x14ac:dyDescent="0.25">
      <c r="B46" s="46" t="s">
        <v>36</v>
      </c>
      <c r="C46" s="55">
        <v>7.0999999999999994E-2</v>
      </c>
    </row>
    <row r="49" spans="1:6" x14ac:dyDescent="0.2">
      <c r="A49" s="3" t="s">
        <v>14</v>
      </c>
      <c r="B49" s="4"/>
      <c r="C49" s="4"/>
      <c r="D49" s="4"/>
      <c r="E49" s="4"/>
    </row>
    <row r="50" spans="1:6" ht="17" thickBot="1" x14ac:dyDescent="0.25">
      <c r="B50" s="9" t="s">
        <v>15</v>
      </c>
      <c r="C50" s="9" t="s">
        <v>37</v>
      </c>
      <c r="D50" s="10"/>
    </row>
    <row r="51" spans="1:6" x14ac:dyDescent="0.2">
      <c r="A51" s="9" t="s">
        <v>27</v>
      </c>
      <c r="B51" s="11" t="s">
        <v>42</v>
      </c>
      <c r="C51" s="12">
        <v>0</v>
      </c>
      <c r="D51" s="1"/>
      <c r="E51" s="1"/>
      <c r="F51" s="1"/>
    </row>
    <row r="52" spans="1:6" x14ac:dyDescent="0.2">
      <c r="A52" s="9"/>
      <c r="B52" s="13" t="s">
        <v>43</v>
      </c>
      <c r="C52" s="14">
        <v>0</v>
      </c>
      <c r="D52" s="1"/>
      <c r="E52" s="1"/>
      <c r="F52" s="1"/>
    </row>
    <row r="53" spans="1:6" x14ac:dyDescent="0.2">
      <c r="A53" s="9"/>
      <c r="B53" s="13" t="s">
        <v>44</v>
      </c>
      <c r="C53" s="14">
        <v>0</v>
      </c>
      <c r="D53" s="1"/>
      <c r="E53" s="1"/>
      <c r="F53" s="1"/>
    </row>
    <row r="54" spans="1:6" ht="17" thickBot="1" x14ac:dyDescent="0.25">
      <c r="A54" s="9"/>
      <c r="B54" s="13" t="s">
        <v>45</v>
      </c>
      <c r="C54" s="14">
        <v>0</v>
      </c>
      <c r="D54" s="1"/>
      <c r="E54" s="1"/>
      <c r="F54" s="1"/>
    </row>
    <row r="55" spans="1:6" x14ac:dyDescent="0.2">
      <c r="B55" s="13" t="s">
        <v>46</v>
      </c>
      <c r="C55" s="12">
        <v>0</v>
      </c>
      <c r="D55" s="1"/>
      <c r="E55" s="1"/>
      <c r="F55" s="1"/>
    </row>
    <row r="56" spans="1:6" x14ac:dyDescent="0.2">
      <c r="B56" s="13" t="s">
        <v>47</v>
      </c>
      <c r="C56" s="14">
        <v>0</v>
      </c>
    </row>
    <row r="57" spans="1:6" x14ac:dyDescent="0.2">
      <c r="B57" s="13" t="s">
        <v>48</v>
      </c>
      <c r="C57" s="14">
        <v>20</v>
      </c>
    </row>
    <row r="58" spans="1:6" ht="17" thickBot="1" x14ac:dyDescent="0.25">
      <c r="B58" s="13" t="s">
        <v>49</v>
      </c>
      <c r="C58" s="14">
        <v>0</v>
      </c>
    </row>
    <row r="59" spans="1:6" x14ac:dyDescent="0.2">
      <c r="B59" s="11" t="s">
        <v>50</v>
      </c>
      <c r="C59" s="12">
        <v>80</v>
      </c>
    </row>
    <row r="60" spans="1:6" x14ac:dyDescent="0.2">
      <c r="B60" s="13" t="s">
        <v>51</v>
      </c>
      <c r="C60" s="14">
        <v>0</v>
      </c>
    </row>
    <row r="61" spans="1:6" x14ac:dyDescent="0.2">
      <c r="B61" s="13" t="s">
        <v>52</v>
      </c>
      <c r="C61" s="14">
        <v>0</v>
      </c>
    </row>
    <row r="62" spans="1:6" ht="17" thickBot="1" x14ac:dyDescent="0.25">
      <c r="B62" s="13" t="s">
        <v>53</v>
      </c>
      <c r="C62" s="14">
        <v>0</v>
      </c>
    </row>
    <row r="63" spans="1:6" x14ac:dyDescent="0.2">
      <c r="B63" s="13" t="s">
        <v>54</v>
      </c>
      <c r="C63" s="12">
        <v>0</v>
      </c>
    </row>
    <row r="64" spans="1:6" x14ac:dyDescent="0.2">
      <c r="B64" s="13" t="s">
        <v>55</v>
      </c>
      <c r="C64" s="14">
        <v>0</v>
      </c>
    </row>
    <row r="65" spans="1:6" x14ac:dyDescent="0.2">
      <c r="B65" s="13" t="s">
        <v>56</v>
      </c>
      <c r="C65" s="14">
        <v>0</v>
      </c>
    </row>
    <row r="66" spans="1:6" ht="17" thickBot="1" x14ac:dyDescent="0.25">
      <c r="B66" s="57" t="s">
        <v>57</v>
      </c>
      <c r="C66" s="41">
        <v>0</v>
      </c>
    </row>
    <row r="67" spans="1:6" x14ac:dyDescent="0.2">
      <c r="A67" s="18"/>
      <c r="B67" s="26"/>
      <c r="C67" s="23"/>
      <c r="D67" s="25"/>
      <c r="E67" s="1"/>
    </row>
    <row r="72" spans="1:6" ht="17" thickBot="1" x14ac:dyDescent="0.25">
      <c r="A72" s="9" t="s">
        <v>26</v>
      </c>
      <c r="B72" s="15">
        <f>SUMPRODUCT(B5:B20,C51:C66)</f>
        <v>260</v>
      </c>
      <c r="C72" s="1"/>
      <c r="D72" s="1"/>
      <c r="E72" s="1"/>
      <c r="F72" s="1"/>
    </row>
    <row r="73" spans="1:6" ht="17" thickBot="1" x14ac:dyDescent="0.25">
      <c r="A73" s="10" t="s">
        <v>16</v>
      </c>
      <c r="B73" s="16" t="s">
        <v>17</v>
      </c>
      <c r="C73" s="16"/>
      <c r="D73" s="16" t="s">
        <v>18</v>
      </c>
      <c r="E73" s="17" t="s">
        <v>19</v>
      </c>
    </row>
    <row r="74" spans="1:6" x14ac:dyDescent="0.2">
      <c r="A74" s="18" t="s">
        <v>28</v>
      </c>
      <c r="B74" s="19">
        <f>SUMPRODUCT(D5:D12,C51:C58)+500*SUM(C59:C66)</f>
        <v>600000</v>
      </c>
      <c r="C74" s="23" t="s">
        <v>10</v>
      </c>
      <c r="D74" s="20">
        <v>600000</v>
      </c>
      <c r="E74" s="21">
        <f t="shared" ref="E74:E79" si="3">+D74-B74</f>
        <v>0</v>
      </c>
    </row>
    <row r="75" spans="1:6" x14ac:dyDescent="0.2">
      <c r="A75" s="18" t="s">
        <v>33</v>
      </c>
      <c r="B75" s="22">
        <f>SUMPRODUCT(E5:E20,C51:C66)</f>
        <v>1680</v>
      </c>
      <c r="C75" s="23" t="s">
        <v>10</v>
      </c>
      <c r="D75" s="20">
        <f>0.3*SUM(B38:B42)-96*SUM(E26:E30)</f>
        <v>231702</v>
      </c>
      <c r="E75" s="24">
        <f t="shared" si="3"/>
        <v>230022</v>
      </c>
    </row>
    <row r="76" spans="1:6" x14ac:dyDescent="0.2">
      <c r="A76" s="18" t="s">
        <v>34</v>
      </c>
      <c r="B76" s="22">
        <f>SUM(C51:C58)</f>
        <v>20</v>
      </c>
      <c r="C76" s="23" t="s">
        <v>10</v>
      </c>
      <c r="D76" s="20">
        <f>SUM(F26:F30)</f>
        <v>39</v>
      </c>
      <c r="E76" s="24">
        <f t="shared" si="3"/>
        <v>19</v>
      </c>
    </row>
    <row r="77" spans="1:6" x14ac:dyDescent="0.2">
      <c r="A77" s="18" t="s">
        <v>35</v>
      </c>
      <c r="B77" s="22">
        <f>SUM(C57:C58)</f>
        <v>20</v>
      </c>
      <c r="C77" s="23" t="s">
        <v>12</v>
      </c>
      <c r="D77" s="20">
        <v>20</v>
      </c>
      <c r="E77" s="24">
        <f t="shared" si="3"/>
        <v>0</v>
      </c>
    </row>
    <row r="78" spans="1:6" x14ac:dyDescent="0.2">
      <c r="A78" s="18" t="s">
        <v>72</v>
      </c>
      <c r="B78" s="22">
        <f>SUM(C59:C66)</f>
        <v>80</v>
      </c>
      <c r="C78" s="23" t="s">
        <v>10</v>
      </c>
      <c r="D78" s="20">
        <f>0.25*SUM(C38:C42)</f>
        <v>207907.87499999997</v>
      </c>
      <c r="E78" s="24">
        <f t="shared" si="3"/>
        <v>207827.87499999997</v>
      </c>
    </row>
    <row r="79" spans="1:6" x14ac:dyDescent="0.2">
      <c r="A79" s="18" t="s">
        <v>73</v>
      </c>
      <c r="B79" s="22">
        <f>SUM(C59:C66)</f>
        <v>80</v>
      </c>
      <c r="C79" s="23" t="s">
        <v>10</v>
      </c>
      <c r="D79" s="20">
        <f>0.5*SUM(D38:D42)</f>
        <v>2985.7957707502251</v>
      </c>
      <c r="E79" s="24">
        <f t="shared" si="3"/>
        <v>2905.7957707502251</v>
      </c>
    </row>
    <row r="80" spans="1:6" x14ac:dyDescent="0.2">
      <c r="A80" s="18"/>
      <c r="B80" s="25"/>
      <c r="C80" s="26"/>
      <c r="D80" s="25"/>
      <c r="E80" s="1"/>
    </row>
    <row r="82" spans="1:6" x14ac:dyDescent="0.2">
      <c r="A82" s="3" t="s">
        <v>59</v>
      </c>
      <c r="B82" s="4"/>
      <c r="C82" s="4"/>
      <c r="D82" s="4"/>
      <c r="E82" s="4"/>
    </row>
    <row r="83" spans="1:6" ht="19" x14ac:dyDescent="0.25">
      <c r="A83" s="65" t="s">
        <v>60</v>
      </c>
      <c r="B83" s="65"/>
      <c r="C83" s="65"/>
      <c r="D83" s="65"/>
      <c r="E83" s="65"/>
      <c r="F83" s="65"/>
    </row>
    <row r="84" spans="1:6" ht="19" x14ac:dyDescent="0.25">
      <c r="A84" s="65" t="s">
        <v>61</v>
      </c>
      <c r="B84" s="65"/>
      <c r="C84" s="65"/>
      <c r="D84" s="65"/>
      <c r="E84" s="65"/>
      <c r="F84" s="65"/>
    </row>
    <row r="85" spans="1:6" ht="19" x14ac:dyDescent="0.25">
      <c r="A85" s="65" t="s">
        <v>62</v>
      </c>
      <c r="B85" s="65"/>
      <c r="C85" s="65"/>
      <c r="D85" s="65"/>
      <c r="E85" s="65"/>
      <c r="F85" s="65"/>
    </row>
    <row r="86" spans="1:6" ht="19" x14ac:dyDescent="0.25">
      <c r="A86" s="65" t="s">
        <v>63</v>
      </c>
      <c r="B86" s="65"/>
      <c r="C86" s="65"/>
      <c r="D86" s="65"/>
      <c r="E86" s="65"/>
      <c r="F86" s="65"/>
    </row>
    <row r="87" spans="1:6" ht="19" x14ac:dyDescent="0.25">
      <c r="A87" s="65" t="s">
        <v>64</v>
      </c>
      <c r="B87" s="65"/>
      <c r="C87" s="65"/>
      <c r="D87" s="65"/>
      <c r="E87" s="65"/>
      <c r="F87" s="65"/>
    </row>
    <row r="88" spans="1:6" ht="19" x14ac:dyDescent="0.25">
      <c r="A88" s="65" t="s">
        <v>65</v>
      </c>
      <c r="B88" s="65"/>
      <c r="C88" s="65"/>
      <c r="D88" s="65"/>
      <c r="E88" s="65"/>
      <c r="F88" s="65"/>
    </row>
    <row r="89" spans="1:6" ht="19" x14ac:dyDescent="0.25">
      <c r="A89" s="65" t="s">
        <v>66</v>
      </c>
      <c r="B89" s="65"/>
      <c r="C89" s="65"/>
      <c r="D89" s="65"/>
      <c r="E89" s="65"/>
      <c r="F89" s="65"/>
    </row>
    <row r="90" spans="1:6" ht="19" x14ac:dyDescent="0.25">
      <c r="A90" s="65" t="s">
        <v>67</v>
      </c>
      <c r="B90" s="65"/>
      <c r="C90" s="65"/>
      <c r="D90" s="65"/>
      <c r="E90" s="65"/>
      <c r="F90" s="65"/>
    </row>
    <row r="91" spans="1:6" ht="19" x14ac:dyDescent="0.25">
      <c r="A91" s="65" t="s">
        <v>68</v>
      </c>
      <c r="B91" s="65"/>
      <c r="C91" s="65"/>
      <c r="D91" s="65"/>
      <c r="E91" s="65"/>
      <c r="F91" s="65"/>
    </row>
    <row r="92" spans="1:6" ht="19" x14ac:dyDescent="0.25">
      <c r="A92" s="65" t="s">
        <v>69</v>
      </c>
      <c r="B92" s="65"/>
      <c r="C92" s="65"/>
      <c r="D92" s="65"/>
      <c r="E92" s="65"/>
      <c r="F92" s="65"/>
    </row>
    <row r="93" spans="1:6" ht="19" x14ac:dyDescent="0.25">
      <c r="A93" s="65" t="s">
        <v>70</v>
      </c>
      <c r="B93" s="65"/>
      <c r="C93" s="65"/>
      <c r="D93" s="65"/>
      <c r="E93" s="65"/>
      <c r="F93" s="65"/>
    </row>
    <row r="94" spans="1:6" ht="19" x14ac:dyDescent="0.25">
      <c r="A94" s="65" t="s">
        <v>71</v>
      </c>
      <c r="B94" s="65"/>
      <c r="C94" s="65"/>
      <c r="D94" s="65"/>
      <c r="E94" s="65"/>
      <c r="F94" s="65"/>
    </row>
    <row r="95" spans="1:6" ht="19" x14ac:dyDescent="0.25">
      <c r="A95" s="65" t="s">
        <v>74</v>
      </c>
      <c r="B95" s="65"/>
      <c r="C95" s="65"/>
      <c r="D95" s="65"/>
      <c r="E95" s="65"/>
      <c r="F95" s="65"/>
    </row>
    <row r="98" spans="1:6" x14ac:dyDescent="0.2">
      <c r="A98" s="3" t="s">
        <v>140</v>
      </c>
      <c r="B98" s="4"/>
      <c r="C98" s="4"/>
      <c r="D98" s="4"/>
      <c r="E98" s="4"/>
    </row>
    <row r="99" spans="1:6" ht="19" x14ac:dyDescent="0.25">
      <c r="A99" s="65" t="s">
        <v>141</v>
      </c>
      <c r="B99" s="65"/>
      <c r="C99" s="65"/>
      <c r="D99" s="65"/>
      <c r="E99" s="65"/>
      <c r="F99" s="65"/>
    </row>
    <row r="100" spans="1:6" ht="19" x14ac:dyDescent="0.25">
      <c r="A100" s="65" t="s">
        <v>142</v>
      </c>
      <c r="B100" s="65"/>
      <c r="C100" s="65"/>
      <c r="D100" s="65"/>
      <c r="E100" s="65"/>
      <c r="F100" s="65"/>
    </row>
    <row r="101" spans="1:6" ht="19" x14ac:dyDescent="0.25">
      <c r="A101" s="65" t="s">
        <v>143</v>
      </c>
      <c r="B101" s="65"/>
      <c r="C101" s="65"/>
      <c r="D101" s="65"/>
      <c r="E101" s="65"/>
      <c r="F101" s="65"/>
    </row>
    <row r="102" spans="1:6" ht="19" x14ac:dyDescent="0.25">
      <c r="A102" s="65" t="s">
        <v>144</v>
      </c>
      <c r="B102" s="65"/>
      <c r="C102" s="65"/>
      <c r="D102" s="65"/>
      <c r="E102" s="65"/>
      <c r="F102" s="65"/>
    </row>
  </sheetData>
  <mergeCells count="17">
    <mergeCell ref="A95:F95"/>
    <mergeCell ref="A99:F99"/>
    <mergeCell ref="A100:F100"/>
    <mergeCell ref="A101:F101"/>
    <mergeCell ref="A102:F102"/>
    <mergeCell ref="A89:F89"/>
    <mergeCell ref="A90:F90"/>
    <mergeCell ref="A91:F91"/>
    <mergeCell ref="A92:F92"/>
    <mergeCell ref="A93:F93"/>
    <mergeCell ref="A94:F94"/>
    <mergeCell ref="A83:F83"/>
    <mergeCell ref="A84:F84"/>
    <mergeCell ref="A85:F85"/>
    <mergeCell ref="A86:F86"/>
    <mergeCell ref="A87:F87"/>
    <mergeCell ref="A88:F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EA72-E36C-1845-B908-342E2B045F5B}">
  <dimension ref="A1:H102"/>
  <sheetViews>
    <sheetView zoomScale="120" zoomScaleNormal="120" workbookViewId="0">
      <selection activeCell="F13" sqref="F13"/>
    </sheetView>
  </sheetViews>
  <sheetFormatPr baseColWidth="10" defaultColWidth="11.33203125" defaultRowHeight="16" x14ac:dyDescent="0.2"/>
  <cols>
    <col min="1" max="1" width="30.5" customWidth="1"/>
    <col min="2" max="2" width="18.1640625" customWidth="1"/>
    <col min="3" max="4" width="16.6640625" customWidth="1"/>
    <col min="5" max="5" width="19.5" customWidth="1"/>
    <col min="6" max="6" width="21.33203125" customWidth="1"/>
    <col min="7" max="7" width="18.5" customWidth="1"/>
    <col min="8" max="8" width="23.1640625" customWidth="1"/>
  </cols>
  <sheetData>
    <row r="1" spans="1:5" x14ac:dyDescent="0.2">
      <c r="A1" s="2" t="s">
        <v>145</v>
      </c>
    </row>
    <row r="2" spans="1:5" x14ac:dyDescent="0.2">
      <c r="A2" s="3" t="s">
        <v>13</v>
      </c>
      <c r="B2" s="4"/>
      <c r="C2" s="4"/>
      <c r="D2" s="4"/>
      <c r="E2" s="4"/>
    </row>
    <row r="3" spans="1:5" ht="17" thickBot="1" x14ac:dyDescent="0.25">
      <c r="A3" s="5"/>
      <c r="B3" s="5"/>
      <c r="C3" s="6"/>
      <c r="D3" s="7"/>
      <c r="E3" s="8"/>
    </row>
    <row r="4" spans="1:5" ht="35" thickTop="1" x14ac:dyDescent="0.2">
      <c r="A4" s="39" t="s">
        <v>0</v>
      </c>
      <c r="B4" s="40" t="s">
        <v>20</v>
      </c>
      <c r="C4" s="40" t="s">
        <v>1</v>
      </c>
      <c r="D4" s="40" t="s">
        <v>11</v>
      </c>
      <c r="E4" s="40" t="s">
        <v>21</v>
      </c>
    </row>
    <row r="5" spans="1:5" ht="17" x14ac:dyDescent="0.2">
      <c r="A5" s="28" t="s">
        <v>42</v>
      </c>
      <c r="B5" s="29">
        <v>1</v>
      </c>
      <c r="C5" s="30">
        <v>8</v>
      </c>
      <c r="D5" s="30">
        <v>1500</v>
      </c>
      <c r="E5" s="30">
        <f>24*B5/C5</f>
        <v>3</v>
      </c>
    </row>
    <row r="6" spans="1:5" ht="17" x14ac:dyDescent="0.2">
      <c r="A6" s="28" t="s">
        <v>43</v>
      </c>
      <c r="B6" s="29">
        <v>1</v>
      </c>
      <c r="C6" s="30">
        <v>4</v>
      </c>
      <c r="D6" s="30">
        <v>1600</v>
      </c>
      <c r="E6" s="30">
        <f t="shared" ref="E6:E20" si="0">24*B6/C6</f>
        <v>6</v>
      </c>
    </row>
    <row r="7" spans="1:5" ht="17" x14ac:dyDescent="0.2">
      <c r="A7" s="28" t="s">
        <v>44</v>
      </c>
      <c r="B7" s="29">
        <v>1</v>
      </c>
      <c r="C7" s="30">
        <v>8</v>
      </c>
      <c r="D7" s="30">
        <v>3500</v>
      </c>
      <c r="E7" s="30">
        <f t="shared" si="0"/>
        <v>3</v>
      </c>
    </row>
    <row r="8" spans="1:5" ht="17" x14ac:dyDescent="0.2">
      <c r="A8" s="28" t="s">
        <v>45</v>
      </c>
      <c r="B8" s="29">
        <v>2</v>
      </c>
      <c r="C8" s="30">
        <v>4</v>
      </c>
      <c r="D8" s="30">
        <v>2500</v>
      </c>
      <c r="E8" s="30">
        <f t="shared" si="0"/>
        <v>12</v>
      </c>
    </row>
    <row r="9" spans="1:5" ht="17" x14ac:dyDescent="0.2">
      <c r="A9" s="28" t="s">
        <v>46</v>
      </c>
      <c r="B9" s="29">
        <v>2</v>
      </c>
      <c r="C9" s="30">
        <v>2</v>
      </c>
      <c r="D9" s="30">
        <v>7500</v>
      </c>
      <c r="E9" s="30">
        <f t="shared" si="0"/>
        <v>24</v>
      </c>
    </row>
    <row r="10" spans="1:5" ht="17" x14ac:dyDescent="0.2">
      <c r="A10" s="28" t="s">
        <v>47</v>
      </c>
      <c r="B10" s="29">
        <v>2</v>
      </c>
      <c r="C10" s="30">
        <v>2</v>
      </c>
      <c r="D10" s="30">
        <v>6800</v>
      </c>
      <c r="E10" s="30">
        <f t="shared" si="0"/>
        <v>24</v>
      </c>
    </row>
    <row r="11" spans="1:5" ht="17" x14ac:dyDescent="0.2">
      <c r="A11" s="31" t="s">
        <v>48</v>
      </c>
      <c r="B11" s="29">
        <v>1</v>
      </c>
      <c r="C11" s="30">
        <v>0.5</v>
      </c>
      <c r="D11" s="30">
        <v>28000</v>
      </c>
      <c r="E11" s="30">
        <f t="shared" si="0"/>
        <v>48</v>
      </c>
    </row>
    <row r="12" spans="1:5" ht="18" thickBot="1" x14ac:dyDescent="0.25">
      <c r="A12" s="32" t="s">
        <v>49</v>
      </c>
      <c r="B12" s="33">
        <v>2</v>
      </c>
      <c r="C12" s="33">
        <v>0.5</v>
      </c>
      <c r="D12" s="33">
        <v>35000</v>
      </c>
      <c r="E12" s="33">
        <f t="shared" si="0"/>
        <v>96</v>
      </c>
    </row>
    <row r="13" spans="1:5" ht="17" x14ac:dyDescent="0.2">
      <c r="A13" s="34" t="s">
        <v>50</v>
      </c>
      <c r="B13" s="36">
        <v>1</v>
      </c>
      <c r="C13" s="36">
        <v>8</v>
      </c>
      <c r="D13" s="36">
        <v>1500</v>
      </c>
      <c r="E13" s="36">
        <f t="shared" si="0"/>
        <v>3</v>
      </c>
    </row>
    <row r="14" spans="1:5" ht="17" x14ac:dyDescent="0.2">
      <c r="A14" s="34" t="s">
        <v>51</v>
      </c>
      <c r="B14" s="37">
        <v>1</v>
      </c>
      <c r="C14" s="37">
        <v>4</v>
      </c>
      <c r="D14" s="37">
        <v>1600</v>
      </c>
      <c r="E14" s="37">
        <f t="shared" si="0"/>
        <v>6</v>
      </c>
    </row>
    <row r="15" spans="1:5" ht="17" x14ac:dyDescent="0.2">
      <c r="A15" s="34" t="s">
        <v>52</v>
      </c>
      <c r="B15" s="37">
        <v>1</v>
      </c>
      <c r="C15" s="37">
        <v>8</v>
      </c>
      <c r="D15" s="37">
        <v>3500</v>
      </c>
      <c r="E15" s="37">
        <f t="shared" si="0"/>
        <v>3</v>
      </c>
    </row>
    <row r="16" spans="1:5" ht="17" x14ac:dyDescent="0.2">
      <c r="A16" s="34" t="s">
        <v>53</v>
      </c>
      <c r="B16" s="37">
        <v>2</v>
      </c>
      <c r="C16" s="37">
        <v>4</v>
      </c>
      <c r="D16" s="37">
        <v>2500</v>
      </c>
      <c r="E16" s="37">
        <f t="shared" si="0"/>
        <v>12</v>
      </c>
    </row>
    <row r="17" spans="1:8" ht="17" x14ac:dyDescent="0.2">
      <c r="A17" s="34" t="s">
        <v>54</v>
      </c>
      <c r="B17" s="37">
        <v>2</v>
      </c>
      <c r="C17" s="37">
        <v>2</v>
      </c>
      <c r="D17" s="37">
        <v>7500</v>
      </c>
      <c r="E17" s="37">
        <f t="shared" si="0"/>
        <v>24</v>
      </c>
    </row>
    <row r="18" spans="1:8" ht="17" x14ac:dyDescent="0.2">
      <c r="A18" s="34" t="s">
        <v>55</v>
      </c>
      <c r="B18" s="37">
        <v>2</v>
      </c>
      <c r="C18" s="37">
        <v>2</v>
      </c>
      <c r="D18" s="37">
        <v>6800</v>
      </c>
      <c r="E18" s="37">
        <f t="shared" si="0"/>
        <v>24</v>
      </c>
    </row>
    <row r="19" spans="1:8" ht="17" x14ac:dyDescent="0.2">
      <c r="A19" s="34" t="s">
        <v>56</v>
      </c>
      <c r="B19" s="37">
        <v>2</v>
      </c>
      <c r="C19" s="37">
        <v>1</v>
      </c>
      <c r="D19" s="37">
        <v>10000</v>
      </c>
      <c r="E19" s="37">
        <f t="shared" si="0"/>
        <v>48</v>
      </c>
    </row>
    <row r="20" spans="1:8" ht="18" thickBot="1" x14ac:dyDescent="0.25">
      <c r="A20" s="34" t="s">
        <v>57</v>
      </c>
      <c r="B20" s="38">
        <v>1</v>
      </c>
      <c r="C20" s="38">
        <v>0.5</v>
      </c>
      <c r="D20" s="38">
        <v>28000</v>
      </c>
      <c r="E20" s="38">
        <f t="shared" si="0"/>
        <v>48</v>
      </c>
    </row>
    <row r="25" spans="1:8" x14ac:dyDescent="0.2">
      <c r="A25" s="49" t="s">
        <v>2</v>
      </c>
      <c r="B25" s="49" t="s">
        <v>3</v>
      </c>
      <c r="C25" s="49" t="s">
        <v>22</v>
      </c>
      <c r="D25" s="49" t="s">
        <v>7</v>
      </c>
      <c r="E25" s="49" t="s">
        <v>8</v>
      </c>
      <c r="F25" s="49" t="s">
        <v>29</v>
      </c>
      <c r="G25" s="49" t="s">
        <v>9</v>
      </c>
      <c r="H25" s="49" t="s">
        <v>31</v>
      </c>
    </row>
    <row r="26" spans="1:8" x14ac:dyDescent="0.2">
      <c r="A26" s="30">
        <v>1</v>
      </c>
      <c r="B26" s="30" t="s">
        <v>4</v>
      </c>
      <c r="C26" s="30">
        <v>58048</v>
      </c>
      <c r="D26" s="30">
        <v>4</v>
      </c>
      <c r="E26" s="30">
        <v>3</v>
      </c>
      <c r="F26" s="50">
        <f>3*E26</f>
        <v>9</v>
      </c>
      <c r="G26" s="30">
        <v>127000</v>
      </c>
      <c r="H26" s="30">
        <v>845</v>
      </c>
    </row>
    <row r="27" spans="1:8" x14ac:dyDescent="0.2">
      <c r="A27" s="30">
        <v>2</v>
      </c>
      <c r="B27" s="30" t="s">
        <v>5</v>
      </c>
      <c r="C27" s="30">
        <v>52594</v>
      </c>
      <c r="D27" s="30">
        <v>2</v>
      </c>
      <c r="E27" s="30">
        <v>2</v>
      </c>
      <c r="F27" s="50">
        <f t="shared" ref="F27:F30" si="1">3*E27</f>
        <v>6</v>
      </c>
      <c r="G27" s="30">
        <v>68000</v>
      </c>
      <c r="H27" s="30">
        <v>453</v>
      </c>
    </row>
    <row r="28" spans="1:8" x14ac:dyDescent="0.2">
      <c r="A28" s="30">
        <v>23</v>
      </c>
      <c r="B28" s="30" t="s">
        <v>5</v>
      </c>
      <c r="C28" s="30">
        <v>62726</v>
      </c>
      <c r="D28" s="30">
        <v>2</v>
      </c>
      <c r="E28" s="30">
        <v>4</v>
      </c>
      <c r="F28" s="50">
        <f t="shared" si="1"/>
        <v>12</v>
      </c>
      <c r="G28" s="30">
        <v>52000</v>
      </c>
      <c r="H28" s="30">
        <v>345</v>
      </c>
    </row>
    <row r="29" spans="1:8" x14ac:dyDescent="0.2">
      <c r="A29" s="30">
        <v>45</v>
      </c>
      <c r="B29" s="30" t="s">
        <v>6</v>
      </c>
      <c r="C29" s="30">
        <v>61202</v>
      </c>
      <c r="D29" s="30">
        <v>3</v>
      </c>
      <c r="E29" s="30">
        <v>2</v>
      </c>
      <c r="F29" s="50">
        <f t="shared" si="1"/>
        <v>6</v>
      </c>
      <c r="G29" s="30">
        <v>55000</v>
      </c>
      <c r="H29" s="30">
        <v>366</v>
      </c>
    </row>
    <row r="30" spans="1:8" ht="17" thickBot="1" x14ac:dyDescent="0.25">
      <c r="A30" s="51">
        <v>56</v>
      </c>
      <c r="B30" s="51" t="s">
        <v>6</v>
      </c>
      <c r="C30" s="51">
        <v>76030</v>
      </c>
      <c r="D30" s="51">
        <v>3</v>
      </c>
      <c r="E30" s="51">
        <v>2</v>
      </c>
      <c r="F30" s="52">
        <f t="shared" si="1"/>
        <v>6</v>
      </c>
      <c r="G30" s="51">
        <v>94000</v>
      </c>
      <c r="H30" s="51">
        <v>626</v>
      </c>
    </row>
    <row r="31" spans="1:8" ht="17" thickBot="1" x14ac:dyDescent="0.25">
      <c r="A31" s="46" t="s">
        <v>30</v>
      </c>
      <c r="B31" s="47"/>
      <c r="C31" s="47"/>
      <c r="D31" s="47"/>
      <c r="E31" s="47"/>
      <c r="F31" s="47"/>
      <c r="G31" s="47"/>
      <c r="H31" s="48"/>
    </row>
    <row r="36" spans="1:4" x14ac:dyDescent="0.2">
      <c r="A36" s="42" t="s">
        <v>23</v>
      </c>
    </row>
    <row r="37" spans="1:4" x14ac:dyDescent="0.2">
      <c r="A37" s="43" t="s">
        <v>24</v>
      </c>
      <c r="B37" s="44" t="s">
        <v>25</v>
      </c>
      <c r="C37" s="44" t="s">
        <v>38</v>
      </c>
      <c r="D37" s="44" t="s">
        <v>39</v>
      </c>
    </row>
    <row r="38" spans="1:4" x14ac:dyDescent="0.2">
      <c r="A38" s="53">
        <f>5*C26</f>
        <v>290240</v>
      </c>
      <c r="B38" s="54">
        <f>0.5*A38</f>
        <v>145120</v>
      </c>
      <c r="C38" s="45">
        <f>B38*(1+$C$46)</f>
        <v>155423.51999999999</v>
      </c>
      <c r="D38" s="45">
        <f>H26*(1+$C$45)^19</f>
        <v>1914.9885588492905</v>
      </c>
    </row>
    <row r="39" spans="1:4" x14ac:dyDescent="0.2">
      <c r="A39" s="53">
        <f>5*C27</f>
        <v>262970</v>
      </c>
      <c r="B39" s="54">
        <f>0.5*A39</f>
        <v>131485</v>
      </c>
      <c r="C39" s="45">
        <f t="shared" ref="C39:C42" si="2">B39*(1+$C$46)</f>
        <v>140820.435</v>
      </c>
      <c r="D39" s="45">
        <f>H27*(1+$C$45)^19</f>
        <v>1026.6151682351817</v>
      </c>
    </row>
    <row r="40" spans="1:4" x14ac:dyDescent="0.2">
      <c r="A40" s="53">
        <f>5*C28</f>
        <v>313630</v>
      </c>
      <c r="B40" s="54">
        <f>0.5*A40</f>
        <v>156815</v>
      </c>
      <c r="C40" s="45">
        <f t="shared" si="2"/>
        <v>167948.86499999999</v>
      </c>
      <c r="D40" s="45">
        <f>H28*(1+$C$45)^19</f>
        <v>781.85923408639667</v>
      </c>
    </row>
    <row r="41" spans="1:4" x14ac:dyDescent="0.2">
      <c r="A41" s="53">
        <f>5*C29</f>
        <v>306010</v>
      </c>
      <c r="B41" s="54">
        <f>0.5*A41</f>
        <v>153005</v>
      </c>
      <c r="C41" s="45">
        <f t="shared" si="2"/>
        <v>163868.35499999998</v>
      </c>
      <c r="D41" s="45">
        <f>H29*(1+$C$45)^19</f>
        <v>829.45066572643827</v>
      </c>
    </row>
    <row r="42" spans="1:4" x14ac:dyDescent="0.2">
      <c r="A42" s="53">
        <f>5*C30</f>
        <v>380150</v>
      </c>
      <c r="B42" s="54">
        <f>0.5*A42</f>
        <v>190075</v>
      </c>
      <c r="C42" s="45">
        <f t="shared" si="2"/>
        <v>203570.32499999998</v>
      </c>
      <c r="D42" s="45">
        <f>H30*(1+$C$45)^19</f>
        <v>1418.6779146031429</v>
      </c>
    </row>
    <row r="43" spans="1:4" x14ac:dyDescent="0.2">
      <c r="A43" t="s">
        <v>40</v>
      </c>
    </row>
    <row r="44" spans="1:4" ht="17" thickBot="1" x14ac:dyDescent="0.25">
      <c r="A44" s="27" t="s">
        <v>41</v>
      </c>
      <c r="B44" s="27"/>
      <c r="C44" s="27"/>
      <c r="D44" s="27"/>
    </row>
    <row r="45" spans="1:4" ht="17" thickBot="1" x14ac:dyDescent="0.25">
      <c r="B45" s="46" t="s">
        <v>32</v>
      </c>
      <c r="C45" s="55">
        <v>4.3999999999999997E-2</v>
      </c>
    </row>
    <row r="46" spans="1:4" ht="17" thickBot="1" x14ac:dyDescent="0.25">
      <c r="B46" s="46" t="s">
        <v>36</v>
      </c>
      <c r="C46" s="55">
        <v>7.0999999999999994E-2</v>
      </c>
    </row>
    <row r="49" spans="1:6" x14ac:dyDescent="0.2">
      <c r="A49" s="3" t="s">
        <v>14</v>
      </c>
      <c r="B49" s="4"/>
      <c r="C49" s="4"/>
      <c r="D49" s="4"/>
      <c r="E49" s="4"/>
    </row>
    <row r="50" spans="1:6" ht="17" thickBot="1" x14ac:dyDescent="0.25">
      <c r="B50" s="9" t="s">
        <v>15</v>
      </c>
      <c r="C50" s="9" t="s">
        <v>37</v>
      </c>
      <c r="D50" s="10"/>
    </row>
    <row r="51" spans="1:6" x14ac:dyDescent="0.2">
      <c r="A51" s="9" t="s">
        <v>27</v>
      </c>
      <c r="B51" s="11" t="s">
        <v>42</v>
      </c>
      <c r="C51" s="12">
        <v>0</v>
      </c>
      <c r="D51" s="1"/>
      <c r="E51" s="1"/>
      <c r="F51" s="1"/>
    </row>
    <row r="52" spans="1:6" x14ac:dyDescent="0.2">
      <c r="A52" s="9"/>
      <c r="B52" s="13" t="s">
        <v>43</v>
      </c>
      <c r="C52" s="14">
        <v>0</v>
      </c>
      <c r="D52" s="1"/>
      <c r="E52" s="1"/>
      <c r="F52" s="1"/>
    </row>
    <row r="53" spans="1:6" x14ac:dyDescent="0.2">
      <c r="A53" s="9"/>
      <c r="B53" s="13" t="s">
        <v>44</v>
      </c>
      <c r="C53" s="14">
        <v>0</v>
      </c>
      <c r="D53" s="1"/>
      <c r="E53" s="1"/>
      <c r="F53" s="1"/>
    </row>
    <row r="54" spans="1:6" ht="17" thickBot="1" x14ac:dyDescent="0.25">
      <c r="A54" s="9"/>
      <c r="B54" s="13" t="s">
        <v>45</v>
      </c>
      <c r="C54" s="14">
        <v>0</v>
      </c>
      <c r="D54" s="1"/>
      <c r="E54" s="1"/>
      <c r="F54" s="1"/>
    </row>
    <row r="55" spans="1:6" x14ac:dyDescent="0.2">
      <c r="B55" s="13" t="s">
        <v>46</v>
      </c>
      <c r="C55" s="12">
        <v>0</v>
      </c>
      <c r="D55" s="1"/>
      <c r="E55" s="1"/>
      <c r="F55" s="1"/>
    </row>
    <row r="56" spans="1:6" x14ac:dyDescent="0.2">
      <c r="B56" s="13" t="s">
        <v>47</v>
      </c>
      <c r="C56" s="14">
        <v>0</v>
      </c>
    </row>
    <row r="57" spans="1:6" x14ac:dyDescent="0.2">
      <c r="B57" s="13" t="s">
        <v>48</v>
      </c>
      <c r="C57" s="14">
        <v>20</v>
      </c>
    </row>
    <row r="58" spans="1:6" ht="17" thickBot="1" x14ac:dyDescent="0.25">
      <c r="B58" s="13" t="s">
        <v>49</v>
      </c>
      <c r="C58" s="14">
        <v>0</v>
      </c>
    </row>
    <row r="59" spans="1:6" x14ac:dyDescent="0.2">
      <c r="B59" s="11" t="s">
        <v>50</v>
      </c>
      <c r="C59" s="12">
        <v>0</v>
      </c>
    </row>
    <row r="60" spans="1:6" x14ac:dyDescent="0.2">
      <c r="B60" s="13" t="s">
        <v>51</v>
      </c>
      <c r="C60" s="14">
        <v>0</v>
      </c>
    </row>
    <row r="61" spans="1:6" x14ac:dyDescent="0.2">
      <c r="B61" s="13" t="s">
        <v>52</v>
      </c>
      <c r="C61" s="14">
        <v>0</v>
      </c>
    </row>
    <row r="62" spans="1:6" ht="17" thickBot="1" x14ac:dyDescent="0.25">
      <c r="B62" s="13" t="s">
        <v>53</v>
      </c>
      <c r="C62" s="14">
        <v>480</v>
      </c>
    </row>
    <row r="63" spans="1:6" x14ac:dyDescent="0.2">
      <c r="B63" s="13" t="s">
        <v>54</v>
      </c>
      <c r="C63" s="12">
        <v>0</v>
      </c>
    </row>
    <row r="64" spans="1:6" x14ac:dyDescent="0.2">
      <c r="B64" s="13" t="s">
        <v>55</v>
      </c>
      <c r="C64" s="14">
        <v>0</v>
      </c>
    </row>
    <row r="65" spans="1:6" x14ac:dyDescent="0.2">
      <c r="B65" s="13" t="s">
        <v>56</v>
      </c>
      <c r="C65" s="14">
        <v>0</v>
      </c>
    </row>
    <row r="66" spans="1:6" ht="17" thickBot="1" x14ac:dyDescent="0.25">
      <c r="B66" s="57" t="s">
        <v>57</v>
      </c>
      <c r="C66" s="41">
        <v>0</v>
      </c>
    </row>
    <row r="67" spans="1:6" x14ac:dyDescent="0.2">
      <c r="A67" s="18"/>
      <c r="B67" s="26"/>
      <c r="C67" s="23"/>
      <c r="D67" s="25"/>
      <c r="E67" s="1"/>
    </row>
    <row r="72" spans="1:6" ht="17" thickBot="1" x14ac:dyDescent="0.25">
      <c r="A72" s="9" t="s">
        <v>26</v>
      </c>
      <c r="B72" s="15">
        <f>SUMPRODUCT(B5:B20,C51:C66)</f>
        <v>980</v>
      </c>
      <c r="C72" s="1"/>
      <c r="D72" s="1"/>
      <c r="E72" s="1"/>
      <c r="F72" s="1"/>
    </row>
    <row r="73" spans="1:6" ht="17" thickBot="1" x14ac:dyDescent="0.25">
      <c r="A73" s="10" t="s">
        <v>16</v>
      </c>
      <c r="B73" s="16" t="s">
        <v>17</v>
      </c>
      <c r="C73" s="16"/>
      <c r="D73" s="16" t="s">
        <v>18</v>
      </c>
      <c r="E73" s="17" t="s">
        <v>19</v>
      </c>
    </row>
    <row r="74" spans="1:6" x14ac:dyDescent="0.2">
      <c r="A74" s="18" t="s">
        <v>28</v>
      </c>
      <c r="B74" s="19">
        <f>SUMPRODUCT(D5:D12,C51:C58)+500*SUM(C59:C66)</f>
        <v>800000</v>
      </c>
      <c r="C74" s="23" t="s">
        <v>10</v>
      </c>
      <c r="D74" s="20">
        <v>800000</v>
      </c>
      <c r="E74" s="21">
        <f t="shared" ref="E74:E79" si="3">+D74-B74</f>
        <v>0</v>
      </c>
    </row>
    <row r="75" spans="1:6" x14ac:dyDescent="0.2">
      <c r="A75" s="18" t="s">
        <v>33</v>
      </c>
      <c r="B75" s="22">
        <f>SUMPRODUCT(E5:E20,C51:C66)</f>
        <v>6720</v>
      </c>
      <c r="C75" s="23" t="s">
        <v>10</v>
      </c>
      <c r="D75" s="20">
        <f>0.3*SUM(B38:B42)-96*SUM(E26:E30)</f>
        <v>231702</v>
      </c>
      <c r="E75" s="24">
        <f t="shared" si="3"/>
        <v>224982</v>
      </c>
    </row>
    <row r="76" spans="1:6" x14ac:dyDescent="0.2">
      <c r="A76" s="18" t="s">
        <v>34</v>
      </c>
      <c r="B76" s="22">
        <f>SUM(C51:C58)</f>
        <v>20</v>
      </c>
      <c r="C76" s="23" t="s">
        <v>10</v>
      </c>
      <c r="D76" s="20">
        <f>SUM(F26:F30)</f>
        <v>39</v>
      </c>
      <c r="E76" s="24">
        <f t="shared" si="3"/>
        <v>19</v>
      </c>
    </row>
    <row r="77" spans="1:6" x14ac:dyDescent="0.2">
      <c r="A77" s="18" t="s">
        <v>35</v>
      </c>
      <c r="B77" s="22">
        <f>SUM(C57:C58)</f>
        <v>20</v>
      </c>
      <c r="C77" s="23" t="s">
        <v>12</v>
      </c>
      <c r="D77" s="20">
        <v>20</v>
      </c>
      <c r="E77" s="24">
        <f t="shared" si="3"/>
        <v>0</v>
      </c>
    </row>
    <row r="78" spans="1:6" x14ac:dyDescent="0.2">
      <c r="A78" s="18" t="s">
        <v>72</v>
      </c>
      <c r="B78" s="22">
        <f>SUM(C59:C66)</f>
        <v>480</v>
      </c>
      <c r="C78" s="23" t="s">
        <v>10</v>
      </c>
      <c r="D78" s="20">
        <f>0.25*SUM(C38:C42)</f>
        <v>207907.87499999997</v>
      </c>
      <c r="E78" s="24">
        <f t="shared" si="3"/>
        <v>207427.87499999997</v>
      </c>
    </row>
    <row r="79" spans="1:6" x14ac:dyDescent="0.2">
      <c r="A79" s="18" t="s">
        <v>73</v>
      </c>
      <c r="B79" s="22">
        <f>SUM(C59:C66)</f>
        <v>480</v>
      </c>
      <c r="C79" s="23" t="s">
        <v>10</v>
      </c>
      <c r="D79" s="20">
        <f>0.5*SUM(D38:D42)</f>
        <v>2985.7957707502251</v>
      </c>
      <c r="E79" s="24">
        <f t="shared" si="3"/>
        <v>2505.7957707502251</v>
      </c>
    </row>
    <row r="80" spans="1:6" x14ac:dyDescent="0.2">
      <c r="A80" s="18"/>
      <c r="B80" s="25"/>
      <c r="C80" s="26"/>
      <c r="D80" s="25"/>
      <c r="E80" s="1"/>
    </row>
    <row r="82" spans="1:6" x14ac:dyDescent="0.2">
      <c r="A82" s="3" t="s">
        <v>59</v>
      </c>
      <c r="B82" s="4"/>
      <c r="C82" s="4"/>
      <c r="D82" s="4"/>
      <c r="E82" s="4"/>
    </row>
    <row r="83" spans="1:6" ht="19" x14ac:dyDescent="0.25">
      <c r="A83" s="65" t="s">
        <v>60</v>
      </c>
      <c r="B83" s="65"/>
      <c r="C83" s="65"/>
      <c r="D83" s="65"/>
      <c r="E83" s="65"/>
      <c r="F83" s="65"/>
    </row>
    <row r="84" spans="1:6" ht="19" x14ac:dyDescent="0.25">
      <c r="A84" s="65" t="s">
        <v>61</v>
      </c>
      <c r="B84" s="65"/>
      <c r="C84" s="65"/>
      <c r="D84" s="65"/>
      <c r="E84" s="65"/>
      <c r="F84" s="65"/>
    </row>
    <row r="85" spans="1:6" ht="19" x14ac:dyDescent="0.25">
      <c r="A85" s="65" t="s">
        <v>62</v>
      </c>
      <c r="B85" s="65"/>
      <c r="C85" s="65"/>
      <c r="D85" s="65"/>
      <c r="E85" s="65"/>
      <c r="F85" s="65"/>
    </row>
    <row r="86" spans="1:6" ht="19" x14ac:dyDescent="0.25">
      <c r="A86" s="65" t="s">
        <v>63</v>
      </c>
      <c r="B86" s="65"/>
      <c r="C86" s="65"/>
      <c r="D86" s="65"/>
      <c r="E86" s="65"/>
      <c r="F86" s="65"/>
    </row>
    <row r="87" spans="1:6" ht="19" x14ac:dyDescent="0.25">
      <c r="A87" s="65" t="s">
        <v>64</v>
      </c>
      <c r="B87" s="65"/>
      <c r="C87" s="65"/>
      <c r="D87" s="65"/>
      <c r="E87" s="65"/>
      <c r="F87" s="65"/>
    </row>
    <row r="88" spans="1:6" ht="19" x14ac:dyDescent="0.25">
      <c r="A88" s="65" t="s">
        <v>65</v>
      </c>
      <c r="B88" s="65"/>
      <c r="C88" s="65"/>
      <c r="D88" s="65"/>
      <c r="E88" s="65"/>
      <c r="F88" s="65"/>
    </row>
    <row r="89" spans="1:6" ht="19" x14ac:dyDescent="0.25">
      <c r="A89" s="65" t="s">
        <v>66</v>
      </c>
      <c r="B89" s="65"/>
      <c r="C89" s="65"/>
      <c r="D89" s="65"/>
      <c r="E89" s="65"/>
      <c r="F89" s="65"/>
    </row>
    <row r="90" spans="1:6" ht="19" x14ac:dyDescent="0.25">
      <c r="A90" s="65" t="s">
        <v>67</v>
      </c>
      <c r="B90" s="65"/>
      <c r="C90" s="65"/>
      <c r="D90" s="65"/>
      <c r="E90" s="65"/>
      <c r="F90" s="65"/>
    </row>
    <row r="91" spans="1:6" ht="19" x14ac:dyDescent="0.25">
      <c r="A91" s="65" t="s">
        <v>68</v>
      </c>
      <c r="B91" s="65"/>
      <c r="C91" s="65"/>
      <c r="D91" s="65"/>
      <c r="E91" s="65"/>
      <c r="F91" s="65"/>
    </row>
    <row r="92" spans="1:6" ht="19" x14ac:dyDescent="0.25">
      <c r="A92" s="65" t="s">
        <v>150</v>
      </c>
      <c r="B92" s="65"/>
      <c r="C92" s="65"/>
      <c r="D92" s="65"/>
      <c r="E92" s="65"/>
      <c r="F92" s="65"/>
    </row>
    <row r="93" spans="1:6" ht="19" x14ac:dyDescent="0.25">
      <c r="A93" s="65" t="s">
        <v>70</v>
      </c>
      <c r="B93" s="65"/>
      <c r="C93" s="65"/>
      <c r="D93" s="65"/>
      <c r="E93" s="65"/>
      <c r="F93" s="65"/>
    </row>
    <row r="94" spans="1:6" ht="19" x14ac:dyDescent="0.25">
      <c r="A94" s="65" t="s">
        <v>71</v>
      </c>
      <c r="B94" s="65"/>
      <c r="C94" s="65"/>
      <c r="D94" s="65"/>
      <c r="E94" s="65"/>
      <c r="F94" s="65"/>
    </row>
    <row r="95" spans="1:6" ht="19" x14ac:dyDescent="0.25">
      <c r="A95" s="65" t="s">
        <v>74</v>
      </c>
      <c r="B95" s="65"/>
      <c r="C95" s="65"/>
      <c r="D95" s="65"/>
      <c r="E95" s="65"/>
      <c r="F95" s="65"/>
    </row>
    <row r="98" spans="1:6" x14ac:dyDescent="0.2">
      <c r="A98" s="3" t="s">
        <v>140</v>
      </c>
      <c r="B98" s="4"/>
      <c r="C98" s="4"/>
      <c r="D98" s="4"/>
      <c r="E98" s="4"/>
    </row>
    <row r="99" spans="1:6" ht="19" x14ac:dyDescent="0.25">
      <c r="A99" s="65" t="s">
        <v>146</v>
      </c>
      <c r="B99" s="65"/>
      <c r="C99" s="65"/>
      <c r="D99" s="65"/>
      <c r="E99" s="65"/>
      <c r="F99" s="65"/>
    </row>
    <row r="100" spans="1:6" ht="19" x14ac:dyDescent="0.25">
      <c r="A100" s="65" t="s">
        <v>147</v>
      </c>
      <c r="B100" s="65"/>
      <c r="C100" s="65"/>
      <c r="D100" s="65"/>
      <c r="E100" s="65"/>
      <c r="F100" s="65"/>
    </row>
    <row r="101" spans="1:6" ht="19" x14ac:dyDescent="0.25">
      <c r="A101" s="65" t="s">
        <v>148</v>
      </c>
      <c r="B101" s="65"/>
      <c r="C101" s="65"/>
      <c r="D101" s="65"/>
      <c r="E101" s="65"/>
      <c r="F101" s="65"/>
    </row>
    <row r="102" spans="1:6" ht="19" x14ac:dyDescent="0.25">
      <c r="A102" s="65"/>
      <c r="B102" s="65"/>
      <c r="C102" s="65"/>
      <c r="D102" s="65"/>
      <c r="E102" s="65"/>
      <c r="F102" s="65"/>
    </row>
  </sheetData>
  <mergeCells count="17">
    <mergeCell ref="A95:F95"/>
    <mergeCell ref="A99:F99"/>
    <mergeCell ref="A100:F100"/>
    <mergeCell ref="A101:F101"/>
    <mergeCell ref="A102:F102"/>
    <mergeCell ref="A89:F89"/>
    <mergeCell ref="A90:F90"/>
    <mergeCell ref="A91:F91"/>
    <mergeCell ref="A92:F92"/>
    <mergeCell ref="A93:F93"/>
    <mergeCell ref="A94:F94"/>
    <mergeCell ref="A83:F83"/>
    <mergeCell ref="A84:F84"/>
    <mergeCell ref="A85:F85"/>
    <mergeCell ref="A86:F86"/>
    <mergeCell ref="A87:F87"/>
    <mergeCell ref="A88:F8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3A43-F95D-DF43-8866-A5FC152AF919}">
  <dimension ref="A1:H102"/>
  <sheetViews>
    <sheetView tabSelected="1" zoomScale="120" zoomScaleNormal="120" workbookViewId="0">
      <selection activeCell="F75" sqref="F75"/>
    </sheetView>
  </sheetViews>
  <sheetFormatPr baseColWidth="10" defaultColWidth="11.33203125" defaultRowHeight="16" x14ac:dyDescent="0.2"/>
  <cols>
    <col min="1" max="1" width="30.5" customWidth="1"/>
    <col min="2" max="2" width="18.1640625" customWidth="1"/>
    <col min="3" max="4" width="16.6640625" customWidth="1"/>
    <col min="5" max="5" width="19.5" customWidth="1"/>
    <col min="6" max="6" width="21.33203125" customWidth="1"/>
    <col min="7" max="7" width="18.5" customWidth="1"/>
    <col min="8" max="8" width="23.1640625" customWidth="1"/>
  </cols>
  <sheetData>
    <row r="1" spans="1:5" x14ac:dyDescent="0.2">
      <c r="A1" s="2" t="s">
        <v>149</v>
      </c>
    </row>
    <row r="2" spans="1:5" x14ac:dyDescent="0.2">
      <c r="A2" s="3" t="s">
        <v>13</v>
      </c>
      <c r="B2" s="4"/>
      <c r="C2" s="4"/>
      <c r="D2" s="4"/>
      <c r="E2" s="4"/>
    </row>
    <row r="3" spans="1:5" ht="17" thickBot="1" x14ac:dyDescent="0.25">
      <c r="A3" s="5"/>
      <c r="B3" s="5"/>
      <c r="C3" s="6"/>
      <c r="D3" s="7"/>
      <c r="E3" s="8"/>
    </row>
    <row r="4" spans="1:5" ht="35" thickTop="1" x14ac:dyDescent="0.2">
      <c r="A4" s="39" t="s">
        <v>0</v>
      </c>
      <c r="B4" s="40" t="s">
        <v>20</v>
      </c>
      <c r="C4" s="40" t="s">
        <v>1</v>
      </c>
      <c r="D4" s="40" t="s">
        <v>11</v>
      </c>
      <c r="E4" s="40" t="s">
        <v>21</v>
      </c>
    </row>
    <row r="5" spans="1:5" ht="17" x14ac:dyDescent="0.2">
      <c r="A5" s="28" t="s">
        <v>42</v>
      </c>
      <c r="B5" s="29">
        <v>1</v>
      </c>
      <c r="C5" s="30">
        <v>8</v>
      </c>
      <c r="D5" s="30">
        <v>1500</v>
      </c>
      <c r="E5" s="30">
        <f>24*B5/C5</f>
        <v>3</v>
      </c>
    </row>
    <row r="6" spans="1:5" ht="17" x14ac:dyDescent="0.2">
      <c r="A6" s="28" t="s">
        <v>43</v>
      </c>
      <c r="B6" s="29">
        <v>1</v>
      </c>
      <c r="C6" s="30">
        <v>4</v>
      </c>
      <c r="D6" s="30">
        <v>1600</v>
      </c>
      <c r="E6" s="30">
        <f t="shared" ref="E6:E20" si="0">24*B6/C6</f>
        <v>6</v>
      </c>
    </row>
    <row r="7" spans="1:5" ht="17" x14ac:dyDescent="0.2">
      <c r="A7" s="28" t="s">
        <v>44</v>
      </c>
      <c r="B7" s="29">
        <v>1</v>
      </c>
      <c r="C7" s="30">
        <v>8</v>
      </c>
      <c r="D7" s="30">
        <v>3500</v>
      </c>
      <c r="E7" s="30">
        <f t="shared" si="0"/>
        <v>3</v>
      </c>
    </row>
    <row r="8" spans="1:5" ht="17" x14ac:dyDescent="0.2">
      <c r="A8" s="28" t="s">
        <v>45</v>
      </c>
      <c r="B8" s="29">
        <v>2</v>
      </c>
      <c r="C8" s="30">
        <v>4</v>
      </c>
      <c r="D8" s="30">
        <v>2500</v>
      </c>
      <c r="E8" s="30">
        <f t="shared" si="0"/>
        <v>12</v>
      </c>
    </row>
    <row r="9" spans="1:5" ht="17" x14ac:dyDescent="0.2">
      <c r="A9" s="28" t="s">
        <v>46</v>
      </c>
      <c r="B9" s="29">
        <v>2</v>
      </c>
      <c r="C9" s="30">
        <v>2</v>
      </c>
      <c r="D9" s="30">
        <v>7500</v>
      </c>
      <c r="E9" s="30">
        <f t="shared" si="0"/>
        <v>24</v>
      </c>
    </row>
    <row r="10" spans="1:5" ht="17" x14ac:dyDescent="0.2">
      <c r="A10" s="28" t="s">
        <v>47</v>
      </c>
      <c r="B10" s="29">
        <v>2</v>
      </c>
      <c r="C10" s="30">
        <v>2</v>
      </c>
      <c r="D10" s="30">
        <v>6800</v>
      </c>
      <c r="E10" s="30">
        <f t="shared" si="0"/>
        <v>24</v>
      </c>
    </row>
    <row r="11" spans="1:5" ht="17" x14ac:dyDescent="0.2">
      <c r="A11" s="31" t="s">
        <v>48</v>
      </c>
      <c r="B11" s="29">
        <v>1</v>
      </c>
      <c r="C11" s="30">
        <v>0.5</v>
      </c>
      <c r="D11" s="30">
        <v>28000</v>
      </c>
      <c r="E11" s="30">
        <f t="shared" si="0"/>
        <v>48</v>
      </c>
    </row>
    <row r="12" spans="1:5" ht="18" thickBot="1" x14ac:dyDescent="0.25">
      <c r="A12" s="32" t="s">
        <v>49</v>
      </c>
      <c r="B12" s="33">
        <v>2</v>
      </c>
      <c r="C12" s="33">
        <v>0.5</v>
      </c>
      <c r="D12" s="33">
        <v>35000</v>
      </c>
      <c r="E12" s="33">
        <f t="shared" si="0"/>
        <v>96</v>
      </c>
    </row>
    <row r="13" spans="1:5" ht="17" x14ac:dyDescent="0.2">
      <c r="A13" s="34" t="s">
        <v>50</v>
      </c>
      <c r="B13" s="35">
        <v>1</v>
      </c>
      <c r="C13" s="36">
        <v>8</v>
      </c>
      <c r="D13" s="36">
        <v>1500</v>
      </c>
      <c r="E13" s="36">
        <f t="shared" si="0"/>
        <v>3</v>
      </c>
    </row>
    <row r="14" spans="1:5" ht="17" x14ac:dyDescent="0.2">
      <c r="A14" s="34" t="s">
        <v>51</v>
      </c>
      <c r="B14" s="37">
        <v>1</v>
      </c>
      <c r="C14" s="37">
        <v>4</v>
      </c>
      <c r="D14" s="37">
        <v>1600</v>
      </c>
      <c r="E14" s="37">
        <f t="shared" si="0"/>
        <v>6</v>
      </c>
    </row>
    <row r="15" spans="1:5" ht="17" x14ac:dyDescent="0.2">
      <c r="A15" s="34" t="s">
        <v>52</v>
      </c>
      <c r="B15" s="37">
        <v>1</v>
      </c>
      <c r="C15" s="37">
        <v>8</v>
      </c>
      <c r="D15" s="37">
        <v>3500</v>
      </c>
      <c r="E15" s="37">
        <f t="shared" si="0"/>
        <v>3</v>
      </c>
    </row>
    <row r="16" spans="1:5" ht="17" x14ac:dyDescent="0.2">
      <c r="A16" s="34" t="s">
        <v>53</v>
      </c>
      <c r="B16" s="37">
        <v>2</v>
      </c>
      <c r="C16" s="37">
        <v>4</v>
      </c>
      <c r="D16" s="37">
        <v>2500</v>
      </c>
      <c r="E16" s="37">
        <f t="shared" si="0"/>
        <v>12</v>
      </c>
    </row>
    <row r="17" spans="1:8" ht="17" x14ac:dyDescent="0.2">
      <c r="A17" s="34" t="s">
        <v>54</v>
      </c>
      <c r="B17" s="37">
        <v>2</v>
      </c>
      <c r="C17" s="37">
        <v>2</v>
      </c>
      <c r="D17" s="37">
        <v>7500</v>
      </c>
      <c r="E17" s="37">
        <f t="shared" si="0"/>
        <v>24</v>
      </c>
    </row>
    <row r="18" spans="1:8" ht="17" x14ac:dyDescent="0.2">
      <c r="A18" s="34" t="s">
        <v>55</v>
      </c>
      <c r="B18" s="37">
        <v>2</v>
      </c>
      <c r="C18" s="37">
        <v>2</v>
      </c>
      <c r="D18" s="37">
        <v>6800</v>
      </c>
      <c r="E18" s="37">
        <f t="shared" si="0"/>
        <v>24</v>
      </c>
    </row>
    <row r="19" spans="1:8" ht="17" x14ac:dyDescent="0.2">
      <c r="A19" s="34" t="s">
        <v>56</v>
      </c>
      <c r="B19" s="37">
        <v>2</v>
      </c>
      <c r="C19" s="37">
        <v>1</v>
      </c>
      <c r="D19" s="37">
        <v>10000</v>
      </c>
      <c r="E19" s="37">
        <f t="shared" si="0"/>
        <v>48</v>
      </c>
    </row>
    <row r="20" spans="1:8" ht="18" thickBot="1" x14ac:dyDescent="0.25">
      <c r="A20" s="34" t="s">
        <v>57</v>
      </c>
      <c r="B20" s="38">
        <v>1</v>
      </c>
      <c r="C20" s="38">
        <v>0.5</v>
      </c>
      <c r="D20" s="38">
        <v>28000</v>
      </c>
      <c r="E20" s="38">
        <f t="shared" si="0"/>
        <v>48</v>
      </c>
    </row>
    <row r="25" spans="1:8" x14ac:dyDescent="0.2">
      <c r="A25" s="49" t="s">
        <v>2</v>
      </c>
      <c r="B25" s="49" t="s">
        <v>3</v>
      </c>
      <c r="C25" s="49" t="s">
        <v>22</v>
      </c>
      <c r="D25" s="49" t="s">
        <v>7</v>
      </c>
      <c r="E25" s="49" t="s">
        <v>8</v>
      </c>
      <c r="F25" s="49" t="s">
        <v>29</v>
      </c>
      <c r="G25" s="49" t="s">
        <v>9</v>
      </c>
      <c r="H25" s="49" t="s">
        <v>31</v>
      </c>
    </row>
    <row r="26" spans="1:8" x14ac:dyDescent="0.2">
      <c r="A26" s="30">
        <v>1</v>
      </c>
      <c r="B26" s="30" t="s">
        <v>4</v>
      </c>
      <c r="C26" s="30">
        <v>58048</v>
      </c>
      <c r="D26" s="30">
        <v>4</v>
      </c>
      <c r="E26" s="30">
        <v>3</v>
      </c>
      <c r="F26" s="50">
        <f>3*E26</f>
        <v>9</v>
      </c>
      <c r="G26" s="30">
        <v>127000</v>
      </c>
      <c r="H26" s="30">
        <v>845</v>
      </c>
    </row>
    <row r="27" spans="1:8" x14ac:dyDescent="0.2">
      <c r="A27" s="30">
        <v>2</v>
      </c>
      <c r="B27" s="30" t="s">
        <v>5</v>
      </c>
      <c r="C27" s="30">
        <v>52594</v>
      </c>
      <c r="D27" s="30">
        <v>2</v>
      </c>
      <c r="E27" s="30">
        <v>2</v>
      </c>
      <c r="F27" s="50">
        <f t="shared" ref="F27:F30" si="1">3*E27</f>
        <v>6</v>
      </c>
      <c r="G27" s="30">
        <v>68000</v>
      </c>
      <c r="H27" s="30">
        <v>453</v>
      </c>
    </row>
    <row r="28" spans="1:8" x14ac:dyDescent="0.2">
      <c r="A28" s="30">
        <v>23</v>
      </c>
      <c r="B28" s="30" t="s">
        <v>5</v>
      </c>
      <c r="C28" s="30">
        <v>62726</v>
      </c>
      <c r="D28" s="30">
        <v>2</v>
      </c>
      <c r="E28" s="30">
        <v>4</v>
      </c>
      <c r="F28" s="50">
        <f t="shared" si="1"/>
        <v>12</v>
      </c>
      <c r="G28" s="30">
        <v>52000</v>
      </c>
      <c r="H28" s="30">
        <v>345</v>
      </c>
    </row>
    <row r="29" spans="1:8" x14ac:dyDescent="0.2">
      <c r="A29" s="30">
        <v>45</v>
      </c>
      <c r="B29" s="30" t="s">
        <v>6</v>
      </c>
      <c r="C29" s="30">
        <v>61202</v>
      </c>
      <c r="D29" s="30">
        <v>3</v>
      </c>
      <c r="E29" s="30">
        <v>2</v>
      </c>
      <c r="F29" s="50">
        <f t="shared" si="1"/>
        <v>6</v>
      </c>
      <c r="G29" s="30">
        <v>55000</v>
      </c>
      <c r="H29" s="30">
        <v>366</v>
      </c>
    </row>
    <row r="30" spans="1:8" ht="17" thickBot="1" x14ac:dyDescent="0.25">
      <c r="A30" s="51">
        <v>56</v>
      </c>
      <c r="B30" s="51" t="s">
        <v>6</v>
      </c>
      <c r="C30" s="51">
        <v>76030</v>
      </c>
      <c r="D30" s="51">
        <v>3</v>
      </c>
      <c r="E30" s="51">
        <v>2</v>
      </c>
      <c r="F30" s="52">
        <f t="shared" si="1"/>
        <v>6</v>
      </c>
      <c r="G30" s="51">
        <v>94000</v>
      </c>
      <c r="H30" s="51">
        <v>626</v>
      </c>
    </row>
    <row r="31" spans="1:8" ht="17" thickBot="1" x14ac:dyDescent="0.25">
      <c r="A31" s="46" t="s">
        <v>30</v>
      </c>
      <c r="B31" s="47"/>
      <c r="C31" s="47"/>
      <c r="D31" s="47"/>
      <c r="E31" s="47"/>
      <c r="F31" s="47"/>
      <c r="G31" s="47"/>
      <c r="H31" s="48"/>
    </row>
    <row r="36" spans="1:4" x14ac:dyDescent="0.2">
      <c r="A36" s="42" t="s">
        <v>23</v>
      </c>
    </row>
    <row r="37" spans="1:4" x14ac:dyDescent="0.2">
      <c r="A37" s="43" t="s">
        <v>24</v>
      </c>
      <c r="B37" s="44" t="s">
        <v>25</v>
      </c>
      <c r="C37" s="44" t="s">
        <v>38</v>
      </c>
      <c r="D37" s="44" t="s">
        <v>39</v>
      </c>
    </row>
    <row r="38" spans="1:4" x14ac:dyDescent="0.2">
      <c r="A38" s="53">
        <f>5*C26</f>
        <v>290240</v>
      </c>
      <c r="B38" s="54">
        <f>0.5*A38</f>
        <v>145120</v>
      </c>
      <c r="C38" s="45">
        <f>B38*(1+$C$46)</f>
        <v>155423.51999999999</v>
      </c>
      <c r="D38" s="45">
        <f>H26*(1+$C$45)^19</f>
        <v>1914.9885588492905</v>
      </c>
    </row>
    <row r="39" spans="1:4" x14ac:dyDescent="0.2">
      <c r="A39" s="53">
        <f>5*C27</f>
        <v>262970</v>
      </c>
      <c r="B39" s="54">
        <f>0.5*A39</f>
        <v>131485</v>
      </c>
      <c r="C39" s="45">
        <f t="shared" ref="C39:C42" si="2">B39*(1+$C$46)</f>
        <v>140820.435</v>
      </c>
      <c r="D39" s="45">
        <f>H27*(1+$C$45)^19</f>
        <v>1026.6151682351817</v>
      </c>
    </row>
    <row r="40" spans="1:4" x14ac:dyDescent="0.2">
      <c r="A40" s="53">
        <f>5*C28</f>
        <v>313630</v>
      </c>
      <c r="B40" s="54">
        <f>0.5*A40</f>
        <v>156815</v>
      </c>
      <c r="C40" s="45">
        <f t="shared" si="2"/>
        <v>167948.86499999999</v>
      </c>
      <c r="D40" s="45">
        <f>H28*(1+$C$45)^19</f>
        <v>781.85923408639667</v>
      </c>
    </row>
    <row r="41" spans="1:4" x14ac:dyDescent="0.2">
      <c r="A41" s="53">
        <f>5*C29</f>
        <v>306010</v>
      </c>
      <c r="B41" s="54">
        <f>0.5*A41</f>
        <v>153005</v>
      </c>
      <c r="C41" s="45">
        <f t="shared" si="2"/>
        <v>163868.35499999998</v>
      </c>
      <c r="D41" s="45">
        <f>H29*(1+$C$45)^19</f>
        <v>829.45066572643827</v>
      </c>
    </row>
    <row r="42" spans="1:4" x14ac:dyDescent="0.2">
      <c r="A42" s="53">
        <f>5*C30</f>
        <v>380150</v>
      </c>
      <c r="B42" s="54">
        <f>0.5*A42</f>
        <v>190075</v>
      </c>
      <c r="C42" s="45">
        <f t="shared" si="2"/>
        <v>203570.32499999998</v>
      </c>
      <c r="D42" s="45">
        <f>H30*(1+$C$45)^19</f>
        <v>1418.6779146031429</v>
      </c>
    </row>
    <row r="43" spans="1:4" x14ac:dyDescent="0.2">
      <c r="A43" t="s">
        <v>40</v>
      </c>
    </row>
    <row r="44" spans="1:4" ht="17" thickBot="1" x14ac:dyDescent="0.25">
      <c r="A44" s="27" t="s">
        <v>41</v>
      </c>
      <c r="B44" s="27"/>
      <c r="C44" s="27"/>
      <c r="D44" s="27"/>
    </row>
    <row r="45" spans="1:4" ht="17" thickBot="1" x14ac:dyDescent="0.25">
      <c r="B45" s="46" t="s">
        <v>32</v>
      </c>
      <c r="C45" s="55">
        <v>4.3999999999999997E-2</v>
      </c>
    </row>
    <row r="46" spans="1:4" ht="17" thickBot="1" x14ac:dyDescent="0.25">
      <c r="B46" s="46" t="s">
        <v>36</v>
      </c>
      <c r="C46" s="55">
        <v>7.0999999999999994E-2</v>
      </c>
    </row>
    <row r="49" spans="1:6" x14ac:dyDescent="0.2">
      <c r="A49" s="3" t="s">
        <v>14</v>
      </c>
      <c r="B49" s="4"/>
      <c r="C49" s="4"/>
      <c r="D49" s="4"/>
      <c r="E49" s="4"/>
    </row>
    <row r="50" spans="1:6" ht="17" thickBot="1" x14ac:dyDescent="0.25">
      <c r="B50" s="9" t="s">
        <v>15</v>
      </c>
      <c r="C50" s="9" t="s">
        <v>37</v>
      </c>
      <c r="D50" s="10"/>
    </row>
    <row r="51" spans="1:6" x14ac:dyDescent="0.2">
      <c r="A51" s="9" t="s">
        <v>27</v>
      </c>
      <c r="B51" s="11" t="s">
        <v>42</v>
      </c>
      <c r="C51" s="12">
        <v>0</v>
      </c>
      <c r="D51" s="1"/>
      <c r="E51" s="1"/>
      <c r="F51" s="1"/>
    </row>
    <row r="52" spans="1:6" x14ac:dyDescent="0.2">
      <c r="A52" s="9"/>
      <c r="B52" s="13" t="s">
        <v>43</v>
      </c>
      <c r="C52" s="14">
        <v>0</v>
      </c>
      <c r="D52" s="1"/>
      <c r="E52" s="1"/>
      <c r="F52" s="1"/>
    </row>
    <row r="53" spans="1:6" x14ac:dyDescent="0.2">
      <c r="A53" s="9"/>
      <c r="B53" s="13" t="s">
        <v>44</v>
      </c>
      <c r="C53" s="14">
        <v>0</v>
      </c>
      <c r="D53" s="1"/>
      <c r="E53" s="1"/>
      <c r="F53" s="1"/>
    </row>
    <row r="54" spans="1:6" ht="17" thickBot="1" x14ac:dyDescent="0.25">
      <c r="A54" s="9"/>
      <c r="B54" s="13" t="s">
        <v>45</v>
      </c>
      <c r="C54" s="14">
        <v>16</v>
      </c>
      <c r="D54" s="1"/>
      <c r="E54" s="1"/>
      <c r="F54" s="1"/>
    </row>
    <row r="55" spans="1:6" x14ac:dyDescent="0.2">
      <c r="B55" s="13" t="s">
        <v>46</v>
      </c>
      <c r="C55" s="12">
        <v>0</v>
      </c>
      <c r="D55" s="1"/>
      <c r="E55" s="1"/>
      <c r="F55" s="1"/>
    </row>
    <row r="56" spans="1:6" x14ac:dyDescent="0.2">
      <c r="B56" s="13" t="s">
        <v>47</v>
      </c>
      <c r="C56" s="14">
        <v>0</v>
      </c>
    </row>
    <row r="57" spans="1:6" x14ac:dyDescent="0.2">
      <c r="B57" s="13" t="s">
        <v>48</v>
      </c>
      <c r="C57" s="14">
        <v>20</v>
      </c>
    </row>
    <row r="58" spans="1:6" ht="17" thickBot="1" x14ac:dyDescent="0.25">
      <c r="B58" s="13" t="s">
        <v>49</v>
      </c>
      <c r="C58" s="14">
        <v>0</v>
      </c>
    </row>
    <row r="59" spans="1:6" x14ac:dyDescent="0.2">
      <c r="B59" s="11" t="s">
        <v>50</v>
      </c>
      <c r="C59" s="12">
        <v>0</v>
      </c>
    </row>
    <row r="60" spans="1:6" x14ac:dyDescent="0.2">
      <c r="B60" s="13" t="s">
        <v>51</v>
      </c>
      <c r="C60" s="14">
        <v>0</v>
      </c>
    </row>
    <row r="61" spans="1:6" x14ac:dyDescent="0.2">
      <c r="B61" s="13" t="s">
        <v>52</v>
      </c>
      <c r="C61" s="14">
        <v>0</v>
      </c>
    </row>
    <row r="62" spans="1:6" ht="17" thickBot="1" x14ac:dyDescent="0.25">
      <c r="B62" s="13" t="s">
        <v>53</v>
      </c>
      <c r="C62" s="14">
        <v>2985.7957707502251</v>
      </c>
    </row>
    <row r="63" spans="1:6" x14ac:dyDescent="0.2">
      <c r="B63" s="13" t="s">
        <v>54</v>
      </c>
      <c r="C63" s="12">
        <v>0</v>
      </c>
    </row>
    <row r="64" spans="1:6" x14ac:dyDescent="0.2">
      <c r="B64" s="13" t="s">
        <v>55</v>
      </c>
      <c r="C64" s="14">
        <v>0</v>
      </c>
    </row>
    <row r="65" spans="1:6" x14ac:dyDescent="0.2">
      <c r="B65" s="13" t="s">
        <v>56</v>
      </c>
      <c r="C65" s="14">
        <v>0</v>
      </c>
    </row>
    <row r="66" spans="1:6" ht="17" thickBot="1" x14ac:dyDescent="0.25">
      <c r="B66" s="57" t="s">
        <v>57</v>
      </c>
      <c r="C66" s="41">
        <v>0</v>
      </c>
    </row>
    <row r="67" spans="1:6" x14ac:dyDescent="0.2">
      <c r="A67" s="18"/>
      <c r="B67" s="26"/>
      <c r="C67" s="23"/>
      <c r="D67" s="25"/>
      <c r="E67" s="1"/>
    </row>
    <row r="72" spans="1:6" ht="17" thickBot="1" x14ac:dyDescent="0.25">
      <c r="A72" s="9" t="s">
        <v>26</v>
      </c>
      <c r="B72" s="15">
        <f>SUMPRODUCT(B5:B20,C51:C66)</f>
        <v>6023.5915415004501</v>
      </c>
      <c r="C72" s="1"/>
      <c r="D72" s="1"/>
      <c r="E72" s="1"/>
      <c r="F72" s="1"/>
    </row>
    <row r="73" spans="1:6" ht="17" thickBot="1" x14ac:dyDescent="0.25">
      <c r="A73" s="10" t="s">
        <v>16</v>
      </c>
      <c r="B73" s="16" t="s">
        <v>17</v>
      </c>
      <c r="C73" s="16"/>
      <c r="D73" s="16" t="s">
        <v>18</v>
      </c>
      <c r="E73" s="17" t="s">
        <v>19</v>
      </c>
    </row>
    <row r="74" spans="1:6" x14ac:dyDescent="0.2">
      <c r="A74" s="18" t="s">
        <v>28</v>
      </c>
      <c r="B74" s="19">
        <f>SUMPRODUCT(D5:D12,C51:C58)</f>
        <v>600000</v>
      </c>
      <c r="C74" s="23" t="s">
        <v>10</v>
      </c>
      <c r="D74" s="20">
        <v>600000</v>
      </c>
      <c r="E74" s="21">
        <f t="shared" ref="E74:E79" si="3">+D74-B74</f>
        <v>0</v>
      </c>
    </row>
    <row r="75" spans="1:6" x14ac:dyDescent="0.2">
      <c r="A75" s="18" t="s">
        <v>33</v>
      </c>
      <c r="B75" s="22">
        <f>SUMPRODUCT(E5:E20,C51:C66)</f>
        <v>36981.549249002703</v>
      </c>
      <c r="C75" s="23" t="s">
        <v>10</v>
      </c>
      <c r="D75" s="20">
        <f>0.3*SUM(B38:B42)-96*SUM(E26:E30)</f>
        <v>231702</v>
      </c>
      <c r="E75" s="24">
        <f t="shared" si="3"/>
        <v>194720.45075099729</v>
      </c>
    </row>
    <row r="76" spans="1:6" x14ac:dyDescent="0.2">
      <c r="A76" s="18" t="s">
        <v>34</v>
      </c>
      <c r="B76" s="22">
        <f>SUM(C51:C58)</f>
        <v>36</v>
      </c>
      <c r="C76" s="23" t="s">
        <v>10</v>
      </c>
      <c r="D76" s="20">
        <f>SUM(F26:F30)</f>
        <v>39</v>
      </c>
      <c r="E76" s="24">
        <f t="shared" si="3"/>
        <v>3</v>
      </c>
    </row>
    <row r="77" spans="1:6" x14ac:dyDescent="0.2">
      <c r="A77" s="18" t="s">
        <v>35</v>
      </c>
      <c r="B77" s="22">
        <f>SUM(C57:C58)</f>
        <v>20</v>
      </c>
      <c r="C77" s="23" t="s">
        <v>12</v>
      </c>
      <c r="D77" s="20">
        <v>20</v>
      </c>
      <c r="E77" s="24">
        <f t="shared" si="3"/>
        <v>0</v>
      </c>
    </row>
    <row r="78" spans="1:6" x14ac:dyDescent="0.2">
      <c r="A78" s="18" t="s">
        <v>72</v>
      </c>
      <c r="B78" s="22">
        <f>SUM(C59:C66)</f>
        <v>2985.7957707502251</v>
      </c>
      <c r="C78" s="23" t="s">
        <v>10</v>
      </c>
      <c r="D78" s="20">
        <f>0.25*SUM(C38:C42)</f>
        <v>207907.87499999997</v>
      </c>
      <c r="E78" s="24">
        <f t="shared" si="3"/>
        <v>204922.07922924974</v>
      </c>
    </row>
    <row r="79" spans="1:6" x14ac:dyDescent="0.2">
      <c r="A79" s="18" t="s">
        <v>73</v>
      </c>
      <c r="B79" s="22">
        <f>SUM(C59:C66)</f>
        <v>2985.7957707502251</v>
      </c>
      <c r="C79" s="23" t="s">
        <v>10</v>
      </c>
      <c r="D79" s="20">
        <f>0.5*SUM(D38:D42)</f>
        <v>2985.7957707502251</v>
      </c>
      <c r="E79" s="24">
        <f t="shared" si="3"/>
        <v>0</v>
      </c>
    </row>
    <row r="80" spans="1:6" x14ac:dyDescent="0.2">
      <c r="A80" s="18"/>
      <c r="B80" s="25"/>
      <c r="C80" s="26"/>
      <c r="D80" s="25"/>
      <c r="E80" s="1"/>
    </row>
    <row r="82" spans="1:6" x14ac:dyDescent="0.2">
      <c r="A82" s="3" t="s">
        <v>59</v>
      </c>
      <c r="B82" s="4"/>
      <c r="C82" s="4"/>
      <c r="D82" s="4"/>
      <c r="E82" s="4"/>
    </row>
    <row r="83" spans="1:6" x14ac:dyDescent="0.2">
      <c r="A83" s="58" t="s">
        <v>60</v>
      </c>
      <c r="B83" s="58"/>
      <c r="C83" s="58"/>
      <c r="D83" s="58"/>
      <c r="E83" s="58"/>
      <c r="F83" s="58"/>
    </row>
    <row r="84" spans="1:6" x14ac:dyDescent="0.2">
      <c r="A84" s="58" t="s">
        <v>61</v>
      </c>
      <c r="B84" s="58"/>
      <c r="C84" s="58"/>
      <c r="D84" s="58"/>
      <c r="E84" s="58"/>
      <c r="F84" s="58"/>
    </row>
    <row r="85" spans="1:6" x14ac:dyDescent="0.2">
      <c r="A85" s="58" t="s">
        <v>62</v>
      </c>
      <c r="B85" s="58"/>
      <c r="C85" s="58"/>
      <c r="D85" s="58"/>
      <c r="E85" s="58"/>
      <c r="F85" s="58"/>
    </row>
    <row r="86" spans="1:6" x14ac:dyDescent="0.2">
      <c r="A86" s="58" t="s">
        <v>63</v>
      </c>
      <c r="B86" s="58"/>
      <c r="C86" s="58"/>
      <c r="D86" s="58"/>
      <c r="E86" s="58"/>
      <c r="F86" s="58"/>
    </row>
    <row r="87" spans="1:6" x14ac:dyDescent="0.2">
      <c r="A87" s="58" t="s">
        <v>64</v>
      </c>
      <c r="B87" s="58"/>
      <c r="C87" s="58"/>
      <c r="D87" s="58"/>
      <c r="E87" s="58"/>
      <c r="F87" s="58"/>
    </row>
    <row r="88" spans="1:6" x14ac:dyDescent="0.2">
      <c r="A88" s="58" t="s">
        <v>65</v>
      </c>
      <c r="B88" s="58"/>
      <c r="C88" s="58"/>
      <c r="D88" s="58"/>
      <c r="E88" s="58"/>
      <c r="F88" s="58"/>
    </row>
    <row r="89" spans="1:6" x14ac:dyDescent="0.2">
      <c r="A89" s="58" t="s">
        <v>66</v>
      </c>
      <c r="B89" s="58"/>
      <c r="C89" s="58"/>
      <c r="D89" s="58"/>
      <c r="E89" s="58"/>
      <c r="F89" s="58"/>
    </row>
    <row r="90" spans="1:6" x14ac:dyDescent="0.2">
      <c r="A90" s="58" t="s">
        <v>67</v>
      </c>
      <c r="B90" s="58"/>
      <c r="C90" s="58"/>
      <c r="D90" s="58"/>
      <c r="E90" s="58"/>
      <c r="F90" s="58"/>
    </row>
    <row r="91" spans="1:6" x14ac:dyDescent="0.2">
      <c r="A91" s="58" t="s">
        <v>68</v>
      </c>
      <c r="B91" s="58"/>
      <c r="C91" s="58"/>
      <c r="D91" s="58"/>
      <c r="E91" s="58"/>
      <c r="F91" s="58"/>
    </row>
    <row r="92" spans="1:6" x14ac:dyDescent="0.2">
      <c r="A92" s="58" t="s">
        <v>151</v>
      </c>
      <c r="B92" s="58"/>
      <c r="C92" s="58"/>
      <c r="D92" s="58"/>
      <c r="E92" s="58"/>
      <c r="F92" s="58"/>
    </row>
    <row r="93" spans="1:6" x14ac:dyDescent="0.2">
      <c r="A93" s="58" t="s">
        <v>152</v>
      </c>
      <c r="B93" s="58"/>
      <c r="C93" s="58"/>
      <c r="D93" s="58"/>
      <c r="E93" s="58"/>
      <c r="F93" s="58"/>
    </row>
    <row r="94" spans="1:6" x14ac:dyDescent="0.2">
      <c r="A94" s="58" t="s">
        <v>71</v>
      </c>
      <c r="B94" s="58"/>
      <c r="C94" s="58"/>
      <c r="D94" s="58"/>
      <c r="E94" s="58"/>
      <c r="F94" s="58"/>
    </row>
    <row r="95" spans="1:6" x14ac:dyDescent="0.2">
      <c r="A95" s="58" t="s">
        <v>74</v>
      </c>
      <c r="B95" s="58"/>
      <c r="C95" s="58"/>
      <c r="D95" s="58"/>
      <c r="E95" s="58"/>
      <c r="F95" s="58"/>
    </row>
    <row r="98" spans="1:6" x14ac:dyDescent="0.2">
      <c r="A98" s="3" t="s">
        <v>140</v>
      </c>
      <c r="B98" s="4"/>
      <c r="C98" s="4"/>
      <c r="D98" s="4"/>
      <c r="E98" s="4"/>
    </row>
    <row r="99" spans="1:6" ht="19" x14ac:dyDescent="0.25">
      <c r="A99" s="65" t="s">
        <v>153</v>
      </c>
      <c r="B99" s="65"/>
      <c r="C99" s="65"/>
      <c r="D99" s="65"/>
      <c r="E99" s="65"/>
      <c r="F99" s="65"/>
    </row>
    <row r="100" spans="1:6" ht="19" x14ac:dyDescent="0.25">
      <c r="A100" s="65" t="s">
        <v>154</v>
      </c>
      <c r="B100" s="65"/>
      <c r="C100" s="65"/>
      <c r="D100" s="65"/>
      <c r="E100" s="65"/>
      <c r="F100" s="65"/>
    </row>
    <row r="101" spans="1:6" ht="19" x14ac:dyDescent="0.25">
      <c r="A101" s="65" t="s">
        <v>156</v>
      </c>
      <c r="B101" s="65"/>
      <c r="C101" s="65"/>
      <c r="D101" s="65"/>
      <c r="E101" s="65"/>
      <c r="F101" s="65"/>
    </row>
    <row r="102" spans="1:6" ht="19" x14ac:dyDescent="0.25">
      <c r="A102" s="65" t="s">
        <v>155</v>
      </c>
      <c r="B102" s="65"/>
      <c r="C102" s="65"/>
      <c r="D102" s="65"/>
      <c r="E102" s="65"/>
      <c r="F102" s="65"/>
    </row>
  </sheetData>
  <mergeCells count="17">
    <mergeCell ref="A95:F95"/>
    <mergeCell ref="A99:F99"/>
    <mergeCell ref="A100:F100"/>
    <mergeCell ref="A101:F101"/>
    <mergeCell ref="A102:F102"/>
    <mergeCell ref="A89:F89"/>
    <mergeCell ref="A90:F90"/>
    <mergeCell ref="A91:F91"/>
    <mergeCell ref="A92:F92"/>
    <mergeCell ref="A93:F93"/>
    <mergeCell ref="A94:F94"/>
    <mergeCell ref="A83:F83"/>
    <mergeCell ref="A84:F84"/>
    <mergeCell ref="A85:F85"/>
    <mergeCell ref="A86:F86"/>
    <mergeCell ref="A87:F87"/>
    <mergeCell ref="A88:F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Ecotricity Base Model</vt:lpstr>
      <vt:lpstr>What-if Model 1</vt:lpstr>
      <vt:lpstr>What-if model 2</vt:lpstr>
      <vt:lpstr>What if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Hu</dc:creator>
  <cp:lastModifiedBy>Helen Hu</cp:lastModifiedBy>
  <dcterms:created xsi:type="dcterms:W3CDTF">2021-03-09T10:04:34Z</dcterms:created>
  <dcterms:modified xsi:type="dcterms:W3CDTF">2021-03-16T07:05:02Z</dcterms:modified>
</cp:coreProperties>
</file>