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autoCompressPictures="0"/>
  <bookViews>
    <workbookView xWindow="7820" yWindow="7200" windowWidth="32900" windowHeight="19300" tabRatio="763" activeTab="5"/>
  </bookViews>
  <sheets>
    <sheet name="Baseline Values" sheetId="3" r:id="rId1"/>
    <sheet name="Variability" sheetId="5" r:id="rId2"/>
    <sheet name="Sizing" sheetId="4" r:id="rId3"/>
    <sheet name="Control" sheetId="1" r:id="rId4"/>
    <sheet name="Experiment" sheetId="2" r:id="rId5"/>
    <sheet name="Sanity Checks" sheetId="6" r:id="rId6"/>
    <sheet name="Effect Size Tests" sheetId="7" r:id="rId7"/>
    <sheet name="Sign Tests" sheetId="8" r:id="rId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" i="6" l="1"/>
  <c r="G4" i="6"/>
  <c r="F4" i="6"/>
  <c r="H4" i="6"/>
  <c r="E4" i="6"/>
  <c r="C4" i="6"/>
  <c r="K3" i="6"/>
  <c r="K2" i="6"/>
  <c r="E39" i="1"/>
  <c r="E39" i="2"/>
  <c r="C39" i="1"/>
  <c r="C39" i="2"/>
  <c r="D4" i="7"/>
  <c r="G4" i="7"/>
  <c r="D39" i="1"/>
  <c r="D39" i="2"/>
  <c r="D3" i="7"/>
  <c r="G3" i="7"/>
  <c r="D2" i="7"/>
  <c r="G2" i="7"/>
  <c r="C3" i="6"/>
  <c r="B3" i="6"/>
  <c r="B2" i="6"/>
  <c r="C2" i="6"/>
  <c r="C4" i="7"/>
  <c r="B4" i="7"/>
  <c r="E4" i="7"/>
  <c r="F4" i="7"/>
  <c r="C3" i="7"/>
  <c r="B3" i="7"/>
  <c r="E3" i="7"/>
  <c r="F3" i="7"/>
  <c r="C2" i="7"/>
  <c r="B2" i="7"/>
  <c r="E2" i="7"/>
  <c r="F2" i="7"/>
  <c r="H2" i="7"/>
  <c r="I2" i="7"/>
  <c r="E2" i="6"/>
  <c r="B4" i="6"/>
  <c r="B40" i="2"/>
  <c r="B39" i="2"/>
  <c r="C40" i="2"/>
  <c r="B5" i="3"/>
  <c r="B1" i="3"/>
  <c r="B4" i="3"/>
  <c r="B2" i="5"/>
  <c r="J30" i="8"/>
  <c r="K30" i="8"/>
  <c r="I30" i="8"/>
  <c r="F2" i="8"/>
  <c r="C2" i="8"/>
  <c r="J2" i="8"/>
  <c r="F3" i="8"/>
  <c r="C3" i="8"/>
  <c r="J3" i="8"/>
  <c r="F4" i="8"/>
  <c r="C4" i="8"/>
  <c r="J4" i="8"/>
  <c r="F5" i="8"/>
  <c r="C5" i="8"/>
  <c r="J5" i="8"/>
  <c r="F6" i="8"/>
  <c r="C6" i="8"/>
  <c r="J6" i="8"/>
  <c r="F7" i="8"/>
  <c r="C7" i="8"/>
  <c r="J7" i="8"/>
  <c r="F8" i="8"/>
  <c r="C8" i="8"/>
  <c r="J8" i="8"/>
  <c r="F9" i="8"/>
  <c r="C9" i="8"/>
  <c r="J9" i="8"/>
  <c r="F10" i="8"/>
  <c r="C10" i="8"/>
  <c r="J10" i="8"/>
  <c r="F11" i="8"/>
  <c r="C11" i="8"/>
  <c r="J11" i="8"/>
  <c r="F12" i="8"/>
  <c r="C12" i="8"/>
  <c r="J12" i="8"/>
  <c r="F13" i="8"/>
  <c r="C13" i="8"/>
  <c r="J13" i="8"/>
  <c r="F14" i="8"/>
  <c r="C14" i="8"/>
  <c r="J14" i="8"/>
  <c r="F15" i="8"/>
  <c r="C15" i="8"/>
  <c r="J15" i="8"/>
  <c r="F16" i="8"/>
  <c r="C16" i="8"/>
  <c r="J16" i="8"/>
  <c r="F17" i="8"/>
  <c r="C17" i="8"/>
  <c r="J17" i="8"/>
  <c r="F18" i="8"/>
  <c r="C18" i="8"/>
  <c r="J18" i="8"/>
  <c r="F19" i="8"/>
  <c r="C19" i="8"/>
  <c r="J19" i="8"/>
  <c r="F20" i="8"/>
  <c r="C20" i="8"/>
  <c r="J20" i="8"/>
  <c r="F21" i="8"/>
  <c r="C21" i="8"/>
  <c r="J21" i="8"/>
  <c r="F22" i="8"/>
  <c r="C22" i="8"/>
  <c r="J22" i="8"/>
  <c r="F23" i="8"/>
  <c r="C23" i="8"/>
  <c r="J23" i="8"/>
  <c r="F24" i="8"/>
  <c r="C24" i="8"/>
  <c r="J24" i="8"/>
  <c r="J27" i="8"/>
  <c r="G2" i="8"/>
  <c r="D2" i="8"/>
  <c r="K2" i="8"/>
  <c r="G3" i="8"/>
  <c r="D3" i="8"/>
  <c r="K3" i="8"/>
  <c r="G4" i="8"/>
  <c r="D4" i="8"/>
  <c r="K4" i="8"/>
  <c r="G5" i="8"/>
  <c r="D5" i="8"/>
  <c r="K5" i="8"/>
  <c r="G6" i="8"/>
  <c r="D6" i="8"/>
  <c r="K6" i="8"/>
  <c r="G7" i="8"/>
  <c r="D7" i="8"/>
  <c r="K7" i="8"/>
  <c r="G8" i="8"/>
  <c r="D8" i="8"/>
  <c r="K8" i="8"/>
  <c r="G9" i="8"/>
  <c r="D9" i="8"/>
  <c r="K9" i="8"/>
  <c r="G10" i="8"/>
  <c r="D10" i="8"/>
  <c r="K10" i="8"/>
  <c r="G11" i="8"/>
  <c r="D11" i="8"/>
  <c r="K11" i="8"/>
  <c r="G12" i="8"/>
  <c r="D12" i="8"/>
  <c r="K12" i="8"/>
  <c r="G13" i="8"/>
  <c r="D13" i="8"/>
  <c r="K13" i="8"/>
  <c r="G14" i="8"/>
  <c r="D14" i="8"/>
  <c r="K14" i="8"/>
  <c r="G15" i="8"/>
  <c r="D15" i="8"/>
  <c r="K15" i="8"/>
  <c r="G16" i="8"/>
  <c r="D16" i="8"/>
  <c r="K16" i="8"/>
  <c r="G17" i="8"/>
  <c r="D17" i="8"/>
  <c r="K17" i="8"/>
  <c r="G18" i="8"/>
  <c r="D18" i="8"/>
  <c r="K18" i="8"/>
  <c r="G19" i="8"/>
  <c r="D19" i="8"/>
  <c r="K19" i="8"/>
  <c r="G20" i="8"/>
  <c r="D20" i="8"/>
  <c r="K20" i="8"/>
  <c r="G21" i="8"/>
  <c r="D21" i="8"/>
  <c r="K21" i="8"/>
  <c r="G22" i="8"/>
  <c r="D22" i="8"/>
  <c r="K22" i="8"/>
  <c r="G23" i="8"/>
  <c r="D23" i="8"/>
  <c r="K23" i="8"/>
  <c r="G24" i="8"/>
  <c r="D24" i="8"/>
  <c r="K24" i="8"/>
  <c r="K27" i="8"/>
  <c r="E2" i="8"/>
  <c r="B2" i="8"/>
  <c r="I2" i="8"/>
  <c r="E3" i="8"/>
  <c r="B3" i="8"/>
  <c r="I3" i="8"/>
  <c r="E4" i="8"/>
  <c r="B4" i="8"/>
  <c r="I4" i="8"/>
  <c r="E5" i="8"/>
  <c r="B5" i="8"/>
  <c r="I5" i="8"/>
  <c r="E6" i="8"/>
  <c r="B6" i="8"/>
  <c r="I6" i="8"/>
  <c r="E7" i="8"/>
  <c r="B7" i="8"/>
  <c r="I7" i="8"/>
  <c r="E8" i="8"/>
  <c r="B8" i="8"/>
  <c r="I8" i="8"/>
  <c r="E9" i="8"/>
  <c r="B9" i="8"/>
  <c r="I9" i="8"/>
  <c r="E10" i="8"/>
  <c r="B10" i="8"/>
  <c r="I10" i="8"/>
  <c r="E11" i="8"/>
  <c r="B11" i="8"/>
  <c r="I11" i="8"/>
  <c r="E12" i="8"/>
  <c r="B12" i="8"/>
  <c r="I12" i="8"/>
  <c r="E13" i="8"/>
  <c r="B13" i="8"/>
  <c r="I13" i="8"/>
  <c r="E14" i="8"/>
  <c r="B14" i="8"/>
  <c r="I14" i="8"/>
  <c r="E15" i="8"/>
  <c r="B15" i="8"/>
  <c r="I15" i="8"/>
  <c r="E16" i="8"/>
  <c r="B16" i="8"/>
  <c r="I16" i="8"/>
  <c r="E17" i="8"/>
  <c r="B17" i="8"/>
  <c r="I17" i="8"/>
  <c r="E18" i="8"/>
  <c r="B18" i="8"/>
  <c r="I18" i="8"/>
  <c r="E19" i="8"/>
  <c r="B19" i="8"/>
  <c r="I19" i="8"/>
  <c r="E20" i="8"/>
  <c r="B20" i="8"/>
  <c r="I20" i="8"/>
  <c r="E21" i="8"/>
  <c r="B21" i="8"/>
  <c r="I21" i="8"/>
  <c r="E22" i="8"/>
  <c r="B22" i="8"/>
  <c r="I22" i="8"/>
  <c r="E23" i="8"/>
  <c r="B23" i="8"/>
  <c r="I23" i="8"/>
  <c r="E24" i="8"/>
  <c r="B24" i="8"/>
  <c r="I24" i="8"/>
  <c r="I27" i="8"/>
  <c r="K26" i="8"/>
  <c r="J26" i="8"/>
  <c r="I26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" i="8"/>
  <c r="H3" i="7"/>
  <c r="J3" i="7"/>
  <c r="H4" i="7"/>
  <c r="J4" i="7"/>
  <c r="J2" i="7"/>
  <c r="I3" i="7"/>
  <c r="I4" i="7"/>
  <c r="D40" i="2"/>
  <c r="E40" i="2"/>
  <c r="B39" i="1"/>
  <c r="C40" i="1"/>
  <c r="D40" i="1"/>
  <c r="E40" i="1"/>
  <c r="B40" i="1"/>
  <c r="D4" i="6"/>
  <c r="G2" i="6"/>
  <c r="H2" i="6"/>
  <c r="I2" i="6"/>
  <c r="J4" i="6"/>
  <c r="I4" i="6"/>
  <c r="E3" i="6"/>
  <c r="G3" i="6"/>
  <c r="H3" i="6"/>
  <c r="I3" i="6"/>
  <c r="J2" i="6"/>
  <c r="L4" i="6"/>
  <c r="J3" i="6"/>
  <c r="L3" i="6"/>
  <c r="L2" i="6"/>
  <c r="D3" i="6"/>
  <c r="D2" i="6"/>
  <c r="B7" i="3"/>
  <c r="B4" i="5"/>
  <c r="B9" i="3"/>
  <c r="B3" i="5"/>
  <c r="H4" i="4"/>
  <c r="I4" i="4"/>
  <c r="K4" i="4"/>
  <c r="H3" i="4"/>
  <c r="I3" i="4"/>
  <c r="K3" i="4"/>
  <c r="H2" i="4"/>
  <c r="I2" i="4"/>
  <c r="K2" i="4"/>
  <c r="F3" i="4"/>
  <c r="F4" i="4"/>
  <c r="F2" i="4"/>
  <c r="B4" i="4"/>
  <c r="B3" i="4"/>
  <c r="B2" i="4"/>
</calcChain>
</file>

<file path=xl/sharedStrings.xml><?xml version="1.0" encoding="utf-8"?>
<sst xmlns="http://schemas.openxmlformats.org/spreadsheetml/2006/main" count="168" uniqueCount="105">
  <si>
    <t>Date</t>
  </si>
  <si>
    <t>Pageviews</t>
  </si>
  <si>
    <t>Clicks</t>
  </si>
  <si>
    <t>Enrollments</t>
  </si>
  <si>
    <t>Payments</t>
  </si>
  <si>
    <t>Sat, Oct 11</t>
  </si>
  <si>
    <t>Sun, Oct 12</t>
  </si>
  <si>
    <t>Mon, Oct 13</t>
  </si>
  <si>
    <t>Tue, Oct 14</t>
  </si>
  <si>
    <t>Wed, Oct 15</t>
  </si>
  <si>
    <t>Thu, Oct 16</t>
  </si>
  <si>
    <t>Fri, Oct 17</t>
  </si>
  <si>
    <t>Sat, Oct 18</t>
  </si>
  <si>
    <t>Sun, Oct 19</t>
  </si>
  <si>
    <t>Mon, Oct 20</t>
  </si>
  <si>
    <t>Tue, Oct 21</t>
  </si>
  <si>
    <t>Wed, Oct 22</t>
  </si>
  <si>
    <t>Thu, Oct 23</t>
  </si>
  <si>
    <t>Fri, Oct 24</t>
  </si>
  <si>
    <t>Sat, Oct 25</t>
  </si>
  <si>
    <t>Sun, Oct 26</t>
  </si>
  <si>
    <t>Mon, Oct 27</t>
  </si>
  <si>
    <t>Tue, Oct 28</t>
  </si>
  <si>
    <t>Wed, Oct 29</t>
  </si>
  <si>
    <t>Thu, Oct 30</t>
  </si>
  <si>
    <t>Fri, Oct 31</t>
  </si>
  <si>
    <t>Sat, Nov 1</t>
  </si>
  <si>
    <t>Sun, Nov 2</t>
  </si>
  <si>
    <t>Mon, Nov 3</t>
  </si>
  <si>
    <t>Tue, Nov 4</t>
  </si>
  <si>
    <t>Wed, Nov 5</t>
  </si>
  <si>
    <t>Thu, Nov 6</t>
  </si>
  <si>
    <t>Fri, Nov 7</t>
  </si>
  <si>
    <t>Sat, Nov 8</t>
  </si>
  <si>
    <t>Sun, Nov 9</t>
  </si>
  <si>
    <t>Mon, Nov 10</t>
  </si>
  <si>
    <t>Tue, Nov 11</t>
  </si>
  <si>
    <t>Wed, Nov 12</t>
  </si>
  <si>
    <t>Thu, Nov 13</t>
  </si>
  <si>
    <t>Fri, Nov 14</t>
  </si>
  <si>
    <t>Sat, Nov 15</t>
  </si>
  <si>
    <t>Sun, Nov 16</t>
  </si>
  <si>
    <t>SE</t>
  </si>
  <si>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</si>
  <si>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</si>
  <si>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</si>
  <si>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</si>
  <si>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</si>
  <si>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Gross Conversion</t>
  </si>
  <si>
    <t>Probability of payment, given enroll:</t>
  </si>
  <si>
    <t>Probability of payment, given click</t>
  </si>
  <si>
    <t>Retention</t>
  </si>
  <si>
    <t>Net Conversion</t>
  </si>
  <si>
    <t>Standard Deviation</t>
  </si>
  <si>
    <t>Enrollments/ Pageviews</t>
  </si>
  <si>
    <t>Evaluation Metrics</t>
  </si>
  <si>
    <t>Baseline Conversion Rate</t>
  </si>
  <si>
    <t>Minimum Detectable Effect</t>
  </si>
  <si>
    <t>Significance level α</t>
  </si>
  <si>
    <t>Statistical power 1−β</t>
  </si>
  <si>
    <t>β</t>
  </si>
  <si>
    <t>Sample size</t>
  </si>
  <si>
    <t xml:space="preserve">Gross Conversion </t>
  </si>
  <si>
    <t>Ratio to Pageview</t>
  </si>
  <si>
    <t>Pageviews Needed</t>
  </si>
  <si>
    <t>Duration (days)</t>
  </si>
  <si>
    <t>Diversion</t>
  </si>
  <si>
    <t>Given a sample size of cookies visiting</t>
  </si>
  <si>
    <t>Invariant Metrics</t>
  </si>
  <si>
    <t>Control</t>
  </si>
  <si>
    <t>Experiment</t>
  </si>
  <si>
    <t>Total</t>
  </si>
  <si>
    <t>ME</t>
  </si>
  <si>
    <t>CL_lower</t>
  </si>
  <si>
    <t>CL_upper</t>
  </si>
  <si>
    <t>Observed Value</t>
  </si>
  <si>
    <t>Diff</t>
  </si>
  <si>
    <t>Pass_Sanity?</t>
  </si>
  <si>
    <t>Number of Cookies</t>
  </si>
  <si>
    <t>Number of Clicks</t>
  </si>
  <si>
    <t>Click-through-probability Diff</t>
  </si>
  <si>
    <t>Central Value for CI</t>
  </si>
  <si>
    <t>total in Control</t>
  </si>
  <si>
    <t>total in Control for Enrollments and Payments</t>
  </si>
  <si>
    <t>Total in Exp</t>
  </si>
  <si>
    <t>Dmin</t>
  </si>
  <si>
    <t>Statistical Significance</t>
  </si>
  <si>
    <t>Practical Significance</t>
  </si>
  <si>
    <t>YES</t>
  </si>
  <si>
    <t>NO</t>
  </si>
  <si>
    <t>Control Gross Conversion</t>
  </si>
  <si>
    <t>Experiment Gross Conversion</t>
  </si>
  <si>
    <t>Control Detention</t>
  </si>
  <si>
    <t>Control Net Conversion</t>
  </si>
  <si>
    <t>Experiment Detention</t>
  </si>
  <si>
    <t>Experiment Net Conversion</t>
  </si>
  <si>
    <t>Number of Success</t>
  </si>
  <si>
    <t>Alpha</t>
  </si>
  <si>
    <t>Statistical Significance?</t>
  </si>
  <si>
    <t>Number of Experiments</t>
  </si>
  <si>
    <t>Two-tail P value</t>
  </si>
  <si>
    <t>Total in Exp for enrollment and payments</t>
  </si>
  <si>
    <t>Gross Conversion Success in Exp?</t>
  </si>
  <si>
    <t>Detention Success in EXP?</t>
  </si>
  <si>
    <t>Net Conversion Success in Exp?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</si>
</sst>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_-;\-* #,##0.00_-;_-* &quot;-&quot;??_-;_-@_-"/>
    <numFmt numFmtId="164" formatCode="0.0000"/>
    <numFmt numFmtId="165" formatCode="_-* #,##0.0_-;\-* #,##0.0_-;_-* &quot;-&quot;??_-;_-@_-"/>
    <numFmt numFmtId="166" formatCode="_-* #,##0_-;\-* #,##0_-;_-* &quot;-&quot;??_-;_-@_-"/>
  </numFmts>
  <fonts count="11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0"/>
      <color rgb="FF000000"/>
      <name val="Arial"/>
    </font>
    <font>
      <sz val="10"/>
      <color rgb="FF0000FF"/>
      <name val="Arial"/>
      <charset val="204"/>
    </font>
    <font>
      <u/>
      <sz val="10"/>
      <color theme="10"/>
      <name val="Arial"/>
    </font>
    <font>
      <u/>
      <sz val="10"/>
      <color theme="11"/>
      <name val="Arial"/>
    </font>
    <font>
      <b/>
      <sz val="10"/>
      <color rgb="FF000000"/>
      <name val="Arial"/>
      <charset val="204"/>
    </font>
    <font>
      <b/>
      <sz val="12"/>
      <color rgb="FF000000"/>
      <name val="Arial"/>
      <charset val="204"/>
    </font>
    <font>
      <sz val="12"/>
      <color rgb="FF000000"/>
      <name val="Arial"/>
      <charset val="204"/>
    </font>
    <font>
      <sz val="10"/>
      <color theme="1"/>
      <name val="Arial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64">
    <xf numFmtId="0" fontId="0" fillId="0" borderId="0"/>
    <xf numFmtId="43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right"/>
    </xf>
    <xf numFmtId="164" fontId="2" fillId="0" borderId="0" xfId="0" applyNumberFormat="1" applyFont="1"/>
    <xf numFmtId="164" fontId="2" fillId="0" borderId="0" xfId="0" applyNumberFormat="1" applyFont="1" applyAlignment="1"/>
    <xf numFmtId="164" fontId="1" fillId="0" borderId="0" xfId="0" applyNumberFormat="1" applyFont="1"/>
    <xf numFmtId="0" fontId="4" fillId="0" borderId="0" xfId="0" applyFont="1" applyFill="1" applyAlignment="1"/>
    <xf numFmtId="0" fontId="7" fillId="0" borderId="0" xfId="0" applyFont="1" applyAlignment="1"/>
    <xf numFmtId="164" fontId="0" fillId="0" borderId="0" xfId="0" applyNumberFormat="1" applyFont="1" applyAlignment="1"/>
    <xf numFmtId="0" fontId="8" fillId="0" borderId="0" xfId="0" applyFont="1" applyAlignment="1"/>
    <xf numFmtId="0" fontId="9" fillId="0" borderId="0" xfId="0" applyFont="1" applyAlignment="1"/>
    <xf numFmtId="165" fontId="9" fillId="0" borderId="0" xfId="1" applyNumberFormat="1" applyFont="1" applyAlignment="1"/>
    <xf numFmtId="166" fontId="9" fillId="0" borderId="0" xfId="1" applyNumberFormat="1" applyFont="1" applyAlignment="1"/>
    <xf numFmtId="43" fontId="9" fillId="0" borderId="0" xfId="0" applyNumberFormat="1" applyFont="1" applyAlignment="1"/>
    <xf numFmtId="0" fontId="10" fillId="0" borderId="0" xfId="0" applyFont="1" applyFill="1" applyAlignment="1"/>
    <xf numFmtId="164" fontId="0" fillId="0" borderId="0" xfId="0" quotePrefix="1" applyNumberFormat="1" applyFont="1" applyAlignment="1"/>
    <xf numFmtId="0" fontId="0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</cellXfs>
  <cellStyles count="164">
    <cellStyle name="Comma" xfId="1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topLeftCell="A2" zoomScale="125" zoomScaleNormal="125" zoomScalePageLayoutView="125" workbookViewId="0">
      <selection activeCell="C42" sqref="C42"/>
    </sheetView>
  </sheetViews>
  <sheetFormatPr baseColWidth="10" defaultColWidth="14.5" defaultRowHeight="15.75" customHeight="1" x14ac:dyDescent="0"/>
  <cols>
    <col min="1" max="1" width="36.33203125" customWidth="1"/>
    <col min="2" max="2" width="20" customWidth="1"/>
    <col min="3" max="3" width="21.33203125" customWidth="1"/>
  </cols>
  <sheetData>
    <row r="1" spans="1:4" ht="12">
      <c r="A1" s="8" t="s">
        <v>43</v>
      </c>
      <c r="B1" s="8">
        <f>40000</f>
        <v>40000</v>
      </c>
    </row>
    <row r="2" spans="1:4" ht="12">
      <c r="A2" s="8" t="s">
        <v>44</v>
      </c>
      <c r="B2" s="8">
        <v>3200</v>
      </c>
    </row>
    <row r="3" spans="1:4" ht="12">
      <c r="A3" s="8" t="s">
        <v>45</v>
      </c>
      <c r="B3" s="8">
        <v>660</v>
      </c>
    </row>
    <row r="4" spans="1:4" ht="12">
      <c r="A4" s="8" t="s">
        <v>46</v>
      </c>
      <c r="B4" s="8">
        <f>B2/B1</f>
        <v>0.08</v>
      </c>
      <c r="D4" s="2"/>
    </row>
    <row r="5" spans="1:4" ht="12">
      <c r="A5" s="8" t="s">
        <v>47</v>
      </c>
      <c r="B5" s="8">
        <f>B3/B2</f>
        <v>0.20624999999999999</v>
      </c>
      <c r="C5" s="2"/>
      <c r="D5" s="7"/>
    </row>
    <row r="6" spans="1:4" ht="12">
      <c r="A6" s="8" t="s">
        <v>49</v>
      </c>
      <c r="B6" s="8">
        <v>0.53</v>
      </c>
      <c r="C6" s="2"/>
      <c r="D6" s="7"/>
    </row>
    <row r="7" spans="1:4" ht="12">
      <c r="A7" s="8" t="s">
        <v>50</v>
      </c>
      <c r="B7" s="8">
        <f>B5*B6</f>
        <v>0.10931249999999999</v>
      </c>
      <c r="C7" s="2"/>
      <c r="D7" s="7"/>
    </row>
    <row r="9" spans="1:4" ht="15.75" customHeight="1">
      <c r="A9" s="2" t="s">
        <v>54</v>
      </c>
      <c r="B9">
        <f>B3/B1</f>
        <v>1.6500000000000001E-2</v>
      </c>
    </row>
    <row r="10" spans="1:4" ht="15.75" customHeight="1">
      <c r="A10" s="16" t="s">
        <v>67</v>
      </c>
      <c r="B10">
        <v>5000</v>
      </c>
    </row>
    <row r="11" spans="1:4" ht="15.75" customHeight="1">
      <c r="A11" s="9"/>
      <c r="B11" s="9"/>
    </row>
    <row r="12" spans="1:4" ht="15.75" customHeight="1">
      <c r="A12" s="2"/>
      <c r="B12" s="10"/>
    </row>
    <row r="13" spans="1:4" ht="15.75" customHeight="1">
      <c r="A13" s="2"/>
      <c r="B13" s="10"/>
    </row>
    <row r="14" spans="1:4" ht="15.75" customHeight="1">
      <c r="A14" s="2"/>
      <c r="B14" s="10"/>
    </row>
    <row r="16" spans="1:4" ht="12"/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="125" zoomScaleNormal="125" zoomScalePageLayoutView="125" workbookViewId="0">
      <selection activeCell="B3" sqref="B3"/>
    </sheetView>
  </sheetViews>
  <sheetFormatPr baseColWidth="10" defaultRowHeight="12" x14ac:dyDescent="0"/>
  <cols>
    <col min="1" max="1" width="18.1640625" customWidth="1"/>
    <col min="2" max="2" width="18.6640625" customWidth="1"/>
  </cols>
  <sheetData>
    <row r="1" spans="1:2">
      <c r="A1" s="9" t="s">
        <v>55</v>
      </c>
      <c r="B1" s="9" t="s">
        <v>53</v>
      </c>
    </row>
    <row r="2" spans="1:2">
      <c r="A2" s="2" t="s">
        <v>48</v>
      </c>
      <c r="B2" s="10">
        <f>SQRT('Baseline Values'!B5*(1-'Baseline Values'!B5)/('Baseline Values'!B$10*'Baseline Values'!B4))</f>
        <v>2.0230604137049392E-2</v>
      </c>
    </row>
    <row r="3" spans="1:2">
      <c r="A3" s="2" t="s">
        <v>51</v>
      </c>
      <c r="B3" s="10">
        <f>SQRT('Baseline Values'!B6*(1-'Baseline Values'!B6)/('Baseline Values'!B$10*'Baseline Values'!B9))</f>
        <v>5.4949012178509081E-2</v>
      </c>
    </row>
    <row r="4" spans="1:2">
      <c r="A4" s="2" t="s">
        <v>52</v>
      </c>
      <c r="B4" s="10">
        <f>SQRT('Baseline Values'!B7*(1-'Baseline Values'!B7)/('Baseline Values'!B$10*'Baseline Values'!B4))</f>
        <v>1.5601544582488459E-2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I2" sqref="I2"/>
    </sheetView>
  </sheetViews>
  <sheetFormatPr baseColWidth="10" defaultRowHeight="15" x14ac:dyDescent="0"/>
  <cols>
    <col min="1" max="1" width="21.83203125" style="12" customWidth="1"/>
    <col min="2" max="2" width="26.1640625" style="12" customWidth="1"/>
    <col min="3" max="3" width="19" style="12" customWidth="1"/>
    <col min="4" max="4" width="25" style="12" customWidth="1"/>
    <col min="5" max="6" width="10.83203125" style="12"/>
    <col min="7" max="7" width="15" style="12" customWidth="1"/>
    <col min="8" max="8" width="19" style="12" customWidth="1"/>
    <col min="9" max="10" width="23.1640625" style="12" customWidth="1"/>
    <col min="11" max="11" width="13.6640625" style="12" customWidth="1"/>
    <col min="12" max="16384" width="10.83203125" style="12"/>
  </cols>
  <sheetData>
    <row r="1" spans="1:11" ht="17" customHeight="1">
      <c r="A1" s="11" t="s">
        <v>55</v>
      </c>
      <c r="B1" s="11" t="s">
        <v>56</v>
      </c>
      <c r="C1" s="11" t="s">
        <v>57</v>
      </c>
      <c r="D1" s="11" t="s">
        <v>58</v>
      </c>
      <c r="E1" s="11" t="s">
        <v>60</v>
      </c>
      <c r="F1" s="11" t="s">
        <v>59</v>
      </c>
      <c r="G1" s="11" t="s">
        <v>61</v>
      </c>
      <c r="H1" s="12" t="s">
        <v>63</v>
      </c>
      <c r="I1" s="12" t="s">
        <v>64</v>
      </c>
      <c r="J1" s="12" t="s">
        <v>66</v>
      </c>
      <c r="K1" s="12" t="s">
        <v>65</v>
      </c>
    </row>
    <row r="2" spans="1:11">
      <c r="A2" s="11" t="s">
        <v>62</v>
      </c>
      <c r="B2" s="12">
        <f>'Baseline Values'!B5</f>
        <v>0.20624999999999999</v>
      </c>
      <c r="C2" s="12">
        <v>0.01</v>
      </c>
      <c r="D2" s="12">
        <v>0.05</v>
      </c>
      <c r="E2" s="12">
        <v>0.2</v>
      </c>
      <c r="F2" s="12">
        <f>1-E2</f>
        <v>0.8</v>
      </c>
      <c r="G2" s="12">
        <v>25835</v>
      </c>
      <c r="H2" s="12">
        <f>'Baseline Values'!B4</f>
        <v>0.08</v>
      </c>
      <c r="I2" s="14">
        <f>G2*2/H2</f>
        <v>645875</v>
      </c>
      <c r="J2" s="13">
        <v>0.7</v>
      </c>
      <c r="K2" s="15">
        <f>I2/'Baseline Values'!B$1/J2</f>
        <v>23.066964285714288</v>
      </c>
    </row>
    <row r="3" spans="1:11">
      <c r="A3" s="11" t="s">
        <v>51</v>
      </c>
      <c r="B3" s="12">
        <f>'Baseline Values'!B6</f>
        <v>0.53</v>
      </c>
      <c r="C3" s="12">
        <v>0.01</v>
      </c>
      <c r="D3" s="12">
        <v>0.05</v>
      </c>
      <c r="E3" s="12">
        <v>0.2</v>
      </c>
      <c r="F3" s="12">
        <f t="shared" ref="F3:F4" si="0">1-E3</f>
        <v>0.8</v>
      </c>
      <c r="G3" s="12">
        <v>39115</v>
      </c>
      <c r="H3" s="12">
        <f>'Baseline Values'!B9</f>
        <v>1.6500000000000001E-2</v>
      </c>
      <c r="I3" s="14">
        <f t="shared" ref="I3:I4" si="1">G3*2/H3</f>
        <v>4741212.1212121211</v>
      </c>
      <c r="J3" s="13">
        <v>1</v>
      </c>
      <c r="K3" s="15">
        <f>I3/'Baseline Values'!B$1/J3</f>
        <v>118.53030303030303</v>
      </c>
    </row>
    <row r="4" spans="1:11">
      <c r="A4" s="11" t="s">
        <v>52</v>
      </c>
      <c r="B4" s="12">
        <f>'Baseline Values'!B7</f>
        <v>0.10931249999999999</v>
      </c>
      <c r="C4" s="12">
        <v>7.4999999999999997E-3</v>
      </c>
      <c r="D4" s="12">
        <v>0.05</v>
      </c>
      <c r="E4" s="12">
        <v>0.2</v>
      </c>
      <c r="F4" s="12">
        <f t="shared" si="0"/>
        <v>0.8</v>
      </c>
      <c r="G4" s="12">
        <v>27413</v>
      </c>
      <c r="H4" s="12">
        <f>'Baseline Values'!B4</f>
        <v>0.08</v>
      </c>
      <c r="I4" s="14">
        <f t="shared" si="1"/>
        <v>685325</v>
      </c>
      <c r="J4" s="13">
        <v>0.7</v>
      </c>
      <c r="K4" s="15">
        <f>I4/'Baseline Values'!B$1/J4</f>
        <v>24.47589285714286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zoomScale="125" zoomScaleNormal="125" zoomScalePageLayoutView="125" workbookViewId="0">
      <pane ySplit="1" topLeftCell="A2" activePane="bottomLeft" state="frozen"/>
      <selection pane="bottomLeft" activeCell="A38" sqref="A38"/>
    </sheetView>
  </sheetViews>
  <sheetFormatPr baseColWidth="10" defaultColWidth="14.5" defaultRowHeight="15.75" customHeight="1" x14ac:dyDescent="0"/>
  <cols>
    <col min="1" max="1" width="43.6640625" customWidth="1"/>
  </cols>
  <sheetData>
    <row r="1" spans="1:9" ht="15.75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G1" s="3"/>
      <c r="H1" s="3"/>
      <c r="I1" s="3"/>
    </row>
    <row r="2" spans="1:9" ht="15.75" customHeight="1">
      <c r="A2" s="19" t="s">
        <v>5</v>
      </c>
      <c r="B2" s="20">
        <v>7723</v>
      </c>
      <c r="C2" s="20">
        <v>687</v>
      </c>
      <c r="D2" s="20">
        <v>134</v>
      </c>
      <c r="E2" s="20">
        <v>70</v>
      </c>
    </row>
    <row r="3" spans="1:9" ht="15.75" customHeight="1">
      <c r="A3" s="19" t="s">
        <v>6</v>
      </c>
      <c r="B3" s="20">
        <v>9102</v>
      </c>
      <c r="C3" s="20">
        <v>779</v>
      </c>
      <c r="D3" s="20">
        <v>147</v>
      </c>
      <c r="E3" s="20">
        <v>70</v>
      </c>
    </row>
    <row r="4" spans="1:9" ht="15.75" customHeight="1">
      <c r="A4" s="19" t="s">
        <v>7</v>
      </c>
      <c r="B4" s="20">
        <v>10511</v>
      </c>
      <c r="C4" s="20">
        <v>909</v>
      </c>
      <c r="D4" s="20">
        <v>167</v>
      </c>
      <c r="E4" s="20">
        <v>95</v>
      </c>
    </row>
    <row r="5" spans="1:9" ht="15.75" customHeight="1">
      <c r="A5" s="19" t="s">
        <v>8</v>
      </c>
      <c r="B5" s="20">
        <v>9871</v>
      </c>
      <c r="C5" s="20">
        <v>836</v>
      </c>
      <c r="D5" s="20">
        <v>156</v>
      </c>
      <c r="E5" s="20">
        <v>105</v>
      </c>
    </row>
    <row r="6" spans="1:9" ht="15.75" customHeight="1">
      <c r="A6" s="19" t="s">
        <v>9</v>
      </c>
      <c r="B6" s="20">
        <v>10014</v>
      </c>
      <c r="C6" s="20">
        <v>837</v>
      </c>
      <c r="D6" s="20">
        <v>163</v>
      </c>
      <c r="E6" s="20">
        <v>64</v>
      </c>
    </row>
    <row r="7" spans="1:9" ht="15.75" customHeight="1">
      <c r="A7" s="19" t="s">
        <v>10</v>
      </c>
      <c r="B7" s="20">
        <v>9670</v>
      </c>
      <c r="C7" s="20">
        <v>823</v>
      </c>
      <c r="D7" s="20">
        <v>138</v>
      </c>
      <c r="E7" s="20">
        <v>82</v>
      </c>
    </row>
    <row r="8" spans="1:9" ht="15.75" customHeight="1">
      <c r="A8" s="19" t="s">
        <v>11</v>
      </c>
      <c r="B8" s="20">
        <v>9008</v>
      </c>
      <c r="C8" s="20">
        <v>748</v>
      </c>
      <c r="D8" s="20">
        <v>146</v>
      </c>
      <c r="E8" s="20">
        <v>76</v>
      </c>
    </row>
    <row r="9" spans="1:9" ht="15.75" customHeight="1">
      <c r="A9" s="19" t="s">
        <v>12</v>
      </c>
      <c r="B9" s="20">
        <v>7434</v>
      </c>
      <c r="C9" s="20">
        <v>632</v>
      </c>
      <c r="D9" s="20">
        <v>110</v>
      </c>
      <c r="E9" s="20">
        <v>70</v>
      </c>
    </row>
    <row r="10" spans="1:9" ht="15.75" customHeight="1">
      <c r="A10" s="19" t="s">
        <v>13</v>
      </c>
      <c r="B10" s="20">
        <v>8459</v>
      </c>
      <c r="C10" s="20">
        <v>691</v>
      </c>
      <c r="D10" s="20">
        <v>131</v>
      </c>
      <c r="E10" s="20">
        <v>60</v>
      </c>
    </row>
    <row r="11" spans="1:9" ht="15.75" customHeight="1">
      <c r="A11" s="19" t="s">
        <v>14</v>
      </c>
      <c r="B11" s="20">
        <v>10667</v>
      </c>
      <c r="C11" s="20">
        <v>861</v>
      </c>
      <c r="D11" s="20">
        <v>165</v>
      </c>
      <c r="E11" s="20">
        <v>97</v>
      </c>
    </row>
    <row r="12" spans="1:9" ht="15.75" customHeight="1">
      <c r="A12" s="19" t="s">
        <v>15</v>
      </c>
      <c r="B12" s="20">
        <v>10660</v>
      </c>
      <c r="C12" s="20">
        <v>867</v>
      </c>
      <c r="D12" s="20">
        <v>196</v>
      </c>
      <c r="E12" s="20">
        <v>105</v>
      </c>
    </row>
    <row r="13" spans="1:9" ht="15.75" customHeight="1">
      <c r="A13" s="19" t="s">
        <v>16</v>
      </c>
      <c r="B13" s="20">
        <v>9947</v>
      </c>
      <c r="C13" s="20">
        <v>838</v>
      </c>
      <c r="D13" s="20">
        <v>162</v>
      </c>
      <c r="E13" s="20">
        <v>92</v>
      </c>
    </row>
    <row r="14" spans="1:9" ht="15.75" customHeight="1">
      <c r="A14" s="19" t="s">
        <v>17</v>
      </c>
      <c r="B14" s="20">
        <v>8324</v>
      </c>
      <c r="C14" s="20">
        <v>665</v>
      </c>
      <c r="D14" s="20">
        <v>127</v>
      </c>
      <c r="E14" s="20">
        <v>56</v>
      </c>
    </row>
    <row r="15" spans="1:9" ht="15.75" customHeight="1">
      <c r="A15" s="19" t="s">
        <v>18</v>
      </c>
      <c r="B15" s="20">
        <v>9434</v>
      </c>
      <c r="C15" s="20">
        <v>673</v>
      </c>
      <c r="D15" s="20">
        <v>220</v>
      </c>
      <c r="E15" s="20">
        <v>122</v>
      </c>
    </row>
    <row r="16" spans="1:9" ht="15.75" customHeight="1">
      <c r="A16" s="19" t="s">
        <v>19</v>
      </c>
      <c r="B16" s="20">
        <v>8687</v>
      </c>
      <c r="C16" s="20">
        <v>691</v>
      </c>
      <c r="D16" s="20">
        <v>176</v>
      </c>
      <c r="E16" s="20">
        <v>128</v>
      </c>
    </row>
    <row r="17" spans="1:5" ht="15.75" customHeight="1">
      <c r="A17" s="19" t="s">
        <v>20</v>
      </c>
      <c r="B17" s="20">
        <v>8896</v>
      </c>
      <c r="C17" s="20">
        <v>708</v>
      </c>
      <c r="D17" s="20">
        <v>161</v>
      </c>
      <c r="E17" s="20">
        <v>104</v>
      </c>
    </row>
    <row r="18" spans="1:5" ht="15.75" customHeight="1">
      <c r="A18" s="19" t="s">
        <v>21</v>
      </c>
      <c r="B18" s="20">
        <v>9535</v>
      </c>
      <c r="C18" s="20">
        <v>759</v>
      </c>
      <c r="D18" s="20">
        <v>233</v>
      </c>
      <c r="E18" s="20">
        <v>124</v>
      </c>
    </row>
    <row r="19" spans="1:5" ht="15.75" customHeight="1">
      <c r="A19" s="19" t="s">
        <v>22</v>
      </c>
      <c r="B19" s="20">
        <v>9363</v>
      </c>
      <c r="C19" s="20">
        <v>736</v>
      </c>
      <c r="D19" s="20">
        <v>154</v>
      </c>
      <c r="E19" s="20">
        <v>91</v>
      </c>
    </row>
    <row r="20" spans="1:5" ht="15.75" customHeight="1">
      <c r="A20" s="19" t="s">
        <v>23</v>
      </c>
      <c r="B20" s="20">
        <v>9327</v>
      </c>
      <c r="C20" s="20">
        <v>739</v>
      </c>
      <c r="D20" s="20">
        <v>196</v>
      </c>
      <c r="E20" s="20">
        <v>86</v>
      </c>
    </row>
    <row r="21" spans="1:5" ht="15.75" customHeight="1">
      <c r="A21" s="19" t="s">
        <v>24</v>
      </c>
      <c r="B21" s="20">
        <v>9345</v>
      </c>
      <c r="C21" s="20">
        <v>734</v>
      </c>
      <c r="D21" s="20">
        <v>167</v>
      </c>
      <c r="E21" s="20">
        <v>75</v>
      </c>
    </row>
    <row r="22" spans="1:5" ht="15.75" customHeight="1">
      <c r="A22" s="19" t="s">
        <v>25</v>
      </c>
      <c r="B22" s="20">
        <v>8890</v>
      </c>
      <c r="C22" s="20">
        <v>706</v>
      </c>
      <c r="D22" s="20">
        <v>174</v>
      </c>
      <c r="E22" s="20">
        <v>101</v>
      </c>
    </row>
    <row r="23" spans="1:5" ht="15.75" customHeight="1">
      <c r="A23" s="19" t="s">
        <v>26</v>
      </c>
      <c r="B23" s="20">
        <v>8460</v>
      </c>
      <c r="C23" s="20">
        <v>681</v>
      </c>
      <c r="D23" s="20">
        <v>156</v>
      </c>
      <c r="E23" s="20">
        <v>93</v>
      </c>
    </row>
    <row r="24" spans="1:5" ht="15.75" customHeight="1">
      <c r="A24" s="19" t="s">
        <v>27</v>
      </c>
      <c r="B24" s="20">
        <v>8836</v>
      </c>
      <c r="C24" s="20">
        <v>693</v>
      </c>
      <c r="D24" s="20">
        <v>206</v>
      </c>
      <c r="E24" s="20">
        <v>67</v>
      </c>
    </row>
    <row r="25" spans="1:5" ht="15.75" customHeight="1">
      <c r="A25" s="19" t="s">
        <v>28</v>
      </c>
      <c r="B25" s="20">
        <v>9437</v>
      </c>
      <c r="C25" s="20">
        <v>788</v>
      </c>
      <c r="D25" s="19"/>
      <c r="E25" s="21"/>
    </row>
    <row r="26" spans="1:5" ht="15.75" customHeight="1">
      <c r="A26" s="19" t="s">
        <v>29</v>
      </c>
      <c r="B26" s="20">
        <v>9420</v>
      </c>
      <c r="C26" s="20">
        <v>781</v>
      </c>
      <c r="D26" s="19"/>
      <c r="E26" s="21"/>
    </row>
    <row r="27" spans="1:5" ht="15.75" customHeight="1">
      <c r="A27" s="19" t="s">
        <v>30</v>
      </c>
      <c r="B27" s="20">
        <v>9570</v>
      </c>
      <c r="C27" s="20">
        <v>805</v>
      </c>
      <c r="D27" s="19"/>
      <c r="E27" s="21"/>
    </row>
    <row r="28" spans="1:5" ht="15.75" customHeight="1">
      <c r="A28" s="19" t="s">
        <v>31</v>
      </c>
      <c r="B28" s="20">
        <v>9921</v>
      </c>
      <c r="C28" s="20">
        <v>830</v>
      </c>
      <c r="D28" s="19"/>
      <c r="E28" s="21"/>
    </row>
    <row r="29" spans="1:5" ht="15.75" customHeight="1">
      <c r="A29" s="19" t="s">
        <v>32</v>
      </c>
      <c r="B29" s="20">
        <v>9424</v>
      </c>
      <c r="C29" s="20">
        <v>781</v>
      </c>
      <c r="D29" s="19"/>
      <c r="E29" s="21"/>
    </row>
    <row r="30" spans="1:5" ht="15.75" customHeight="1">
      <c r="A30" s="19" t="s">
        <v>33</v>
      </c>
      <c r="B30" s="20">
        <v>9010</v>
      </c>
      <c r="C30" s="20">
        <v>756</v>
      </c>
      <c r="D30" s="19"/>
      <c r="E30" s="21"/>
    </row>
    <row r="31" spans="1:5" ht="15.75" customHeight="1">
      <c r="A31" s="19" t="s">
        <v>34</v>
      </c>
      <c r="B31" s="20">
        <v>9656</v>
      </c>
      <c r="C31" s="20">
        <v>825</v>
      </c>
      <c r="D31" s="19"/>
      <c r="E31" s="21"/>
    </row>
    <row r="32" spans="1:5" ht="15.75" customHeight="1">
      <c r="A32" s="19" t="s">
        <v>35</v>
      </c>
      <c r="B32" s="20">
        <v>10419</v>
      </c>
      <c r="C32" s="20">
        <v>874</v>
      </c>
      <c r="D32" s="19"/>
      <c r="E32" s="21"/>
    </row>
    <row r="33" spans="1:5" ht="15.75" customHeight="1">
      <c r="A33" s="19" t="s">
        <v>36</v>
      </c>
      <c r="B33" s="20">
        <v>9880</v>
      </c>
      <c r="C33" s="20">
        <v>830</v>
      </c>
      <c r="D33" s="19"/>
      <c r="E33" s="21"/>
    </row>
    <row r="34" spans="1:5" ht="15.75" customHeight="1">
      <c r="A34" s="19" t="s">
        <v>37</v>
      </c>
      <c r="B34" s="20">
        <v>10134</v>
      </c>
      <c r="C34" s="20">
        <v>801</v>
      </c>
      <c r="D34" s="19"/>
      <c r="E34" s="21"/>
    </row>
    <row r="35" spans="1:5" ht="15.75" customHeight="1">
      <c r="A35" s="19" t="s">
        <v>38</v>
      </c>
      <c r="B35" s="20">
        <v>9717</v>
      </c>
      <c r="C35" s="20">
        <v>814</v>
      </c>
      <c r="D35" s="19"/>
      <c r="E35" s="21"/>
    </row>
    <row r="36" spans="1:5" ht="15.75" customHeight="1">
      <c r="A36" s="19" t="s">
        <v>39</v>
      </c>
      <c r="B36" s="20">
        <v>9192</v>
      </c>
      <c r="C36" s="20">
        <v>735</v>
      </c>
      <c r="D36" s="19"/>
      <c r="E36" s="21"/>
    </row>
    <row r="37" spans="1:5" ht="15.75" customHeight="1">
      <c r="A37" s="19" t="s">
        <v>40</v>
      </c>
      <c r="B37" s="20">
        <v>8630</v>
      </c>
      <c r="C37" s="20">
        <v>743</v>
      </c>
      <c r="D37" s="19"/>
      <c r="E37" s="21"/>
    </row>
    <row r="38" spans="1:5" ht="15.75" customHeight="1">
      <c r="A38" s="19" t="s">
        <v>41</v>
      </c>
      <c r="B38" s="20">
        <v>8970</v>
      </c>
      <c r="C38" s="20">
        <v>722</v>
      </c>
      <c r="D38" s="19"/>
      <c r="E38" s="21"/>
    </row>
    <row r="39" spans="1:5" ht="15.75" customHeight="1">
      <c r="A39" s="2" t="s">
        <v>83</v>
      </c>
      <c r="B39" s="4">
        <f>SUM(B2:B24)</f>
        <v>212163</v>
      </c>
      <c r="C39" s="4">
        <f>SUM(C2:C24)</f>
        <v>17293</v>
      </c>
      <c r="D39" s="4">
        <f t="shared" ref="D39:E39" si="0">SUM(D2:D38)</f>
        <v>3785</v>
      </c>
      <c r="E39" s="4">
        <f t="shared" si="0"/>
        <v>2033</v>
      </c>
    </row>
    <row r="40" spans="1:5" ht="15.75" customHeight="1">
      <c r="A40" s="1" t="s">
        <v>82</v>
      </c>
      <c r="B40" s="4">
        <f>SUM(B2:B38)</f>
        <v>345543</v>
      </c>
      <c r="C40" s="4">
        <f t="shared" ref="C40:E40" si="1">SUM(C2:C38)</f>
        <v>28378</v>
      </c>
      <c r="D40" s="4">
        <f t="shared" si="1"/>
        <v>3785</v>
      </c>
      <c r="E40" s="4">
        <f t="shared" si="1"/>
        <v>2033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="125" zoomScaleNormal="125" zoomScalePageLayoutView="125" workbookViewId="0">
      <pane ySplit="1" topLeftCell="A2" activePane="bottomLeft" state="frozen"/>
      <selection pane="bottomLeft"/>
    </sheetView>
  </sheetViews>
  <sheetFormatPr baseColWidth="10" defaultColWidth="14.5" defaultRowHeight="15.75" customHeight="1" x14ac:dyDescent="0"/>
  <cols>
    <col min="1" max="1" width="18.5" customWidth="1"/>
    <col min="7" max="7" width="17" customWidth="1"/>
    <col min="8" max="8" width="16" customWidth="1"/>
    <col min="9" max="9" width="23.5" customWidth="1"/>
    <col min="11" max="11" width="17.5" customWidth="1"/>
  </cols>
  <sheetData>
    <row r="1" spans="1:12" ht="15.75" customHeight="1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G1" s="3"/>
      <c r="H1" s="3"/>
      <c r="I1" s="3"/>
      <c r="J1" s="3"/>
      <c r="K1" s="3"/>
      <c r="L1" s="3"/>
    </row>
    <row r="2" spans="1:12" ht="15.75" customHeight="1">
      <c r="A2" s="19" t="s">
        <v>5</v>
      </c>
      <c r="B2" s="20">
        <v>7716</v>
      </c>
      <c r="C2" s="20">
        <v>686</v>
      </c>
      <c r="D2" s="20">
        <v>105</v>
      </c>
      <c r="E2" s="20">
        <v>34</v>
      </c>
    </row>
    <row r="3" spans="1:12" ht="15.75" customHeight="1">
      <c r="A3" s="19" t="s">
        <v>6</v>
      </c>
      <c r="B3" s="20">
        <v>9288</v>
      </c>
      <c r="C3" s="20">
        <v>785</v>
      </c>
      <c r="D3" s="20">
        <v>116</v>
      </c>
      <c r="E3" s="20">
        <v>91</v>
      </c>
    </row>
    <row r="4" spans="1:12" ht="15.75" customHeight="1">
      <c r="A4" s="19" t="s">
        <v>7</v>
      </c>
      <c r="B4" s="20">
        <v>10480</v>
      </c>
      <c r="C4" s="20">
        <v>884</v>
      </c>
      <c r="D4" s="20">
        <v>145</v>
      </c>
      <c r="E4" s="20">
        <v>79</v>
      </c>
    </row>
    <row r="5" spans="1:12" ht="15.75" customHeight="1">
      <c r="A5" s="19" t="s">
        <v>8</v>
      </c>
      <c r="B5" s="20">
        <v>9867</v>
      </c>
      <c r="C5" s="20">
        <v>827</v>
      </c>
      <c r="D5" s="20">
        <v>138</v>
      </c>
      <c r="E5" s="20">
        <v>92</v>
      </c>
    </row>
    <row r="6" spans="1:12" ht="15.75" customHeight="1">
      <c r="A6" s="19" t="s">
        <v>9</v>
      </c>
      <c r="B6" s="20">
        <v>9793</v>
      </c>
      <c r="C6" s="20">
        <v>832</v>
      </c>
      <c r="D6" s="20">
        <v>140</v>
      </c>
      <c r="E6" s="20">
        <v>94</v>
      </c>
    </row>
    <row r="7" spans="1:12" ht="15.75" customHeight="1">
      <c r="A7" s="19" t="s">
        <v>10</v>
      </c>
      <c r="B7" s="20">
        <v>9500</v>
      </c>
      <c r="C7" s="20">
        <v>788</v>
      </c>
      <c r="D7" s="20">
        <v>129</v>
      </c>
      <c r="E7" s="20">
        <v>61</v>
      </c>
    </row>
    <row r="8" spans="1:12" ht="15.75" customHeight="1">
      <c r="A8" s="19" t="s">
        <v>11</v>
      </c>
      <c r="B8" s="20">
        <v>9088</v>
      </c>
      <c r="C8" s="20">
        <v>780</v>
      </c>
      <c r="D8" s="20">
        <v>127</v>
      </c>
      <c r="E8" s="20">
        <v>44</v>
      </c>
    </row>
    <row r="9" spans="1:12" ht="15.75" customHeight="1">
      <c r="A9" s="19" t="s">
        <v>12</v>
      </c>
      <c r="B9" s="20">
        <v>7664</v>
      </c>
      <c r="C9" s="20">
        <v>652</v>
      </c>
      <c r="D9" s="20">
        <v>94</v>
      </c>
      <c r="E9" s="20">
        <v>62</v>
      </c>
    </row>
    <row r="10" spans="1:12" ht="15.75" customHeight="1">
      <c r="A10" s="19" t="s">
        <v>13</v>
      </c>
      <c r="B10" s="20">
        <v>8434</v>
      </c>
      <c r="C10" s="20">
        <v>697</v>
      </c>
      <c r="D10" s="20">
        <v>120</v>
      </c>
      <c r="E10" s="20">
        <v>77</v>
      </c>
    </row>
    <row r="11" spans="1:12" ht="15.75" customHeight="1">
      <c r="A11" s="19" t="s">
        <v>14</v>
      </c>
      <c r="B11" s="20">
        <v>10496</v>
      </c>
      <c r="C11" s="20">
        <v>860</v>
      </c>
      <c r="D11" s="20">
        <v>153</v>
      </c>
      <c r="E11" s="20">
        <v>98</v>
      </c>
    </row>
    <row r="12" spans="1:12" ht="15.75" customHeight="1">
      <c r="A12" s="19" t="s">
        <v>15</v>
      </c>
      <c r="B12" s="20">
        <v>10551</v>
      </c>
      <c r="C12" s="20">
        <v>864</v>
      </c>
      <c r="D12" s="20">
        <v>143</v>
      </c>
      <c r="E12" s="20">
        <v>71</v>
      </c>
    </row>
    <row r="13" spans="1:12" ht="15.75" customHeight="1">
      <c r="A13" s="19" t="s">
        <v>16</v>
      </c>
      <c r="B13" s="20">
        <v>9737</v>
      </c>
      <c r="C13" s="20">
        <v>801</v>
      </c>
      <c r="D13" s="20">
        <v>128</v>
      </c>
      <c r="E13" s="20">
        <v>70</v>
      </c>
    </row>
    <row r="14" spans="1:12" ht="15.75" customHeight="1">
      <c r="A14" s="19" t="s">
        <v>17</v>
      </c>
      <c r="B14" s="20">
        <v>8176</v>
      </c>
      <c r="C14" s="20">
        <v>642</v>
      </c>
      <c r="D14" s="20">
        <v>122</v>
      </c>
      <c r="E14" s="20">
        <v>68</v>
      </c>
    </row>
    <row r="15" spans="1:12" ht="15.75" customHeight="1">
      <c r="A15" s="19" t="s">
        <v>18</v>
      </c>
      <c r="B15" s="20">
        <v>9402</v>
      </c>
      <c r="C15" s="20">
        <v>697</v>
      </c>
      <c r="D15" s="20">
        <v>194</v>
      </c>
      <c r="E15" s="20">
        <v>94</v>
      </c>
    </row>
    <row r="16" spans="1:12" ht="15.75" customHeight="1">
      <c r="A16" s="19" t="s">
        <v>19</v>
      </c>
      <c r="B16" s="20">
        <v>8669</v>
      </c>
      <c r="C16" s="20">
        <v>669</v>
      </c>
      <c r="D16" s="20">
        <v>127</v>
      </c>
      <c r="E16" s="20">
        <v>81</v>
      </c>
    </row>
    <row r="17" spans="1:5" ht="15.75" customHeight="1">
      <c r="A17" s="19" t="s">
        <v>20</v>
      </c>
      <c r="B17" s="20">
        <v>8881</v>
      </c>
      <c r="C17" s="20">
        <v>693</v>
      </c>
      <c r="D17" s="20">
        <v>153</v>
      </c>
      <c r="E17" s="20">
        <v>101</v>
      </c>
    </row>
    <row r="18" spans="1:5" ht="15.75" customHeight="1">
      <c r="A18" s="19" t="s">
        <v>21</v>
      </c>
      <c r="B18" s="20">
        <v>9655</v>
      </c>
      <c r="C18" s="20">
        <v>771</v>
      </c>
      <c r="D18" s="20">
        <v>213</v>
      </c>
      <c r="E18" s="20">
        <v>119</v>
      </c>
    </row>
    <row r="19" spans="1:5" ht="15.75" customHeight="1">
      <c r="A19" s="19" t="s">
        <v>22</v>
      </c>
      <c r="B19" s="20">
        <v>9396</v>
      </c>
      <c r="C19" s="20">
        <v>736</v>
      </c>
      <c r="D19" s="20">
        <v>162</v>
      </c>
      <c r="E19" s="20">
        <v>120</v>
      </c>
    </row>
    <row r="20" spans="1:5" ht="15.75" customHeight="1">
      <c r="A20" s="19" t="s">
        <v>23</v>
      </c>
      <c r="B20" s="20">
        <v>9262</v>
      </c>
      <c r="C20" s="20">
        <v>727</v>
      </c>
      <c r="D20" s="20">
        <v>201</v>
      </c>
      <c r="E20" s="20">
        <v>96</v>
      </c>
    </row>
    <row r="21" spans="1:5" ht="15.75" customHeight="1">
      <c r="A21" s="19" t="s">
        <v>24</v>
      </c>
      <c r="B21" s="20">
        <v>9308</v>
      </c>
      <c r="C21" s="20">
        <v>728</v>
      </c>
      <c r="D21" s="20">
        <v>207</v>
      </c>
      <c r="E21" s="20">
        <v>67</v>
      </c>
    </row>
    <row r="22" spans="1:5" ht="15.75" customHeight="1">
      <c r="A22" s="19" t="s">
        <v>25</v>
      </c>
      <c r="B22" s="20">
        <v>8715</v>
      </c>
      <c r="C22" s="20">
        <v>722</v>
      </c>
      <c r="D22" s="20">
        <v>182</v>
      </c>
      <c r="E22" s="20">
        <v>123</v>
      </c>
    </row>
    <row r="23" spans="1:5" ht="15.75" customHeight="1">
      <c r="A23" s="19" t="s">
        <v>26</v>
      </c>
      <c r="B23" s="20">
        <v>8448</v>
      </c>
      <c r="C23" s="20">
        <v>695</v>
      </c>
      <c r="D23" s="20">
        <v>142</v>
      </c>
      <c r="E23" s="20">
        <v>100</v>
      </c>
    </row>
    <row r="24" spans="1:5" ht="15.75" customHeight="1">
      <c r="A24" s="19" t="s">
        <v>27</v>
      </c>
      <c r="B24" s="20">
        <v>8836</v>
      </c>
      <c r="C24" s="20">
        <v>724</v>
      </c>
      <c r="D24" s="20">
        <v>182</v>
      </c>
      <c r="E24" s="20">
        <v>103</v>
      </c>
    </row>
    <row r="25" spans="1:5" ht="15.75" customHeight="1">
      <c r="A25" s="19" t="s">
        <v>28</v>
      </c>
      <c r="B25" s="20">
        <v>9359</v>
      </c>
      <c r="C25" s="20">
        <v>789</v>
      </c>
      <c r="D25" s="21"/>
      <c r="E25" s="21"/>
    </row>
    <row r="26" spans="1:5" ht="15.75" customHeight="1">
      <c r="A26" s="19" t="s">
        <v>29</v>
      </c>
      <c r="B26" s="20">
        <v>9427</v>
      </c>
      <c r="C26" s="20">
        <v>743</v>
      </c>
      <c r="D26" s="21"/>
      <c r="E26" s="21"/>
    </row>
    <row r="27" spans="1:5" ht="15.75" customHeight="1">
      <c r="A27" s="19" t="s">
        <v>30</v>
      </c>
      <c r="B27" s="20">
        <v>9633</v>
      </c>
      <c r="C27" s="20">
        <v>808</v>
      </c>
      <c r="D27" s="21"/>
      <c r="E27" s="21"/>
    </row>
    <row r="28" spans="1:5" ht="15.75" customHeight="1">
      <c r="A28" s="19" t="s">
        <v>31</v>
      </c>
      <c r="B28" s="20">
        <v>9842</v>
      </c>
      <c r="C28" s="20">
        <v>831</v>
      </c>
      <c r="D28" s="21"/>
      <c r="E28" s="21"/>
    </row>
    <row r="29" spans="1:5" ht="15.75" customHeight="1">
      <c r="A29" s="19" t="s">
        <v>32</v>
      </c>
      <c r="B29" s="20">
        <v>9272</v>
      </c>
      <c r="C29" s="20">
        <v>767</v>
      </c>
      <c r="D29" s="21"/>
      <c r="E29" s="21"/>
    </row>
    <row r="30" spans="1:5" ht="15.75" customHeight="1">
      <c r="A30" s="19" t="s">
        <v>33</v>
      </c>
      <c r="B30" s="20">
        <v>8969</v>
      </c>
      <c r="C30" s="20">
        <v>760</v>
      </c>
      <c r="D30" s="21"/>
      <c r="E30" s="21"/>
    </row>
    <row r="31" spans="1:5" ht="15.75" customHeight="1">
      <c r="A31" s="19" t="s">
        <v>34</v>
      </c>
      <c r="B31" s="20">
        <v>9697</v>
      </c>
      <c r="C31" s="20">
        <v>850</v>
      </c>
      <c r="D31" s="21"/>
      <c r="E31" s="21"/>
    </row>
    <row r="32" spans="1:5" ht="15.75" customHeight="1">
      <c r="A32" s="19" t="s">
        <v>35</v>
      </c>
      <c r="B32" s="20">
        <v>10445</v>
      </c>
      <c r="C32" s="20">
        <v>851</v>
      </c>
      <c r="D32" s="21"/>
      <c r="E32" s="21"/>
    </row>
    <row r="33" spans="1:13" ht="15.75" customHeight="1">
      <c r="A33" s="19" t="s">
        <v>36</v>
      </c>
      <c r="B33" s="20">
        <v>9931</v>
      </c>
      <c r="C33" s="20">
        <v>831</v>
      </c>
      <c r="D33" s="21"/>
      <c r="E33" s="21"/>
    </row>
    <row r="34" spans="1:13" ht="15.75" customHeight="1">
      <c r="A34" s="19" t="s">
        <v>37</v>
      </c>
      <c r="B34" s="20">
        <v>10042</v>
      </c>
      <c r="C34" s="20">
        <v>802</v>
      </c>
      <c r="D34" s="21"/>
      <c r="E34" s="21"/>
    </row>
    <row r="35" spans="1:13" ht="15.75" customHeight="1">
      <c r="A35" s="19" t="s">
        <v>38</v>
      </c>
      <c r="B35" s="20">
        <v>9721</v>
      </c>
      <c r="C35" s="20">
        <v>829</v>
      </c>
      <c r="D35" s="21"/>
      <c r="E35" s="21"/>
    </row>
    <row r="36" spans="1:13" ht="15.75" customHeight="1">
      <c r="A36" s="19" t="s">
        <v>39</v>
      </c>
      <c r="B36" s="20">
        <v>9304</v>
      </c>
      <c r="C36" s="20">
        <v>770</v>
      </c>
      <c r="D36" s="21"/>
      <c r="E36" s="21"/>
    </row>
    <row r="37" spans="1:13" ht="15.75" customHeight="1">
      <c r="A37" s="19" t="s">
        <v>40</v>
      </c>
      <c r="B37" s="20">
        <v>8668</v>
      </c>
      <c r="C37" s="20">
        <v>724</v>
      </c>
      <c r="D37" s="21"/>
      <c r="E37" s="21"/>
    </row>
    <row r="38" spans="1:13" ht="15.75" customHeight="1">
      <c r="A38" s="19" t="s">
        <v>41</v>
      </c>
      <c r="B38" s="20">
        <v>8988</v>
      </c>
      <c r="C38" s="20">
        <v>710</v>
      </c>
      <c r="D38" s="21"/>
      <c r="E38" s="21"/>
      <c r="F38" s="3"/>
      <c r="G38" s="3"/>
      <c r="H38" s="3"/>
      <c r="I38" s="3"/>
      <c r="J38" s="3"/>
      <c r="K38" s="3"/>
      <c r="L38" s="3"/>
      <c r="M38" s="3"/>
    </row>
    <row r="39" spans="1:13" ht="15.75" customHeight="1">
      <c r="A39" s="2" t="s">
        <v>101</v>
      </c>
      <c r="B39" s="3">
        <f>SUM(B2:B24)</f>
        <v>211362</v>
      </c>
      <c r="C39" s="3">
        <f>SUM(C2:C24)</f>
        <v>17260</v>
      </c>
      <c r="D39" s="3">
        <f>SUM(D2:D24)</f>
        <v>3423</v>
      </c>
      <c r="E39" s="3">
        <f t="shared" ref="E39" si="0">SUM(E2:E24)</f>
        <v>1945</v>
      </c>
      <c r="F39" s="5"/>
    </row>
    <row r="40" spans="1:13" ht="15.75" customHeight="1">
      <c r="A40" s="2" t="s">
        <v>84</v>
      </c>
      <c r="B40" s="3">
        <f>SUM(B2:B38)</f>
        <v>344660</v>
      </c>
      <c r="C40" s="3">
        <f>SUM(C2:C38)</f>
        <v>28325</v>
      </c>
      <c r="D40" s="3">
        <f t="shared" ref="D40:E40" si="1">SUM(D2:D38)</f>
        <v>3423</v>
      </c>
      <c r="E40" s="3">
        <f t="shared" si="1"/>
        <v>1945</v>
      </c>
      <c r="F40" s="5"/>
    </row>
    <row r="41" spans="1:13" ht="15.75" customHeight="1">
      <c r="A41" s="2"/>
      <c r="B41" s="3"/>
      <c r="C41" s="3"/>
      <c r="D41" s="3"/>
      <c r="E41" s="3"/>
      <c r="F41" s="5"/>
    </row>
    <row r="42" spans="1:13" ht="15.75" customHeight="1">
      <c r="A42" s="3"/>
      <c r="B42" s="3"/>
      <c r="C42" s="3"/>
      <c r="D42" s="3"/>
      <c r="E42" s="3"/>
      <c r="F42" s="5"/>
    </row>
    <row r="43" spans="1:13" ht="15.75" customHeight="1">
      <c r="A43" s="3"/>
      <c r="F43" s="5"/>
    </row>
    <row r="44" spans="1:13" ht="15.75" customHeight="1">
      <c r="A44" s="3"/>
      <c r="F44" s="5"/>
    </row>
    <row r="45" spans="1:13" ht="15.75" customHeight="1">
      <c r="A45" s="3"/>
      <c r="B45" s="3"/>
      <c r="C45" s="3"/>
      <c r="F45" s="5"/>
    </row>
    <row r="46" spans="1:13" ht="15.75" customHeight="1">
      <c r="A46" s="3"/>
      <c r="F46" s="5"/>
    </row>
    <row r="47" spans="1:13" ht="15.75" customHeight="1">
      <c r="A47" s="3"/>
      <c r="B47" s="5"/>
      <c r="C47" s="5"/>
      <c r="F47" s="5"/>
      <c r="G47" s="5"/>
    </row>
    <row r="48" spans="1:13" ht="15.75" customHeight="1">
      <c r="A48" s="3"/>
      <c r="B48" s="5"/>
      <c r="C48" s="5"/>
      <c r="F48" s="5"/>
      <c r="G48" s="5"/>
      <c r="I48" s="5"/>
      <c r="K48" s="5"/>
      <c r="M48" s="5"/>
    </row>
    <row r="49" spans="1:13" ht="15.75" customHeight="1">
      <c r="A49" s="3"/>
      <c r="B49" s="5"/>
      <c r="C49" s="5"/>
      <c r="F49" s="5"/>
      <c r="G49" s="5"/>
    </row>
    <row r="50" spans="1:13" ht="15.75" customHeight="1">
      <c r="A50" s="3"/>
      <c r="B50" s="5"/>
      <c r="C50" s="5"/>
      <c r="F50" s="5"/>
      <c r="I50" s="5"/>
      <c r="K50" s="6"/>
      <c r="M50" s="5"/>
    </row>
    <row r="51" spans="1:13" ht="15.75" customHeight="1">
      <c r="A51" s="3"/>
      <c r="B51" s="5"/>
      <c r="C51" s="5"/>
      <c r="F51" s="5"/>
      <c r="I51" s="5"/>
      <c r="K51" s="5"/>
      <c r="M51" s="5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zoomScale="125" zoomScaleNormal="125" zoomScalePageLayoutView="125" workbookViewId="0">
      <selection activeCell="K5" sqref="K5"/>
    </sheetView>
  </sheetViews>
  <sheetFormatPr baseColWidth="10" defaultRowHeight="12" x14ac:dyDescent="0"/>
  <cols>
    <col min="1" max="1" width="22.83203125" customWidth="1"/>
    <col min="6" max="6" width="16.83203125" customWidth="1"/>
    <col min="7" max="7" width="12" customWidth="1"/>
    <col min="11" max="12" width="14.83203125" customWidth="1"/>
  </cols>
  <sheetData>
    <row r="1" spans="1:12" s="9" customFormat="1">
      <c r="A1" s="9" t="s">
        <v>68</v>
      </c>
      <c r="B1" s="9" t="s">
        <v>69</v>
      </c>
      <c r="C1" s="9" t="s">
        <v>70</v>
      </c>
      <c r="D1" s="9" t="s">
        <v>76</v>
      </c>
      <c r="E1" s="9" t="s">
        <v>71</v>
      </c>
      <c r="F1" s="9" t="s">
        <v>81</v>
      </c>
      <c r="G1" s="9" t="s">
        <v>42</v>
      </c>
      <c r="H1" s="9" t="s">
        <v>72</v>
      </c>
      <c r="I1" s="9" t="s">
        <v>73</v>
      </c>
      <c r="J1" s="9" t="s">
        <v>74</v>
      </c>
      <c r="K1" s="9" t="s">
        <v>75</v>
      </c>
      <c r="L1" s="9" t="s">
        <v>77</v>
      </c>
    </row>
    <row r="2" spans="1:12">
      <c r="A2" t="s">
        <v>78</v>
      </c>
      <c r="B2">
        <f>SUM(Control!B2:B38)</f>
        <v>345543</v>
      </c>
      <c r="C2">
        <f>SUM(Experiment!B2:B38)</f>
        <v>344660</v>
      </c>
      <c r="D2">
        <f>C2-B2</f>
        <v>-883</v>
      </c>
      <c r="E2">
        <f>B2+C2</f>
        <v>690203</v>
      </c>
      <c r="F2">
        <v>0.5</v>
      </c>
      <c r="G2" s="17">
        <f>SQRT(F2*(1-F2)/E2)</f>
        <v>6.0184074029432473E-4</v>
      </c>
      <c r="H2" s="10">
        <f>1.96*G2</f>
        <v>1.1796078509768765E-3</v>
      </c>
      <c r="I2" s="10">
        <f>F2-H2</f>
        <v>0.49882039214902313</v>
      </c>
      <c r="J2" s="10">
        <f>F2+H2</f>
        <v>0.50117960785097693</v>
      </c>
      <c r="K2" s="10">
        <f>B2/E2</f>
        <v>0.50063966688061334</v>
      </c>
      <c r="L2" t="b">
        <f>IF(AND(K2&gt;=I2,K2&lt;=J2),TRUE, FALSE)</f>
        <v>1</v>
      </c>
    </row>
    <row r="3" spans="1:12">
      <c r="A3" t="s">
        <v>79</v>
      </c>
      <c r="B3">
        <f>SUM(Control!C2:C38)</f>
        <v>28378</v>
      </c>
      <c r="C3">
        <f>SUM(Experiment!C2:C38)</f>
        <v>28325</v>
      </c>
      <c r="D3">
        <f t="shared" ref="D3" si="0">C3-B3</f>
        <v>-53</v>
      </c>
      <c r="E3">
        <f>B3+C3</f>
        <v>56703</v>
      </c>
      <c r="F3">
        <v>0.5</v>
      </c>
      <c r="G3" s="17">
        <f>SQRT(F3*(1-F3)/E3)</f>
        <v>2.0997470796992519E-3</v>
      </c>
      <c r="H3" s="10">
        <f t="shared" ref="H3" si="1">1.96*G3</f>
        <v>4.1155042762105335E-3</v>
      </c>
      <c r="I3" s="10">
        <f>F3-H3</f>
        <v>0.49588449572378945</v>
      </c>
      <c r="J3" s="10">
        <f>F3+H3</f>
        <v>0.50411550427621055</v>
      </c>
      <c r="K3" s="10">
        <f>B3/E3</f>
        <v>0.50046734740666277</v>
      </c>
      <c r="L3" t="b">
        <f>IF(AND(K3&gt;=I3,K3&lt;=J3),TRUE, FALSE)</f>
        <v>1</v>
      </c>
    </row>
    <row r="4" spans="1:12">
      <c r="A4" t="s">
        <v>80</v>
      </c>
      <c r="B4" s="10">
        <f>B3/B2</f>
        <v>8.2125813574576823E-2</v>
      </c>
      <c r="C4" s="10">
        <f>C3/C2</f>
        <v>8.2182440666163759E-2</v>
      </c>
      <c r="D4" s="10">
        <f>C4-B4</f>
        <v>5.6627091586936018E-5</v>
      </c>
      <c r="E4" s="10">
        <f>(C3+B3)/(B2+C2)</f>
        <v>8.2154090897895257E-2</v>
      </c>
      <c r="F4" s="10">
        <f>B4</f>
        <v>8.2125813574576823E-2</v>
      </c>
      <c r="G4" s="17">
        <f>SQRT(F4*(1-F4)/B2)</f>
        <v>4.6706827655464432E-4</v>
      </c>
      <c r="H4" s="10">
        <f>1.96*G4</f>
        <v>9.154538220471028E-4</v>
      </c>
      <c r="I4" s="10">
        <f>F4-H4</f>
        <v>8.1210359752529715E-2</v>
      </c>
      <c r="J4" s="10">
        <f>F4+H4</f>
        <v>8.304126739662393E-2</v>
      </c>
      <c r="K4" s="10">
        <f>C4</f>
        <v>8.2182440666163759E-2</v>
      </c>
      <c r="L4" t="b">
        <f>IF(AND(K4&gt;=I4,K4&lt;=J4),TRUE, FALSE)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zoomScale="125" zoomScaleNormal="125" zoomScalePageLayoutView="125" workbookViewId="0">
      <selection activeCell="H17" sqref="H17"/>
    </sheetView>
  </sheetViews>
  <sheetFormatPr baseColWidth="10" defaultRowHeight="12" x14ac:dyDescent="0"/>
  <cols>
    <col min="1" max="1" width="16.83203125" customWidth="1"/>
    <col min="2" max="4" width="11" bestFit="1" customWidth="1"/>
    <col min="5" max="5" width="11.6640625" bestFit="1" customWidth="1"/>
    <col min="6" max="6" width="19.33203125" customWidth="1"/>
    <col min="7" max="8" width="11" bestFit="1" customWidth="1"/>
    <col min="9" max="9" width="11.5" bestFit="1" customWidth="1"/>
    <col min="10" max="10" width="11" bestFit="1" customWidth="1"/>
    <col min="11" max="11" width="6.33203125" customWidth="1"/>
    <col min="12" max="12" width="19.5" customWidth="1"/>
    <col min="13" max="13" width="18.33203125" customWidth="1"/>
  </cols>
  <sheetData>
    <row r="1" spans="1:13">
      <c r="A1" s="9" t="s">
        <v>55</v>
      </c>
      <c r="B1" s="9" t="s">
        <v>69</v>
      </c>
      <c r="C1" s="9" t="s">
        <v>70</v>
      </c>
      <c r="D1" s="9" t="s">
        <v>71</v>
      </c>
      <c r="E1" s="9" t="s">
        <v>76</v>
      </c>
      <c r="F1" s="9" t="s">
        <v>81</v>
      </c>
      <c r="G1" s="9" t="s">
        <v>42</v>
      </c>
      <c r="H1" s="9" t="s">
        <v>72</v>
      </c>
      <c r="I1" s="9" t="s">
        <v>73</v>
      </c>
      <c r="J1" s="9" t="s">
        <v>74</v>
      </c>
      <c r="K1" s="9" t="s">
        <v>85</v>
      </c>
      <c r="L1" s="9" t="s">
        <v>86</v>
      </c>
      <c r="M1" s="9" t="s">
        <v>87</v>
      </c>
    </row>
    <row r="2" spans="1:13">
      <c r="A2" t="s">
        <v>48</v>
      </c>
      <c r="B2" s="10">
        <f>Control!D39/Control!C39</f>
        <v>0.2188746891805933</v>
      </c>
      <c r="C2" s="10">
        <f>Experiment!D39/Experiment!C39</f>
        <v>0.19831981460023174</v>
      </c>
      <c r="D2" s="10">
        <f>(Control!D39+Experiment!D39)/(Control!C39+Experiment!C39)</f>
        <v>0.20860706740369866</v>
      </c>
      <c r="E2" s="10">
        <f>C2-B2</f>
        <v>-2.0554874580361565E-2</v>
      </c>
      <c r="F2" s="10">
        <f>E2</f>
        <v>-2.0554874580361565E-2</v>
      </c>
      <c r="G2" s="17">
        <f>SQRT(D2*(1-D2)*(1/Control!C39+1/Experiment!C39))</f>
        <v>4.3716753852259364E-3</v>
      </c>
      <c r="H2" s="10">
        <f>1.96*G2</f>
        <v>8.5684837550428355E-3</v>
      </c>
      <c r="I2" s="10">
        <f>F2-H2</f>
        <v>-2.9123358335404401E-2</v>
      </c>
      <c r="J2" s="10">
        <f>F2+H2</f>
        <v>-1.198639082531873E-2</v>
      </c>
      <c r="K2">
        <v>0.01</v>
      </c>
      <c r="L2" t="s">
        <v>88</v>
      </c>
      <c r="M2" t="s">
        <v>88</v>
      </c>
    </row>
    <row r="3" spans="1:13">
      <c r="A3" t="s">
        <v>51</v>
      </c>
      <c r="B3" s="10">
        <f>Control!E39/Control!D39</f>
        <v>0.53712021136063404</v>
      </c>
      <c r="C3" s="10">
        <f>Experiment!E39/Experiment!D39</f>
        <v>0.5682150160677768</v>
      </c>
      <c r="D3" s="10">
        <f>(Control!E39+Experiment!E39)/(Control!D39+Experiment!D39)</f>
        <v>0.55188679245283023</v>
      </c>
      <c r="E3" s="10">
        <f t="shared" ref="E3:E4" si="0">C3-B3</f>
        <v>3.1094804707142765E-2</v>
      </c>
      <c r="F3" s="10">
        <f>E3</f>
        <v>3.1094804707142765E-2</v>
      </c>
      <c r="G3" s="17">
        <f>SQRT(D3*(1-D3)*(1/Control!D39+1/Experiment!D39))</f>
        <v>1.1729780091389183E-2</v>
      </c>
      <c r="H3" s="10">
        <f t="shared" ref="H3:H4" si="1">1.96*G3</f>
        <v>2.2990368979122797E-2</v>
      </c>
      <c r="I3" s="10">
        <f t="shared" ref="I3:I4" si="2">F3-H3</f>
        <v>8.1044357280199673E-3</v>
      </c>
      <c r="J3" s="10">
        <f t="shared" ref="J3:J4" si="3">F3+H3</f>
        <v>5.4085173686265559E-2</v>
      </c>
      <c r="K3">
        <v>0.01</v>
      </c>
      <c r="L3" t="s">
        <v>88</v>
      </c>
      <c r="M3" t="s">
        <v>89</v>
      </c>
    </row>
    <row r="4" spans="1:13">
      <c r="A4" t="s">
        <v>52</v>
      </c>
      <c r="B4" s="10">
        <f>Control!E39/Control!C39</f>
        <v>0.11756201931417337</v>
      </c>
      <c r="C4" s="10">
        <f>Experiment!E39/Experiment!C39</f>
        <v>0.1126882966396292</v>
      </c>
      <c r="D4" s="10">
        <f>(Control!E39+Experiment!E39)/(Control!C39+Experiment!C39)</f>
        <v>0.11512748531241861</v>
      </c>
      <c r="E4" s="10">
        <f t="shared" si="0"/>
        <v>-4.8737226745441675E-3</v>
      </c>
      <c r="F4" s="10">
        <f>E4</f>
        <v>-4.8737226745441675E-3</v>
      </c>
      <c r="G4" s="17">
        <f>SQRT(D4*(1-D4)*(1/Control!C39+1/Experiment!C39))</f>
        <v>3.4341335129324238E-3</v>
      </c>
      <c r="H4" s="10">
        <f t="shared" si="1"/>
        <v>6.7309016853475505E-3</v>
      </c>
      <c r="I4" s="10">
        <f t="shared" si="2"/>
        <v>-1.1604624359891718E-2</v>
      </c>
      <c r="J4" s="10">
        <f t="shared" si="3"/>
        <v>1.857179010803383E-3</v>
      </c>
      <c r="K4">
        <v>7.4999999999999997E-3</v>
      </c>
      <c r="L4" t="s">
        <v>89</v>
      </c>
      <c r="M4" t="s">
        <v>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="125" zoomScaleNormal="125" zoomScalePageLayoutView="125" workbookViewId="0">
      <selection activeCell="H44" sqref="H44"/>
    </sheetView>
  </sheetViews>
  <sheetFormatPr baseColWidth="10" defaultRowHeight="12" x14ac:dyDescent="0"/>
  <cols>
    <col min="2" max="2" width="15.6640625" customWidth="1"/>
    <col min="3" max="3" width="13.6640625" customWidth="1"/>
    <col min="4" max="4" width="14.6640625" customWidth="1"/>
    <col min="5" max="5" width="17" customWidth="1"/>
    <col min="6" max="6" width="15.5" customWidth="1"/>
    <col min="7" max="7" width="14.6640625" customWidth="1"/>
    <col min="8" max="8" width="18.6640625" customWidth="1"/>
    <col min="9" max="9" width="12.5" customWidth="1"/>
    <col min="10" max="10" width="15.83203125" customWidth="1"/>
    <col min="11" max="11" width="11.33203125" customWidth="1"/>
  </cols>
  <sheetData>
    <row r="1" spans="1:11">
      <c r="A1" s="9" t="s">
        <v>0</v>
      </c>
      <c r="B1" s="9" t="s">
        <v>90</v>
      </c>
      <c r="C1" s="9" t="s">
        <v>92</v>
      </c>
      <c r="D1" s="9" t="s">
        <v>93</v>
      </c>
      <c r="E1" s="9" t="s">
        <v>91</v>
      </c>
      <c r="F1" s="9" t="s">
        <v>94</v>
      </c>
      <c r="G1" s="9" t="s">
        <v>95</v>
      </c>
      <c r="I1" s="9" t="s">
        <v>102</v>
      </c>
      <c r="J1" s="9" t="s">
        <v>103</v>
      </c>
      <c r="K1" s="9" t="s">
        <v>104</v>
      </c>
    </row>
    <row r="2" spans="1:11">
      <c r="A2" t="str">
        <f>Control!A2</f>
        <v>Sat, Oct 11</v>
      </c>
      <c r="B2">
        <f>Control!D2/Control!C2</f>
        <v>0.1950509461426492</v>
      </c>
      <c r="C2">
        <f>Control!E2/Control!D2</f>
        <v>0.52238805970149249</v>
      </c>
      <c r="D2">
        <f>Control!E2/Control!C2</f>
        <v>0.10189228529839883</v>
      </c>
      <c r="E2">
        <f>Experiment!D2/Experiment!C2</f>
        <v>0.15306122448979592</v>
      </c>
      <c r="F2">
        <f>Experiment!E2/Experiment!D2</f>
        <v>0.32380952380952382</v>
      </c>
      <c r="G2">
        <f>Experiment!E2/Experiment!C2</f>
        <v>4.9562682215743441E-2</v>
      </c>
      <c r="I2">
        <f>IF(E2&gt;B2,1,0)</f>
        <v>0</v>
      </c>
      <c r="J2">
        <f>IF(F2&gt;C2,1,0)</f>
        <v>0</v>
      </c>
      <c r="K2">
        <f>IF(G2&gt;D2,1,0)</f>
        <v>0</v>
      </c>
    </row>
    <row r="3" spans="1:11">
      <c r="A3" t="str">
        <f>Control!A3</f>
        <v>Sun, Oct 12</v>
      </c>
      <c r="B3">
        <f>Control!D3/Control!C3</f>
        <v>0.18870346598202825</v>
      </c>
      <c r="C3">
        <f>Control!E3/Control!D3</f>
        <v>0.47619047619047616</v>
      </c>
      <c r="D3">
        <f>Control!E3/Control!C3</f>
        <v>8.9858793324775352E-2</v>
      </c>
      <c r="E3">
        <f>Experiment!D3/Experiment!C3</f>
        <v>0.14777070063694267</v>
      </c>
      <c r="F3">
        <f>Experiment!E3/Experiment!D3</f>
        <v>0.78448275862068961</v>
      </c>
      <c r="G3">
        <f>Experiment!E3/Experiment!C3</f>
        <v>0.11592356687898089</v>
      </c>
      <c r="I3">
        <f t="shared" ref="I3:I24" si="0">IF(E3&gt;B3,1,0)</f>
        <v>0</v>
      </c>
      <c r="J3">
        <f t="shared" ref="J3:J24" si="1">IF(F3&gt;C3,1,0)</f>
        <v>1</v>
      </c>
      <c r="K3">
        <f t="shared" ref="K3:K24" si="2">IF(G3&gt;D3,1,0)</f>
        <v>1</v>
      </c>
    </row>
    <row r="4" spans="1:11">
      <c r="A4" t="str">
        <f>Control!A4</f>
        <v>Mon, Oct 13</v>
      </c>
      <c r="B4">
        <f>Control!D4/Control!C4</f>
        <v>0.18371837183718373</v>
      </c>
      <c r="C4">
        <f>Control!E4/Control!D4</f>
        <v>0.56886227544910184</v>
      </c>
      <c r="D4">
        <f>Control!E4/Control!C4</f>
        <v>0.10451045104510451</v>
      </c>
      <c r="E4">
        <f>Experiment!D4/Experiment!C4</f>
        <v>0.16402714932126697</v>
      </c>
      <c r="F4">
        <f>Experiment!E4/Experiment!D4</f>
        <v>0.54482758620689653</v>
      </c>
      <c r="G4">
        <f>Experiment!E4/Experiment!C4</f>
        <v>8.9366515837104074E-2</v>
      </c>
      <c r="I4">
        <f t="shared" si="0"/>
        <v>0</v>
      </c>
      <c r="J4">
        <f t="shared" si="1"/>
        <v>0</v>
      </c>
      <c r="K4">
        <f t="shared" si="2"/>
        <v>0</v>
      </c>
    </row>
    <row r="5" spans="1:11">
      <c r="A5" t="str">
        <f>Control!A5</f>
        <v>Tue, Oct 14</v>
      </c>
      <c r="B5">
        <f>Control!D5/Control!C5</f>
        <v>0.18660287081339713</v>
      </c>
      <c r="C5">
        <f>Control!E5/Control!D5</f>
        <v>0.67307692307692313</v>
      </c>
      <c r="D5">
        <f>Control!E5/Control!C5</f>
        <v>0.1255980861244019</v>
      </c>
      <c r="E5">
        <f>Experiment!D5/Experiment!C5</f>
        <v>0.16686819830713423</v>
      </c>
      <c r="F5">
        <f>Experiment!E5/Experiment!D5</f>
        <v>0.66666666666666663</v>
      </c>
      <c r="G5">
        <f>Experiment!E5/Experiment!C5</f>
        <v>0.11124546553808948</v>
      </c>
      <c r="I5">
        <f t="shared" si="0"/>
        <v>0</v>
      </c>
      <c r="J5">
        <f t="shared" si="1"/>
        <v>0</v>
      </c>
      <c r="K5">
        <f t="shared" si="2"/>
        <v>0</v>
      </c>
    </row>
    <row r="6" spans="1:11">
      <c r="A6" t="str">
        <f>Control!A6</f>
        <v>Wed, Oct 15</v>
      </c>
      <c r="B6">
        <f>Control!D6/Control!C6</f>
        <v>0.19474313022700118</v>
      </c>
      <c r="C6">
        <f>Control!E6/Control!D6</f>
        <v>0.39263803680981596</v>
      </c>
      <c r="D6">
        <f>Control!E6/Control!C6</f>
        <v>7.6463560334528072E-2</v>
      </c>
      <c r="E6">
        <f>Experiment!D6/Experiment!C6</f>
        <v>0.16826923076923078</v>
      </c>
      <c r="F6">
        <f>Experiment!E6/Experiment!D6</f>
        <v>0.67142857142857137</v>
      </c>
      <c r="G6">
        <f>Experiment!E6/Experiment!C6</f>
        <v>0.11298076923076923</v>
      </c>
      <c r="I6">
        <f t="shared" si="0"/>
        <v>0</v>
      </c>
      <c r="J6">
        <f t="shared" si="1"/>
        <v>1</v>
      </c>
      <c r="K6">
        <f t="shared" si="2"/>
        <v>1</v>
      </c>
    </row>
    <row r="7" spans="1:11">
      <c r="A7" t="str">
        <f>Control!A7</f>
        <v>Thu, Oct 16</v>
      </c>
      <c r="B7">
        <f>Control!D7/Control!C7</f>
        <v>0.16767922235722965</v>
      </c>
      <c r="C7">
        <f>Control!E7/Control!D7</f>
        <v>0.59420289855072461</v>
      </c>
      <c r="D7">
        <f>Control!E7/Control!C7</f>
        <v>9.9635479951397321E-2</v>
      </c>
      <c r="E7">
        <f>Experiment!D7/Experiment!C7</f>
        <v>0.16370558375634517</v>
      </c>
      <c r="F7">
        <f>Experiment!E7/Experiment!D7</f>
        <v>0.47286821705426357</v>
      </c>
      <c r="G7">
        <f>Experiment!E7/Experiment!C7</f>
        <v>7.7411167512690351E-2</v>
      </c>
      <c r="I7">
        <f t="shared" si="0"/>
        <v>0</v>
      </c>
      <c r="J7">
        <f t="shared" si="1"/>
        <v>0</v>
      </c>
      <c r="K7">
        <f t="shared" si="2"/>
        <v>0</v>
      </c>
    </row>
    <row r="8" spans="1:11">
      <c r="A8" t="str">
        <f>Control!A8</f>
        <v>Fri, Oct 17</v>
      </c>
      <c r="B8">
        <f>Control!D8/Control!C8</f>
        <v>0.19518716577540107</v>
      </c>
      <c r="C8">
        <f>Control!E8/Control!D8</f>
        <v>0.52054794520547942</v>
      </c>
      <c r="D8">
        <f>Control!E8/Control!C8</f>
        <v>0.10160427807486631</v>
      </c>
      <c r="E8">
        <f>Experiment!D8/Experiment!C8</f>
        <v>0.16282051282051282</v>
      </c>
      <c r="F8">
        <f>Experiment!E8/Experiment!D8</f>
        <v>0.34645669291338582</v>
      </c>
      <c r="G8">
        <f>Experiment!E8/Experiment!C8</f>
        <v>5.6410256410256411E-2</v>
      </c>
      <c r="I8">
        <f t="shared" si="0"/>
        <v>0</v>
      </c>
      <c r="J8">
        <f t="shared" si="1"/>
        <v>0</v>
      </c>
      <c r="K8">
        <f t="shared" si="2"/>
        <v>0</v>
      </c>
    </row>
    <row r="9" spans="1:11">
      <c r="A9" t="str">
        <f>Control!A9</f>
        <v>Sat, Oct 18</v>
      </c>
      <c r="B9">
        <f>Control!D9/Control!C9</f>
        <v>0.17405063291139242</v>
      </c>
      <c r="C9">
        <f>Control!E9/Control!D9</f>
        <v>0.63636363636363635</v>
      </c>
      <c r="D9">
        <f>Control!E9/Control!C9</f>
        <v>0.11075949367088607</v>
      </c>
      <c r="E9">
        <f>Experiment!D9/Experiment!C9</f>
        <v>0.14417177914110429</v>
      </c>
      <c r="F9">
        <f>Experiment!E9/Experiment!D9</f>
        <v>0.65957446808510634</v>
      </c>
      <c r="G9">
        <f>Experiment!E9/Experiment!C9</f>
        <v>9.5092024539877307E-2</v>
      </c>
      <c r="I9">
        <f t="shared" si="0"/>
        <v>0</v>
      </c>
      <c r="J9">
        <f t="shared" si="1"/>
        <v>1</v>
      </c>
      <c r="K9">
        <f t="shared" si="2"/>
        <v>0</v>
      </c>
    </row>
    <row r="10" spans="1:11">
      <c r="A10" t="str">
        <f>Control!A10</f>
        <v>Sun, Oct 19</v>
      </c>
      <c r="B10">
        <f>Control!D10/Control!C10</f>
        <v>0.18958031837916064</v>
      </c>
      <c r="C10">
        <f>Control!E10/Control!D10</f>
        <v>0.4580152671755725</v>
      </c>
      <c r="D10">
        <f>Control!E10/Control!C10</f>
        <v>8.6830680173661356E-2</v>
      </c>
      <c r="E10">
        <f>Experiment!D10/Experiment!C10</f>
        <v>0.17216642754662842</v>
      </c>
      <c r="F10">
        <f>Experiment!E10/Experiment!D10</f>
        <v>0.64166666666666672</v>
      </c>
      <c r="G10">
        <f>Experiment!E10/Experiment!C10</f>
        <v>0.11047345767575323</v>
      </c>
      <c r="I10">
        <f t="shared" si="0"/>
        <v>0</v>
      </c>
      <c r="J10">
        <f t="shared" si="1"/>
        <v>1</v>
      </c>
      <c r="K10">
        <f t="shared" si="2"/>
        <v>1</v>
      </c>
    </row>
    <row r="11" spans="1:11">
      <c r="A11" t="str">
        <f>Control!A11</f>
        <v>Mon, Oct 20</v>
      </c>
      <c r="B11">
        <f>Control!D11/Control!C11</f>
        <v>0.19163763066202091</v>
      </c>
      <c r="C11">
        <f>Control!E11/Control!D11</f>
        <v>0.58787878787878789</v>
      </c>
      <c r="D11">
        <f>Control!E11/Control!C11</f>
        <v>0.11265969802555169</v>
      </c>
      <c r="E11">
        <f>Experiment!D11/Experiment!C11</f>
        <v>0.17790697674418604</v>
      </c>
      <c r="F11">
        <f>Experiment!E11/Experiment!D11</f>
        <v>0.64052287581699341</v>
      </c>
      <c r="G11">
        <f>Experiment!E11/Experiment!C11</f>
        <v>0.11395348837209303</v>
      </c>
      <c r="I11">
        <f t="shared" si="0"/>
        <v>0</v>
      </c>
      <c r="J11">
        <f t="shared" si="1"/>
        <v>1</v>
      </c>
      <c r="K11">
        <f t="shared" si="2"/>
        <v>1</v>
      </c>
    </row>
    <row r="12" spans="1:11">
      <c r="A12" t="str">
        <f>Control!A12</f>
        <v>Tue, Oct 21</v>
      </c>
      <c r="B12">
        <f>Control!D12/Control!C12</f>
        <v>0.22606689734717417</v>
      </c>
      <c r="C12">
        <f>Control!E12/Control!D12</f>
        <v>0.5357142857142857</v>
      </c>
      <c r="D12">
        <f>Control!E12/Control!C12</f>
        <v>0.12110726643598616</v>
      </c>
      <c r="E12">
        <f>Experiment!D12/Experiment!C12</f>
        <v>0.16550925925925927</v>
      </c>
      <c r="F12">
        <f>Experiment!E12/Experiment!D12</f>
        <v>0.49650349650349651</v>
      </c>
      <c r="G12">
        <f>Experiment!E12/Experiment!C12</f>
        <v>8.217592592592593E-2</v>
      </c>
      <c r="I12">
        <f t="shared" si="0"/>
        <v>0</v>
      </c>
      <c r="J12">
        <f t="shared" si="1"/>
        <v>0</v>
      </c>
      <c r="K12">
        <f t="shared" si="2"/>
        <v>0</v>
      </c>
    </row>
    <row r="13" spans="1:11">
      <c r="A13" t="str">
        <f>Control!A13</f>
        <v>Wed, Oct 22</v>
      </c>
      <c r="B13">
        <f>Control!D13/Control!C13</f>
        <v>0.19331742243436753</v>
      </c>
      <c r="C13">
        <f>Control!E13/Control!D13</f>
        <v>0.5679012345679012</v>
      </c>
      <c r="D13">
        <f>Control!E13/Control!C13</f>
        <v>0.10978520286396182</v>
      </c>
      <c r="E13">
        <f>Experiment!D13/Experiment!C13</f>
        <v>0.15980024968789014</v>
      </c>
      <c r="F13">
        <f>Experiment!E13/Experiment!D13</f>
        <v>0.546875</v>
      </c>
      <c r="G13">
        <f>Experiment!E13/Experiment!C13</f>
        <v>8.7390761548064924E-2</v>
      </c>
      <c r="I13">
        <f t="shared" si="0"/>
        <v>0</v>
      </c>
      <c r="J13">
        <f t="shared" si="1"/>
        <v>0</v>
      </c>
      <c r="K13">
        <f t="shared" si="2"/>
        <v>0</v>
      </c>
    </row>
    <row r="14" spans="1:11">
      <c r="A14" t="str">
        <f>Control!A14</f>
        <v>Thu, Oct 23</v>
      </c>
      <c r="B14">
        <f>Control!D14/Control!C14</f>
        <v>0.19097744360902255</v>
      </c>
      <c r="C14">
        <f>Control!E14/Control!D14</f>
        <v>0.44094488188976377</v>
      </c>
      <c r="D14">
        <f>Control!E14/Control!C14</f>
        <v>8.4210526315789472E-2</v>
      </c>
      <c r="E14">
        <f>Experiment!D14/Experiment!C14</f>
        <v>0.19003115264797507</v>
      </c>
      <c r="F14">
        <f>Experiment!E14/Experiment!D14</f>
        <v>0.55737704918032782</v>
      </c>
      <c r="G14">
        <f>Experiment!E14/Experiment!C14</f>
        <v>0.1059190031152648</v>
      </c>
      <c r="I14">
        <f t="shared" si="0"/>
        <v>0</v>
      </c>
      <c r="J14">
        <f t="shared" si="1"/>
        <v>1</v>
      </c>
      <c r="K14">
        <f t="shared" si="2"/>
        <v>1</v>
      </c>
    </row>
    <row r="15" spans="1:11">
      <c r="A15" t="str">
        <f>Control!A15</f>
        <v>Fri, Oct 24</v>
      </c>
      <c r="B15">
        <f>Control!D15/Control!C15</f>
        <v>0.32689450222882616</v>
      </c>
      <c r="C15">
        <f>Control!E15/Control!D15</f>
        <v>0.55454545454545456</v>
      </c>
      <c r="D15">
        <f>Control!E15/Control!C15</f>
        <v>0.1812778603268945</v>
      </c>
      <c r="E15">
        <f>Experiment!D15/Experiment!C15</f>
        <v>0.27833572453371591</v>
      </c>
      <c r="F15">
        <f>Experiment!E15/Experiment!D15</f>
        <v>0.4845360824742268</v>
      </c>
      <c r="G15">
        <f>Experiment!E15/Experiment!C15</f>
        <v>0.13486370157819225</v>
      </c>
      <c r="I15">
        <f t="shared" si="0"/>
        <v>0</v>
      </c>
      <c r="J15">
        <f t="shared" si="1"/>
        <v>0</v>
      </c>
      <c r="K15">
        <f t="shared" si="2"/>
        <v>0</v>
      </c>
    </row>
    <row r="16" spans="1:11">
      <c r="A16" t="str">
        <f>Control!A16</f>
        <v>Sat, Oct 25</v>
      </c>
      <c r="B16">
        <f>Control!D16/Control!C16</f>
        <v>0.25470332850940663</v>
      </c>
      <c r="C16">
        <f>Control!E16/Control!D16</f>
        <v>0.72727272727272729</v>
      </c>
      <c r="D16">
        <f>Control!E16/Control!C16</f>
        <v>0.18523878437047755</v>
      </c>
      <c r="E16">
        <f>Experiment!D16/Experiment!C16</f>
        <v>0.18983557548579971</v>
      </c>
      <c r="F16">
        <f>Experiment!E16/Experiment!D16</f>
        <v>0.63779527559055116</v>
      </c>
      <c r="G16">
        <f>Experiment!E16/Experiment!C16</f>
        <v>0.1210762331838565</v>
      </c>
      <c r="I16">
        <f t="shared" si="0"/>
        <v>0</v>
      </c>
      <c r="J16">
        <f t="shared" si="1"/>
        <v>0</v>
      </c>
      <c r="K16">
        <f t="shared" si="2"/>
        <v>0</v>
      </c>
    </row>
    <row r="17" spans="1:11">
      <c r="A17" t="str">
        <f>Control!A17</f>
        <v>Sun, Oct 26</v>
      </c>
      <c r="B17">
        <f>Control!D17/Control!C17</f>
        <v>0.22740112994350281</v>
      </c>
      <c r="C17">
        <f>Control!E17/Control!D17</f>
        <v>0.64596273291925466</v>
      </c>
      <c r="D17">
        <f>Control!E17/Control!C17</f>
        <v>0.14689265536723164</v>
      </c>
      <c r="E17">
        <f>Experiment!D17/Experiment!C17</f>
        <v>0.22077922077922077</v>
      </c>
      <c r="F17">
        <f>Experiment!E17/Experiment!D17</f>
        <v>0.66013071895424835</v>
      </c>
      <c r="G17">
        <f>Experiment!E17/Experiment!C17</f>
        <v>0.14574314574314573</v>
      </c>
      <c r="I17">
        <f t="shared" si="0"/>
        <v>0</v>
      </c>
      <c r="J17">
        <f t="shared" si="1"/>
        <v>1</v>
      </c>
      <c r="K17">
        <f t="shared" si="2"/>
        <v>0</v>
      </c>
    </row>
    <row r="18" spans="1:11">
      <c r="A18" t="str">
        <f>Control!A18</f>
        <v>Mon, Oct 27</v>
      </c>
      <c r="B18">
        <f>Control!D18/Control!C18</f>
        <v>0.30698287220026349</v>
      </c>
      <c r="C18">
        <f>Control!E18/Control!D18</f>
        <v>0.53218884120171672</v>
      </c>
      <c r="D18">
        <f>Control!E18/Control!C18</f>
        <v>0.16337285902503293</v>
      </c>
      <c r="E18">
        <f>Experiment!D18/Experiment!C18</f>
        <v>0.27626459143968873</v>
      </c>
      <c r="F18">
        <f>Experiment!E18/Experiment!D18</f>
        <v>0.55868544600938963</v>
      </c>
      <c r="G18">
        <f>Experiment!E18/Experiment!C18</f>
        <v>0.15434500648508431</v>
      </c>
      <c r="I18">
        <f t="shared" si="0"/>
        <v>0</v>
      </c>
      <c r="J18">
        <f t="shared" si="1"/>
        <v>1</v>
      </c>
      <c r="K18">
        <f t="shared" si="2"/>
        <v>0</v>
      </c>
    </row>
    <row r="19" spans="1:11">
      <c r="A19" t="str">
        <f>Control!A19</f>
        <v>Tue, Oct 28</v>
      </c>
      <c r="B19">
        <f>Control!D19/Control!C19</f>
        <v>0.20923913043478262</v>
      </c>
      <c r="C19">
        <f>Control!E19/Control!D19</f>
        <v>0.59090909090909094</v>
      </c>
      <c r="D19">
        <f>Control!E19/Control!C19</f>
        <v>0.12364130434782608</v>
      </c>
      <c r="E19">
        <f>Experiment!D19/Experiment!C19</f>
        <v>0.22010869565217392</v>
      </c>
      <c r="F19">
        <f>Experiment!E19/Experiment!D19</f>
        <v>0.7407407407407407</v>
      </c>
      <c r="G19">
        <f>Experiment!E19/Experiment!C19</f>
        <v>0.16304347826086957</v>
      </c>
      <c r="I19">
        <f t="shared" si="0"/>
        <v>1</v>
      </c>
      <c r="J19">
        <f t="shared" si="1"/>
        <v>1</v>
      </c>
      <c r="K19">
        <f t="shared" si="2"/>
        <v>1</v>
      </c>
    </row>
    <row r="20" spans="1:11">
      <c r="A20" t="str">
        <f>Control!A20</f>
        <v>Wed, Oct 29</v>
      </c>
      <c r="B20">
        <f>Control!D20/Control!C20</f>
        <v>0.26522327469553453</v>
      </c>
      <c r="C20">
        <f>Control!E20/Control!D20</f>
        <v>0.43877551020408162</v>
      </c>
      <c r="D20">
        <f>Control!E20/Control!C20</f>
        <v>0.11637347767253045</v>
      </c>
      <c r="E20">
        <f>Experiment!D20/Experiment!C20</f>
        <v>0.27647867950481431</v>
      </c>
      <c r="F20">
        <f>Experiment!E20/Experiment!D20</f>
        <v>0.47761194029850745</v>
      </c>
      <c r="G20">
        <f>Experiment!E20/Experiment!C20</f>
        <v>0.13204951856946354</v>
      </c>
      <c r="I20">
        <f t="shared" si="0"/>
        <v>1</v>
      </c>
      <c r="J20">
        <f t="shared" si="1"/>
        <v>1</v>
      </c>
      <c r="K20">
        <f t="shared" si="2"/>
        <v>1</v>
      </c>
    </row>
    <row r="21" spans="1:11">
      <c r="A21" t="str">
        <f>Control!A21</f>
        <v>Thu, Oct 30</v>
      </c>
      <c r="B21">
        <f>Control!D21/Control!C21</f>
        <v>0.22752043596730245</v>
      </c>
      <c r="C21">
        <f>Control!E21/Control!D21</f>
        <v>0.44910179640718562</v>
      </c>
      <c r="D21">
        <f>Control!E21/Control!C21</f>
        <v>0.10217983651226158</v>
      </c>
      <c r="E21">
        <f>Experiment!D21/Experiment!C21</f>
        <v>0.28434065934065933</v>
      </c>
      <c r="F21">
        <f>Experiment!E21/Experiment!D21</f>
        <v>0.32367149758454106</v>
      </c>
      <c r="G21">
        <f>Experiment!E21/Experiment!C21</f>
        <v>9.2032967032967039E-2</v>
      </c>
      <c r="I21">
        <f t="shared" si="0"/>
        <v>1</v>
      </c>
      <c r="J21">
        <f t="shared" si="1"/>
        <v>0</v>
      </c>
      <c r="K21">
        <f t="shared" si="2"/>
        <v>0</v>
      </c>
    </row>
    <row r="22" spans="1:11">
      <c r="A22" t="str">
        <f>Control!A22</f>
        <v>Fri, Oct 31</v>
      </c>
      <c r="B22">
        <f>Control!D22/Control!C22</f>
        <v>0.24645892351274787</v>
      </c>
      <c r="C22">
        <f>Control!E22/Control!D22</f>
        <v>0.58045977011494254</v>
      </c>
      <c r="D22">
        <f>Control!E22/Control!C22</f>
        <v>0.14305949008498584</v>
      </c>
      <c r="E22">
        <f>Experiment!D22/Experiment!C22</f>
        <v>0.25207756232686979</v>
      </c>
      <c r="F22">
        <f>Experiment!E22/Experiment!D22</f>
        <v>0.67582417582417587</v>
      </c>
      <c r="G22">
        <f>Experiment!E22/Experiment!C22</f>
        <v>0.17036011080332411</v>
      </c>
      <c r="I22">
        <f t="shared" si="0"/>
        <v>1</v>
      </c>
      <c r="J22">
        <f t="shared" si="1"/>
        <v>1</v>
      </c>
      <c r="K22">
        <f t="shared" si="2"/>
        <v>1</v>
      </c>
    </row>
    <row r="23" spans="1:11">
      <c r="A23" t="str">
        <f>Control!A23</f>
        <v>Sat, Nov 1</v>
      </c>
      <c r="B23">
        <f>Control!D23/Control!C23</f>
        <v>0.22907488986784141</v>
      </c>
      <c r="C23">
        <f>Control!E23/Control!D23</f>
        <v>0.59615384615384615</v>
      </c>
      <c r="D23">
        <f>Control!E23/Control!C23</f>
        <v>0.13656387665198239</v>
      </c>
      <c r="E23">
        <f>Experiment!D23/Experiment!C23</f>
        <v>0.20431654676258992</v>
      </c>
      <c r="F23">
        <f>Experiment!E23/Experiment!D23</f>
        <v>0.70422535211267601</v>
      </c>
      <c r="G23">
        <f>Experiment!E23/Experiment!C23</f>
        <v>0.14388489208633093</v>
      </c>
      <c r="I23">
        <f t="shared" si="0"/>
        <v>0</v>
      </c>
      <c r="J23">
        <f t="shared" si="1"/>
        <v>1</v>
      </c>
      <c r="K23">
        <f t="shared" si="2"/>
        <v>1</v>
      </c>
    </row>
    <row r="24" spans="1:11">
      <c r="A24" t="str">
        <f>Control!A24</f>
        <v>Sun, Nov 2</v>
      </c>
      <c r="B24">
        <f>Control!D24/Control!C24</f>
        <v>0.29725829725829728</v>
      </c>
      <c r="C24">
        <f>Control!E24/Control!D24</f>
        <v>0.32524271844660196</v>
      </c>
      <c r="D24">
        <f>Control!E24/Control!C24</f>
        <v>9.6681096681096687E-2</v>
      </c>
      <c r="E24">
        <f>Experiment!D24/Experiment!C24</f>
        <v>0.25138121546961328</v>
      </c>
      <c r="F24">
        <f>Experiment!E24/Experiment!D24</f>
        <v>0.56593406593406592</v>
      </c>
      <c r="G24">
        <f>Experiment!E24/Experiment!C24</f>
        <v>0.14226519337016574</v>
      </c>
      <c r="I24">
        <f t="shared" si="0"/>
        <v>0</v>
      </c>
      <c r="J24">
        <f t="shared" si="1"/>
        <v>1</v>
      </c>
      <c r="K24">
        <f t="shared" si="2"/>
        <v>1</v>
      </c>
    </row>
    <row r="26" spans="1:11">
      <c r="H26" s="9" t="s">
        <v>96</v>
      </c>
      <c r="I26">
        <f>SUM(I2:I24)</f>
        <v>4</v>
      </c>
      <c r="J26">
        <f>SUM(J2:J24)</f>
        <v>13</v>
      </c>
      <c r="K26">
        <f>SUM(K2:K24)</f>
        <v>10</v>
      </c>
    </row>
    <row r="27" spans="1:11">
      <c r="H27" s="9" t="s">
        <v>99</v>
      </c>
      <c r="I27">
        <f>COUNT(I2:I24)</f>
        <v>23</v>
      </c>
      <c r="J27">
        <f t="shared" ref="J27:K27" si="3">COUNT(J2:J24)</f>
        <v>23</v>
      </c>
      <c r="K27">
        <f t="shared" si="3"/>
        <v>23</v>
      </c>
    </row>
    <row r="28" spans="1:11">
      <c r="H28" s="9" t="s">
        <v>97</v>
      </c>
      <c r="I28">
        <v>0.05</v>
      </c>
      <c r="J28">
        <v>0.05</v>
      </c>
      <c r="K28">
        <v>0.05</v>
      </c>
    </row>
    <row r="29" spans="1:11">
      <c r="H29" s="9" t="s">
        <v>100</v>
      </c>
      <c r="I29">
        <v>2.5999999999999999E-3</v>
      </c>
      <c r="J29">
        <v>0.67759999999999998</v>
      </c>
      <c r="K29">
        <v>0.67759999999999998</v>
      </c>
    </row>
    <row r="30" spans="1:11">
      <c r="H30" s="9" t="s">
        <v>98</v>
      </c>
      <c r="I30" s="18" t="str">
        <f>IF(I29&lt;I28,"YES","NO")</f>
        <v>YES</v>
      </c>
      <c r="J30" s="18" t="str">
        <f t="shared" ref="J30:K30" si="4">IF(J29&lt;J28,"YES","NO")</f>
        <v>NO</v>
      </c>
      <c r="K30" s="18" t="str">
        <f t="shared" si="4"/>
        <v>NO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Baseline Values</vt:lpstr>
      <vt:lpstr>Variability</vt:lpstr>
      <vt:lpstr>Sizing</vt:lpstr>
      <vt:lpstr>Control</vt:lpstr>
      <vt:lpstr>Experiment</vt:lpstr>
      <vt:lpstr>Sanity Checks</vt:lpstr>
      <vt:lpstr>Effect Size Tests</vt:lpstr>
      <vt:lpstr>Sign Tests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YUE PAN</cp:lastModifiedBy>
  <dcterms:modified xsi:type="dcterms:W3CDTF">2016-12-22T20:43:32Z</dcterms:modified>
</cp:coreProperties>
</file>