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730" windowHeight="9525"/>
  </bookViews>
  <sheets>
    <sheet name="Лист1" sheetId="1" r:id="rId1"/>
    <sheet name="PCSat_TPKL" sheetId="2" r:id="rId2"/>
    <sheet name="Лист3" sheetId="3" r:id="rId3"/>
    <sheet name="Лист2" sheetId="4" r:id="rId4"/>
  </sheets>
  <calcPr calcId="145621"/>
</workbook>
</file>

<file path=xl/calcChain.xml><?xml version="1.0" encoding="utf-8"?>
<calcChain xmlns="http://schemas.openxmlformats.org/spreadsheetml/2006/main">
  <c r="K32" i="1" l="1"/>
  <c r="L32" i="1" s="1"/>
  <c r="K33" i="1"/>
  <c r="L33" i="1" s="1"/>
  <c r="K34" i="1"/>
  <c r="L34" i="1" s="1"/>
  <c r="K35" i="1"/>
  <c r="L35" i="1"/>
  <c r="M35" i="1" s="1"/>
  <c r="K36" i="1"/>
  <c r="L36" i="1"/>
  <c r="M36" i="1"/>
  <c r="K37" i="1"/>
  <c r="L37" i="1" s="1"/>
  <c r="M37" i="1" s="1"/>
  <c r="K38" i="1"/>
  <c r="L38" i="1" s="1"/>
  <c r="K39" i="1"/>
  <c r="M39" i="1" s="1"/>
  <c r="L39" i="1"/>
  <c r="K40" i="1"/>
  <c r="L40" i="1"/>
  <c r="M40" i="1"/>
  <c r="K41" i="1"/>
  <c r="L41" i="1" s="1"/>
  <c r="M41" i="1" s="1"/>
  <c r="K42" i="1"/>
  <c r="L42" i="1" s="1"/>
  <c r="K43" i="1"/>
  <c r="M43" i="1" s="1"/>
  <c r="L43" i="1"/>
  <c r="K44" i="1"/>
  <c r="L44" i="1"/>
  <c r="M44" i="1"/>
  <c r="K45" i="1"/>
  <c r="L45" i="1" s="1"/>
  <c r="M45" i="1" s="1"/>
  <c r="M33" i="1" l="1"/>
  <c r="M42" i="1"/>
  <c r="M38" i="1"/>
  <c r="M34" i="1"/>
  <c r="M32" i="1"/>
  <c r="O6" i="1"/>
  <c r="K9" i="1"/>
  <c r="K2" i="1"/>
  <c r="J35" i="3" l="1"/>
  <c r="J34" i="3"/>
  <c r="J2" i="3"/>
  <c r="J36" i="3" l="1"/>
  <c r="J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19" i="2"/>
  <c r="L32" i="3" l="1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3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J21" i="2"/>
  <c r="J25" i="2"/>
  <c r="J26" i="2"/>
  <c r="I27" i="2"/>
  <c r="G27" i="2"/>
  <c r="F27" i="2"/>
  <c r="J27" i="2" s="1"/>
  <c r="I26" i="2"/>
  <c r="G26" i="2"/>
  <c r="F26" i="2"/>
  <c r="I25" i="2"/>
  <c r="G25" i="2"/>
  <c r="F25" i="2"/>
  <c r="I24" i="2"/>
  <c r="G24" i="2"/>
  <c r="J24" i="2" s="1"/>
  <c r="F24" i="2"/>
  <c r="I23" i="2"/>
  <c r="G23" i="2"/>
  <c r="F23" i="2"/>
  <c r="J23" i="2" s="1"/>
  <c r="I22" i="2"/>
  <c r="G22" i="2"/>
  <c r="F22" i="2"/>
  <c r="J22" i="2" s="1"/>
  <c r="I21" i="2"/>
  <c r="G21" i="2"/>
  <c r="F21" i="2"/>
  <c r="I20" i="2"/>
  <c r="G20" i="2"/>
  <c r="J20" i="2" s="1"/>
  <c r="F20" i="2"/>
  <c r="G19" i="2"/>
  <c r="F19" i="2"/>
  <c r="J19" i="2" s="1"/>
  <c r="J21" i="1" l="1"/>
  <c r="J20" i="1"/>
  <c r="J19" i="1"/>
  <c r="J16" i="1"/>
  <c r="J13" i="1"/>
  <c r="K13" i="1" s="1"/>
  <c r="J12" i="1"/>
  <c r="K12" i="1" s="1"/>
  <c r="J11" i="1"/>
  <c r="J10" i="1"/>
  <c r="K10" i="1" s="1"/>
  <c r="J8" i="1"/>
  <c r="K8" i="1" s="1"/>
  <c r="J17" i="1"/>
  <c r="K17" i="1" s="1"/>
  <c r="J18" i="1"/>
  <c r="J22" i="1"/>
  <c r="J15" i="1"/>
  <c r="J9" i="1"/>
  <c r="K21" i="1" l="1"/>
  <c r="L21" i="1" s="1"/>
  <c r="M21" i="1" s="1"/>
  <c r="K20" i="1"/>
  <c r="L20" i="1" s="1"/>
  <c r="M20" i="1" s="1"/>
  <c r="L8" i="1"/>
  <c r="M8" i="1" s="1"/>
  <c r="N8" i="1" s="1"/>
  <c r="K19" i="1"/>
  <c r="L19" i="1" s="1"/>
  <c r="M19" i="1" s="1"/>
  <c r="K16" i="1"/>
  <c r="L16" i="1" s="1"/>
  <c r="M16" i="1" s="1"/>
  <c r="L13" i="1"/>
  <c r="M13" i="1" s="1"/>
  <c r="N13" i="1" s="1"/>
  <c r="L12" i="1"/>
  <c r="M12" i="1" s="1"/>
  <c r="K11" i="1"/>
  <c r="L11" i="1" s="1"/>
  <c r="M11" i="1" s="1"/>
  <c r="L10" i="1"/>
  <c r="M10" i="1" s="1"/>
  <c r="N10" i="1" s="1"/>
  <c r="Q8" i="1"/>
  <c r="O8" i="1"/>
  <c r="L17" i="1"/>
  <c r="M17" i="1" s="1"/>
  <c r="N17" i="1" s="1"/>
  <c r="K18" i="1"/>
  <c r="L18" i="1" s="1"/>
  <c r="M18" i="1" s="1"/>
  <c r="K22" i="1"/>
  <c r="L22" i="1" s="1"/>
  <c r="M22" i="1" s="1"/>
  <c r="K15" i="1"/>
  <c r="L15" i="1" s="1"/>
  <c r="M15" i="1" s="1"/>
  <c r="L9" i="1"/>
  <c r="M9" i="1" s="1"/>
  <c r="J14" i="1"/>
  <c r="P21" i="1" l="1"/>
  <c r="Q21" i="1"/>
  <c r="N21" i="1"/>
  <c r="O21" i="1"/>
  <c r="P20" i="1"/>
  <c r="Q20" i="1"/>
  <c r="N20" i="1"/>
  <c r="O20" i="1"/>
  <c r="P8" i="1"/>
  <c r="P19" i="1"/>
  <c r="Q19" i="1"/>
  <c r="N19" i="1"/>
  <c r="O19" i="1"/>
  <c r="P16" i="1"/>
  <c r="Q16" i="1"/>
  <c r="N16" i="1"/>
  <c r="O16" i="1"/>
  <c r="O13" i="1"/>
  <c r="Q13" i="1"/>
  <c r="P13" i="1"/>
  <c r="P12" i="1"/>
  <c r="Q12" i="1"/>
  <c r="O12" i="1"/>
  <c r="N12" i="1"/>
  <c r="P11" i="1"/>
  <c r="Q11" i="1"/>
  <c r="N11" i="1"/>
  <c r="O11" i="1"/>
  <c r="O10" i="1"/>
  <c r="P10" i="1"/>
  <c r="Q10" i="1"/>
  <c r="O17" i="1"/>
  <c r="Q17" i="1"/>
  <c r="P17" i="1"/>
  <c r="P18" i="1"/>
  <c r="Q18" i="1"/>
  <c r="N18" i="1"/>
  <c r="O18" i="1"/>
  <c r="P22" i="1"/>
  <c r="Q22" i="1"/>
  <c r="N22" i="1"/>
  <c r="O22" i="1"/>
  <c r="P15" i="1"/>
  <c r="Q15" i="1"/>
  <c r="N15" i="1"/>
  <c r="O15" i="1"/>
  <c r="P9" i="1"/>
  <c r="Q9" i="1"/>
  <c r="O9" i="1"/>
  <c r="N9" i="1"/>
  <c r="K14" i="1"/>
  <c r="L14" i="1" s="1"/>
  <c r="M14" i="1" s="1"/>
  <c r="J7" i="1"/>
  <c r="N29" i="1"/>
  <c r="I29" i="1" s="1"/>
  <c r="L29" i="1" s="1"/>
  <c r="J6" i="1"/>
  <c r="N28" i="1"/>
  <c r="I28" i="1" s="1"/>
  <c r="L28" i="1" s="1"/>
  <c r="J5" i="1"/>
  <c r="N27" i="1"/>
  <c r="I27" i="1" s="1"/>
  <c r="L27" i="1" s="1"/>
  <c r="J4" i="1"/>
  <c r="N26" i="1"/>
  <c r="I26" i="1" s="1"/>
  <c r="L26" i="1" s="1"/>
  <c r="J3" i="1"/>
  <c r="N25" i="1"/>
  <c r="I25" i="1" s="1"/>
  <c r="L25" i="1" s="1"/>
  <c r="Q14" i="1" l="1"/>
  <c r="P14" i="1"/>
  <c r="N14" i="1"/>
  <c r="O14" i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J2" i="1"/>
  <c r="P7" i="1" l="1"/>
  <c r="Q7" i="1"/>
  <c r="N7" i="1"/>
  <c r="O7" i="1"/>
  <c r="P6" i="1"/>
  <c r="Q6" i="1"/>
  <c r="N6" i="1"/>
  <c r="L2" i="1"/>
  <c r="M2" i="1" s="1"/>
  <c r="N2" i="1" s="1"/>
  <c r="P5" i="1"/>
  <c r="Q5" i="1"/>
  <c r="N5" i="1"/>
  <c r="O5" i="1"/>
  <c r="Q4" i="1"/>
  <c r="P4" i="1"/>
  <c r="N4" i="1"/>
  <c r="O4" i="1"/>
  <c r="P3" i="1"/>
  <c r="Q3" i="1"/>
  <c r="N3" i="1"/>
  <c r="O3" i="1"/>
  <c r="P2" i="1" l="1"/>
  <c r="Q2" i="1"/>
  <c r="O2" i="1"/>
</calcChain>
</file>

<file path=xl/sharedStrings.xml><?xml version="1.0" encoding="utf-8"?>
<sst xmlns="http://schemas.openxmlformats.org/spreadsheetml/2006/main" count="155" uniqueCount="61">
  <si>
    <t xml:space="preserve">SITE </t>
  </si>
  <si>
    <t>TPKL</t>
  </si>
  <si>
    <t>X_m</t>
  </si>
  <si>
    <t>Y_m</t>
  </si>
  <si>
    <t>Z_m</t>
  </si>
  <si>
    <t>Alt_m</t>
  </si>
  <si>
    <t>El_d</t>
  </si>
  <si>
    <t>Az_d</t>
  </si>
  <si>
    <t>Rs_m</t>
  </si>
  <si>
    <t>Ri_m</t>
  </si>
  <si>
    <t>Ascp_D</t>
  </si>
  <si>
    <t>Asoc_D</t>
  </si>
  <si>
    <t>SPh_m</t>
  </si>
  <si>
    <t>SPd_m</t>
  </si>
  <si>
    <t>LonS_d</t>
  </si>
  <si>
    <t>LatS_d</t>
  </si>
  <si>
    <t>LonP_d</t>
  </si>
  <si>
    <t>LatP_d</t>
  </si>
  <si>
    <t>TST1</t>
  </si>
  <si>
    <t>SC_m</t>
  </si>
  <si>
    <t>TPKL_1</t>
  </si>
  <si>
    <t>TST2</t>
  </si>
  <si>
    <t>TPKL_2</t>
  </si>
  <si>
    <t>TST3</t>
  </si>
  <si>
    <t>TPKL_3</t>
  </si>
  <si>
    <t>TST4</t>
  </si>
  <si>
    <t>TPKL_4</t>
  </si>
  <si>
    <t>TPKL_5</t>
  </si>
  <si>
    <t>TST5</t>
  </si>
  <si>
    <t>G17</t>
  </si>
  <si>
    <t>G01</t>
  </si>
  <si>
    <t>G21</t>
  </si>
  <si>
    <t>R24</t>
  </si>
  <si>
    <t>R07</t>
  </si>
  <si>
    <t>G30</t>
  </si>
  <si>
    <t>TPKL_6</t>
  </si>
  <si>
    <t>G07</t>
  </si>
  <si>
    <t>G08</t>
  </si>
  <si>
    <t>G13</t>
  </si>
  <si>
    <t>G14</t>
  </si>
  <si>
    <t>G27</t>
  </si>
  <si>
    <t>R15</t>
  </si>
  <si>
    <t>R17</t>
  </si>
  <si>
    <t>R18</t>
  </si>
  <si>
    <t>Sat</t>
  </si>
  <si>
    <t>LatS_T</t>
  </si>
  <si>
    <t>LonS_T</t>
  </si>
  <si>
    <t>Az_T</t>
  </si>
  <si>
    <t>El_T</t>
  </si>
  <si>
    <t>Az_CT-d</t>
  </si>
  <si>
    <t>DCT_d</t>
  </si>
  <si>
    <t>∆Lat</t>
  </si>
  <si>
    <t>∆Lon</t>
  </si>
  <si>
    <t>Line</t>
  </si>
  <si>
    <t>Lon_d</t>
  </si>
  <si>
    <t>Lat_d</t>
  </si>
  <si>
    <t>Lon_km</t>
  </si>
  <si>
    <t>Lat_km</t>
  </si>
  <si>
    <t>LatP-T_d</t>
  </si>
  <si>
    <t>LonP-T_d</t>
  </si>
  <si>
    <t>PsiP_r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</si>
</sst>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10454286964129483"/>
                  <c:y val="-0.66149679206765821"/>
                </c:manualLayout>
              </c:layout>
              <c:numFmt formatCode="General" sourceLinked="0"/>
            </c:trendlineLbl>
          </c:trendline>
          <c:xVal>
            <c:numRef>
              <c:f>Лист3!$E$2:$E$32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</c:numCache>
            </c:numRef>
          </c:xVal>
          <c:yVal>
            <c:numRef>
              <c:f>Лист3!$F$2:$F$32</c:f>
              <c:numCache>
                <c:formatCode>General</c:formatCode>
                <c:ptCount val="31"/>
                <c:pt idx="0">
                  <c:v>333.6</c:v>
                </c:pt>
                <c:pt idx="1">
                  <c:v>333.1</c:v>
                </c:pt>
                <c:pt idx="2">
                  <c:v>331.8</c:v>
                </c:pt>
                <c:pt idx="3">
                  <c:v>329.5</c:v>
                </c:pt>
                <c:pt idx="4">
                  <c:v>326.3</c:v>
                </c:pt>
                <c:pt idx="5">
                  <c:v>322.2</c:v>
                </c:pt>
                <c:pt idx="6">
                  <c:v>317.3</c:v>
                </c:pt>
                <c:pt idx="7">
                  <c:v>311.39999999999998</c:v>
                </c:pt>
                <c:pt idx="8">
                  <c:v>304.7</c:v>
                </c:pt>
                <c:pt idx="9">
                  <c:v>297.2</c:v>
                </c:pt>
                <c:pt idx="10">
                  <c:v>288.89999999999998</c:v>
                </c:pt>
                <c:pt idx="11">
                  <c:v>279.8</c:v>
                </c:pt>
                <c:pt idx="12">
                  <c:v>269.89999999999998</c:v>
                </c:pt>
                <c:pt idx="13">
                  <c:v>259.2</c:v>
                </c:pt>
                <c:pt idx="14">
                  <c:v>247.9</c:v>
                </c:pt>
                <c:pt idx="15">
                  <c:v>235.9</c:v>
                </c:pt>
                <c:pt idx="16">
                  <c:v>223.2</c:v>
                </c:pt>
                <c:pt idx="17">
                  <c:v>209.9</c:v>
                </c:pt>
                <c:pt idx="18">
                  <c:v>196.1</c:v>
                </c:pt>
                <c:pt idx="19">
                  <c:v>181.7</c:v>
                </c:pt>
                <c:pt idx="20">
                  <c:v>166.8</c:v>
                </c:pt>
                <c:pt idx="21">
                  <c:v>151.4</c:v>
                </c:pt>
                <c:pt idx="22">
                  <c:v>135.69999999999999</c:v>
                </c:pt>
                <c:pt idx="23">
                  <c:v>119.5</c:v>
                </c:pt>
                <c:pt idx="24">
                  <c:v>103.1</c:v>
                </c:pt>
                <c:pt idx="25">
                  <c:v>86.33</c:v>
                </c:pt>
                <c:pt idx="26">
                  <c:v>69.349999999999994</c:v>
                </c:pt>
                <c:pt idx="27">
                  <c:v>52.18</c:v>
                </c:pt>
                <c:pt idx="28">
                  <c:v>34.869999999999997</c:v>
                </c:pt>
                <c:pt idx="29">
                  <c:v>17.46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86784"/>
        <c:axId val="126487360"/>
      </c:scatterChart>
      <c:valAx>
        <c:axId val="126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87360"/>
        <c:crosses val="autoZero"/>
        <c:crossBetween val="midCat"/>
      </c:valAx>
      <c:valAx>
        <c:axId val="1264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8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2</xdr:row>
      <xdr:rowOff>167640</xdr:rowOff>
    </xdr:from>
    <xdr:to>
      <xdr:col>22</xdr:col>
      <xdr:colOff>579120</xdr:colOff>
      <xdr:row>24</xdr:row>
      <xdr:rowOff>26670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23" workbookViewId="0">
      <selection activeCell="K31" sqref="K31:M45"/>
    </sheetView>
  </sheetViews>
  <sheetFormatPr defaultRowHeight="15" x14ac:dyDescent="0.25"/>
  <cols>
    <col min="1" max="1" width="6.85546875" customWidth="1"/>
    <col min="2" max="4" width="12.5703125" style="1" bestFit="1" customWidth="1"/>
    <col min="5" max="6" width="12.5703125" style="2" bestFit="1" customWidth="1"/>
    <col min="7" max="7" width="9.5703125" style="1" bestFit="1" customWidth="1"/>
    <col min="8" max="8" width="6.5703125" style="4" bestFit="1" customWidth="1"/>
    <col min="9" max="9" width="12" style="4" bestFit="1" customWidth="1"/>
    <col min="10" max="11" width="12.5703125" bestFit="1" customWidth="1"/>
    <col min="12" max="13" width="11" bestFit="1" customWidth="1"/>
    <col min="14" max="17" width="12" bestFit="1" customWidth="1"/>
  </cols>
  <sheetData>
    <row r="1" spans="1:17" s="5" customFormat="1" x14ac:dyDescent="0.25">
      <c r="A1" s="5" t="s">
        <v>0</v>
      </c>
      <c r="B1" s="6" t="s">
        <v>2</v>
      </c>
      <c r="C1" s="6" t="s">
        <v>3</v>
      </c>
      <c r="D1" s="6" t="s">
        <v>4</v>
      </c>
      <c r="E1" s="7" t="s">
        <v>15</v>
      </c>
      <c r="F1" s="7" t="s">
        <v>14</v>
      </c>
      <c r="G1" s="6" t="s">
        <v>5</v>
      </c>
      <c r="H1" s="8" t="s">
        <v>7</v>
      </c>
      <c r="I1" s="8" t="s">
        <v>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13</v>
      </c>
      <c r="O1" s="5" t="s">
        <v>12</v>
      </c>
      <c r="P1" s="7" t="s">
        <v>17</v>
      </c>
      <c r="Q1" s="7" t="s">
        <v>16</v>
      </c>
    </row>
    <row r="2" spans="1:17" x14ac:dyDescent="0.25">
      <c r="A2" t="s">
        <v>1</v>
      </c>
      <c r="B2" s="1">
        <v>937426.03520000004</v>
      </c>
      <c r="C2" s="1">
        <v>4619606.7314999998</v>
      </c>
      <c r="D2" s="1">
        <v>4285021.6765000001</v>
      </c>
      <c r="E2" s="2">
        <v>42.463815979000003</v>
      </c>
      <c r="F2" s="2">
        <v>78.529105419999993</v>
      </c>
      <c r="G2" s="1">
        <v>1882.9546</v>
      </c>
      <c r="H2" s="4">
        <v>90</v>
      </c>
      <c r="I2" s="4">
        <v>10</v>
      </c>
      <c r="J2">
        <f t="shared" ref="J2:J7" si="0">SQRT( B2^2+C2^2+D2^2 )</f>
        <v>6370317.471936997</v>
      </c>
      <c r="K2">
        <f t="shared" ref="K2:K7" si="1">J2+450000</f>
        <v>6820317.471936997</v>
      </c>
      <c r="L2">
        <f t="shared" ref="L2:L7" si="2">ASIN( SIN( (I2+90)*PI()/180 ) * J2 / K2 ) * 180 / PI()</f>
        <v>66.901357697092067</v>
      </c>
      <c r="M2">
        <f t="shared" ref="M2:M7" si="3">90-I2-L2</f>
        <v>13.098642302907933</v>
      </c>
      <c r="N2">
        <f t="shared" ref="N2:N7" si="4" xml:space="preserve"> J2*M2*PI()/180</f>
        <v>1456346.5342471704</v>
      </c>
      <c r="O2">
        <f t="shared" ref="O2:O7" si="5">SQRT( 2*J2^2 - 2*J2^2*COS( M2*PI()/180 ) )</f>
        <v>1453177.1342494425</v>
      </c>
      <c r="P2">
        <f t="shared" ref="P2:P7" si="6">E2+M2*COS(H2*PI()/180 )</f>
        <v>42.463815979000003</v>
      </c>
      <c r="Q2">
        <f t="shared" ref="Q2:Q7" si="7">F2+M2*SIN(H2*PI()/180 )</f>
        <v>91.627747722907927</v>
      </c>
    </row>
    <row r="3" spans="1:17" x14ac:dyDescent="0.25">
      <c r="A3" t="s">
        <v>20</v>
      </c>
      <c r="B3" s="1">
        <v>937426.03520000004</v>
      </c>
      <c r="C3" s="1">
        <v>4619606.7314999998</v>
      </c>
      <c r="D3" s="1">
        <v>4285021.6765000001</v>
      </c>
      <c r="E3" s="2">
        <v>42.463815979000003</v>
      </c>
      <c r="F3" s="2">
        <v>78.529105419999993</v>
      </c>
      <c r="G3" s="1">
        <v>1882.9546</v>
      </c>
      <c r="H3" s="4">
        <v>0</v>
      </c>
      <c r="I3" s="4">
        <v>16.302676544036572</v>
      </c>
      <c r="J3">
        <f t="shared" si="0"/>
        <v>6370317.471936997</v>
      </c>
      <c r="K3">
        <f t="shared" si="1"/>
        <v>6820317.471936997</v>
      </c>
      <c r="L3">
        <f t="shared" si="2"/>
        <v>63.697323455963442</v>
      </c>
      <c r="M3">
        <f t="shared" si="3"/>
        <v>9.9999999999999858</v>
      </c>
      <c r="N3">
        <f t="shared" si="4"/>
        <v>1111830.1428262193</v>
      </c>
      <c r="O3">
        <f t="shared" si="5"/>
        <v>1110419.5016101038</v>
      </c>
      <c r="P3">
        <f t="shared" si="6"/>
        <v>52.463815978999989</v>
      </c>
      <c r="Q3">
        <f t="shared" si="7"/>
        <v>78.529105419999993</v>
      </c>
    </row>
    <row r="4" spans="1:17" x14ac:dyDescent="0.25">
      <c r="A4" t="s">
        <v>22</v>
      </c>
      <c r="B4" s="1">
        <v>937426.03520000004</v>
      </c>
      <c r="C4" s="1">
        <v>4619606.7314999998</v>
      </c>
      <c r="D4" s="1">
        <v>4285021.6765000001</v>
      </c>
      <c r="E4" s="2">
        <v>42.463815979000003</v>
      </c>
      <c r="F4" s="2">
        <v>78.529105419999993</v>
      </c>
      <c r="G4" s="1">
        <v>1882.9546</v>
      </c>
      <c r="H4" s="4">
        <v>-90</v>
      </c>
      <c r="I4" s="4">
        <v>35.502807758578555</v>
      </c>
      <c r="J4">
        <f t="shared" si="0"/>
        <v>6370317.471936997</v>
      </c>
      <c r="K4">
        <f t="shared" si="1"/>
        <v>6820317.471936997</v>
      </c>
      <c r="L4">
        <f t="shared" si="2"/>
        <v>49.497192241421381</v>
      </c>
      <c r="M4">
        <f t="shared" si="3"/>
        <v>5.0000000000000639</v>
      </c>
      <c r="N4">
        <f t="shared" si="4"/>
        <v>555915.07141311746</v>
      </c>
      <c r="O4">
        <f t="shared" si="5"/>
        <v>555738.69089717825</v>
      </c>
      <c r="P4">
        <f t="shared" si="6"/>
        <v>42.463815979000003</v>
      </c>
      <c r="Q4">
        <f t="shared" si="7"/>
        <v>73.529105419999922</v>
      </c>
    </row>
    <row r="5" spans="1:17" x14ac:dyDescent="0.25">
      <c r="A5" t="s">
        <v>24</v>
      </c>
      <c r="B5" s="1">
        <v>937426.03520000004</v>
      </c>
      <c r="C5" s="1">
        <v>4619606.7314999998</v>
      </c>
      <c r="D5" s="1">
        <v>4285021.6765000001</v>
      </c>
      <c r="E5" s="2">
        <v>42.463815979000003</v>
      </c>
      <c r="F5" s="2">
        <v>78.529105419999993</v>
      </c>
      <c r="G5" s="1">
        <v>1882.9546</v>
      </c>
      <c r="H5" s="4">
        <v>-180</v>
      </c>
      <c r="I5" s="4">
        <v>75.151068514359736</v>
      </c>
      <c r="J5">
        <f t="shared" si="0"/>
        <v>6370317.471936997</v>
      </c>
      <c r="K5">
        <f t="shared" si="1"/>
        <v>6820317.471936997</v>
      </c>
      <c r="L5">
        <f t="shared" si="2"/>
        <v>13.848931485640545</v>
      </c>
      <c r="M5">
        <f t="shared" si="3"/>
        <v>0.99999999999971934</v>
      </c>
      <c r="N5">
        <f t="shared" si="4"/>
        <v>111183.01428259086</v>
      </c>
      <c r="O5">
        <f t="shared" si="5"/>
        <v>111181.60310950728</v>
      </c>
      <c r="P5">
        <f t="shared" si="6"/>
        <v>41.463815979000287</v>
      </c>
      <c r="Q5">
        <f t="shared" si="7"/>
        <v>78.529105419999993</v>
      </c>
    </row>
    <row r="6" spans="1:17" x14ac:dyDescent="0.25">
      <c r="A6" t="s">
        <v>26</v>
      </c>
      <c r="B6" s="1">
        <v>937426.03520000004</v>
      </c>
      <c r="C6" s="1">
        <v>4619606.7314999998</v>
      </c>
      <c r="D6" s="1">
        <v>4285021.6765000001</v>
      </c>
      <c r="E6" s="2">
        <v>42.463815979000003</v>
      </c>
      <c r="F6" s="2">
        <v>78.529105419999993</v>
      </c>
      <c r="G6" s="1">
        <v>1882.9546</v>
      </c>
      <c r="H6" s="4">
        <v>225</v>
      </c>
      <c r="I6" s="4">
        <v>30.062321786838083</v>
      </c>
      <c r="J6">
        <f t="shared" si="0"/>
        <v>6370317.471936997</v>
      </c>
      <c r="K6">
        <f t="shared" si="1"/>
        <v>6820317.471936997</v>
      </c>
      <c r="L6">
        <f t="shared" si="2"/>
        <v>53.937678213161874</v>
      </c>
      <c r="M6">
        <f t="shared" si="3"/>
        <v>6.0000000000000426</v>
      </c>
      <c r="N6">
        <f t="shared" si="4"/>
        <v>667098.08569573716</v>
      </c>
      <c r="O6">
        <f>SQRT( 2*J6^2 - 2*J6^2*COS( M6*PI()/180 ) )</f>
        <v>666793.31292991154</v>
      </c>
      <c r="P6">
        <f t="shared" si="6"/>
        <v>38.221175291880684</v>
      </c>
      <c r="Q6">
        <f t="shared" si="7"/>
        <v>74.286464732880674</v>
      </c>
    </row>
    <row r="7" spans="1:17" x14ac:dyDescent="0.25">
      <c r="A7" t="s">
        <v>27</v>
      </c>
      <c r="B7" s="1">
        <v>937426.03520000004</v>
      </c>
      <c r="C7" s="1">
        <v>4619606.7314999998</v>
      </c>
      <c r="D7" s="1">
        <v>4285021.6765000001</v>
      </c>
      <c r="E7" s="2">
        <v>42.463815979000003</v>
      </c>
      <c r="F7" s="2">
        <v>78.529105419999993</v>
      </c>
      <c r="G7" s="1">
        <v>1882.9546</v>
      </c>
      <c r="H7" s="4">
        <v>-135</v>
      </c>
      <c r="I7" s="4">
        <v>22.006306262291929</v>
      </c>
      <c r="J7">
        <f t="shared" si="0"/>
        <v>6370317.471936997</v>
      </c>
      <c r="K7">
        <f t="shared" si="1"/>
        <v>6820317.471936997</v>
      </c>
      <c r="L7">
        <f t="shared" si="2"/>
        <v>59.993693737708128</v>
      </c>
      <c r="M7">
        <f t="shared" si="3"/>
        <v>7.9999999999999432</v>
      </c>
      <c r="N7">
        <f t="shared" si="4"/>
        <v>889464.11426097027</v>
      </c>
      <c r="O7">
        <f t="shared" si="5"/>
        <v>888741.76694582344</v>
      </c>
      <c r="P7">
        <f t="shared" si="6"/>
        <v>36.806961729507663</v>
      </c>
      <c r="Q7">
        <f t="shared" si="7"/>
        <v>72.872251170507653</v>
      </c>
    </row>
    <row r="8" spans="1:17" x14ac:dyDescent="0.25">
      <c r="A8" t="s">
        <v>35</v>
      </c>
      <c r="B8" s="1">
        <v>937426.03520000004</v>
      </c>
      <c r="C8" s="1">
        <v>4619606.7314999998</v>
      </c>
      <c r="D8" s="1">
        <v>4285021.6765000001</v>
      </c>
      <c r="E8" s="2">
        <v>42.463815979000003</v>
      </c>
      <c r="F8" s="2">
        <v>78.529105419999993</v>
      </c>
      <c r="G8" s="1">
        <v>1882.9546</v>
      </c>
      <c r="H8" s="4">
        <v>-360</v>
      </c>
      <c r="I8" s="4">
        <v>90</v>
      </c>
      <c r="J8">
        <f t="shared" ref="J8" si="8">SQRT( B8^2+C8^2+D8^2 )</f>
        <v>6370317.471936997</v>
      </c>
      <c r="K8">
        <f t="shared" ref="K8" si="9">J8+450000</f>
        <v>6820317.471936997</v>
      </c>
      <c r="L8">
        <f t="shared" ref="L8" si="10">ASIN( SIN( (I8+90)*PI()/180 ) * J8 / K8 ) * 180 / PI()</f>
        <v>6.5564361297300317E-15</v>
      </c>
      <c r="M8">
        <f t="shared" ref="M8" si="11">90-I8-L8</f>
        <v>-6.5564361297300317E-15</v>
      </c>
      <c r="N8">
        <f t="shared" ref="N8" si="12" xml:space="preserve"> J8*M8*PI()/180</f>
        <v>-7.2896433185487341E-10</v>
      </c>
      <c r="O8">
        <f t="shared" ref="O8" si="13">SQRT( 2*J8^2 - 2*J8^2*COS( M8*PI()/180 ) )</f>
        <v>0</v>
      </c>
      <c r="P8">
        <f t="shared" ref="P8" si="14">E8+M8*COS(H8*PI()/180 )</f>
        <v>42.463815978999996</v>
      </c>
      <c r="Q8">
        <f t="shared" ref="Q8" si="15">F8+M8*SIN(H8*PI()/180 )</f>
        <v>78.529105419999993</v>
      </c>
    </row>
    <row r="9" spans="1:17" x14ac:dyDescent="0.25">
      <c r="A9" t="s">
        <v>30</v>
      </c>
      <c r="B9" s="1">
        <v>937426.03520000004</v>
      </c>
      <c r="C9" s="1">
        <v>4619606.7314999998</v>
      </c>
      <c r="D9" s="1">
        <v>4285021.6765000001</v>
      </c>
      <c r="E9" s="2">
        <v>42.463815979000003</v>
      </c>
      <c r="F9" s="2">
        <v>78.529105419999993</v>
      </c>
      <c r="G9" s="1">
        <v>1882.9546</v>
      </c>
      <c r="H9" s="4">
        <v>123.43328453181</v>
      </c>
      <c r="I9" s="4">
        <v>21.815724205173002</v>
      </c>
      <c r="J9">
        <f t="shared" ref="J9:J22" si="16">SQRT( B9^2+C9^2+D9^2 )</f>
        <v>6370317.471936997</v>
      </c>
      <c r="K9">
        <f t="shared" ref="K9:K22" si="17">J9+450000</f>
        <v>6820317.471936997</v>
      </c>
      <c r="L9">
        <f t="shared" ref="L9:L22" si="18">ASIN( SIN( (I9+90)*PI()/180 ) * J9 / K9 ) * 180 / PI()</f>
        <v>60.126788967076486</v>
      </c>
      <c r="M9">
        <f t="shared" ref="M9:M22" si="19">90-I9-L9</f>
        <v>8.0574868277505161</v>
      </c>
      <c r="N9">
        <f t="shared" ref="N9:N22" si="20" xml:space="preserve"> J9*M9*PI()/180</f>
        <v>895855.67305182479</v>
      </c>
      <c r="O9">
        <f t="shared" ref="O9:O22" si="21">SQRT( 2*J9^2 - 2*J9^2*COS( M9*PI()/180 ) )</f>
        <v>895117.64411845431</v>
      </c>
      <c r="P9">
        <f t="shared" ref="P9:P22" si="22">E9+M9*COS(H9*PI()/180 )</f>
        <v>38.024417665553159</v>
      </c>
      <c r="Q9">
        <f t="shared" ref="Q9:Q22" si="23">F9+M9*SIN(H9*PI()/180 )</f>
        <v>85.253303260184225</v>
      </c>
    </row>
    <row r="10" spans="1:17" x14ac:dyDescent="0.25">
      <c r="A10" t="s">
        <v>36</v>
      </c>
      <c r="B10" s="1">
        <v>937426.03520000004</v>
      </c>
      <c r="C10" s="1">
        <v>4619606.7314999998</v>
      </c>
      <c r="D10" s="1">
        <v>4285021.6765000001</v>
      </c>
      <c r="E10" s="2">
        <v>42.463815979000003</v>
      </c>
      <c r="F10" s="2">
        <v>78.529105419999993</v>
      </c>
      <c r="G10" s="1">
        <v>1882.9546</v>
      </c>
      <c r="H10" s="4">
        <v>127.76525826183</v>
      </c>
      <c r="I10" s="4">
        <v>65.350823506100994</v>
      </c>
      <c r="J10">
        <f t="shared" si="16"/>
        <v>6370317.471936997</v>
      </c>
      <c r="K10">
        <f t="shared" si="17"/>
        <v>6820317.471936997</v>
      </c>
      <c r="L10">
        <f t="shared" si="18"/>
        <v>22.926105090852424</v>
      </c>
      <c r="M10">
        <f t="shared" si="19"/>
        <v>1.7230714030465819</v>
      </c>
      <c r="N10">
        <f t="shared" si="20"/>
        <v>191576.27241490578</v>
      </c>
      <c r="O10">
        <f t="shared" si="21"/>
        <v>191569.05325185615</v>
      </c>
      <c r="P10">
        <f t="shared" si="22"/>
        <v>41.408559108315728</v>
      </c>
      <c r="Q10">
        <f t="shared" si="23"/>
        <v>79.891239039315863</v>
      </c>
    </row>
    <row r="11" spans="1:17" x14ac:dyDescent="0.25">
      <c r="A11" t="s">
        <v>37</v>
      </c>
      <c r="B11" s="1">
        <v>937426.03520000004</v>
      </c>
      <c r="C11" s="1">
        <v>4619606.7314999998</v>
      </c>
      <c r="D11" s="1">
        <v>4285021.6765000001</v>
      </c>
      <c r="E11" s="2">
        <v>42.463815979000003</v>
      </c>
      <c r="F11" s="2">
        <v>78.529105419999993</v>
      </c>
      <c r="G11" s="1">
        <v>1882.9546</v>
      </c>
      <c r="H11" s="4">
        <v>49.793876551802001</v>
      </c>
      <c r="I11" s="4">
        <v>36.70837131903</v>
      </c>
      <c r="J11">
        <f t="shared" si="16"/>
        <v>6370317.471936997</v>
      </c>
      <c r="K11">
        <f t="shared" si="17"/>
        <v>6820317.471936997</v>
      </c>
      <c r="L11">
        <f t="shared" si="18"/>
        <v>48.485971283979097</v>
      </c>
      <c r="M11">
        <f t="shared" si="19"/>
        <v>4.8056573969909024</v>
      </c>
      <c r="N11">
        <f t="shared" si="20"/>
        <v>534307.47500702797</v>
      </c>
      <c r="O11">
        <f t="shared" si="21"/>
        <v>534150.87125426228</v>
      </c>
      <c r="P11">
        <f t="shared" si="22"/>
        <v>45.566056759470015</v>
      </c>
      <c r="Q11">
        <f t="shared" si="23"/>
        <v>82.199315925848694</v>
      </c>
    </row>
    <row r="12" spans="1:17" x14ac:dyDescent="0.25">
      <c r="A12" t="s">
        <v>38</v>
      </c>
      <c r="B12" s="1">
        <v>937426.03520000004</v>
      </c>
      <c r="C12" s="1">
        <v>4619606.7314999998</v>
      </c>
      <c r="D12" s="1">
        <v>4285021.6765000001</v>
      </c>
      <c r="E12" s="2">
        <v>42.463815979000003</v>
      </c>
      <c r="F12" s="2">
        <v>78.529105419999993</v>
      </c>
      <c r="G12" s="1">
        <v>1882.9546</v>
      </c>
      <c r="H12" s="4">
        <v>308.39284027526003</v>
      </c>
      <c r="I12" s="4">
        <v>29.110362638362002</v>
      </c>
      <c r="J12">
        <f t="shared" si="16"/>
        <v>6370317.471936997</v>
      </c>
      <c r="K12">
        <f t="shared" si="17"/>
        <v>6820317.471936997</v>
      </c>
      <c r="L12">
        <f t="shared" si="18"/>
        <v>54.690240117711859</v>
      </c>
      <c r="M12">
        <f t="shared" si="19"/>
        <v>6.1993972439261356</v>
      </c>
      <c r="N12">
        <f t="shared" si="20"/>
        <v>689267.67231508729</v>
      </c>
      <c r="O12">
        <f t="shared" si="21"/>
        <v>688931.49625720223</v>
      </c>
      <c r="P12">
        <f t="shared" si="22"/>
        <v>46.313950673277191</v>
      </c>
      <c r="Q12">
        <f t="shared" si="23"/>
        <v>73.670197206839134</v>
      </c>
    </row>
    <row r="13" spans="1:17" x14ac:dyDescent="0.25">
      <c r="A13" t="s">
        <v>39</v>
      </c>
      <c r="B13" s="1">
        <v>937426.03520000004</v>
      </c>
      <c r="C13" s="1">
        <v>4619606.7314999998</v>
      </c>
      <c r="D13" s="1">
        <v>4285021.6765000001</v>
      </c>
      <c r="E13" s="2">
        <v>42.463815979000003</v>
      </c>
      <c r="F13" s="2">
        <v>78.529105419999993</v>
      </c>
      <c r="G13" s="1">
        <v>1882.9546</v>
      </c>
      <c r="H13" s="4">
        <v>282.79613928388</v>
      </c>
      <c r="I13" s="4">
        <v>55.459173305964001</v>
      </c>
      <c r="J13">
        <f t="shared" si="16"/>
        <v>6370317.471936997</v>
      </c>
      <c r="K13">
        <f t="shared" si="17"/>
        <v>6820317.471936997</v>
      </c>
      <c r="L13">
        <f t="shared" si="18"/>
        <v>31.977317280441856</v>
      </c>
      <c r="M13">
        <f t="shared" si="19"/>
        <v>2.5635094135941436</v>
      </c>
      <c r="N13">
        <f t="shared" si="20"/>
        <v>285018.70374527382</v>
      </c>
      <c r="O13">
        <f t="shared" si="21"/>
        <v>284994.93119250715</v>
      </c>
      <c r="P13">
        <f t="shared" si="22"/>
        <v>43.031589194576391</v>
      </c>
      <c r="Q13">
        <f t="shared" si="23"/>
        <v>76.029262607089578</v>
      </c>
    </row>
    <row r="14" spans="1:17" x14ac:dyDescent="0.25">
      <c r="A14" t="s">
        <v>29</v>
      </c>
      <c r="B14" s="1">
        <v>937426.03520000004</v>
      </c>
      <c r="C14" s="1">
        <v>4619606.7314999998</v>
      </c>
      <c r="D14" s="1">
        <v>4285021.6765000001</v>
      </c>
      <c r="E14" s="2">
        <v>42.463815979000003</v>
      </c>
      <c r="F14" s="2">
        <v>78.529105419999993</v>
      </c>
      <c r="G14" s="1">
        <v>1882.9546</v>
      </c>
      <c r="H14" s="4">
        <v>205.06031058786999</v>
      </c>
      <c r="I14" s="4">
        <v>26.991450565316999</v>
      </c>
      <c r="J14">
        <f t="shared" si="16"/>
        <v>6370317.471936997</v>
      </c>
      <c r="K14">
        <f t="shared" si="17"/>
        <v>6820317.471936997</v>
      </c>
      <c r="L14">
        <f t="shared" si="18"/>
        <v>56.333849559688439</v>
      </c>
      <c r="M14">
        <f t="shared" si="19"/>
        <v>6.6746998749945661</v>
      </c>
      <c r="N14">
        <f t="shared" si="20"/>
        <v>742113.25153373659</v>
      </c>
      <c r="O14">
        <f t="shared" si="21"/>
        <v>741693.68243847182</v>
      </c>
      <c r="P14">
        <f t="shared" si="22"/>
        <v>36.417456135441753</v>
      </c>
      <c r="Q14">
        <f t="shared" si="23"/>
        <v>75.701889286865011</v>
      </c>
    </row>
    <row r="15" spans="1:17" x14ac:dyDescent="0.25">
      <c r="A15" t="s">
        <v>31</v>
      </c>
      <c r="B15" s="1">
        <v>937426.03520000004</v>
      </c>
      <c r="C15" s="1">
        <v>4619606.7314999998</v>
      </c>
      <c r="D15" s="1">
        <v>4285021.6765000001</v>
      </c>
      <c r="E15" s="2">
        <v>42.463815979000003</v>
      </c>
      <c r="F15" s="2">
        <v>78.529105419999993</v>
      </c>
      <c r="G15" s="1">
        <v>1882.9546</v>
      </c>
      <c r="H15" s="4">
        <v>88.748702286050005</v>
      </c>
      <c r="I15" s="4">
        <v>29.621418229757001</v>
      </c>
      <c r="J15">
        <f t="shared" si="16"/>
        <v>6370317.471936997</v>
      </c>
      <c r="K15">
        <f t="shared" si="17"/>
        <v>6820317.471936997</v>
      </c>
      <c r="L15">
        <f t="shared" si="18"/>
        <v>54.287256219866855</v>
      </c>
      <c r="M15">
        <f t="shared" si="19"/>
        <v>6.0913255503761476</v>
      </c>
      <c r="N15">
        <f t="shared" si="20"/>
        <v>677251.93566757196</v>
      </c>
      <c r="O15">
        <f t="shared" si="21"/>
        <v>676933.03457149433</v>
      </c>
      <c r="P15">
        <f t="shared" si="22"/>
        <v>42.596835477477832</v>
      </c>
      <c r="Q15">
        <f t="shared" si="23"/>
        <v>84.618978388600411</v>
      </c>
    </row>
    <row r="16" spans="1:17" x14ac:dyDescent="0.25">
      <c r="A16" t="s">
        <v>40</v>
      </c>
      <c r="B16" s="1">
        <v>937426.03520000004</v>
      </c>
      <c r="C16" s="1">
        <v>4619606.7314999998</v>
      </c>
      <c r="D16" s="1">
        <v>4285021.6765000001</v>
      </c>
      <c r="E16" s="2">
        <v>42.463815979000003</v>
      </c>
      <c r="F16" s="2">
        <v>78.529105419999993</v>
      </c>
      <c r="G16" s="1">
        <v>1882.9546</v>
      </c>
      <c r="H16" s="4">
        <v>40.218918550668</v>
      </c>
      <c r="I16" s="4">
        <v>3.3482877560923998</v>
      </c>
      <c r="J16">
        <f t="shared" si="16"/>
        <v>6370317.471936997</v>
      </c>
      <c r="K16">
        <f t="shared" si="17"/>
        <v>6820317.471936997</v>
      </c>
      <c r="L16">
        <f t="shared" si="18"/>
        <v>68.816237125162587</v>
      </c>
      <c r="M16">
        <f t="shared" si="19"/>
        <v>17.835475118745009</v>
      </c>
      <c r="N16">
        <f t="shared" si="20"/>
        <v>1983001.8848647771</v>
      </c>
      <c r="O16">
        <f t="shared" si="21"/>
        <v>1975005.2009182589</v>
      </c>
      <c r="P16">
        <f t="shared" si="22"/>
        <v>56.082679127483331</v>
      </c>
      <c r="Q16">
        <f t="shared" si="23"/>
        <v>90.045647403349648</v>
      </c>
    </row>
    <row r="17" spans="1:17" x14ac:dyDescent="0.25">
      <c r="A17" t="s">
        <v>34</v>
      </c>
      <c r="B17" s="1">
        <v>937426.03520000004</v>
      </c>
      <c r="C17" s="1">
        <v>4619606.7314999998</v>
      </c>
      <c r="D17" s="1">
        <v>4285021.6765000001</v>
      </c>
      <c r="E17" s="2">
        <v>42.463815979000003</v>
      </c>
      <c r="F17" s="2">
        <v>78.529105419999993</v>
      </c>
      <c r="G17" s="1">
        <v>1882.9546</v>
      </c>
      <c r="H17" s="4">
        <v>303.62997974246002</v>
      </c>
      <c r="I17" s="4">
        <v>82.263788333679003</v>
      </c>
      <c r="J17">
        <f t="shared" si="16"/>
        <v>6370317.471936997</v>
      </c>
      <c r="K17">
        <f t="shared" si="17"/>
        <v>6820317.471936997</v>
      </c>
      <c r="L17">
        <f t="shared" si="18"/>
        <v>7.2229623246411752</v>
      </c>
      <c r="M17">
        <f t="shared" si="19"/>
        <v>0.51324934167982228</v>
      </c>
      <c r="N17">
        <f t="shared" si="20"/>
        <v>57064.608886534057</v>
      </c>
      <c r="O17">
        <f t="shared" si="21"/>
        <v>57064.418091667467</v>
      </c>
      <c r="P17">
        <f t="shared" si="22"/>
        <v>42.748067473830822</v>
      </c>
      <c r="Q17">
        <f t="shared" si="23"/>
        <v>78.101757816261284</v>
      </c>
    </row>
    <row r="18" spans="1:17" x14ac:dyDescent="0.25">
      <c r="A18" t="s">
        <v>33</v>
      </c>
      <c r="B18" s="1">
        <v>937426.03520000004</v>
      </c>
      <c r="C18" s="1">
        <v>4619606.7314999998</v>
      </c>
      <c r="D18" s="1">
        <v>4285021.6765000001</v>
      </c>
      <c r="E18" s="2">
        <v>42.463815979000003</v>
      </c>
      <c r="F18" s="2">
        <v>78.529105419999993</v>
      </c>
      <c r="G18" s="1">
        <v>1882.9546</v>
      </c>
      <c r="H18" s="4">
        <v>327.31426155639002</v>
      </c>
      <c r="I18" s="4">
        <v>16.387694327734</v>
      </c>
      <c r="J18">
        <f t="shared" si="16"/>
        <v>6370317.471936997</v>
      </c>
      <c r="K18">
        <f t="shared" si="17"/>
        <v>6820317.471936997</v>
      </c>
      <c r="L18">
        <f t="shared" si="18"/>
        <v>63.646935586510168</v>
      </c>
      <c r="M18">
        <f t="shared" si="19"/>
        <v>9.9653700857558363</v>
      </c>
      <c r="N18">
        <f t="shared" si="20"/>
        <v>1107979.8845762059</v>
      </c>
      <c r="O18">
        <f t="shared" si="21"/>
        <v>1106583.844108087</v>
      </c>
      <c r="P18">
        <f t="shared" si="22"/>
        <v>50.851122153901606</v>
      </c>
      <c r="Q18">
        <f t="shared" si="23"/>
        <v>73.147498218193576</v>
      </c>
    </row>
    <row r="19" spans="1:17" x14ac:dyDescent="0.25">
      <c r="A19" t="s">
        <v>41</v>
      </c>
      <c r="B19" s="1">
        <v>937426.03520000004</v>
      </c>
      <c r="C19" s="1">
        <v>4619606.7314999998</v>
      </c>
      <c r="D19" s="1">
        <v>4285021.6765000001</v>
      </c>
      <c r="E19" s="2">
        <v>42.463815979000003</v>
      </c>
      <c r="F19" s="2">
        <v>78.529105419999993</v>
      </c>
      <c r="G19" s="1">
        <v>1882.9546</v>
      </c>
      <c r="H19" s="4">
        <v>61.508249626572002</v>
      </c>
      <c r="I19" s="4">
        <v>52.524910435747998</v>
      </c>
      <c r="J19">
        <f t="shared" si="16"/>
        <v>6370317.471936997</v>
      </c>
      <c r="K19">
        <f t="shared" si="17"/>
        <v>6820317.471936997</v>
      </c>
      <c r="L19">
        <f t="shared" si="18"/>
        <v>34.62992159877102</v>
      </c>
      <c r="M19">
        <f t="shared" si="19"/>
        <v>2.8451679654809823</v>
      </c>
      <c r="N19">
        <f t="shared" si="20"/>
        <v>316334.35054253088</v>
      </c>
      <c r="O19">
        <f t="shared" si="21"/>
        <v>316301.84987494542</v>
      </c>
      <c r="P19">
        <f t="shared" si="22"/>
        <v>43.821052771159636</v>
      </c>
      <c r="Q19">
        <f t="shared" si="23"/>
        <v>81.02968316160441</v>
      </c>
    </row>
    <row r="20" spans="1:17" x14ac:dyDescent="0.25">
      <c r="A20" t="s">
        <v>42</v>
      </c>
      <c r="B20" s="1">
        <v>937426.03520000004</v>
      </c>
      <c r="C20" s="1">
        <v>4619606.7314999998</v>
      </c>
      <c r="D20" s="1">
        <v>4285021.6765000001</v>
      </c>
      <c r="E20" s="2">
        <v>42.463815979000003</v>
      </c>
      <c r="F20" s="2">
        <v>78.529105419999993</v>
      </c>
      <c r="G20" s="1">
        <v>1882.9546</v>
      </c>
      <c r="H20" s="4">
        <v>81.570499389971999</v>
      </c>
      <c r="I20" s="4">
        <v>52.129887572591997</v>
      </c>
      <c r="J20">
        <f t="shared" si="16"/>
        <v>6370317.471936997</v>
      </c>
      <c r="K20">
        <f t="shared" si="17"/>
        <v>6820317.471936997</v>
      </c>
      <c r="L20">
        <f t="shared" si="18"/>
        <v>34.98559959349042</v>
      </c>
      <c r="M20">
        <f t="shared" si="19"/>
        <v>2.884512833917583</v>
      </c>
      <c r="N20">
        <f t="shared" si="20"/>
        <v>320708.83161186526</v>
      </c>
      <c r="O20">
        <f t="shared" si="21"/>
        <v>320674.96391958656</v>
      </c>
      <c r="P20">
        <f t="shared" si="22"/>
        <v>42.886663547181968</v>
      </c>
      <c r="Q20">
        <f t="shared" si="23"/>
        <v>81.382456821968887</v>
      </c>
    </row>
    <row r="21" spans="1:17" x14ac:dyDescent="0.25">
      <c r="A21" t="s">
        <v>43</v>
      </c>
      <c r="B21" s="1">
        <v>937426.03520000004</v>
      </c>
      <c r="C21" s="1">
        <v>4619606.7314999998</v>
      </c>
      <c r="D21" s="1">
        <v>4285021.6765000001</v>
      </c>
      <c r="E21" s="2">
        <v>42.463815979000003</v>
      </c>
      <c r="F21" s="2">
        <v>78.529105419999993</v>
      </c>
      <c r="G21" s="1">
        <v>1882.9546</v>
      </c>
      <c r="H21" s="4">
        <v>152.16852428495</v>
      </c>
      <c r="I21" s="4">
        <v>37.539475301864996</v>
      </c>
      <c r="J21">
        <f t="shared" si="16"/>
        <v>6370317.471936997</v>
      </c>
      <c r="K21">
        <f t="shared" si="17"/>
        <v>6820317.471936997</v>
      </c>
      <c r="L21">
        <f t="shared" si="18"/>
        <v>47.783957759724274</v>
      </c>
      <c r="M21">
        <f t="shared" si="19"/>
        <v>4.6765669384107298</v>
      </c>
      <c r="N21">
        <f t="shared" si="20"/>
        <v>519954.80870695837</v>
      </c>
      <c r="O21">
        <f t="shared" si="21"/>
        <v>519810.48846899485</v>
      </c>
      <c r="P21">
        <f t="shared" si="22"/>
        <v>38.3282126516117</v>
      </c>
      <c r="Q21">
        <f t="shared" si="23"/>
        <v>80.712466005870112</v>
      </c>
    </row>
    <row r="22" spans="1:17" x14ac:dyDescent="0.25">
      <c r="A22" t="s">
        <v>32</v>
      </c>
      <c r="B22" s="1">
        <v>937426.03520000004</v>
      </c>
      <c r="C22" s="1">
        <v>4619606.7314999998</v>
      </c>
      <c r="D22" s="1">
        <v>4285021.6765000001</v>
      </c>
      <c r="E22" s="2">
        <v>42.463815979000003</v>
      </c>
      <c r="F22" s="2">
        <v>78.529105419999993</v>
      </c>
      <c r="G22" s="1">
        <v>1882.9546</v>
      </c>
      <c r="H22" s="4">
        <v>27.293883464823001</v>
      </c>
      <c r="I22" s="4">
        <v>16.063892969607998</v>
      </c>
      <c r="J22">
        <f t="shared" si="16"/>
        <v>6370317.471936997</v>
      </c>
      <c r="K22">
        <f t="shared" si="17"/>
        <v>6820317.471936997</v>
      </c>
      <c r="L22">
        <f t="shared" si="18"/>
        <v>63.837954155164418</v>
      </c>
      <c r="M22">
        <f t="shared" si="19"/>
        <v>10.098152875227591</v>
      </c>
      <c r="N22">
        <f t="shared" si="20"/>
        <v>1122743.0753545305</v>
      </c>
      <c r="O22">
        <f t="shared" si="21"/>
        <v>1121290.4984653564</v>
      </c>
      <c r="P22">
        <f t="shared" si="22"/>
        <v>51.437703021858191</v>
      </c>
      <c r="Q22">
        <f t="shared" si="23"/>
        <v>83.159660768280503</v>
      </c>
    </row>
    <row r="23" spans="1:17" ht="15.75" x14ac:dyDescent="0.25">
      <c r="E23" s="3"/>
    </row>
    <row r="24" spans="1:17" x14ac:dyDescent="0.25">
      <c r="E24" s="7" t="s">
        <v>15</v>
      </c>
      <c r="F24" s="7" t="s">
        <v>14</v>
      </c>
      <c r="H24" s="8" t="s">
        <v>7</v>
      </c>
      <c r="I24" s="8" t="s">
        <v>6</v>
      </c>
      <c r="J24" s="5" t="s">
        <v>8</v>
      </c>
      <c r="K24" s="5" t="s">
        <v>9</v>
      </c>
      <c r="L24" s="5" t="s">
        <v>10</v>
      </c>
      <c r="M24" s="5" t="s">
        <v>11</v>
      </c>
      <c r="N24" s="5" t="s">
        <v>19</v>
      </c>
    </row>
    <row r="25" spans="1:17" x14ac:dyDescent="0.25">
      <c r="A25" t="s">
        <v>18</v>
      </c>
      <c r="E25" s="2">
        <v>52.463815979000003</v>
      </c>
      <c r="F25" s="2">
        <v>78.529105419999993</v>
      </c>
      <c r="H25" s="4">
        <v>0</v>
      </c>
      <c r="I25" s="4">
        <f>DEGREES(ACOS((J25^2+N25^2-K25^2)/(2*J25*N25))) - 90</f>
        <v>16.302676544036572</v>
      </c>
      <c r="J25">
        <v>6370317.471936997</v>
      </c>
      <c r="K25">
        <v>6820317.471936997</v>
      </c>
      <c r="L25">
        <f>ASIN( SIN( (I25+90)*PI()/180 ) * J25 / K25 ) * 180 / PI()</f>
        <v>63.697323455963442</v>
      </c>
      <c r="M25">
        <v>10</v>
      </c>
      <c r="N25">
        <f>SQRT( J25^2 + K25^2 - 2*J25*K25*COS( M25*PI()/180 ) )</f>
        <v>1233950.1458073263</v>
      </c>
    </row>
    <row r="26" spans="1:17" x14ac:dyDescent="0.25">
      <c r="A26" t="s">
        <v>21</v>
      </c>
      <c r="E26" s="2">
        <v>42.463815979000003</v>
      </c>
      <c r="F26" s="2">
        <v>73.529105419999993</v>
      </c>
      <c r="H26" s="4">
        <v>-90</v>
      </c>
      <c r="I26" s="4">
        <f>DEGREES(ACOS((J26^2+N26^2-K26^2)/(2*J26*N26))) - 90</f>
        <v>35.502807758578555</v>
      </c>
      <c r="J26">
        <v>6370317.471936997</v>
      </c>
      <c r="K26">
        <v>6820317.471936997</v>
      </c>
      <c r="L26">
        <f>ASIN( SIN( (I26+90)*PI()/180 ) * J26 / K26 ) * 180 / PI()</f>
        <v>49.497192241421381</v>
      </c>
      <c r="M26">
        <v>5</v>
      </c>
      <c r="N26">
        <f>SQRT( J26^2 + K26^2 - 2*J26*K26*COS( M26*PI()/180 ) )</f>
        <v>730179.68724763009</v>
      </c>
    </row>
    <row r="27" spans="1:17" x14ac:dyDescent="0.25">
      <c r="A27" t="s">
        <v>23</v>
      </c>
      <c r="E27" s="2">
        <v>41.463815979000003</v>
      </c>
      <c r="F27" s="2">
        <v>78.529105419999993</v>
      </c>
      <c r="H27" s="4">
        <v>-180</v>
      </c>
      <c r="I27" s="4">
        <f>DEGREES(ACOS((J27^2+N27^2-K27^2)/(2*J27*N27))) - 90</f>
        <v>75.151068514359736</v>
      </c>
      <c r="J27">
        <v>6370317.471936997</v>
      </c>
      <c r="K27">
        <v>6820317.471936997</v>
      </c>
      <c r="L27">
        <f>ASIN( SIN( (I27+90)*PI()/180 ) * J27 / K27 ) * 180 / PI()</f>
        <v>13.848931485640545</v>
      </c>
      <c r="M27">
        <v>1</v>
      </c>
      <c r="N27">
        <f>SQRT( J27^2 + K27^2 - 2*J27*K27*COS( M27*PI()/180 ) )</f>
        <v>464472.3415400231</v>
      </c>
    </row>
    <row r="28" spans="1:17" x14ac:dyDescent="0.25">
      <c r="A28" t="s">
        <v>25</v>
      </c>
      <c r="E28" s="2">
        <v>39.463815979000003</v>
      </c>
      <c r="F28" s="2">
        <v>75.529105419999993</v>
      </c>
      <c r="H28" s="4">
        <v>225</v>
      </c>
      <c r="I28" s="4">
        <f>DEGREES(ACOS((J28^2+N28^2-K28^2)/(2*J28*N28))) - 90</f>
        <v>30.062321786838083</v>
      </c>
      <c r="J28">
        <v>6370317.471936997</v>
      </c>
      <c r="K28">
        <v>6820317.471936997</v>
      </c>
      <c r="L28">
        <f>ASIN( SIN( (I28+90)*PI()/180 ) * J28 / K28 ) * 180 / PI()</f>
        <v>53.937678213161874</v>
      </c>
      <c r="M28">
        <v>6</v>
      </c>
      <c r="N28">
        <f>SQRT( J28^2 + K28^2 - 2*J28*K28*COS( M28*PI()/180 ) )</f>
        <v>823723.77727717755</v>
      </c>
    </row>
    <row r="29" spans="1:17" x14ac:dyDescent="0.25">
      <c r="A29" t="s">
        <v>28</v>
      </c>
      <c r="E29" s="2">
        <v>39.463815979000003</v>
      </c>
      <c r="F29" s="2">
        <v>75.529105419999993</v>
      </c>
      <c r="H29" s="4">
        <v>-135</v>
      </c>
      <c r="I29" s="4">
        <f>DEGREES(ACOS((J29^2+N29^2-K29^2)/(2*J29*N29))) - 90</f>
        <v>22.006306262291929</v>
      </c>
      <c r="J29">
        <v>6370317.471936997</v>
      </c>
      <c r="K29">
        <v>6820317.471936997</v>
      </c>
      <c r="L29">
        <f>ASIN( SIN( (I29+90)*PI()/180 ) * J29 / K29 ) * 180 / PI()</f>
        <v>59.993693737708128</v>
      </c>
      <c r="M29">
        <v>8</v>
      </c>
      <c r="N29">
        <f>SQRT( J29^2 + K29^2 - 2*J29*K29*COS( M29*PI()/180 ) )</f>
        <v>1023795.815029601</v>
      </c>
    </row>
    <row r="31" spans="1:17" x14ac:dyDescent="0.25">
      <c r="B31" s="7" t="s">
        <v>15</v>
      </c>
      <c r="C31" s="7" t="s">
        <v>14</v>
      </c>
      <c r="D31" s="6" t="s">
        <v>5</v>
      </c>
      <c r="E31" s="7" t="s">
        <v>58</v>
      </c>
      <c r="F31" s="7" t="s">
        <v>59</v>
      </c>
      <c r="H31" s="8" t="s">
        <v>7</v>
      </c>
      <c r="I31" s="8" t="s">
        <v>6</v>
      </c>
      <c r="K31" s="9" t="s">
        <v>60</v>
      </c>
      <c r="L31" s="7" t="s">
        <v>17</v>
      </c>
      <c r="M31" s="7" t="s">
        <v>16</v>
      </c>
    </row>
    <row r="32" spans="1:17" x14ac:dyDescent="0.25">
      <c r="A32" t="s">
        <v>30</v>
      </c>
      <c r="B32" s="2">
        <v>42.463815979000003</v>
      </c>
      <c r="C32" s="2">
        <v>78.529105419999993</v>
      </c>
      <c r="D32" s="1">
        <v>1882.9546</v>
      </c>
      <c r="E32" s="2">
        <v>38.642610649519</v>
      </c>
      <c r="F32" s="2">
        <v>85.516127521019001</v>
      </c>
      <c r="H32" s="4">
        <v>123.43328453181</v>
      </c>
      <c r="I32" s="4">
        <v>21.815724205173002</v>
      </c>
      <c r="K32">
        <f>PI()/2-I32*PI()/180-ASIN(6371*COS(I32*PI()/180)/(6371+350))</f>
        <v>0.11409844392820334</v>
      </c>
      <c r="L32">
        <f>ASIN( SIN(B32*PI()/180)*COS(K32) + COS(B32*PI()/180)*SIN(K32)*COS(H32*PI()/180) ) * 180/PI()</f>
        <v>38.642563280458276</v>
      </c>
      <c r="M32">
        <f>(C32*PI()/180 + ASIN( SIN(K32)*SIN(H32*PI()/180)/COS(L32*PI()/180) ) ) *180/PI()</f>
        <v>85.516171397148966</v>
      </c>
    </row>
    <row r="33" spans="1:13" x14ac:dyDescent="0.25">
      <c r="A33" t="s">
        <v>36</v>
      </c>
      <c r="B33" s="2">
        <v>42.463815979000003</v>
      </c>
      <c r="C33" s="2">
        <v>78.529105419999993</v>
      </c>
      <c r="D33" s="1">
        <v>1882.9546</v>
      </c>
      <c r="E33" s="2">
        <v>41.620742664867002</v>
      </c>
      <c r="F33" s="2">
        <v>79.969201015186002</v>
      </c>
      <c r="H33" s="4">
        <v>127.76525826183</v>
      </c>
      <c r="I33" s="4">
        <v>65.350823506100994</v>
      </c>
      <c r="K33">
        <f t="shared" ref="K33:K45" si="24">PI()/2-I33*PI()/180-ASIN(6371*COS(I33*PI()/180)/(6371+350))</f>
        <v>2.3768772558938833E-2</v>
      </c>
      <c r="L33">
        <f t="shared" ref="L33:L45" si="25">ASIN( SIN(B33*PI()/180)*COS(K33) + COS(B33*PI()/180)*SIN(K33)*COS(H33*PI()/180) ) * 180/PI()</f>
        <v>41.620694956468967</v>
      </c>
      <c r="M33">
        <f t="shared" ref="M33:M45" si="26">(C33*PI()/180 + ASIN( SIN(K33)*SIN(H33*PI()/180)/COS(L33*PI()/180) ) ) *180/PI()</f>
        <v>79.969248467058449</v>
      </c>
    </row>
    <row r="34" spans="1:13" x14ac:dyDescent="0.25">
      <c r="A34" t="s">
        <v>37</v>
      </c>
      <c r="B34" s="2">
        <v>42.463815979000003</v>
      </c>
      <c r="C34" s="2">
        <v>78.529105419999993</v>
      </c>
      <c r="D34" s="1">
        <v>1882.9546</v>
      </c>
      <c r="E34" s="2">
        <v>44.865687889698997</v>
      </c>
      <c r="F34" s="2">
        <v>82.659508626210993</v>
      </c>
      <c r="H34" s="4">
        <v>49.793876551802001</v>
      </c>
      <c r="I34" s="4">
        <v>36.70837131903</v>
      </c>
      <c r="K34">
        <f t="shared" si="24"/>
        <v>6.6893688914463678E-2</v>
      </c>
      <c r="L34">
        <f t="shared" si="25"/>
        <v>44.865640290181439</v>
      </c>
      <c r="M34">
        <f t="shared" si="26"/>
        <v>82.659553722427418</v>
      </c>
    </row>
    <row r="35" spans="1:13" x14ac:dyDescent="0.25">
      <c r="A35" t="s">
        <v>38</v>
      </c>
      <c r="B35" s="2">
        <v>42.463815979000003</v>
      </c>
      <c r="C35" s="2">
        <v>78.529105419999993</v>
      </c>
      <c r="D35" s="1">
        <v>1882.9546</v>
      </c>
      <c r="E35" s="2">
        <v>45.424394098393002</v>
      </c>
      <c r="F35" s="2">
        <v>72.969702550335995</v>
      </c>
      <c r="H35" s="4">
        <v>308.39284027526003</v>
      </c>
      <c r="I35" s="4">
        <v>29.110362638362002</v>
      </c>
      <c r="K35">
        <f t="shared" si="24"/>
        <v>8.6860289711422345E-2</v>
      </c>
      <c r="L35">
        <f t="shared" si="25"/>
        <v>45.42434659939336</v>
      </c>
      <c r="M35">
        <f t="shared" si="26"/>
        <v>72.96975576017195</v>
      </c>
    </row>
    <row r="36" spans="1:13" x14ac:dyDescent="0.25">
      <c r="A36" t="s">
        <v>39</v>
      </c>
      <c r="B36" s="2">
        <v>42.463815979000003</v>
      </c>
      <c r="C36" s="2">
        <v>78.529105419999993</v>
      </c>
      <c r="D36" s="1">
        <v>1882.9546</v>
      </c>
      <c r="E36" s="2">
        <v>42.881769713826998</v>
      </c>
      <c r="F36" s="2">
        <v>75.827785245371004</v>
      </c>
      <c r="H36" s="4">
        <v>282.79613928388</v>
      </c>
      <c r="I36" s="4">
        <v>55.459173305964001</v>
      </c>
      <c r="K36">
        <f t="shared" si="24"/>
        <v>3.5420867318592286E-2</v>
      </c>
      <c r="L36">
        <f t="shared" si="25"/>
        <v>42.881722043383718</v>
      </c>
      <c r="M36">
        <f t="shared" si="26"/>
        <v>75.827835851605343</v>
      </c>
    </row>
    <row r="37" spans="1:13" x14ac:dyDescent="0.25">
      <c r="A37" t="s">
        <v>29</v>
      </c>
      <c r="B37" s="2">
        <v>42.463815979000003</v>
      </c>
      <c r="C37" s="2">
        <v>78.529105419999993</v>
      </c>
      <c r="D37" s="1">
        <v>1882.9546</v>
      </c>
      <c r="E37" s="2">
        <v>37.560467341496</v>
      </c>
      <c r="F37" s="2">
        <v>75.661706867836003</v>
      </c>
      <c r="H37" s="4">
        <v>205.06031058786999</v>
      </c>
      <c r="I37" s="4">
        <v>26.991450565316999</v>
      </c>
      <c r="K37">
        <f t="shared" si="24"/>
        <v>9.3756317613006512E-2</v>
      </c>
      <c r="L37">
        <f t="shared" si="25"/>
        <v>37.560419677771719</v>
      </c>
      <c r="M37">
        <f t="shared" si="26"/>
        <v>75.661757221226594</v>
      </c>
    </row>
    <row r="38" spans="1:13" x14ac:dyDescent="0.25">
      <c r="A38" t="s">
        <v>31</v>
      </c>
      <c r="B38" s="2">
        <v>42.463815979000003</v>
      </c>
      <c r="C38" s="2">
        <v>78.529105419999993</v>
      </c>
      <c r="D38" s="1">
        <v>1882.9546</v>
      </c>
      <c r="E38" s="2">
        <v>42.379874804266997</v>
      </c>
      <c r="F38" s="2">
        <v>85.150287421610997</v>
      </c>
      <c r="H38" s="4">
        <v>88.748702286050005</v>
      </c>
      <c r="I38" s="4">
        <v>29.621418229757001</v>
      </c>
      <c r="K38">
        <f t="shared" si="24"/>
        <v>8.5298783160819847E-2</v>
      </c>
      <c r="L38">
        <f t="shared" si="25"/>
        <v>42.379827399104038</v>
      </c>
      <c r="M38">
        <f t="shared" si="26"/>
        <v>85.150330917982942</v>
      </c>
    </row>
    <row r="39" spans="1:13" x14ac:dyDescent="0.25">
      <c r="A39" t="s">
        <v>40</v>
      </c>
      <c r="B39" s="2">
        <v>42.463815979000003</v>
      </c>
      <c r="C39" s="2">
        <v>78.529105419999993</v>
      </c>
      <c r="D39" s="1">
        <v>1882.9546</v>
      </c>
      <c r="E39" s="2">
        <v>53.243457321478999</v>
      </c>
      <c r="F39" s="2">
        <v>95.302454657040002</v>
      </c>
      <c r="H39" s="4">
        <v>40.218918550668</v>
      </c>
      <c r="I39" s="4">
        <v>3.3482877560923998</v>
      </c>
      <c r="K39">
        <f t="shared" si="24"/>
        <v>0.27074593491656596</v>
      </c>
      <c r="L39">
        <f t="shared" si="25"/>
        <v>53.243411628466163</v>
      </c>
      <c r="M39">
        <f t="shared" si="26"/>
        <v>95.302484735538101</v>
      </c>
    </row>
    <row r="40" spans="1:13" x14ac:dyDescent="0.25">
      <c r="A40" t="s">
        <v>34</v>
      </c>
      <c r="B40" s="2">
        <v>42.463815979000003</v>
      </c>
      <c r="C40" s="2">
        <v>78.529105419999993</v>
      </c>
      <c r="D40" s="1">
        <v>1882.9546</v>
      </c>
      <c r="E40" s="2">
        <v>42.687329441705003</v>
      </c>
      <c r="F40" s="2">
        <v>78.07013742801</v>
      </c>
      <c r="H40" s="4">
        <v>303.62997974246002</v>
      </c>
      <c r="I40" s="4">
        <v>82.263788333679003</v>
      </c>
      <c r="K40">
        <f t="shared" si="24"/>
        <v>7.0710748673464829E-3</v>
      </c>
      <c r="L40">
        <f t="shared" si="25"/>
        <v>42.687281719762829</v>
      </c>
      <c r="M40">
        <f t="shared" si="26"/>
        <v>78.070186298117207</v>
      </c>
    </row>
    <row r="41" spans="1:13" x14ac:dyDescent="0.25">
      <c r="A41" t="s">
        <v>33</v>
      </c>
      <c r="B41" s="2">
        <v>42.463815979000003</v>
      </c>
      <c r="C41" s="2">
        <v>78.529105419999993</v>
      </c>
      <c r="D41" s="1">
        <v>1882.9546</v>
      </c>
      <c r="E41" s="2">
        <v>49.171313661201999</v>
      </c>
      <c r="F41" s="2">
        <v>71.773441415470998</v>
      </c>
      <c r="H41" s="4">
        <v>327.31426155639002</v>
      </c>
      <c r="I41" s="4">
        <v>16.387694327734</v>
      </c>
      <c r="K41">
        <f t="shared" si="24"/>
        <v>0.14290279678976581</v>
      </c>
      <c r="L41">
        <f t="shared" si="25"/>
        <v>49.171266269075915</v>
      </c>
      <c r="M41">
        <f t="shared" si="26"/>
        <v>71.77349643023112</v>
      </c>
    </row>
    <row r="42" spans="1:13" x14ac:dyDescent="0.25">
      <c r="A42" t="s">
        <v>41</v>
      </c>
      <c r="B42" s="2">
        <v>42.463815979000003</v>
      </c>
      <c r="C42" s="2">
        <v>78.529105419999993</v>
      </c>
      <c r="D42" s="1">
        <v>1882.9546</v>
      </c>
      <c r="E42" s="2">
        <v>43.507002704458998</v>
      </c>
      <c r="F42" s="2">
        <v>81.260740659180996</v>
      </c>
      <c r="H42" s="4">
        <v>61.508249626572002</v>
      </c>
      <c r="I42" s="4">
        <v>52.524910435747998</v>
      </c>
      <c r="K42">
        <f t="shared" si="24"/>
        <v>3.9340026748952428E-2</v>
      </c>
      <c r="L42">
        <f t="shared" si="25"/>
        <v>43.506955035215825</v>
      </c>
      <c r="M42">
        <f t="shared" si="26"/>
        <v>81.260787017826701</v>
      </c>
    </row>
    <row r="43" spans="1:13" x14ac:dyDescent="0.25">
      <c r="A43" t="s">
        <v>42</v>
      </c>
      <c r="B43" s="2">
        <v>42.463815979000003</v>
      </c>
      <c r="C43" s="2">
        <v>78.529105419999993</v>
      </c>
      <c r="D43" s="1">
        <v>1882.9546</v>
      </c>
      <c r="E43" s="2">
        <v>42.941468288308002</v>
      </c>
      <c r="F43" s="2">
        <v>81.570499389971999</v>
      </c>
      <c r="H43" s="4">
        <v>81.570499389971999</v>
      </c>
      <c r="I43" s="4">
        <v>52.129887572591997</v>
      </c>
      <c r="K43">
        <f t="shared" si="24"/>
        <v>3.9888146694057824E-2</v>
      </c>
      <c r="L43">
        <f t="shared" si="25"/>
        <v>42.757735354993862</v>
      </c>
      <c r="M43">
        <f t="shared" si="26"/>
        <v>81.608821047807808</v>
      </c>
    </row>
    <row r="44" spans="1:13" x14ac:dyDescent="0.25">
      <c r="A44" t="s">
        <v>43</v>
      </c>
      <c r="B44" s="2">
        <v>42.463815979000003</v>
      </c>
      <c r="C44" s="2">
        <v>78.529105419999993</v>
      </c>
      <c r="D44" s="1">
        <v>1882.9546</v>
      </c>
      <c r="E44" s="2">
        <v>39.144782043455002</v>
      </c>
      <c r="F44" s="2">
        <v>80.772117768415001</v>
      </c>
      <c r="H44" s="4">
        <v>152.16852428495</v>
      </c>
      <c r="I44" s="4">
        <v>37.539475301864996</v>
      </c>
      <c r="K44">
        <f t="shared" si="24"/>
        <v>6.5061973351504765E-2</v>
      </c>
      <c r="L44">
        <f t="shared" si="25"/>
        <v>39.144734356549073</v>
      </c>
      <c r="M44">
        <f t="shared" si="26"/>
        <v>80.772164765578367</v>
      </c>
    </row>
    <row r="45" spans="1:13" x14ac:dyDescent="0.25">
      <c r="A45" t="s">
        <v>32</v>
      </c>
      <c r="B45" s="2">
        <v>42.463815979000003</v>
      </c>
      <c r="C45" s="2">
        <v>78.529105419999993</v>
      </c>
      <c r="D45" s="1">
        <v>1882.9546</v>
      </c>
      <c r="E45" s="2">
        <v>49.705704928839999</v>
      </c>
      <c r="F45" s="2">
        <v>84.407093265702002</v>
      </c>
      <c r="H45" s="4">
        <v>27.293883464823001</v>
      </c>
      <c r="I45" s="4">
        <v>16.063892969607998</v>
      </c>
      <c r="K45">
        <f t="shared" si="24"/>
        <v>0.14494065672521894</v>
      </c>
      <c r="L45">
        <f t="shared" si="25"/>
        <v>49.705657456289487</v>
      </c>
      <c r="M45">
        <f t="shared" si="26"/>
        <v>84.407136019038475</v>
      </c>
    </row>
  </sheetData>
  <sortState ref="A9:Q14">
    <sortCondition ref="A9:A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9" sqref="B9"/>
    </sheetView>
  </sheetViews>
  <sheetFormatPr defaultRowHeight="15" x14ac:dyDescent="0.25"/>
  <cols>
    <col min="1" max="1" width="6.85546875" customWidth="1"/>
    <col min="2" max="3" width="12.5703125" bestFit="1" customWidth="1"/>
    <col min="4" max="5" width="12.5703125" style="1" bestFit="1" customWidth="1"/>
    <col min="6" max="6" width="12.5703125" style="4" bestFit="1" customWidth="1"/>
    <col min="7" max="7" width="12" style="4" bestFit="1" customWidth="1"/>
    <col min="10" max="10" width="12" bestFit="1" customWidth="1"/>
    <col min="11" max="11" width="14.5703125" customWidth="1"/>
  </cols>
  <sheetData>
    <row r="1" spans="1:10" s="5" customFormat="1" x14ac:dyDescent="0.25">
      <c r="A1" s="5" t="s">
        <v>44</v>
      </c>
      <c r="B1" s="7" t="s">
        <v>17</v>
      </c>
      <c r="C1" s="7" t="s">
        <v>16</v>
      </c>
      <c r="D1" s="7" t="s">
        <v>45</v>
      </c>
      <c r="E1" s="7" t="s">
        <v>46</v>
      </c>
      <c r="F1" s="8" t="s">
        <v>47</v>
      </c>
      <c r="G1" s="8" t="s">
        <v>48</v>
      </c>
      <c r="I1" s="5" t="s">
        <v>50</v>
      </c>
      <c r="J1" s="8" t="s">
        <v>49</v>
      </c>
    </row>
    <row r="2" spans="1:10" x14ac:dyDescent="0.25">
      <c r="A2" t="s">
        <v>30</v>
      </c>
      <c r="B2">
        <v>38.024417665553159</v>
      </c>
      <c r="C2">
        <v>85.253303260184225</v>
      </c>
      <c r="D2" s="2">
        <v>38.642610649519</v>
      </c>
      <c r="E2" s="2">
        <v>85.516127521019001</v>
      </c>
      <c r="F2" s="4">
        <v>123.43328453181</v>
      </c>
      <c r="G2" s="4">
        <v>21.815724205173002</v>
      </c>
      <c r="I2">
        <f>SQRT( ( D2-$B$18 )^2 + ( E2-$C$18 )^2 )</f>
        <v>7.9636730225557413</v>
      </c>
      <c r="J2">
        <f>DEGREES(ACOS((D2-$B$18)/(SQRT((E2-$C$18)^2+(D2-$B$18)^2)+1E-20)))*((E2-$C$18)+1E-20)/ABS((E2-$C$18)+1E-20)</f>
        <v>118.67426768016574</v>
      </c>
    </row>
    <row r="3" spans="1:10" x14ac:dyDescent="0.25">
      <c r="A3" t="s">
        <v>36</v>
      </c>
      <c r="B3">
        <v>41.408559108315728</v>
      </c>
      <c r="C3">
        <v>79.891239039315863</v>
      </c>
      <c r="D3" s="2">
        <v>41.620742664867002</v>
      </c>
      <c r="E3" s="2">
        <v>79.969201015186002</v>
      </c>
      <c r="F3" s="4">
        <v>127.76525826183</v>
      </c>
      <c r="G3" s="4">
        <v>65.350823506100994</v>
      </c>
      <c r="I3">
        <f t="shared" ref="I3:I15" si="0">SQRT( ( D3-$B$18 )^2 + ( E3-$C$18 )^2 )</f>
        <v>1.6687264414149328</v>
      </c>
      <c r="J3">
        <f t="shared" ref="J3:J15" si="1">DEGREES(ACOS((D3-$B$18)/(SQRT((E3-$C$18)^2+(D3-$B$18)^2)+1E-20)))*((E3-$C$18)+1E-20)/ABS((E3-$C$18)+1E-20)</f>
        <v>120.34593133825194</v>
      </c>
    </row>
    <row r="4" spans="1:10" x14ac:dyDescent="0.25">
      <c r="A4" t="s">
        <v>37</v>
      </c>
      <c r="B4">
        <v>45.566056759470015</v>
      </c>
      <c r="C4">
        <v>82.199315925848694</v>
      </c>
      <c r="D4" s="2">
        <v>44.865687889698997</v>
      </c>
      <c r="E4" s="2">
        <v>82.659508626210993</v>
      </c>
      <c r="F4" s="4">
        <v>49.793876551802001</v>
      </c>
      <c r="G4" s="4">
        <v>36.70837131903</v>
      </c>
      <c r="I4">
        <f t="shared" si="0"/>
        <v>4.7779932316070672</v>
      </c>
      <c r="J4">
        <f t="shared" si="1"/>
        <v>59.821558862126707</v>
      </c>
    </row>
    <row r="5" spans="1:10" x14ac:dyDescent="0.25">
      <c r="A5" t="s">
        <v>38</v>
      </c>
      <c r="B5">
        <v>46.313950673277191</v>
      </c>
      <c r="C5">
        <v>73.670197206839134</v>
      </c>
      <c r="D5" s="2">
        <v>45.424394098393002</v>
      </c>
      <c r="E5" s="2">
        <v>72.969702550335995</v>
      </c>
      <c r="F5" s="4">
        <v>308.39284027526003</v>
      </c>
      <c r="G5" s="4">
        <v>29.110362638362002</v>
      </c>
      <c r="I5">
        <f t="shared" si="0"/>
        <v>6.2985699224710432</v>
      </c>
      <c r="J5">
        <f t="shared" si="1"/>
        <v>-61.963124333612654</v>
      </c>
    </row>
    <row r="6" spans="1:10" x14ac:dyDescent="0.25">
      <c r="A6" t="s">
        <v>39</v>
      </c>
      <c r="B6">
        <v>43.031589194576391</v>
      </c>
      <c r="C6">
        <v>76.029262607089578</v>
      </c>
      <c r="D6" s="2">
        <v>42.881769713826998</v>
      </c>
      <c r="E6" s="2">
        <v>75.827785245371004</v>
      </c>
      <c r="F6" s="4">
        <v>282.79613928388</v>
      </c>
      <c r="G6" s="4">
        <v>55.459173305964001</v>
      </c>
      <c r="I6">
        <f t="shared" si="0"/>
        <v>2.7334622752680211</v>
      </c>
      <c r="J6">
        <f t="shared" si="1"/>
        <v>-81.204820648546416</v>
      </c>
    </row>
    <row r="7" spans="1:10" x14ac:dyDescent="0.25">
      <c r="A7" t="s">
        <v>29</v>
      </c>
      <c r="B7">
        <v>36.417456135441753</v>
      </c>
      <c r="C7">
        <v>75.701889286865011</v>
      </c>
      <c r="D7" s="2">
        <v>37.560467341496</v>
      </c>
      <c r="E7" s="2">
        <v>75.661706867836003</v>
      </c>
      <c r="F7" s="4">
        <v>205.06031058786999</v>
      </c>
      <c r="G7" s="4">
        <v>26.991450565316999</v>
      </c>
      <c r="I7">
        <f t="shared" si="0"/>
        <v>5.6802114677065063</v>
      </c>
      <c r="J7">
        <f t="shared" si="1"/>
        <v>-149.68159829984296</v>
      </c>
    </row>
    <row r="8" spans="1:10" x14ac:dyDescent="0.25">
      <c r="A8" t="s">
        <v>31</v>
      </c>
      <c r="B8">
        <v>42.596835477477832</v>
      </c>
      <c r="C8">
        <v>84.618978388600411</v>
      </c>
      <c r="D8" s="2">
        <v>42.379874804266997</v>
      </c>
      <c r="E8" s="2">
        <v>85.150287421610997</v>
      </c>
      <c r="F8" s="4">
        <v>88.748702286050005</v>
      </c>
      <c r="G8" s="4">
        <v>29.621418229757001</v>
      </c>
      <c r="I8">
        <f t="shared" si="0"/>
        <v>6.6217140695799497</v>
      </c>
      <c r="J8">
        <f t="shared" si="1"/>
        <v>90.726338197353854</v>
      </c>
    </row>
    <row r="9" spans="1:10" x14ac:dyDescent="0.25">
      <c r="A9" t="s">
        <v>40</v>
      </c>
      <c r="B9">
        <v>56.082679127483331</v>
      </c>
      <c r="C9">
        <v>90.045647403349648</v>
      </c>
      <c r="D9" s="2">
        <v>53.243457321478999</v>
      </c>
      <c r="E9" s="2">
        <v>95.302454657040002</v>
      </c>
      <c r="F9" s="4">
        <v>40.218918550668</v>
      </c>
      <c r="G9" s="4">
        <v>3.3482877560923998</v>
      </c>
      <c r="I9">
        <f t="shared" si="0"/>
        <v>19.938553410420553</v>
      </c>
      <c r="J9">
        <f t="shared" si="1"/>
        <v>57.272571755320385</v>
      </c>
    </row>
    <row r="10" spans="1:10" x14ac:dyDescent="0.25">
      <c r="A10" t="s">
        <v>34</v>
      </c>
      <c r="B10">
        <v>42.748067473830822</v>
      </c>
      <c r="C10">
        <v>78.101757816261284</v>
      </c>
      <c r="D10" s="2">
        <v>42.687329441705003</v>
      </c>
      <c r="E10" s="2">
        <v>78.07013742801</v>
      </c>
      <c r="F10" s="4">
        <v>303.62997974246002</v>
      </c>
      <c r="G10" s="4">
        <v>82.263788333679003</v>
      </c>
      <c r="I10">
        <f t="shared" si="0"/>
        <v>0.51049964317490604</v>
      </c>
      <c r="J10">
        <f t="shared" si="1"/>
        <v>-64.034316375385785</v>
      </c>
    </row>
    <row r="11" spans="1:10" x14ac:dyDescent="0.25">
      <c r="A11" t="s">
        <v>33</v>
      </c>
      <c r="B11">
        <v>50.851122153901606</v>
      </c>
      <c r="C11">
        <v>73.147498218193576</v>
      </c>
      <c r="D11" s="2">
        <v>49.171313661201999</v>
      </c>
      <c r="E11" s="2">
        <v>71.773441415470998</v>
      </c>
      <c r="F11" s="4">
        <v>327.31426155639002</v>
      </c>
      <c r="G11" s="4">
        <v>16.387694327734</v>
      </c>
      <c r="I11">
        <f t="shared" si="0"/>
        <v>9.5199538496168081</v>
      </c>
      <c r="J11">
        <f t="shared" si="1"/>
        <v>-45.204982698264921</v>
      </c>
    </row>
    <row r="12" spans="1:10" x14ac:dyDescent="0.25">
      <c r="A12" t="s">
        <v>41</v>
      </c>
      <c r="B12">
        <v>43.821052771159636</v>
      </c>
      <c r="C12">
        <v>81.02968316160441</v>
      </c>
      <c r="D12" s="2">
        <v>43.507002704458998</v>
      </c>
      <c r="E12" s="2">
        <v>81.260740659180996</v>
      </c>
      <c r="F12" s="4">
        <v>61.508249626572002</v>
      </c>
      <c r="G12" s="4">
        <v>52.524910435747998</v>
      </c>
      <c r="I12">
        <f t="shared" si="0"/>
        <v>2.924050208889942</v>
      </c>
      <c r="J12">
        <f t="shared" si="1"/>
        <v>69.098596701148438</v>
      </c>
    </row>
    <row r="13" spans="1:10" x14ac:dyDescent="0.25">
      <c r="A13" t="s">
        <v>42</v>
      </c>
      <c r="B13">
        <v>42.886663547181968</v>
      </c>
      <c r="C13">
        <v>81.382456821968887</v>
      </c>
      <c r="D13" s="2">
        <v>42.941468288308002</v>
      </c>
      <c r="E13" s="2">
        <v>81.570499389971999</v>
      </c>
      <c r="F13" s="4">
        <v>81.570499389971999</v>
      </c>
      <c r="G13" s="4">
        <v>52.129887572591997</v>
      </c>
      <c r="I13">
        <f t="shared" si="0"/>
        <v>3.0786732546941944</v>
      </c>
      <c r="J13">
        <f t="shared" si="1"/>
        <v>81.074576594752457</v>
      </c>
    </row>
    <row r="14" spans="1:10" x14ac:dyDescent="0.25">
      <c r="A14" t="s">
        <v>43</v>
      </c>
      <c r="B14">
        <v>38.3282126516117</v>
      </c>
      <c r="C14">
        <v>80.712466005870112</v>
      </c>
      <c r="D14" s="2">
        <v>39.144782043455002</v>
      </c>
      <c r="E14" s="2">
        <v>80.772117768415001</v>
      </c>
      <c r="F14" s="4">
        <v>152.16852428495</v>
      </c>
      <c r="G14" s="4">
        <v>37.539475301864996</v>
      </c>
      <c r="I14">
        <f t="shared" si="0"/>
        <v>4.0058820078032182</v>
      </c>
      <c r="J14">
        <f t="shared" si="1"/>
        <v>145.94906318282796</v>
      </c>
    </row>
    <row r="15" spans="1:10" x14ac:dyDescent="0.25">
      <c r="A15" t="s">
        <v>32</v>
      </c>
      <c r="B15">
        <v>51.437703021858191</v>
      </c>
      <c r="C15">
        <v>83.159660768280503</v>
      </c>
      <c r="D15" s="2">
        <v>49.705704928839999</v>
      </c>
      <c r="E15" s="2">
        <v>84.407093265702002</v>
      </c>
      <c r="F15" s="4">
        <v>27.293883464823001</v>
      </c>
      <c r="G15" s="4">
        <v>16.063892969607998</v>
      </c>
      <c r="I15">
        <f t="shared" si="0"/>
        <v>9.3271483678579479</v>
      </c>
      <c r="J15">
        <f t="shared" si="1"/>
        <v>39.065029596671295</v>
      </c>
    </row>
    <row r="17" spans="1:10" x14ac:dyDescent="0.25">
      <c r="A17" s="5" t="s">
        <v>0</v>
      </c>
      <c r="B17" s="7" t="s">
        <v>15</v>
      </c>
      <c r="C17" s="7" t="s">
        <v>14</v>
      </c>
      <c r="D17" s="7" t="s">
        <v>45</v>
      </c>
      <c r="E17" s="7" t="s">
        <v>46</v>
      </c>
      <c r="F17" s="7" t="s">
        <v>51</v>
      </c>
      <c r="G17" s="7" t="s">
        <v>52</v>
      </c>
    </row>
    <row r="18" spans="1:10" x14ac:dyDescent="0.25">
      <c r="A18" t="s">
        <v>1</v>
      </c>
      <c r="B18" s="2">
        <v>42.463815979000003</v>
      </c>
      <c r="C18" s="2">
        <v>78.529105419999993</v>
      </c>
      <c r="D18" s="7"/>
      <c r="E18" s="7"/>
      <c r="F18" s="7"/>
      <c r="G18" s="7"/>
    </row>
    <row r="19" spans="1:10" x14ac:dyDescent="0.25">
      <c r="A19" t="s">
        <v>1</v>
      </c>
      <c r="B19" s="4">
        <v>42</v>
      </c>
      <c r="C19" s="4">
        <v>78</v>
      </c>
      <c r="D19" s="4">
        <v>41</v>
      </c>
      <c r="E19" s="4">
        <v>77</v>
      </c>
      <c r="F19" s="4">
        <f t="shared" ref="F19:F27" si="2">D19-B19</f>
        <v>-1</v>
      </c>
      <c r="G19" s="4">
        <f t="shared" ref="G19:G27" si="3">E19-C19</f>
        <v>-1</v>
      </c>
      <c r="I19">
        <f>SQRT( ( D19-B19 )^2 + ( E19-C19 )^2 )</f>
        <v>1.4142135623730951</v>
      </c>
      <c r="J19">
        <f t="shared" ref="J19:J27" si="4">DEGREES(ACOS(F19/(SQRT(G19^2+F19^2)+1E-20))) * (G19+1E-20)/ABS(G19+1E-20)</f>
        <v>-135</v>
      </c>
    </row>
    <row r="20" spans="1:10" x14ac:dyDescent="0.25">
      <c r="A20" t="s">
        <v>1</v>
      </c>
      <c r="B20" s="4">
        <v>42</v>
      </c>
      <c r="C20" s="4">
        <v>78</v>
      </c>
      <c r="D20" s="4">
        <v>41</v>
      </c>
      <c r="E20" s="4">
        <v>78</v>
      </c>
      <c r="F20" s="4">
        <f t="shared" si="2"/>
        <v>-1</v>
      </c>
      <c r="G20" s="4">
        <f t="shared" si="3"/>
        <v>0</v>
      </c>
      <c r="I20">
        <f t="shared" ref="I20:I27" si="5">SQRT( ( D20-B20 )^2 + ( E20-C20 )^2 )</f>
        <v>1</v>
      </c>
      <c r="J20">
        <f t="shared" si="4"/>
        <v>180.00000000000003</v>
      </c>
    </row>
    <row r="21" spans="1:10" x14ac:dyDescent="0.25">
      <c r="A21" t="s">
        <v>1</v>
      </c>
      <c r="B21" s="4">
        <v>42</v>
      </c>
      <c r="C21" s="4">
        <v>78</v>
      </c>
      <c r="D21" s="4">
        <v>41</v>
      </c>
      <c r="E21" s="4">
        <v>79</v>
      </c>
      <c r="F21" s="4">
        <f t="shared" si="2"/>
        <v>-1</v>
      </c>
      <c r="G21" s="4">
        <f t="shared" si="3"/>
        <v>1</v>
      </c>
      <c r="I21">
        <f t="shared" si="5"/>
        <v>1.4142135623730951</v>
      </c>
      <c r="J21">
        <f t="shared" si="4"/>
        <v>135</v>
      </c>
    </row>
    <row r="22" spans="1:10" x14ac:dyDescent="0.25">
      <c r="A22" t="s">
        <v>1</v>
      </c>
      <c r="B22" s="4">
        <v>42</v>
      </c>
      <c r="C22" s="4">
        <v>78</v>
      </c>
      <c r="D22" s="4">
        <v>42</v>
      </c>
      <c r="E22" s="4">
        <v>77</v>
      </c>
      <c r="F22" s="4">
        <f t="shared" si="2"/>
        <v>0</v>
      </c>
      <c r="G22" s="4">
        <f t="shared" si="3"/>
        <v>-1</v>
      </c>
      <c r="I22">
        <f t="shared" si="5"/>
        <v>1</v>
      </c>
      <c r="J22">
        <f t="shared" si="4"/>
        <v>-90</v>
      </c>
    </row>
    <row r="23" spans="1:10" x14ac:dyDescent="0.25">
      <c r="A23" t="s">
        <v>1</v>
      </c>
      <c r="B23" s="4">
        <v>42</v>
      </c>
      <c r="C23" s="4">
        <v>78</v>
      </c>
      <c r="D23" s="4">
        <v>42</v>
      </c>
      <c r="E23" s="4">
        <v>78</v>
      </c>
      <c r="F23" s="4">
        <f t="shared" si="2"/>
        <v>0</v>
      </c>
      <c r="G23" s="4">
        <f t="shared" si="3"/>
        <v>0</v>
      </c>
      <c r="I23">
        <f t="shared" si="5"/>
        <v>0</v>
      </c>
      <c r="J23">
        <f t="shared" si="4"/>
        <v>90.000000000000014</v>
      </c>
    </row>
    <row r="24" spans="1:10" x14ac:dyDescent="0.25">
      <c r="A24" t="s">
        <v>1</v>
      </c>
      <c r="B24" s="4">
        <v>42</v>
      </c>
      <c r="C24" s="4">
        <v>78</v>
      </c>
      <c r="D24" s="4">
        <v>42</v>
      </c>
      <c r="E24" s="4">
        <v>79</v>
      </c>
      <c r="F24" s="4">
        <f t="shared" si="2"/>
        <v>0</v>
      </c>
      <c r="G24" s="4">
        <f t="shared" si="3"/>
        <v>1</v>
      </c>
      <c r="I24">
        <f t="shared" si="5"/>
        <v>1</v>
      </c>
      <c r="J24">
        <f t="shared" si="4"/>
        <v>90</v>
      </c>
    </row>
    <row r="25" spans="1:10" x14ac:dyDescent="0.25">
      <c r="A25" t="s">
        <v>1</v>
      </c>
      <c r="B25" s="4">
        <v>42</v>
      </c>
      <c r="C25" s="4">
        <v>78</v>
      </c>
      <c r="D25" s="4">
        <v>43</v>
      </c>
      <c r="E25" s="4">
        <v>77</v>
      </c>
      <c r="F25" s="4">
        <f t="shared" si="2"/>
        <v>1</v>
      </c>
      <c r="G25" s="4">
        <f t="shared" si="3"/>
        <v>-1</v>
      </c>
      <c r="I25">
        <f t="shared" si="5"/>
        <v>1.4142135623730951</v>
      </c>
      <c r="J25">
        <f t="shared" si="4"/>
        <v>-45</v>
      </c>
    </row>
    <row r="26" spans="1:10" x14ac:dyDescent="0.25">
      <c r="A26" t="s">
        <v>1</v>
      </c>
      <c r="B26" s="4">
        <v>42</v>
      </c>
      <c r="C26" s="4">
        <v>78</v>
      </c>
      <c r="D26" s="4">
        <v>43</v>
      </c>
      <c r="E26" s="4">
        <v>78</v>
      </c>
      <c r="F26" s="4">
        <f t="shared" si="2"/>
        <v>1</v>
      </c>
      <c r="G26" s="4">
        <f t="shared" si="3"/>
        <v>0</v>
      </c>
      <c r="I26">
        <f t="shared" si="5"/>
        <v>1</v>
      </c>
      <c r="J26">
        <f t="shared" si="4"/>
        <v>0</v>
      </c>
    </row>
    <row r="27" spans="1:10" x14ac:dyDescent="0.25">
      <c r="A27" t="s">
        <v>1</v>
      </c>
      <c r="B27" s="4">
        <v>42</v>
      </c>
      <c r="C27" s="4">
        <v>78</v>
      </c>
      <c r="D27" s="4">
        <v>43</v>
      </c>
      <c r="E27" s="4">
        <v>79</v>
      </c>
      <c r="F27" s="4">
        <f t="shared" si="2"/>
        <v>1</v>
      </c>
      <c r="G27" s="4">
        <f t="shared" si="3"/>
        <v>1</v>
      </c>
      <c r="I27">
        <f t="shared" si="5"/>
        <v>1.4142135623730951</v>
      </c>
      <c r="J27">
        <f t="shared" si="4"/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E16" sqref="E16"/>
    </sheetView>
  </sheetViews>
  <sheetFormatPr defaultRowHeight="15" x14ac:dyDescent="0.25"/>
  <cols>
    <col min="1" max="1" width="4.28515625" bestFit="1" customWidth="1"/>
    <col min="2" max="2" width="6" bestFit="1" customWidth="1"/>
    <col min="3" max="3" width="5.5703125" bestFit="1" customWidth="1"/>
    <col min="4" max="4" width="6" bestFit="1" customWidth="1"/>
    <col min="5" max="5" width="12.5703125" bestFit="1" customWidth="1"/>
  </cols>
  <sheetData>
    <row r="1" spans="1:12" s="5" customFormat="1" x14ac:dyDescent="0.25">
      <c r="B1" s="5" t="s">
        <v>54</v>
      </c>
      <c r="C1" s="5" t="s">
        <v>55</v>
      </c>
      <c r="D1" s="5" t="s">
        <v>54</v>
      </c>
      <c r="E1" s="5" t="s">
        <v>55</v>
      </c>
      <c r="F1" s="5" t="s">
        <v>56</v>
      </c>
      <c r="I1" s="5" t="s">
        <v>57</v>
      </c>
    </row>
    <row r="2" spans="1:12" x14ac:dyDescent="0.25">
      <c r="A2" t="s">
        <v>53</v>
      </c>
      <c r="B2">
        <v>66</v>
      </c>
      <c r="C2">
        <v>0</v>
      </c>
      <c r="D2">
        <v>69</v>
      </c>
      <c r="E2">
        <v>0</v>
      </c>
      <c r="F2">
        <v>333.6</v>
      </c>
      <c r="I2">
        <v>111.2</v>
      </c>
      <c r="J2">
        <f xml:space="preserve"> 0.0000009*E2^4 + 0.00004*E2^3 - 0.0523*E2^2 + 0.0181*E2 + 333.55</f>
        <v>333.55</v>
      </c>
    </row>
    <row r="3" spans="1:12" x14ac:dyDescent="0.25">
      <c r="A3" t="s">
        <v>53</v>
      </c>
      <c r="B3">
        <v>66</v>
      </c>
      <c r="C3">
        <v>3</v>
      </c>
      <c r="D3">
        <v>69</v>
      </c>
      <c r="E3">
        <v>3</v>
      </c>
      <c r="F3">
        <v>333.1</v>
      </c>
      <c r="G3">
        <f>F2-F3</f>
        <v>0.5</v>
      </c>
      <c r="I3">
        <v>111.2</v>
      </c>
      <c r="J3">
        <f xml:space="preserve"> 0.0000009*E3^4 + 0.00004*E3^3 - 0.0523*E3^2 + 0.0181*E3 + 333.55</f>
        <v>333.13475290000002</v>
      </c>
      <c r="K3">
        <f>J2-J3</f>
        <v>0.41524709999998777</v>
      </c>
    </row>
    <row r="4" spans="1:12" x14ac:dyDescent="0.25">
      <c r="A4" t="s">
        <v>53</v>
      </c>
      <c r="B4">
        <v>66</v>
      </c>
      <c r="C4">
        <v>6</v>
      </c>
      <c r="D4">
        <v>69</v>
      </c>
      <c r="E4">
        <v>6</v>
      </c>
      <c r="F4">
        <v>331.8</v>
      </c>
      <c r="G4">
        <f t="shared" ref="G4:G32" si="0">F3-F4</f>
        <v>1.3000000000000114</v>
      </c>
      <c r="H4">
        <f>G4-G3</f>
        <v>0.80000000000001137</v>
      </c>
      <c r="I4">
        <v>111.2</v>
      </c>
      <c r="J4">
        <f t="shared" ref="J4:J31" si="1" xml:space="preserve"> 0.0000009*E4^4 + 0.00004*E4^3 - 0.0523*E4^2 + 0.0181*E4 + 333.55</f>
        <v>331.78560640000001</v>
      </c>
      <c r="K4">
        <f t="shared" ref="K4:K32" si="2">J3-J4</f>
        <v>1.3491465000000176</v>
      </c>
      <c r="L4">
        <f>K4-K3</f>
        <v>0.9338994000000298</v>
      </c>
    </row>
    <row r="5" spans="1:12" x14ac:dyDescent="0.25">
      <c r="A5" t="s">
        <v>53</v>
      </c>
      <c r="B5">
        <v>66</v>
      </c>
      <c r="C5">
        <v>9</v>
      </c>
      <c r="D5">
        <v>69</v>
      </c>
      <c r="E5">
        <v>9</v>
      </c>
      <c r="F5">
        <v>329.5</v>
      </c>
      <c r="G5">
        <f t="shared" si="0"/>
        <v>2.3000000000000114</v>
      </c>
      <c r="H5">
        <f t="shared" ref="H5:H32" si="3">G5-G4</f>
        <v>1</v>
      </c>
      <c r="I5">
        <v>111.2</v>
      </c>
      <c r="J5">
        <f t="shared" si="1"/>
        <v>329.51166490000003</v>
      </c>
      <c r="K5">
        <f t="shared" si="2"/>
        <v>2.2739414999999781</v>
      </c>
      <c r="L5">
        <f t="shared" ref="L5:L32" si="4">K5-K4</f>
        <v>0.92479499999996051</v>
      </c>
    </row>
    <row r="6" spans="1:12" x14ac:dyDescent="0.25">
      <c r="A6" t="s">
        <v>53</v>
      </c>
      <c r="B6">
        <v>66</v>
      </c>
      <c r="C6">
        <v>12</v>
      </c>
      <c r="D6">
        <v>69</v>
      </c>
      <c r="E6">
        <v>12</v>
      </c>
      <c r="F6">
        <v>326.3</v>
      </c>
      <c r="G6">
        <f t="shared" si="0"/>
        <v>3.1999999999999886</v>
      </c>
      <c r="H6">
        <f t="shared" si="3"/>
        <v>0.89999999999997726</v>
      </c>
      <c r="I6">
        <v>111.2</v>
      </c>
      <c r="J6">
        <f t="shared" si="1"/>
        <v>326.32378240000003</v>
      </c>
      <c r="K6">
        <f t="shared" si="2"/>
        <v>3.1878825000000006</v>
      </c>
      <c r="L6">
        <f t="shared" si="4"/>
        <v>0.91394100000002254</v>
      </c>
    </row>
    <row r="7" spans="1:12" x14ac:dyDescent="0.25">
      <c r="A7" t="s">
        <v>53</v>
      </c>
      <c r="B7">
        <v>66</v>
      </c>
      <c r="C7">
        <v>15</v>
      </c>
      <c r="D7">
        <v>69</v>
      </c>
      <c r="E7">
        <v>15</v>
      </c>
      <c r="F7">
        <v>322.2</v>
      </c>
      <c r="G7">
        <f t="shared" si="0"/>
        <v>4.1000000000000227</v>
      </c>
      <c r="H7">
        <f t="shared" si="3"/>
        <v>0.90000000000003411</v>
      </c>
      <c r="I7">
        <v>111.2</v>
      </c>
      <c r="J7">
        <f t="shared" si="1"/>
        <v>322.23456250000004</v>
      </c>
      <c r="K7">
        <f t="shared" si="2"/>
        <v>4.0892198999999891</v>
      </c>
      <c r="L7">
        <f t="shared" si="4"/>
        <v>0.90133739999998852</v>
      </c>
    </row>
    <row r="8" spans="1:12" x14ac:dyDescent="0.25">
      <c r="A8" t="s">
        <v>53</v>
      </c>
      <c r="B8">
        <v>66</v>
      </c>
      <c r="C8">
        <v>18</v>
      </c>
      <c r="D8">
        <v>69</v>
      </c>
      <c r="E8">
        <v>18</v>
      </c>
      <c r="F8">
        <v>317.3</v>
      </c>
      <c r="G8">
        <f t="shared" si="0"/>
        <v>4.8999999999999773</v>
      </c>
      <c r="H8">
        <f t="shared" si="3"/>
        <v>0.79999999999995453</v>
      </c>
      <c r="I8">
        <v>111.2</v>
      </c>
      <c r="J8">
        <f t="shared" si="1"/>
        <v>317.25835840000002</v>
      </c>
      <c r="K8">
        <f t="shared" si="2"/>
        <v>4.9762041000000181</v>
      </c>
      <c r="L8">
        <f t="shared" si="4"/>
        <v>0.88698420000002898</v>
      </c>
    </row>
    <row r="9" spans="1:12" x14ac:dyDescent="0.25">
      <c r="A9" t="s">
        <v>53</v>
      </c>
      <c r="B9">
        <v>66</v>
      </c>
      <c r="C9">
        <v>21</v>
      </c>
      <c r="D9">
        <v>69</v>
      </c>
      <c r="E9">
        <v>21</v>
      </c>
      <c r="F9">
        <v>311.39999999999998</v>
      </c>
      <c r="G9">
        <f t="shared" si="0"/>
        <v>5.9000000000000341</v>
      </c>
      <c r="H9">
        <f t="shared" si="3"/>
        <v>1.0000000000000568</v>
      </c>
      <c r="I9">
        <v>111.2</v>
      </c>
      <c r="J9">
        <f t="shared" si="1"/>
        <v>311.41127290000003</v>
      </c>
      <c r="K9">
        <f t="shared" si="2"/>
        <v>5.8470854999999915</v>
      </c>
      <c r="L9">
        <f t="shared" si="4"/>
        <v>0.87088139999997338</v>
      </c>
    </row>
    <row r="10" spans="1:12" x14ac:dyDescent="0.25">
      <c r="A10" t="s">
        <v>53</v>
      </c>
      <c r="B10">
        <v>66</v>
      </c>
      <c r="C10">
        <v>24</v>
      </c>
      <c r="D10">
        <v>69</v>
      </c>
      <c r="E10">
        <v>24</v>
      </c>
      <c r="F10">
        <v>304.7</v>
      </c>
      <c r="G10">
        <f t="shared" si="0"/>
        <v>6.6999999999999886</v>
      </c>
      <c r="H10">
        <f t="shared" si="3"/>
        <v>0.79999999999995453</v>
      </c>
      <c r="I10">
        <v>111.2</v>
      </c>
      <c r="J10">
        <f t="shared" si="1"/>
        <v>304.71115839999999</v>
      </c>
      <c r="K10">
        <f t="shared" si="2"/>
        <v>6.7001145000000406</v>
      </c>
      <c r="L10">
        <f t="shared" si="4"/>
        <v>0.85302900000004911</v>
      </c>
    </row>
    <row r="11" spans="1:12" x14ac:dyDescent="0.25">
      <c r="A11" t="s">
        <v>53</v>
      </c>
      <c r="B11">
        <v>66</v>
      </c>
      <c r="C11">
        <v>27</v>
      </c>
      <c r="D11">
        <v>69</v>
      </c>
      <c r="E11">
        <v>27</v>
      </c>
      <c r="F11">
        <v>297.2</v>
      </c>
      <c r="G11">
        <f t="shared" si="0"/>
        <v>7.5</v>
      </c>
      <c r="H11">
        <f t="shared" si="3"/>
        <v>0.80000000000001137</v>
      </c>
      <c r="I11">
        <v>111.2</v>
      </c>
      <c r="J11">
        <f t="shared" si="1"/>
        <v>297.17761690000003</v>
      </c>
      <c r="K11">
        <f t="shared" si="2"/>
        <v>7.5335414999999557</v>
      </c>
      <c r="L11">
        <f t="shared" si="4"/>
        <v>0.8334269999999151</v>
      </c>
    </row>
    <row r="12" spans="1:12" x14ac:dyDescent="0.25">
      <c r="A12" t="s">
        <v>53</v>
      </c>
      <c r="B12">
        <v>66</v>
      </c>
      <c r="C12">
        <v>30</v>
      </c>
      <c r="D12">
        <v>69</v>
      </c>
      <c r="E12">
        <v>30</v>
      </c>
      <c r="F12">
        <v>288.89999999999998</v>
      </c>
      <c r="G12">
        <f t="shared" si="0"/>
        <v>8.3000000000000114</v>
      </c>
      <c r="H12">
        <f t="shared" si="3"/>
        <v>0.80000000000001137</v>
      </c>
      <c r="I12">
        <v>111.2</v>
      </c>
      <c r="J12">
        <f t="shared" si="1"/>
        <v>288.83199999999999</v>
      </c>
      <c r="K12">
        <f t="shared" si="2"/>
        <v>8.3456169000000386</v>
      </c>
      <c r="L12">
        <f t="shared" si="4"/>
        <v>0.81207540000008294</v>
      </c>
    </row>
    <row r="13" spans="1:12" x14ac:dyDescent="0.25">
      <c r="A13" t="s">
        <v>53</v>
      </c>
      <c r="B13">
        <v>66</v>
      </c>
      <c r="C13">
        <v>33</v>
      </c>
      <c r="D13">
        <v>69</v>
      </c>
      <c r="E13">
        <v>33</v>
      </c>
      <c r="F13">
        <v>279.8</v>
      </c>
      <c r="G13">
        <f t="shared" si="0"/>
        <v>9.0999999999999659</v>
      </c>
      <c r="H13">
        <f t="shared" si="3"/>
        <v>0.79999999999995453</v>
      </c>
      <c r="I13">
        <v>111.2</v>
      </c>
      <c r="J13">
        <f t="shared" si="1"/>
        <v>279.69740890000003</v>
      </c>
      <c r="K13">
        <f t="shared" si="2"/>
        <v>9.134591099999966</v>
      </c>
      <c r="L13">
        <f t="shared" si="4"/>
        <v>0.78897419999992735</v>
      </c>
    </row>
    <row r="14" spans="1:12" x14ac:dyDescent="0.25">
      <c r="A14" t="s">
        <v>53</v>
      </c>
      <c r="B14">
        <v>66</v>
      </c>
      <c r="C14">
        <v>36</v>
      </c>
      <c r="D14">
        <v>69</v>
      </c>
      <c r="E14">
        <v>36</v>
      </c>
      <c r="F14">
        <v>269.89999999999998</v>
      </c>
      <c r="G14">
        <f t="shared" si="0"/>
        <v>9.9000000000000341</v>
      </c>
      <c r="H14">
        <f t="shared" si="3"/>
        <v>0.80000000000006821</v>
      </c>
      <c r="I14">
        <v>111.2</v>
      </c>
      <c r="J14">
        <f t="shared" si="1"/>
        <v>269.79869440000004</v>
      </c>
      <c r="K14">
        <f t="shared" si="2"/>
        <v>9.8987144999999828</v>
      </c>
      <c r="L14">
        <f t="shared" si="4"/>
        <v>0.76412340000001677</v>
      </c>
    </row>
    <row r="15" spans="1:12" x14ac:dyDescent="0.25">
      <c r="A15" t="s">
        <v>53</v>
      </c>
      <c r="B15">
        <v>66</v>
      </c>
      <c r="C15">
        <v>39</v>
      </c>
      <c r="D15">
        <v>69</v>
      </c>
      <c r="E15">
        <v>39</v>
      </c>
      <c r="F15">
        <v>259.2</v>
      </c>
      <c r="G15">
        <f t="shared" si="0"/>
        <v>10.699999999999989</v>
      </c>
      <c r="H15">
        <f t="shared" si="3"/>
        <v>0.79999999999995453</v>
      </c>
      <c r="I15">
        <v>111.2</v>
      </c>
      <c r="J15">
        <f t="shared" si="1"/>
        <v>259.1624569</v>
      </c>
      <c r="K15">
        <f t="shared" si="2"/>
        <v>10.63623750000005</v>
      </c>
      <c r="L15">
        <f t="shared" si="4"/>
        <v>0.73752300000006699</v>
      </c>
    </row>
    <row r="16" spans="1:12" x14ac:dyDescent="0.25">
      <c r="A16" t="s">
        <v>53</v>
      </c>
      <c r="B16">
        <v>66</v>
      </c>
      <c r="C16">
        <v>42</v>
      </c>
      <c r="D16">
        <v>69</v>
      </c>
      <c r="E16">
        <v>42</v>
      </c>
      <c r="F16">
        <v>247.9</v>
      </c>
      <c r="G16">
        <f t="shared" si="0"/>
        <v>11.299999999999983</v>
      </c>
      <c r="H16">
        <f t="shared" si="3"/>
        <v>0.59999999999999432</v>
      </c>
      <c r="I16">
        <v>111.2</v>
      </c>
      <c r="J16">
        <f t="shared" si="1"/>
        <v>247.81704640000001</v>
      </c>
      <c r="K16">
        <f t="shared" si="2"/>
        <v>11.345410499999986</v>
      </c>
      <c r="L16">
        <f t="shared" si="4"/>
        <v>0.70917299999993588</v>
      </c>
    </row>
    <row r="17" spans="1:12" x14ac:dyDescent="0.25">
      <c r="A17" t="s">
        <v>53</v>
      </c>
      <c r="B17">
        <v>66</v>
      </c>
      <c r="C17">
        <v>45</v>
      </c>
      <c r="D17">
        <v>69</v>
      </c>
      <c r="E17">
        <v>45</v>
      </c>
      <c r="F17">
        <v>235.9</v>
      </c>
      <c r="G17">
        <f t="shared" si="0"/>
        <v>12</v>
      </c>
      <c r="H17">
        <f t="shared" si="3"/>
        <v>0.70000000000001705</v>
      </c>
      <c r="I17">
        <v>111.2</v>
      </c>
      <c r="J17">
        <f t="shared" si="1"/>
        <v>235.7925625</v>
      </c>
      <c r="K17">
        <f t="shared" si="2"/>
        <v>12.024483900000007</v>
      </c>
      <c r="L17">
        <f t="shared" si="4"/>
        <v>0.67907340000002137</v>
      </c>
    </row>
    <row r="18" spans="1:12" x14ac:dyDescent="0.25">
      <c r="A18" t="s">
        <v>53</v>
      </c>
      <c r="B18">
        <v>66</v>
      </c>
      <c r="C18">
        <v>48</v>
      </c>
      <c r="D18">
        <v>69</v>
      </c>
      <c r="E18">
        <v>48</v>
      </c>
      <c r="F18">
        <v>223.2</v>
      </c>
      <c r="G18">
        <f t="shared" si="0"/>
        <v>12.700000000000017</v>
      </c>
      <c r="H18">
        <f t="shared" si="3"/>
        <v>0.70000000000001705</v>
      </c>
      <c r="I18">
        <v>111.2</v>
      </c>
      <c r="J18">
        <f t="shared" si="1"/>
        <v>223.12085439999998</v>
      </c>
      <c r="K18">
        <f t="shared" si="2"/>
        <v>12.671708100000018</v>
      </c>
      <c r="L18">
        <f t="shared" si="4"/>
        <v>0.6472242000000108</v>
      </c>
    </row>
    <row r="19" spans="1:12" x14ac:dyDescent="0.25">
      <c r="A19" t="s">
        <v>53</v>
      </c>
      <c r="B19">
        <v>66</v>
      </c>
      <c r="C19">
        <v>51</v>
      </c>
      <c r="D19">
        <v>69</v>
      </c>
      <c r="E19">
        <v>51</v>
      </c>
      <c r="F19">
        <v>209.9</v>
      </c>
      <c r="G19">
        <f t="shared" si="0"/>
        <v>13.299999999999983</v>
      </c>
      <c r="H19">
        <f t="shared" si="3"/>
        <v>0.59999999999996589</v>
      </c>
      <c r="I19">
        <v>111.2</v>
      </c>
      <c r="J19">
        <f t="shared" si="1"/>
        <v>209.83552090000001</v>
      </c>
      <c r="K19">
        <f t="shared" si="2"/>
        <v>13.285333499999979</v>
      </c>
      <c r="L19">
        <f t="shared" si="4"/>
        <v>0.61362539999996102</v>
      </c>
    </row>
    <row r="20" spans="1:12" x14ac:dyDescent="0.25">
      <c r="A20" t="s">
        <v>53</v>
      </c>
      <c r="B20">
        <v>66</v>
      </c>
      <c r="C20">
        <v>54</v>
      </c>
      <c r="D20">
        <v>69</v>
      </c>
      <c r="E20">
        <v>54</v>
      </c>
      <c r="F20">
        <v>196.1</v>
      </c>
      <c r="G20">
        <f t="shared" si="0"/>
        <v>13.800000000000011</v>
      </c>
      <c r="H20">
        <f t="shared" si="3"/>
        <v>0.50000000000002842</v>
      </c>
      <c r="I20">
        <v>111.2</v>
      </c>
      <c r="J20">
        <f t="shared" si="1"/>
        <v>195.97191040000001</v>
      </c>
      <c r="K20">
        <f t="shared" si="2"/>
        <v>13.863610499999993</v>
      </c>
      <c r="L20">
        <f t="shared" si="4"/>
        <v>0.57827700000001414</v>
      </c>
    </row>
    <row r="21" spans="1:12" x14ac:dyDescent="0.25">
      <c r="A21" t="s">
        <v>53</v>
      </c>
      <c r="B21">
        <v>66</v>
      </c>
      <c r="C21">
        <v>57</v>
      </c>
      <c r="D21">
        <v>69</v>
      </c>
      <c r="E21">
        <v>57</v>
      </c>
      <c r="F21">
        <v>181.7</v>
      </c>
      <c r="G21">
        <f t="shared" si="0"/>
        <v>14.400000000000006</v>
      </c>
      <c r="H21">
        <f t="shared" si="3"/>
        <v>0.59999999999999432</v>
      </c>
      <c r="I21">
        <v>111.2</v>
      </c>
      <c r="J21">
        <f t="shared" si="1"/>
        <v>181.56712090000002</v>
      </c>
      <c r="K21">
        <f t="shared" si="2"/>
        <v>14.404789499999993</v>
      </c>
      <c r="L21">
        <f t="shared" si="4"/>
        <v>0.54117899999999963</v>
      </c>
    </row>
    <row r="22" spans="1:12" x14ac:dyDescent="0.25">
      <c r="A22" t="s">
        <v>53</v>
      </c>
      <c r="B22">
        <v>66</v>
      </c>
      <c r="C22">
        <v>60</v>
      </c>
      <c r="D22">
        <v>69</v>
      </c>
      <c r="E22">
        <v>60</v>
      </c>
      <c r="F22">
        <v>166.8</v>
      </c>
      <c r="G22">
        <f t="shared" si="0"/>
        <v>14.899999999999977</v>
      </c>
      <c r="H22">
        <f t="shared" si="3"/>
        <v>0.49999999999997158</v>
      </c>
      <c r="I22">
        <v>111.2</v>
      </c>
      <c r="J22">
        <f t="shared" si="1"/>
        <v>166.66000000000003</v>
      </c>
      <c r="K22">
        <f t="shared" si="2"/>
        <v>14.907120899999995</v>
      </c>
      <c r="L22">
        <f t="shared" si="4"/>
        <v>0.50233140000000276</v>
      </c>
    </row>
    <row r="23" spans="1:12" x14ac:dyDescent="0.25">
      <c r="A23" t="s">
        <v>53</v>
      </c>
      <c r="B23">
        <v>66</v>
      </c>
      <c r="C23">
        <v>63</v>
      </c>
      <c r="D23">
        <v>69</v>
      </c>
      <c r="E23">
        <v>63</v>
      </c>
      <c r="F23">
        <v>151.4</v>
      </c>
      <c r="G23">
        <f t="shared" si="0"/>
        <v>15.400000000000006</v>
      </c>
      <c r="H23">
        <f t="shared" si="3"/>
        <v>0.50000000000002842</v>
      </c>
      <c r="I23">
        <v>111.2</v>
      </c>
      <c r="J23">
        <f t="shared" si="1"/>
        <v>151.29114490000001</v>
      </c>
      <c r="K23">
        <f t="shared" si="2"/>
        <v>15.368855100000019</v>
      </c>
      <c r="L23">
        <f t="shared" si="4"/>
        <v>0.46173420000002352</v>
      </c>
    </row>
    <row r="24" spans="1:12" x14ac:dyDescent="0.25">
      <c r="A24" t="s">
        <v>53</v>
      </c>
      <c r="B24">
        <v>66</v>
      </c>
      <c r="C24">
        <v>66</v>
      </c>
      <c r="D24">
        <v>69</v>
      </c>
      <c r="E24">
        <v>66</v>
      </c>
      <c r="F24">
        <v>135.69999999999999</v>
      </c>
      <c r="G24">
        <f t="shared" si="0"/>
        <v>15.700000000000017</v>
      </c>
      <c r="H24">
        <f t="shared" si="3"/>
        <v>0.30000000000001137</v>
      </c>
      <c r="I24">
        <v>111.2</v>
      </c>
      <c r="J24">
        <f t="shared" si="1"/>
        <v>135.50290240000001</v>
      </c>
      <c r="K24">
        <f t="shared" si="2"/>
        <v>15.788242499999996</v>
      </c>
      <c r="L24">
        <f t="shared" si="4"/>
        <v>0.41938739999997665</v>
      </c>
    </row>
    <row r="25" spans="1:12" x14ac:dyDescent="0.25">
      <c r="A25" t="s">
        <v>53</v>
      </c>
      <c r="B25">
        <v>66</v>
      </c>
      <c r="C25">
        <v>69</v>
      </c>
      <c r="D25">
        <v>69</v>
      </c>
      <c r="E25">
        <v>69</v>
      </c>
      <c r="F25">
        <v>119.5</v>
      </c>
      <c r="G25">
        <f t="shared" si="0"/>
        <v>16.199999999999989</v>
      </c>
      <c r="H25">
        <f t="shared" si="3"/>
        <v>0.49999999999997158</v>
      </c>
      <c r="I25">
        <v>111.2</v>
      </c>
      <c r="J25">
        <f t="shared" si="1"/>
        <v>119.33936890000001</v>
      </c>
      <c r="K25">
        <f t="shared" si="2"/>
        <v>16.1635335</v>
      </c>
      <c r="L25">
        <f t="shared" si="4"/>
        <v>0.37529100000000426</v>
      </c>
    </row>
    <row r="26" spans="1:12" x14ac:dyDescent="0.25">
      <c r="A26" t="s">
        <v>53</v>
      </c>
      <c r="B26">
        <v>66</v>
      </c>
      <c r="C26">
        <v>72</v>
      </c>
      <c r="D26">
        <v>69</v>
      </c>
      <c r="E26">
        <v>72</v>
      </c>
      <c r="F26">
        <v>103.1</v>
      </c>
      <c r="G26">
        <f t="shared" si="0"/>
        <v>16.400000000000006</v>
      </c>
      <c r="H26">
        <f t="shared" si="3"/>
        <v>0.20000000000001705</v>
      </c>
      <c r="I26">
        <v>111.2</v>
      </c>
      <c r="J26">
        <f t="shared" si="1"/>
        <v>102.84639040000002</v>
      </c>
      <c r="K26">
        <f t="shared" si="2"/>
        <v>16.492978499999992</v>
      </c>
      <c r="L26">
        <f t="shared" si="4"/>
        <v>0.32944499999999266</v>
      </c>
    </row>
    <row r="27" spans="1:12" x14ac:dyDescent="0.25">
      <c r="A27" t="s">
        <v>53</v>
      </c>
      <c r="B27">
        <v>66</v>
      </c>
      <c r="C27">
        <v>75</v>
      </c>
      <c r="D27">
        <v>69</v>
      </c>
      <c r="E27">
        <v>75</v>
      </c>
      <c r="F27">
        <v>86.33</v>
      </c>
      <c r="G27">
        <f t="shared" si="0"/>
        <v>16.769999999999996</v>
      </c>
      <c r="H27">
        <f t="shared" si="3"/>
        <v>0.36999999999999034</v>
      </c>
      <c r="I27">
        <v>111.2</v>
      </c>
      <c r="J27">
        <f t="shared" si="1"/>
        <v>86.071562499999999</v>
      </c>
      <c r="K27">
        <f t="shared" si="2"/>
        <v>16.77482790000002</v>
      </c>
      <c r="L27">
        <f t="shared" si="4"/>
        <v>0.28184940000002712</v>
      </c>
    </row>
    <row r="28" spans="1:12" x14ac:dyDescent="0.25">
      <c r="A28" t="s">
        <v>53</v>
      </c>
      <c r="B28">
        <v>66</v>
      </c>
      <c r="C28">
        <v>78</v>
      </c>
      <c r="D28">
        <v>69</v>
      </c>
      <c r="E28">
        <v>78</v>
      </c>
      <c r="F28">
        <v>69.349999999999994</v>
      </c>
      <c r="G28">
        <f t="shared" si="0"/>
        <v>16.980000000000004</v>
      </c>
      <c r="H28">
        <f t="shared" si="3"/>
        <v>0.21000000000000796</v>
      </c>
      <c r="I28">
        <v>111.2</v>
      </c>
      <c r="J28">
        <f t="shared" si="1"/>
        <v>69.064230400000042</v>
      </c>
      <c r="K28">
        <f t="shared" si="2"/>
        <v>17.007332099999957</v>
      </c>
      <c r="L28">
        <f t="shared" si="4"/>
        <v>0.2325041999999371</v>
      </c>
    </row>
    <row r="29" spans="1:12" x14ac:dyDescent="0.25">
      <c r="A29" t="s">
        <v>53</v>
      </c>
      <c r="B29">
        <v>66</v>
      </c>
      <c r="C29">
        <v>81</v>
      </c>
      <c r="D29">
        <v>69</v>
      </c>
      <c r="E29">
        <v>81</v>
      </c>
      <c r="F29">
        <v>52.18</v>
      </c>
      <c r="G29">
        <f t="shared" si="0"/>
        <v>17.169999999999995</v>
      </c>
      <c r="H29">
        <f t="shared" si="3"/>
        <v>0.18999999999999062</v>
      </c>
      <c r="I29">
        <v>111.2</v>
      </c>
      <c r="J29">
        <f t="shared" si="1"/>
        <v>51.87548890000005</v>
      </c>
      <c r="K29">
        <f t="shared" si="2"/>
        <v>17.188741499999992</v>
      </c>
      <c r="L29">
        <f t="shared" si="4"/>
        <v>0.18140940000003525</v>
      </c>
    </row>
    <row r="30" spans="1:12" x14ac:dyDescent="0.25">
      <c r="A30" t="s">
        <v>53</v>
      </c>
      <c r="B30">
        <v>66</v>
      </c>
      <c r="C30">
        <v>84</v>
      </c>
      <c r="D30">
        <v>69</v>
      </c>
      <c r="E30">
        <v>84</v>
      </c>
      <c r="F30">
        <v>34.869999999999997</v>
      </c>
      <c r="G30">
        <f t="shared" si="0"/>
        <v>17.310000000000002</v>
      </c>
      <c r="H30">
        <f t="shared" si="3"/>
        <v>0.14000000000000767</v>
      </c>
      <c r="I30">
        <v>111.2</v>
      </c>
      <c r="J30">
        <f t="shared" si="1"/>
        <v>34.558182400000021</v>
      </c>
      <c r="K30">
        <f t="shared" si="2"/>
        <v>17.317306500000029</v>
      </c>
      <c r="L30">
        <f t="shared" si="4"/>
        <v>0.12856500000003734</v>
      </c>
    </row>
    <row r="31" spans="1:12" x14ac:dyDescent="0.25">
      <c r="A31" t="s">
        <v>53</v>
      </c>
      <c r="B31">
        <v>66</v>
      </c>
      <c r="C31">
        <v>87</v>
      </c>
      <c r="D31">
        <v>69</v>
      </c>
      <c r="E31">
        <v>87</v>
      </c>
      <c r="F31">
        <v>17.46</v>
      </c>
      <c r="G31">
        <f t="shared" si="0"/>
        <v>17.409999999999997</v>
      </c>
      <c r="H31">
        <f t="shared" si="3"/>
        <v>9.9999999999994316E-2</v>
      </c>
      <c r="I31">
        <v>111.2</v>
      </c>
      <c r="J31">
        <f t="shared" si="1"/>
        <v>17.16690490000002</v>
      </c>
      <c r="K31">
        <f t="shared" si="2"/>
        <v>17.391277500000001</v>
      </c>
      <c r="L31">
        <f t="shared" si="4"/>
        <v>7.3970999999971809E-2</v>
      </c>
    </row>
    <row r="32" spans="1:12" x14ac:dyDescent="0.25">
      <c r="A32" t="s">
        <v>53</v>
      </c>
      <c r="B32">
        <v>66</v>
      </c>
      <c r="C32">
        <v>90</v>
      </c>
      <c r="D32">
        <v>69</v>
      </c>
      <c r="E32">
        <v>90</v>
      </c>
      <c r="F32">
        <v>0</v>
      </c>
      <c r="G32">
        <f t="shared" si="0"/>
        <v>17.46</v>
      </c>
      <c r="H32">
        <f t="shared" si="3"/>
        <v>5.0000000000004263E-2</v>
      </c>
      <c r="I32">
        <v>111.2</v>
      </c>
      <c r="J32">
        <f xml:space="preserve"> 0.0000009*E32^4 + 0.00004*E32^3 - 0.0523*E32^2 + 0.0181*E32 + 333.55</f>
        <v>-0.2419999999999618</v>
      </c>
      <c r="K32">
        <f t="shared" si="2"/>
        <v>17.408904899999982</v>
      </c>
      <c r="L32">
        <f t="shared" si="4"/>
        <v>1.7627399999980753E-2</v>
      </c>
    </row>
    <row r="34" spans="4:10" x14ac:dyDescent="0.25">
      <c r="D34" t="s">
        <v>1</v>
      </c>
      <c r="E34" s="2">
        <v>42.463815979000003</v>
      </c>
      <c r="I34">
        <v>111.2</v>
      </c>
      <c r="J34">
        <f>(0.0000009*E34^4+0.00004*E34^3-0.0523*E34^2+0.0181*E34+333.55) / 3</f>
        <v>82.000531562341905</v>
      </c>
    </row>
    <row r="35" spans="4:10" x14ac:dyDescent="0.25">
      <c r="D35" t="s">
        <v>40</v>
      </c>
      <c r="E35">
        <v>56.082679127483331</v>
      </c>
      <c r="I35">
        <v>111.2</v>
      </c>
      <c r="J35">
        <f>(0.0000009*E35^4+0.00004*E35^3-0.0523*E35^2+0.0181*E35+333.55) / 3</f>
        <v>62.008956987922851</v>
      </c>
    </row>
    <row r="36" spans="4:10" x14ac:dyDescent="0.25">
      <c r="J36">
        <f>J34-J35</f>
        <v>19.991574574419054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PCSat_TPKL</vt:lpstr>
      <vt:lpstr>Лист3</vt:lpstr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Kuzikov SI</dc:creator>
  <cp:lastModifiedBy>ksi</cp:lastModifiedBy>
  <dcterms:created xsi:type="dcterms:W3CDTF">2022-07-26T08:22:05Z</dcterms:created>
  <dcterms:modified xsi:type="dcterms:W3CDTF">2022-08-31T15:54:11Z</dcterms:modified>
</cp:coreProperties>
</file>