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l\Desktop\GHS\Dr Moschella's project\CPR and AED project\"/>
    </mc:Choice>
  </mc:AlternateContent>
  <xr:revisionPtr revIDLastSave="0" documentId="13_ncr:1_{2C215C72-3855-4712-AC12-6C81704BFAE9}" xr6:coauthVersionLast="38" xr6:coauthVersionMax="38" xr10:uidLastSave="{00000000-0000-0000-0000-000000000000}"/>
  <bookViews>
    <workbookView xWindow="0" yWindow="0" windowWidth="19200" windowHeight="6880" xr2:uid="{5A8B533C-A010-407C-BC48-CB540C24B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0" i="1" l="1"/>
  <c r="D171" i="1"/>
  <c r="D172" i="1"/>
  <c r="D173" i="1"/>
  <c r="D174" i="1"/>
  <c r="D169" i="1"/>
  <c r="B170" i="1"/>
  <c r="B171" i="1"/>
  <c r="B172" i="1"/>
  <c r="B173" i="1"/>
  <c r="B174" i="1"/>
  <c r="B169" i="1"/>
  <c r="D163" i="1"/>
  <c r="D164" i="1"/>
  <c r="D165" i="1"/>
  <c r="D166" i="1"/>
  <c r="D167" i="1"/>
  <c r="D162" i="1"/>
  <c r="B163" i="1"/>
  <c r="B164" i="1"/>
  <c r="B165" i="1"/>
  <c r="B166" i="1"/>
  <c r="B167" i="1"/>
  <c r="B162" i="1"/>
  <c r="J68" i="1" l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K67" i="1"/>
  <c r="L67" i="1"/>
  <c r="J67" i="1"/>
  <c r="N65" i="1"/>
  <c r="E44" i="1"/>
  <c r="E43" i="1"/>
  <c r="E41" i="1"/>
  <c r="E40" i="1"/>
  <c r="E38" i="1"/>
  <c r="E37" i="1"/>
  <c r="F43" i="1"/>
  <c r="F40" i="1"/>
  <c r="F37" i="1"/>
  <c r="E35" i="1"/>
  <c r="E34" i="1"/>
  <c r="F34" i="1"/>
  <c r="E17" i="1"/>
  <c r="E18" i="1"/>
  <c r="E19" i="1"/>
  <c r="E20" i="1"/>
  <c r="E21" i="1"/>
  <c r="E22" i="1"/>
  <c r="E23" i="1"/>
  <c r="E24" i="1"/>
  <c r="E25" i="1"/>
  <c r="E16" i="1"/>
  <c r="F16" i="1"/>
  <c r="E28" i="1"/>
  <c r="E29" i="1"/>
  <c r="E27" i="1"/>
  <c r="F27" i="1"/>
  <c r="E9" i="1"/>
  <c r="E10" i="1"/>
  <c r="E11" i="1"/>
  <c r="E12" i="1"/>
  <c r="E13" i="1"/>
  <c r="E8" i="1"/>
  <c r="F8" i="1"/>
  <c r="E6" i="1"/>
  <c r="E5" i="1"/>
  <c r="L99" i="1" l="1"/>
  <c r="M99" i="1"/>
  <c r="N99" i="1"/>
  <c r="O99" i="1"/>
  <c r="P99" i="1"/>
  <c r="K99" i="1"/>
  <c r="M94" i="1"/>
  <c r="L94" i="1"/>
  <c r="N94" i="1"/>
  <c r="O94" i="1"/>
  <c r="P94" i="1"/>
  <c r="K94" i="1"/>
  <c r="G61" i="1"/>
  <c r="F61" i="1"/>
  <c r="G60" i="1"/>
  <c r="F60" i="1"/>
  <c r="G59" i="1"/>
  <c r="F59" i="1"/>
  <c r="G58" i="1"/>
  <c r="F58" i="1"/>
  <c r="G57" i="1"/>
  <c r="F57" i="1"/>
</calcChain>
</file>

<file path=xl/sharedStrings.xml><?xml version="1.0" encoding="utf-8"?>
<sst xmlns="http://schemas.openxmlformats.org/spreadsheetml/2006/main" count="504" uniqueCount="294">
  <si>
    <t>162 (49.24)</t>
  </si>
  <si>
    <t>167(50.76)</t>
  </si>
  <si>
    <t>Table 1 descriptive</t>
  </si>
  <si>
    <t>307 (92.47)</t>
  </si>
  <si>
    <t>7(2.108)</t>
  </si>
  <si>
    <t>1(0.301)</t>
  </si>
  <si>
    <t>16(4.819)</t>
  </si>
  <si>
    <t>30(9.04)</t>
  </si>
  <si>
    <t>295(88.86)</t>
  </si>
  <si>
    <t>7(2.11)</t>
  </si>
  <si>
    <t>74(22.3)</t>
  </si>
  <si>
    <t>258(77.7)</t>
  </si>
  <si>
    <t>2(0.606)</t>
  </si>
  <si>
    <t>328(99.394)</t>
  </si>
  <si>
    <t>47 (14.2)</t>
  </si>
  <si>
    <t>284(85.8)</t>
  </si>
  <si>
    <t>3(0.904)</t>
  </si>
  <si>
    <t>329(99.096)</t>
  </si>
  <si>
    <t xml:space="preserve">Table 3 pre vs post </t>
  </si>
  <si>
    <t>pre (mean +- sd)</t>
  </si>
  <si>
    <t>post (mean +-sd)</t>
  </si>
  <si>
    <t>should family trained CPR and AED</t>
  </si>
  <si>
    <t>2.98+-0.856</t>
  </si>
  <si>
    <t>3.67+-0.627</t>
  </si>
  <si>
    <t>interested in healthcare</t>
  </si>
  <si>
    <t>2.06+-1</t>
  </si>
  <si>
    <t xml:space="preserve">knowledge only CPR </t>
  </si>
  <si>
    <t>2.32+-1.53</t>
  </si>
  <si>
    <t>4.73+-1.17</t>
  </si>
  <si>
    <t>2.32+-0.993</t>
  </si>
  <si>
    <t>knowledge AED use</t>
  </si>
  <si>
    <t>1.92+-1.54</t>
  </si>
  <si>
    <t>4.77+-1.32</t>
  </si>
  <si>
    <t>before</t>
  </si>
  <si>
    <t>after</t>
  </si>
  <si>
    <t>both</t>
  </si>
  <si>
    <t>N</t>
  </si>
  <si>
    <t>Middle School</t>
  </si>
  <si>
    <t>High School</t>
  </si>
  <si>
    <t>Age, N(%)</t>
  </si>
  <si>
    <t>55 (16.62)</t>
  </si>
  <si>
    <t>122 (36.86)</t>
  </si>
  <si>
    <t>104 (31.42)</t>
  </si>
  <si>
    <t>50 (15.11)</t>
  </si>
  <si>
    <t>Primary Language , N(%)</t>
  </si>
  <si>
    <t>living older than 60, N(%)</t>
  </si>
  <si>
    <t>Taken or Taught CPR before, N(%)</t>
  </si>
  <si>
    <t>Performed CPR in emergency room before, N(%)</t>
  </si>
  <si>
    <t>Taken or Taught AED before, N(%)</t>
  </si>
  <si>
    <t>Performed AED in emergency room before, N(%)</t>
  </si>
  <si>
    <t>Sex, N(%)</t>
  </si>
  <si>
    <t>Mannequin</t>
  </si>
  <si>
    <t>Pump</t>
  </si>
  <si>
    <t>where to press chest, N(%)</t>
  </si>
  <si>
    <t>correct steps, N (%)</t>
  </si>
  <si>
    <t>when AED use, N (%)</t>
  </si>
  <si>
    <t>CPR better, N (%)</t>
  </si>
  <si>
    <t>How check response, N (%)</t>
  </si>
  <si>
    <t>124 (98.41)</t>
  </si>
  <si>
    <t>191 (94.55)</t>
  </si>
  <si>
    <t>64 (95.52)</t>
  </si>
  <si>
    <t>160 (79.60)</t>
  </si>
  <si>
    <t>66 (100)</t>
  </si>
  <si>
    <t>195 (97.01)</t>
  </si>
  <si>
    <t>67 (100)</t>
  </si>
  <si>
    <t>199 (99.5)</t>
  </si>
  <si>
    <t>59 (95.16)</t>
  </si>
  <si>
    <t>177 (92.19)</t>
  </si>
  <si>
    <t>p-value</t>
  </si>
  <si>
    <t>Middle school (pump)</t>
  </si>
  <si>
    <t>Middle school (dummy)</t>
  </si>
  <si>
    <t>92 (46.60)</t>
  </si>
  <si>
    <t>33 (16.75)</t>
  </si>
  <si>
    <t>23(11.68)</t>
  </si>
  <si>
    <t>26 (13.20)</t>
  </si>
  <si>
    <t>18 (9.14)</t>
  </si>
  <si>
    <t>5 (2.54)</t>
  </si>
  <si>
    <t>57 (45.97)</t>
  </si>
  <si>
    <t>14 (11.29)</t>
  </si>
  <si>
    <t>24 (19.35)</t>
  </si>
  <si>
    <t>7 (5.65)</t>
  </si>
  <si>
    <t>8 (6.45)</t>
  </si>
  <si>
    <t>p_value</t>
  </si>
  <si>
    <t>2 (1)</t>
  </si>
  <si>
    <t>12 (6)</t>
  </si>
  <si>
    <t>9 (4.5)</t>
  </si>
  <si>
    <t>45 (22.5)</t>
  </si>
  <si>
    <t>64 (32)</t>
  </si>
  <si>
    <t>68 (34)</t>
  </si>
  <si>
    <t xml:space="preserve">0 (0) </t>
  </si>
  <si>
    <t>7 (5.69)</t>
  </si>
  <si>
    <t>11 (8.94)</t>
  </si>
  <si>
    <t>36 (29.27)</t>
  </si>
  <si>
    <t>33 (26.83)</t>
  </si>
  <si>
    <t>134 (68.02)</t>
  </si>
  <si>
    <t>17 (8.63)</t>
  </si>
  <si>
    <t>14 (7.11)</t>
  </si>
  <si>
    <t>4 (2.03)</t>
  </si>
  <si>
    <t>11 (5.58)</t>
  </si>
  <si>
    <t xml:space="preserve">High school </t>
  </si>
  <si>
    <t>76 (61.29)</t>
  </si>
  <si>
    <t>17 (13.71)</t>
  </si>
  <si>
    <t>4 (3.23)</t>
  </si>
  <si>
    <t>10 (8.06)</t>
  </si>
  <si>
    <t>9 (7.26)</t>
  </si>
  <si>
    <t>6 (3.03)</t>
  </si>
  <si>
    <t>7 (3.54)</t>
  </si>
  <si>
    <t>19 (9.60)</t>
  </si>
  <si>
    <t>32 (16.16)</t>
  </si>
  <si>
    <t>55 (27.78)</t>
  </si>
  <si>
    <t>79 (39.90)</t>
  </si>
  <si>
    <t>2 (1.61)</t>
  </si>
  <si>
    <t>12 (9.68)</t>
  </si>
  <si>
    <t>30 (24.19)</t>
  </si>
  <si>
    <t>22 (17.74)</t>
  </si>
  <si>
    <t>51 (41.13)</t>
  </si>
  <si>
    <t>235 (39.10)</t>
  </si>
  <si>
    <t>106 (17.64)</t>
  </si>
  <si>
    <t>70 (11.65)</t>
  </si>
  <si>
    <t>99 (16.74)</t>
  </si>
  <si>
    <t>45 (7.49)</t>
  </si>
  <si>
    <t>46 (7.65)</t>
  </si>
  <si>
    <t>30 (5.07)</t>
  </si>
  <si>
    <t>70 (11.82)</t>
  </si>
  <si>
    <t>71 (11.99)</t>
  </si>
  <si>
    <t>173 (29.22)</t>
  </si>
  <si>
    <t>122 (20.61)</t>
  </si>
  <si>
    <t>126 (21.28)</t>
  </si>
  <si>
    <t>296 (49.17)</t>
  </si>
  <si>
    <t xml:space="preserve">99 (16.45) </t>
  </si>
  <si>
    <t>52 (8.64)</t>
  </si>
  <si>
    <t>59 (9.80)</t>
  </si>
  <si>
    <t>43 (7.14)</t>
  </si>
  <si>
    <t>53 (8.80)</t>
  </si>
  <si>
    <t>47 (7.93)</t>
  </si>
  <si>
    <t>79 (13.32)</t>
  </si>
  <si>
    <t>77 (12.98)</t>
  </si>
  <si>
    <t>157 (26.48)</t>
  </si>
  <si>
    <t>89 (15.01)</t>
  </si>
  <si>
    <t>144 (24.28)</t>
  </si>
  <si>
    <t>&lt;0.001</t>
  </si>
  <si>
    <t>Knowledge of AED</t>
  </si>
  <si>
    <t>&lt;.001</t>
  </si>
  <si>
    <t>Table 7 Comfort of before and after</t>
  </si>
  <si>
    <t>Female</t>
  </si>
  <si>
    <t>Male</t>
  </si>
  <si>
    <t>291 (47.86)</t>
  </si>
  <si>
    <t>317 (52.14)</t>
  </si>
  <si>
    <t>13 or younger</t>
  </si>
  <si>
    <t>18 or older</t>
  </si>
  <si>
    <t>1 (0.16)</t>
  </si>
  <si>
    <t>152 (24.84)</t>
  </si>
  <si>
    <t>322 (52.61)</t>
  </si>
  <si>
    <t>78 (12/75)</t>
  </si>
  <si>
    <t>35 (5.72)</t>
  </si>
  <si>
    <t>24 (3.92)</t>
  </si>
  <si>
    <t>I don't know</t>
  </si>
  <si>
    <t>12 (1.96)</t>
  </si>
  <si>
    <t>528 (86.42)</t>
  </si>
  <si>
    <t>71 (11.62)</t>
  </si>
  <si>
    <t>Burmese</t>
  </si>
  <si>
    <t>English</t>
  </si>
  <si>
    <t>English and Spanish</t>
  </si>
  <si>
    <t>Mwoakolese</t>
  </si>
  <si>
    <t>Norwegian</t>
  </si>
  <si>
    <t>Spanish</t>
  </si>
  <si>
    <t>Uganda</t>
  </si>
  <si>
    <t>Vietnamese</t>
  </si>
  <si>
    <t>German</t>
  </si>
  <si>
    <t>Urdu</t>
  </si>
  <si>
    <t>2 (0.33)</t>
  </si>
  <si>
    <t>505 (82.52)</t>
  </si>
  <si>
    <t>96 (15.69)</t>
  </si>
  <si>
    <t>3(0.49)</t>
  </si>
  <si>
    <t>No</t>
  </si>
  <si>
    <t>Yes</t>
  </si>
  <si>
    <t>419 (68.58)</t>
  </si>
  <si>
    <t>192 (31.42)</t>
  </si>
  <si>
    <t>596 (97.70)</t>
  </si>
  <si>
    <t>14(2.30)</t>
  </si>
  <si>
    <t>485 (79.64)</t>
  </si>
  <si>
    <t>124 (20.36)</t>
  </si>
  <si>
    <t>596 (97.55)</t>
  </si>
  <si>
    <t>15 (2.45)</t>
  </si>
  <si>
    <t>Table 4  Quiz test (middle school)</t>
  </si>
  <si>
    <t>middle school</t>
  </si>
  <si>
    <t>high school</t>
  </si>
  <si>
    <t>351 (74.36)</t>
  </si>
  <si>
    <t>71 (15.04)</t>
  </si>
  <si>
    <t>50 (10.59)</t>
  </si>
  <si>
    <t>367 (70.44)</t>
  </si>
  <si>
    <t>63 (12.09)</t>
  </si>
  <si>
    <t>91 (17.47)</t>
  </si>
  <si>
    <t>328 (66.40)</t>
  </si>
  <si>
    <t>70 (14.17)</t>
  </si>
  <si>
    <t>96 (19.43)</t>
  </si>
  <si>
    <t>236 (52.10)</t>
  </si>
  <si>
    <t>153 (33.77)</t>
  </si>
  <si>
    <t>64 (14.13)</t>
  </si>
  <si>
    <t>304 (70.21)</t>
  </si>
  <si>
    <t>83 (19.17)</t>
  </si>
  <si>
    <t>269 (65.45)</t>
  </si>
  <si>
    <t>230 (59.93)</t>
  </si>
  <si>
    <t>241 (60.40)</t>
  </si>
  <si>
    <t>286 (63.56)</t>
  </si>
  <si>
    <t>279 (65.19)</t>
  </si>
  <si>
    <t>73 (16.82)</t>
  </si>
  <si>
    <t>74 (18)</t>
  </si>
  <si>
    <t>82 (20.30)</t>
  </si>
  <si>
    <t>76 (19.05)</t>
  </si>
  <si>
    <t>87 (19.33)</t>
  </si>
  <si>
    <t>82 (19.16)</t>
  </si>
  <si>
    <t>46 (10.62)</t>
  </si>
  <si>
    <t>62 (14.29)</t>
  </si>
  <si>
    <t>68 (16.55)</t>
  </si>
  <si>
    <t>92 (22.77)</t>
  </si>
  <si>
    <t>82 (20.55)</t>
  </si>
  <si>
    <t>77 (17.11)</t>
  </si>
  <si>
    <t>67 (15.65)</t>
  </si>
  <si>
    <t>236 (86.13)</t>
  </si>
  <si>
    <t>265 (83.86)</t>
  </si>
  <si>
    <t>244 (81.06)</t>
  </si>
  <si>
    <t>158 (49.22)</t>
  </si>
  <si>
    <t>180 (80.36)</t>
  </si>
  <si>
    <t>149 (75.63)</t>
  </si>
  <si>
    <t>232 (81.40)</t>
  </si>
  <si>
    <t>206 (54.93)</t>
  </si>
  <si>
    <t>165 (60.44)</t>
  </si>
  <si>
    <t>227 (70.94)</t>
  </si>
  <si>
    <t>213 (65.94)</t>
  </si>
  <si>
    <t>54 (19.71)</t>
  </si>
  <si>
    <t>80 (25.32)</t>
  </si>
  <si>
    <t>78 (25.91)</t>
  </si>
  <si>
    <t>178 (55.45)</t>
  </si>
  <si>
    <t>64 (28.57)</t>
  </si>
  <si>
    <t>66 (33.50)</t>
  </si>
  <si>
    <t>78 (27.37)</t>
  </si>
  <si>
    <t>260 (69.33)</t>
  </si>
  <si>
    <t>154 (56.41)</t>
  </si>
  <si>
    <t>124 (38.75)</t>
  </si>
  <si>
    <t>158 (48.92)</t>
  </si>
  <si>
    <t>16 (5.84)</t>
  </si>
  <si>
    <t>29 (9.18)</t>
  </si>
  <si>
    <t>21 (6.98)</t>
  </si>
  <si>
    <t>15 (4.67)</t>
  </si>
  <si>
    <t>20 (8.93)</t>
  </si>
  <si>
    <t>25(8.77)</t>
  </si>
  <si>
    <t>91(24.27)</t>
  </si>
  <si>
    <t>46(16.85)</t>
  </si>
  <si>
    <t>31 (9.69)</t>
  </si>
  <si>
    <t>48 (14.86)</t>
  </si>
  <si>
    <t>wait for EMS, N(%)</t>
  </si>
  <si>
    <t>might do wrong, N(%)</t>
  </si>
  <si>
    <t>hurt someone, N(%)</t>
  </si>
  <si>
    <t>doing wrong is worse than nothing, N(%)</t>
  </si>
  <si>
    <t>get sued, N(%)</t>
  </si>
  <si>
    <t>catch disease from the person, N(%)</t>
  </si>
  <si>
    <t>put on someone's mouth, N(%)</t>
  </si>
  <si>
    <t>unconfortable removing women's cloth, N(%)</t>
  </si>
  <si>
    <t>unconfortable removing men's cloth, N(%)</t>
  </si>
  <si>
    <t>shock someone doesn't need, N(%)</t>
  </si>
  <si>
    <t>shock myself, N(%)</t>
  </si>
  <si>
    <t>299 (68.89)</t>
  </si>
  <si>
    <t>Table 2 Summary prior information</t>
  </si>
  <si>
    <t xml:space="preserve">Table 5 concerns before and after training </t>
  </si>
  <si>
    <t>Table 6 Comfort of CPR ---middle school vs high school</t>
  </si>
  <si>
    <t>before, N(%)</t>
  </si>
  <si>
    <t>after, N(%)</t>
  </si>
  <si>
    <t>Table 7 Comfort CPR of before and after</t>
  </si>
  <si>
    <t>Note: MP: middle school (pump), HS:High school, MD: middle school (dummy)</t>
  </si>
  <si>
    <t>MP</t>
  </si>
  <si>
    <t>HS</t>
  </si>
  <si>
    <t>MD</t>
  </si>
  <si>
    <t>AED before, N(%)</t>
  </si>
  <si>
    <t>AED after, N(%)</t>
  </si>
  <si>
    <t>CPR before, N(%)</t>
  </si>
  <si>
    <t>CPR after, N(%)</t>
  </si>
  <si>
    <t>Table 6 Comfort of CPR/AED ---middle school vs high school</t>
  </si>
  <si>
    <t>Knowledge of CPR, N(%)</t>
  </si>
  <si>
    <t>HS before</t>
  </si>
  <si>
    <t>HS after</t>
  </si>
  <si>
    <t>MP before</t>
  </si>
  <si>
    <t>MP after</t>
  </si>
  <si>
    <t>MD before</t>
  </si>
  <si>
    <t>MD after</t>
  </si>
  <si>
    <t xml:space="preserve">Table 3 difference of confidence before and after </t>
  </si>
  <si>
    <t>CPR</t>
  </si>
  <si>
    <t>AED</t>
  </si>
  <si>
    <t>Middle school</t>
  </si>
  <si>
    <t>2.431 ± 1.544</t>
  </si>
  <si>
    <t>2.893 ± 1.735</t>
  </si>
  <si>
    <t>1.551 ± 1.494</t>
  </si>
  <si>
    <t>1.672 ± 1.739</t>
  </si>
  <si>
    <t xml:space="preserve">Note: 6 is the highest confidence, 1 is the lowest.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</si>
</sst>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6" xfId="0" applyBorder="1"/>
    <xf numFmtId="10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0" xfId="0" applyAlignment="1">
      <alignment wrapText="1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312E-2DF8-4157-8CBD-3D2B0961997E}">
  <dimension ref="A1:P174"/>
  <sheetViews>
    <sheetView tabSelected="1" topLeftCell="A101" workbookViewId="0">
      <selection activeCell="A106" sqref="A106:D110"/>
    </sheetView>
  </sheetViews>
  <sheetFormatPr defaultRowHeight="14.5" x14ac:dyDescent="0.35"/>
  <cols>
    <col min="1" max="1" width="15.90625" customWidth="1"/>
    <col min="2" max="2" width="12.90625" customWidth="1"/>
    <col min="3" max="3" width="18.453125" customWidth="1"/>
    <col min="4" max="4" width="12.81640625" customWidth="1"/>
    <col min="5" max="5" width="14.90625" customWidth="1"/>
    <col min="6" max="6" width="11.6328125" customWidth="1"/>
    <col min="7" max="7" width="12" customWidth="1"/>
    <col min="10" max="10" width="9.81640625" bestFit="1" customWidth="1"/>
  </cols>
  <sheetData>
    <row r="1" spans="1:7" ht="15" thickBot="1" x14ac:dyDescent="0.4">
      <c r="A1" s="6" t="s">
        <v>2</v>
      </c>
      <c r="B1" s="6"/>
    </row>
    <row r="2" spans="1:7" ht="15" thickBot="1" x14ac:dyDescent="0.4">
      <c r="A2" s="5"/>
      <c r="B2" s="5" t="s">
        <v>37</v>
      </c>
      <c r="C2" s="21"/>
      <c r="D2" s="21" t="s">
        <v>38</v>
      </c>
    </row>
    <row r="3" spans="1:7" ht="15" thickTop="1" x14ac:dyDescent="0.35">
      <c r="A3" s="14" t="s">
        <v>36</v>
      </c>
      <c r="B3" s="14">
        <v>334</v>
      </c>
      <c r="C3" s="14"/>
      <c r="D3" s="4">
        <v>714</v>
      </c>
    </row>
    <row r="4" spans="1:7" x14ac:dyDescent="0.35">
      <c r="A4" s="2" t="s">
        <v>50</v>
      </c>
      <c r="B4" s="16"/>
      <c r="C4" s="2"/>
      <c r="D4" s="4"/>
      <c r="G4" s="11"/>
    </row>
    <row r="5" spans="1:7" x14ac:dyDescent="0.35">
      <c r="A5" s="16">
        <v>1</v>
      </c>
      <c r="B5" s="16" t="s">
        <v>0</v>
      </c>
      <c r="C5" s="16" t="s">
        <v>144</v>
      </c>
      <c r="D5" s="4" t="s">
        <v>146</v>
      </c>
      <c r="E5">
        <f>291/(291+317)</f>
        <v>0.47861842105263158</v>
      </c>
    </row>
    <row r="6" spans="1:7" x14ac:dyDescent="0.35">
      <c r="A6" s="16">
        <v>2</v>
      </c>
      <c r="B6" s="16" t="s">
        <v>1</v>
      </c>
      <c r="C6" s="16" t="s">
        <v>145</v>
      </c>
      <c r="D6" s="4" t="s">
        <v>147</v>
      </c>
      <c r="E6">
        <f>317/(291+317)</f>
        <v>0.52138157894736847</v>
      </c>
    </row>
    <row r="7" spans="1:7" x14ac:dyDescent="0.35">
      <c r="A7" s="16" t="s">
        <v>39</v>
      </c>
      <c r="B7" s="16"/>
      <c r="C7" s="16"/>
      <c r="D7" s="4"/>
    </row>
    <row r="8" spans="1:7" x14ac:dyDescent="0.35">
      <c r="A8" s="16">
        <v>3</v>
      </c>
      <c r="B8" s="16" t="s">
        <v>40</v>
      </c>
      <c r="C8" s="16" t="s">
        <v>148</v>
      </c>
      <c r="D8" s="23" t="s">
        <v>150</v>
      </c>
      <c r="E8" s="3" t="e">
        <f>D8/612</f>
        <v>#VALUE!</v>
      </c>
      <c r="F8">
        <f>SUM(D8:D13)</f>
        <v>0</v>
      </c>
    </row>
    <row r="9" spans="1:7" x14ac:dyDescent="0.35">
      <c r="A9" s="16">
        <v>4</v>
      </c>
      <c r="B9" s="16" t="s">
        <v>41</v>
      </c>
      <c r="C9" s="16">
        <v>14</v>
      </c>
      <c r="D9" s="23" t="s">
        <v>151</v>
      </c>
      <c r="E9" s="3" t="e">
        <f t="shared" ref="E9:E13" si="0">D9/612</f>
        <v>#VALUE!</v>
      </c>
    </row>
    <row r="10" spans="1:7" x14ac:dyDescent="0.35">
      <c r="A10" s="16">
        <v>5</v>
      </c>
      <c r="B10" s="16" t="s">
        <v>42</v>
      </c>
      <c r="C10" s="16">
        <v>15</v>
      </c>
      <c r="D10" s="23" t="s">
        <v>152</v>
      </c>
      <c r="E10" s="3" t="e">
        <f t="shared" si="0"/>
        <v>#VALUE!</v>
      </c>
    </row>
    <row r="11" spans="1:7" x14ac:dyDescent="0.35">
      <c r="A11" s="16">
        <v>6</v>
      </c>
      <c r="B11" s="16" t="s">
        <v>43</v>
      </c>
      <c r="C11" s="16">
        <v>16</v>
      </c>
      <c r="D11" s="23" t="s">
        <v>153</v>
      </c>
      <c r="E11" s="3" t="e">
        <f t="shared" si="0"/>
        <v>#VALUE!</v>
      </c>
    </row>
    <row r="12" spans="1:7" x14ac:dyDescent="0.35">
      <c r="A12" s="16"/>
      <c r="B12" s="16"/>
      <c r="C12" s="16">
        <v>17</v>
      </c>
      <c r="D12" s="23" t="s">
        <v>154</v>
      </c>
      <c r="E12" s="3" t="e">
        <f t="shared" si="0"/>
        <v>#VALUE!</v>
      </c>
    </row>
    <row r="13" spans="1:7" x14ac:dyDescent="0.35">
      <c r="A13" s="16"/>
      <c r="B13" s="16"/>
      <c r="C13" s="16" t="s">
        <v>149</v>
      </c>
      <c r="D13" s="23" t="s">
        <v>155</v>
      </c>
      <c r="E13" s="3" t="e">
        <f t="shared" si="0"/>
        <v>#VALUE!</v>
      </c>
    </row>
    <row r="14" spans="1:7" x14ac:dyDescent="0.35">
      <c r="A14" s="16"/>
      <c r="B14" s="16"/>
      <c r="C14" s="16"/>
      <c r="D14" s="23"/>
    </row>
    <row r="15" spans="1:7" x14ac:dyDescent="0.35">
      <c r="A15" s="16" t="s">
        <v>44</v>
      </c>
      <c r="B15" s="16"/>
      <c r="C15" s="16"/>
      <c r="D15" s="4"/>
    </row>
    <row r="16" spans="1:7" x14ac:dyDescent="0.35">
      <c r="A16" s="16">
        <v>1</v>
      </c>
      <c r="B16" s="16" t="s">
        <v>3</v>
      </c>
      <c r="C16" s="16" t="s">
        <v>160</v>
      </c>
      <c r="D16" s="4" t="s">
        <v>170</v>
      </c>
      <c r="E16" s="3" t="e">
        <f>D16/612</f>
        <v>#VALUE!</v>
      </c>
      <c r="F16">
        <f>SUM(D16:D23)</f>
        <v>0</v>
      </c>
    </row>
    <row r="17" spans="1:6" x14ac:dyDescent="0.35">
      <c r="A17" s="16">
        <v>2</v>
      </c>
      <c r="B17" s="16" t="s">
        <v>4</v>
      </c>
      <c r="C17" s="16" t="s">
        <v>161</v>
      </c>
      <c r="D17" s="4" t="s">
        <v>171</v>
      </c>
      <c r="E17" s="3" t="e">
        <f t="shared" ref="E17:E25" si="1">D17/612</f>
        <v>#VALUE!</v>
      </c>
    </row>
    <row r="18" spans="1:6" x14ac:dyDescent="0.35">
      <c r="A18" s="16">
        <v>4</v>
      </c>
      <c r="B18" s="16" t="s">
        <v>5</v>
      </c>
      <c r="C18" s="16" t="s">
        <v>162</v>
      </c>
      <c r="D18" s="4" t="s">
        <v>150</v>
      </c>
      <c r="E18" s="3" t="e">
        <f t="shared" si="1"/>
        <v>#VALUE!</v>
      </c>
    </row>
    <row r="19" spans="1:6" x14ac:dyDescent="0.35">
      <c r="A19" s="16">
        <v>5</v>
      </c>
      <c r="B19" s="16" t="s">
        <v>5</v>
      </c>
      <c r="C19" s="16" t="s">
        <v>163</v>
      </c>
      <c r="D19" s="4" t="s">
        <v>150</v>
      </c>
      <c r="E19" s="3" t="e">
        <f t="shared" si="1"/>
        <v>#VALUE!</v>
      </c>
    </row>
    <row r="20" spans="1:6" x14ac:dyDescent="0.35">
      <c r="A20" s="16">
        <v>7</v>
      </c>
      <c r="B20" s="16" t="s">
        <v>6</v>
      </c>
      <c r="C20" s="16" t="s">
        <v>164</v>
      </c>
      <c r="D20" s="4" t="s">
        <v>150</v>
      </c>
      <c r="E20" s="3" t="e">
        <f t="shared" si="1"/>
        <v>#VALUE!</v>
      </c>
    </row>
    <row r="21" spans="1:6" x14ac:dyDescent="0.35">
      <c r="A21" s="16"/>
      <c r="B21" s="16"/>
      <c r="C21" s="16" t="s">
        <v>165</v>
      </c>
      <c r="D21" s="4" t="s">
        <v>172</v>
      </c>
      <c r="E21" s="3" t="e">
        <f t="shared" si="1"/>
        <v>#VALUE!</v>
      </c>
    </row>
    <row r="22" spans="1:6" x14ac:dyDescent="0.35">
      <c r="A22" s="16"/>
      <c r="B22" s="16"/>
      <c r="C22" s="16" t="s">
        <v>166</v>
      </c>
      <c r="D22" s="4" t="s">
        <v>150</v>
      </c>
      <c r="E22" s="3" t="e">
        <f t="shared" si="1"/>
        <v>#VALUE!</v>
      </c>
    </row>
    <row r="23" spans="1:6" x14ac:dyDescent="0.35">
      <c r="A23" s="16"/>
      <c r="B23" s="16"/>
      <c r="C23" s="16" t="s">
        <v>167</v>
      </c>
      <c r="D23" s="4" t="s">
        <v>173</v>
      </c>
      <c r="E23" s="3" t="e">
        <f t="shared" si="1"/>
        <v>#VALUE!</v>
      </c>
    </row>
    <row r="24" spans="1:6" x14ac:dyDescent="0.35">
      <c r="A24" s="16"/>
      <c r="B24" s="16"/>
      <c r="C24" s="16" t="s">
        <v>168</v>
      </c>
      <c r="D24" s="4" t="s">
        <v>150</v>
      </c>
      <c r="E24" s="3" t="e">
        <f t="shared" si="1"/>
        <v>#VALUE!</v>
      </c>
    </row>
    <row r="25" spans="1:6" x14ac:dyDescent="0.35">
      <c r="A25" s="16"/>
      <c r="B25" s="16"/>
      <c r="C25" s="16" t="s">
        <v>169</v>
      </c>
      <c r="D25" s="4" t="s">
        <v>150</v>
      </c>
      <c r="E25" s="3" t="e">
        <f t="shared" si="1"/>
        <v>#VALUE!</v>
      </c>
    </row>
    <row r="26" spans="1:6" x14ac:dyDescent="0.35">
      <c r="A26" s="16" t="s">
        <v>45</v>
      </c>
      <c r="B26" s="16"/>
      <c r="C26" s="16"/>
      <c r="D26" s="4"/>
    </row>
    <row r="27" spans="1:6" x14ac:dyDescent="0.35">
      <c r="A27" s="16">
        <v>1</v>
      </c>
      <c r="B27" s="16" t="s">
        <v>7</v>
      </c>
      <c r="C27" s="16" t="s">
        <v>156</v>
      </c>
      <c r="D27" s="4" t="s">
        <v>157</v>
      </c>
      <c r="E27" s="3" t="e">
        <f>D27/611</f>
        <v>#VALUE!</v>
      </c>
      <c r="F27">
        <f>SUM(D27:D29)</f>
        <v>0</v>
      </c>
    </row>
    <row r="28" spans="1:6" x14ac:dyDescent="0.35">
      <c r="A28" s="16">
        <v>2</v>
      </c>
      <c r="B28" s="16" t="s">
        <v>8</v>
      </c>
      <c r="C28" s="16">
        <v>2</v>
      </c>
      <c r="D28" s="4" t="s">
        <v>158</v>
      </c>
      <c r="E28" s="3" t="e">
        <f t="shared" ref="E28:E29" si="2">D28/611</f>
        <v>#VALUE!</v>
      </c>
    </row>
    <row r="29" spans="1:6" ht="15" thickBot="1" x14ac:dyDescent="0.4">
      <c r="A29" s="17">
        <v>3</v>
      </c>
      <c r="B29" s="17" t="s">
        <v>9</v>
      </c>
      <c r="C29" s="17">
        <v>3</v>
      </c>
      <c r="D29" s="9" t="s">
        <v>159</v>
      </c>
      <c r="E29" s="3" t="e">
        <f t="shared" si="2"/>
        <v>#VALUE!</v>
      </c>
    </row>
    <row r="31" spans="1:6" ht="15" thickBot="1" x14ac:dyDescent="0.4">
      <c r="A31" s="6" t="s">
        <v>263</v>
      </c>
      <c r="B31" s="6"/>
    </row>
    <row r="32" spans="1:6" ht="15" thickBot="1" x14ac:dyDescent="0.4">
      <c r="A32" s="8"/>
      <c r="B32" s="5" t="s">
        <v>37</v>
      </c>
      <c r="C32" s="24"/>
      <c r="D32" s="21" t="s">
        <v>38</v>
      </c>
    </row>
    <row r="33" spans="1:12" ht="29.5" thickTop="1" x14ac:dyDescent="0.35">
      <c r="A33" s="37" t="s">
        <v>46</v>
      </c>
      <c r="B33" s="1"/>
    </row>
    <row r="34" spans="1:12" x14ac:dyDescent="0.35">
      <c r="A34" s="1">
        <v>1</v>
      </c>
      <c r="B34" s="1" t="s">
        <v>10</v>
      </c>
      <c r="C34" s="16" t="s">
        <v>174</v>
      </c>
      <c r="D34" t="s">
        <v>177</v>
      </c>
      <c r="E34" s="3" t="e">
        <f>#REF!/611</f>
        <v>#REF!</v>
      </c>
      <c r="F34" t="e">
        <f>SUM(#REF!)</f>
        <v>#REF!</v>
      </c>
    </row>
    <row r="35" spans="1:12" x14ac:dyDescent="0.35">
      <c r="A35" s="1">
        <v>2</v>
      </c>
      <c r="B35" s="1" t="s">
        <v>11</v>
      </c>
      <c r="C35" s="16" t="s">
        <v>175</v>
      </c>
      <c r="D35" t="s">
        <v>176</v>
      </c>
      <c r="E35" s="3" t="e">
        <f>#REF!/611</f>
        <v>#REF!</v>
      </c>
    </row>
    <row r="36" spans="1:12" ht="43.5" x14ac:dyDescent="0.35">
      <c r="A36" s="37" t="s">
        <v>47</v>
      </c>
      <c r="B36" s="1"/>
      <c r="E36" s="3"/>
    </row>
    <row r="37" spans="1:12" x14ac:dyDescent="0.35">
      <c r="A37" s="1">
        <v>1</v>
      </c>
      <c r="B37" s="1" t="s">
        <v>12</v>
      </c>
      <c r="C37" s="16" t="s">
        <v>174</v>
      </c>
      <c r="D37" t="s">
        <v>179</v>
      </c>
      <c r="E37" s="3" t="e">
        <f>#REF!/610</f>
        <v>#REF!</v>
      </c>
      <c r="F37" t="e">
        <f>SUM(#REF!)</f>
        <v>#REF!</v>
      </c>
    </row>
    <row r="38" spans="1:12" x14ac:dyDescent="0.35">
      <c r="A38" s="1">
        <v>2</v>
      </c>
      <c r="B38" s="1" t="s">
        <v>13</v>
      </c>
      <c r="C38" s="16" t="s">
        <v>175</v>
      </c>
      <c r="D38" t="s">
        <v>178</v>
      </c>
      <c r="E38" s="3" t="e">
        <f>#REF!/610</f>
        <v>#REF!</v>
      </c>
    </row>
    <row r="39" spans="1:12" ht="29" x14ac:dyDescent="0.35">
      <c r="A39" s="37" t="s">
        <v>48</v>
      </c>
      <c r="B39" s="1"/>
      <c r="E39" s="3"/>
    </row>
    <row r="40" spans="1:12" x14ac:dyDescent="0.35">
      <c r="A40" s="1">
        <v>1</v>
      </c>
      <c r="B40" s="1" t="s">
        <v>14</v>
      </c>
      <c r="C40" s="16" t="s">
        <v>174</v>
      </c>
      <c r="D40" t="s">
        <v>181</v>
      </c>
      <c r="E40" s="3" t="e">
        <f>#REF!/609</f>
        <v>#REF!</v>
      </c>
      <c r="F40" t="e">
        <f>SUM(#REF!)</f>
        <v>#REF!</v>
      </c>
    </row>
    <row r="41" spans="1:12" x14ac:dyDescent="0.35">
      <c r="A41" s="1">
        <v>2</v>
      </c>
      <c r="B41" s="1" t="s">
        <v>15</v>
      </c>
      <c r="C41" s="16" t="s">
        <v>175</v>
      </c>
      <c r="D41" t="s">
        <v>180</v>
      </c>
      <c r="E41" s="3" t="e">
        <f>#REF!/609</f>
        <v>#REF!</v>
      </c>
    </row>
    <row r="42" spans="1:12" ht="43.5" x14ac:dyDescent="0.35">
      <c r="A42" s="37" t="s">
        <v>49</v>
      </c>
      <c r="B42" s="1"/>
      <c r="E42" s="3"/>
      <c r="I42" s="28"/>
    </row>
    <row r="43" spans="1:12" x14ac:dyDescent="0.35">
      <c r="A43" s="1">
        <v>1</v>
      </c>
      <c r="B43" s="1" t="s">
        <v>16</v>
      </c>
      <c r="C43" s="16" t="s">
        <v>174</v>
      </c>
      <c r="D43" s="12" t="s">
        <v>183</v>
      </c>
      <c r="E43" s="3" t="e">
        <f>#REF!/611</f>
        <v>#REF!</v>
      </c>
      <c r="F43" t="e">
        <f>SUM(#REF!)</f>
        <v>#REF!</v>
      </c>
      <c r="I43" s="28"/>
    </row>
    <row r="44" spans="1:12" s="12" customFormat="1" ht="15" thickBot="1" x14ac:dyDescent="0.4">
      <c r="A44" s="17">
        <v>2</v>
      </c>
      <c r="B44" s="17" t="s">
        <v>17</v>
      </c>
      <c r="C44" s="17" t="s">
        <v>175</v>
      </c>
      <c r="D44" t="s">
        <v>182</v>
      </c>
      <c r="E44" s="25" t="e">
        <f>#REF!/611</f>
        <v>#REF!</v>
      </c>
      <c r="I44" s="28"/>
      <c r="J44"/>
      <c r="K44"/>
      <c r="L44"/>
    </row>
    <row r="45" spans="1:12" x14ac:dyDescent="0.35">
      <c r="I45" s="28"/>
    </row>
    <row r="46" spans="1:12" ht="15" thickBot="1" x14ac:dyDescent="0.4">
      <c r="A46" s="6" t="s">
        <v>18</v>
      </c>
      <c r="B46" s="6"/>
      <c r="C46" s="6"/>
      <c r="I46" s="28"/>
    </row>
    <row r="47" spans="1:12" ht="15" thickBot="1" x14ac:dyDescent="0.4">
      <c r="A47" s="8"/>
      <c r="B47" s="5" t="s">
        <v>19</v>
      </c>
      <c r="C47" s="5" t="s">
        <v>20</v>
      </c>
      <c r="I47" s="28"/>
    </row>
    <row r="48" spans="1:12" ht="15" thickTop="1" x14ac:dyDescent="0.35">
      <c r="A48" t="s">
        <v>21</v>
      </c>
      <c r="B48" s="1" t="s">
        <v>22</v>
      </c>
      <c r="C48" s="1" t="s">
        <v>23</v>
      </c>
      <c r="I48" s="28"/>
    </row>
    <row r="49" spans="1:9" x14ac:dyDescent="0.35">
      <c r="A49" t="s">
        <v>24</v>
      </c>
      <c r="B49" s="1" t="s">
        <v>25</v>
      </c>
      <c r="C49" s="1" t="s">
        <v>29</v>
      </c>
      <c r="I49" s="28"/>
    </row>
    <row r="50" spans="1:9" x14ac:dyDescent="0.35">
      <c r="A50" t="s">
        <v>26</v>
      </c>
      <c r="B50" s="1" t="s">
        <v>27</v>
      </c>
      <c r="C50" s="1" t="s">
        <v>28</v>
      </c>
      <c r="I50" s="28"/>
    </row>
    <row r="51" spans="1:9" ht="15" thickBot="1" x14ac:dyDescent="0.4">
      <c r="A51" s="6" t="s">
        <v>30</v>
      </c>
      <c r="B51" s="7" t="s">
        <v>31</v>
      </c>
      <c r="C51" s="7" t="s">
        <v>32</v>
      </c>
      <c r="I51" s="28"/>
    </row>
    <row r="52" spans="1:9" x14ac:dyDescent="0.35">
      <c r="I52" s="28"/>
    </row>
    <row r="53" spans="1:9" x14ac:dyDescent="0.35">
      <c r="I53" s="29"/>
    </row>
    <row r="54" spans="1:9" x14ac:dyDescent="0.35">
      <c r="I54" s="28"/>
    </row>
    <row r="55" spans="1:9" ht="15" thickBot="1" x14ac:dyDescent="0.4">
      <c r="A55" s="6" t="s">
        <v>184</v>
      </c>
      <c r="B55" s="6"/>
      <c r="C55" s="6"/>
      <c r="D55" s="12"/>
      <c r="E55" s="12"/>
      <c r="F55" s="12"/>
      <c r="G55" s="12"/>
    </row>
    <row r="56" spans="1:9" ht="15" thickBot="1" x14ac:dyDescent="0.4">
      <c r="A56" s="8"/>
      <c r="B56" s="8" t="s">
        <v>51</v>
      </c>
      <c r="C56" s="13" t="s">
        <v>52</v>
      </c>
      <c r="D56" s="24" t="s">
        <v>68</v>
      </c>
      <c r="E56" s="10"/>
      <c r="F56" s="10"/>
      <c r="G56" s="10"/>
    </row>
    <row r="57" spans="1:9" ht="15" thickTop="1" x14ac:dyDescent="0.35">
      <c r="A57" t="s">
        <v>53</v>
      </c>
      <c r="B57" t="s">
        <v>58</v>
      </c>
      <c r="C57" t="s">
        <v>59</v>
      </c>
      <c r="D57">
        <v>0.14699999999999999</v>
      </c>
      <c r="E57" s="10"/>
      <c r="F57" s="10">
        <f>124/126</f>
        <v>0.98412698412698407</v>
      </c>
      <c r="G57" s="10">
        <f>191/202</f>
        <v>0.9455445544554455</v>
      </c>
      <c r="I57" s="28"/>
    </row>
    <row r="58" spans="1:9" x14ac:dyDescent="0.35">
      <c r="A58" t="s">
        <v>54</v>
      </c>
      <c r="B58" t="s">
        <v>60</v>
      </c>
      <c r="C58" t="s">
        <v>61</v>
      </c>
      <c r="D58">
        <v>4.0000000000000001E-3</v>
      </c>
      <c r="E58" s="10"/>
      <c r="F58" s="10">
        <f>64/D58</f>
        <v>16000</v>
      </c>
      <c r="G58" s="10" t="e">
        <f>160/E58</f>
        <v>#DIV/0!</v>
      </c>
      <c r="I58" s="28"/>
    </row>
    <row r="59" spans="1:9" x14ac:dyDescent="0.35">
      <c r="A59" t="s">
        <v>55</v>
      </c>
      <c r="B59" t="s">
        <v>62</v>
      </c>
      <c r="C59" t="s">
        <v>63</v>
      </c>
      <c r="D59">
        <v>0.34699999999999998</v>
      </c>
      <c r="E59" s="10"/>
      <c r="F59" s="10">
        <f>66/66</f>
        <v>1</v>
      </c>
      <c r="G59" s="10">
        <f>195/201</f>
        <v>0.97014925373134331</v>
      </c>
      <c r="I59" s="27"/>
    </row>
    <row r="60" spans="1:9" x14ac:dyDescent="0.35">
      <c r="A60" t="s">
        <v>56</v>
      </c>
      <c r="B60" t="s">
        <v>64</v>
      </c>
      <c r="C60" t="s">
        <v>65</v>
      </c>
      <c r="D60">
        <v>1</v>
      </c>
      <c r="E60" s="10"/>
      <c r="F60" s="10">
        <f>67/67</f>
        <v>1</v>
      </c>
      <c r="G60" s="10">
        <f>199/200</f>
        <v>0.995</v>
      </c>
      <c r="I60" s="28"/>
    </row>
    <row r="61" spans="1:9" ht="15" thickBot="1" x14ac:dyDescent="0.4">
      <c r="A61" s="6" t="s">
        <v>57</v>
      </c>
      <c r="B61" s="6" t="s">
        <v>66</v>
      </c>
      <c r="C61" s="6" t="s">
        <v>67</v>
      </c>
      <c r="D61" s="6">
        <v>0.61099999999999999</v>
      </c>
      <c r="E61" s="10"/>
      <c r="F61" s="10">
        <f>59/62</f>
        <v>0.95161290322580649</v>
      </c>
      <c r="G61" s="10">
        <f>177/192</f>
        <v>0.921875</v>
      </c>
      <c r="I61" s="28"/>
    </row>
    <row r="62" spans="1:9" x14ac:dyDescent="0.35">
      <c r="I62" s="27"/>
    </row>
    <row r="63" spans="1:9" x14ac:dyDescent="0.35">
      <c r="I63" s="28"/>
    </row>
    <row r="64" spans="1:9" ht="15" thickBot="1" x14ac:dyDescent="0.4">
      <c r="A64" s="48" t="s">
        <v>264</v>
      </c>
      <c r="B64" s="48"/>
      <c r="C64" s="6"/>
      <c r="D64" s="6"/>
      <c r="E64" s="6"/>
      <c r="I64" s="28"/>
    </row>
    <row r="65" spans="1:16" x14ac:dyDescent="0.35">
      <c r="A65" s="12"/>
      <c r="B65" s="49" t="s">
        <v>185</v>
      </c>
      <c r="C65" s="49"/>
      <c r="D65" s="50"/>
      <c r="E65" s="49" t="s">
        <v>186</v>
      </c>
      <c r="F65" s="49"/>
      <c r="G65" s="49"/>
      <c r="I65" s="27"/>
      <c r="J65" s="22"/>
      <c r="K65" s="22"/>
      <c r="L65" s="22"/>
      <c r="M65" s="22"/>
      <c r="N65" s="22">
        <f>SUM(E67:G67)</f>
        <v>0</v>
      </c>
      <c r="O65" s="22"/>
      <c r="P65" s="22"/>
    </row>
    <row r="66" spans="1:16" ht="15" thickBot="1" x14ac:dyDescent="0.4">
      <c r="A66" s="8"/>
      <c r="B66" s="5" t="s">
        <v>33</v>
      </c>
      <c r="C66" s="5" t="s">
        <v>34</v>
      </c>
      <c r="D66" s="32" t="s">
        <v>35</v>
      </c>
      <c r="E66" s="5" t="s">
        <v>33</v>
      </c>
      <c r="F66" s="5" t="s">
        <v>34</v>
      </c>
      <c r="G66" s="5" t="s">
        <v>35</v>
      </c>
      <c r="I66" s="28"/>
      <c r="J66" s="22"/>
      <c r="K66" s="22"/>
      <c r="L66" s="22"/>
      <c r="M66" s="22"/>
      <c r="N66" s="22"/>
      <c r="O66" s="22"/>
      <c r="P66" s="22"/>
    </row>
    <row r="67" spans="1:16" ht="15" thickTop="1" x14ac:dyDescent="0.35">
      <c r="A67" t="s">
        <v>251</v>
      </c>
      <c r="B67" s="14" t="s">
        <v>219</v>
      </c>
      <c r="C67" s="14" t="s">
        <v>230</v>
      </c>
      <c r="D67" s="33" t="s">
        <v>241</v>
      </c>
      <c r="E67" s="18" t="s">
        <v>187</v>
      </c>
      <c r="F67" s="4" t="s">
        <v>188</v>
      </c>
      <c r="G67" s="4" t="s">
        <v>189</v>
      </c>
      <c r="I67" s="28"/>
      <c r="J67" s="31" t="e">
        <f>B67/N67</f>
        <v>#VALUE!</v>
      </c>
      <c r="K67" s="31" t="e">
        <f t="shared" ref="K67:L67" si="3">C67/O67</f>
        <v>#VALUE!</v>
      </c>
      <c r="L67" s="31" t="e">
        <f t="shared" si="3"/>
        <v>#VALUE!</v>
      </c>
      <c r="M67" s="22"/>
      <c r="N67" s="4">
        <v>274</v>
      </c>
      <c r="O67" s="4">
        <v>274</v>
      </c>
      <c r="P67" s="4">
        <v>274</v>
      </c>
    </row>
    <row r="68" spans="1:16" x14ac:dyDescent="0.35">
      <c r="A68" t="s">
        <v>252</v>
      </c>
      <c r="B68" s="14" t="s">
        <v>220</v>
      </c>
      <c r="C68" s="14" t="s">
        <v>231</v>
      </c>
      <c r="D68" s="33" t="s">
        <v>242</v>
      </c>
      <c r="E68" s="18" t="s">
        <v>190</v>
      </c>
      <c r="F68" s="4" t="s">
        <v>191</v>
      </c>
      <c r="G68" s="4" t="s">
        <v>192</v>
      </c>
      <c r="I68" s="27"/>
      <c r="J68" s="31" t="e">
        <f>B68/N68</f>
        <v>#VALUE!</v>
      </c>
      <c r="K68" s="31" t="e">
        <f t="shared" ref="K68:K77" si="4">C68/O68</f>
        <v>#VALUE!</v>
      </c>
      <c r="L68" s="31" t="e">
        <f t="shared" ref="L68:L77" si="5">D68/P68</f>
        <v>#VALUE!</v>
      </c>
      <c r="M68" s="22"/>
      <c r="N68" s="4">
        <v>316</v>
      </c>
      <c r="O68" s="4">
        <v>316</v>
      </c>
      <c r="P68" s="4">
        <v>316</v>
      </c>
    </row>
    <row r="69" spans="1:16" x14ac:dyDescent="0.35">
      <c r="A69" t="s">
        <v>253</v>
      </c>
      <c r="B69" s="26" t="s">
        <v>221</v>
      </c>
      <c r="C69" s="14" t="s">
        <v>232</v>
      </c>
      <c r="D69" s="33" t="s">
        <v>243</v>
      </c>
      <c r="E69" s="18" t="s">
        <v>193</v>
      </c>
      <c r="F69" s="4" t="s">
        <v>194</v>
      </c>
      <c r="G69" s="4" t="s">
        <v>195</v>
      </c>
      <c r="I69" s="28"/>
      <c r="J69" s="31" t="e">
        <f t="shared" ref="J69:J77" si="6">B69/N69</f>
        <v>#VALUE!</v>
      </c>
      <c r="K69" s="31" t="e">
        <f t="shared" si="4"/>
        <v>#VALUE!</v>
      </c>
      <c r="L69" s="31" t="e">
        <f t="shared" si="5"/>
        <v>#VALUE!</v>
      </c>
      <c r="M69" s="22"/>
      <c r="N69" s="4">
        <v>301</v>
      </c>
      <c r="O69" s="4">
        <v>301</v>
      </c>
      <c r="P69" s="4">
        <v>301</v>
      </c>
    </row>
    <row r="70" spans="1:16" x14ac:dyDescent="0.35">
      <c r="A70" t="s">
        <v>254</v>
      </c>
      <c r="B70" s="26" t="s">
        <v>222</v>
      </c>
      <c r="C70" s="14" t="s">
        <v>233</v>
      </c>
      <c r="D70" s="33" t="s">
        <v>244</v>
      </c>
      <c r="E70" s="18" t="s">
        <v>196</v>
      </c>
      <c r="F70" s="4" t="s">
        <v>197</v>
      </c>
      <c r="G70" s="4" t="s">
        <v>198</v>
      </c>
      <c r="I70" s="28"/>
      <c r="J70" s="31" t="e">
        <f t="shared" si="6"/>
        <v>#VALUE!</v>
      </c>
      <c r="K70" s="31" t="e">
        <f t="shared" si="4"/>
        <v>#VALUE!</v>
      </c>
      <c r="L70" s="31" t="e">
        <f t="shared" si="5"/>
        <v>#VALUE!</v>
      </c>
      <c r="M70" s="22"/>
      <c r="N70" s="4">
        <v>321</v>
      </c>
      <c r="O70" s="4">
        <v>321</v>
      </c>
      <c r="P70" s="4">
        <v>321</v>
      </c>
    </row>
    <row r="71" spans="1:16" x14ac:dyDescent="0.35">
      <c r="A71" t="s">
        <v>255</v>
      </c>
      <c r="B71" s="26" t="s">
        <v>223</v>
      </c>
      <c r="C71" s="14" t="s">
        <v>234</v>
      </c>
      <c r="D71" s="33" t="s">
        <v>245</v>
      </c>
      <c r="E71" s="18" t="s">
        <v>199</v>
      </c>
      <c r="F71" s="4" t="s">
        <v>200</v>
      </c>
      <c r="G71" s="4" t="s">
        <v>212</v>
      </c>
      <c r="I71" s="27"/>
      <c r="J71" s="31" t="e">
        <f t="shared" si="6"/>
        <v>#VALUE!</v>
      </c>
      <c r="K71" s="31" t="e">
        <f t="shared" si="4"/>
        <v>#VALUE!</v>
      </c>
      <c r="L71" s="31" t="e">
        <f t="shared" si="5"/>
        <v>#VALUE!</v>
      </c>
      <c r="M71" s="22"/>
      <c r="N71" s="4">
        <v>224</v>
      </c>
      <c r="O71" s="4">
        <v>224</v>
      </c>
      <c r="P71" s="4">
        <v>224</v>
      </c>
    </row>
    <row r="72" spans="1:16" x14ac:dyDescent="0.35">
      <c r="A72" t="s">
        <v>256</v>
      </c>
      <c r="B72" s="26" t="s">
        <v>224</v>
      </c>
      <c r="C72" s="14" t="s">
        <v>235</v>
      </c>
      <c r="D72" s="33" t="s">
        <v>75</v>
      </c>
      <c r="E72" s="18" t="s">
        <v>262</v>
      </c>
      <c r="F72" s="4" t="s">
        <v>206</v>
      </c>
      <c r="G72" s="4" t="s">
        <v>213</v>
      </c>
      <c r="I72" s="28"/>
      <c r="J72" s="31" t="e">
        <f t="shared" si="6"/>
        <v>#VALUE!</v>
      </c>
      <c r="K72" s="31" t="e">
        <f t="shared" si="4"/>
        <v>#VALUE!</v>
      </c>
      <c r="L72" s="31" t="e">
        <f t="shared" si="5"/>
        <v>#VALUE!</v>
      </c>
      <c r="M72" s="22"/>
      <c r="N72" s="4">
        <v>197</v>
      </c>
      <c r="O72" s="4">
        <v>197</v>
      </c>
      <c r="P72" s="4">
        <v>197</v>
      </c>
    </row>
    <row r="73" spans="1:16" x14ac:dyDescent="0.35">
      <c r="A73" t="s">
        <v>257</v>
      </c>
      <c r="B73" s="26" t="s">
        <v>225</v>
      </c>
      <c r="C73" s="14" t="s">
        <v>236</v>
      </c>
      <c r="D73" s="33" t="s">
        <v>246</v>
      </c>
      <c r="E73" s="18" t="s">
        <v>201</v>
      </c>
      <c r="F73" s="4" t="s">
        <v>207</v>
      </c>
      <c r="G73" s="4" t="s">
        <v>214</v>
      </c>
      <c r="I73" s="29"/>
      <c r="J73" s="31" t="e">
        <f t="shared" si="6"/>
        <v>#VALUE!</v>
      </c>
      <c r="K73" s="31" t="e">
        <f t="shared" si="4"/>
        <v>#VALUE!</v>
      </c>
      <c r="L73" s="31" t="e">
        <f t="shared" si="5"/>
        <v>#VALUE!</v>
      </c>
      <c r="M73" s="22"/>
      <c r="N73" s="4">
        <v>285</v>
      </c>
      <c r="O73" s="4">
        <v>285</v>
      </c>
      <c r="P73" s="4">
        <v>285</v>
      </c>
    </row>
    <row r="74" spans="1:16" x14ac:dyDescent="0.35">
      <c r="A74" t="s">
        <v>258</v>
      </c>
      <c r="B74" s="26" t="s">
        <v>226</v>
      </c>
      <c r="C74" s="14" t="s">
        <v>237</v>
      </c>
      <c r="D74" s="33" t="s">
        <v>247</v>
      </c>
      <c r="E74" s="18" t="s">
        <v>202</v>
      </c>
      <c r="F74" s="4" t="s">
        <v>208</v>
      </c>
      <c r="G74" s="4" t="s">
        <v>215</v>
      </c>
      <c r="I74" s="1"/>
      <c r="J74" s="31" t="e">
        <f t="shared" si="6"/>
        <v>#VALUE!</v>
      </c>
      <c r="K74" s="31" t="e">
        <f t="shared" si="4"/>
        <v>#VALUE!</v>
      </c>
      <c r="L74" s="31" t="e">
        <f t="shared" si="5"/>
        <v>#VALUE!</v>
      </c>
      <c r="M74" s="22"/>
      <c r="N74" s="4">
        <v>375</v>
      </c>
      <c r="O74" s="4">
        <v>375</v>
      </c>
      <c r="P74" s="4">
        <v>375</v>
      </c>
    </row>
    <row r="75" spans="1:16" x14ac:dyDescent="0.35">
      <c r="A75" t="s">
        <v>259</v>
      </c>
      <c r="B75" s="26" t="s">
        <v>227</v>
      </c>
      <c r="C75" s="14" t="s">
        <v>238</v>
      </c>
      <c r="D75" s="33" t="s">
        <v>248</v>
      </c>
      <c r="E75" s="18" t="s">
        <v>203</v>
      </c>
      <c r="F75" s="4" t="s">
        <v>209</v>
      </c>
      <c r="G75" s="4" t="s">
        <v>216</v>
      </c>
      <c r="I75" s="1"/>
      <c r="J75" s="31" t="e">
        <f t="shared" si="6"/>
        <v>#VALUE!</v>
      </c>
      <c r="K75" s="31" t="e">
        <f t="shared" si="4"/>
        <v>#VALUE!</v>
      </c>
      <c r="L75" s="31" t="e">
        <f t="shared" si="5"/>
        <v>#VALUE!</v>
      </c>
      <c r="M75" s="22"/>
      <c r="N75" s="4">
        <v>273</v>
      </c>
      <c r="O75" s="4">
        <v>273</v>
      </c>
      <c r="P75" s="4">
        <v>273</v>
      </c>
    </row>
    <row r="76" spans="1:16" x14ac:dyDescent="0.35">
      <c r="A76" t="s">
        <v>260</v>
      </c>
      <c r="B76" s="26" t="s">
        <v>228</v>
      </c>
      <c r="C76" s="14" t="s">
        <v>239</v>
      </c>
      <c r="D76" s="33" t="s">
        <v>249</v>
      </c>
      <c r="E76" s="18" t="s">
        <v>204</v>
      </c>
      <c r="F76" s="4" t="s">
        <v>210</v>
      </c>
      <c r="G76" s="4" t="s">
        <v>217</v>
      </c>
      <c r="I76" s="1"/>
      <c r="J76" s="31" t="e">
        <f t="shared" si="6"/>
        <v>#VALUE!</v>
      </c>
      <c r="K76" s="31" t="e">
        <f t="shared" si="4"/>
        <v>#VALUE!</v>
      </c>
      <c r="L76" s="31" t="e">
        <f t="shared" si="5"/>
        <v>#VALUE!</v>
      </c>
      <c r="M76" s="22"/>
      <c r="N76" s="4">
        <v>320</v>
      </c>
      <c r="O76" s="4">
        <v>320</v>
      </c>
      <c r="P76" s="4">
        <v>320</v>
      </c>
    </row>
    <row r="77" spans="1:16" ht="15" thickBot="1" x14ac:dyDescent="0.4">
      <c r="A77" s="6" t="s">
        <v>261</v>
      </c>
      <c r="B77" s="9" t="s">
        <v>229</v>
      </c>
      <c r="C77" s="17" t="s">
        <v>240</v>
      </c>
      <c r="D77" s="34" t="s">
        <v>250</v>
      </c>
      <c r="E77" s="30" t="s">
        <v>205</v>
      </c>
      <c r="F77" s="9" t="s">
        <v>211</v>
      </c>
      <c r="G77" s="9" t="s">
        <v>218</v>
      </c>
      <c r="I77" s="7"/>
      <c r="J77" s="31" t="e">
        <f t="shared" si="6"/>
        <v>#VALUE!</v>
      </c>
      <c r="K77" s="31" t="e">
        <f t="shared" si="4"/>
        <v>#VALUE!</v>
      </c>
      <c r="L77" s="31" t="e">
        <f t="shared" si="5"/>
        <v>#VALUE!</v>
      </c>
      <c r="M77" s="22"/>
      <c r="N77" s="9">
        <v>323</v>
      </c>
      <c r="O77" s="9">
        <v>323</v>
      </c>
      <c r="P77" s="9">
        <v>323</v>
      </c>
    </row>
    <row r="78" spans="1:16" x14ac:dyDescent="0.35">
      <c r="J78" s="22"/>
      <c r="K78" s="22"/>
      <c r="L78" s="22"/>
      <c r="M78" s="22"/>
      <c r="N78" s="22"/>
      <c r="O78" s="22"/>
      <c r="P78" s="22"/>
    </row>
    <row r="79" spans="1:16" x14ac:dyDescent="0.35">
      <c r="J79" s="22"/>
      <c r="K79" s="22"/>
      <c r="L79" s="22"/>
      <c r="M79" s="22"/>
      <c r="N79" s="22"/>
      <c r="O79" s="22"/>
      <c r="P79" s="22"/>
    </row>
    <row r="81" spans="1:16" ht="15" thickBot="1" x14ac:dyDescent="0.4">
      <c r="A81" s="53" t="s">
        <v>277</v>
      </c>
      <c r="B81" s="53"/>
      <c r="C81" s="53"/>
      <c r="D81" s="53"/>
    </row>
    <row r="82" spans="1:16" ht="15" thickBot="1" x14ac:dyDescent="0.4">
      <c r="A82" s="21"/>
      <c r="B82" s="21"/>
      <c r="C82" s="21">
        <v>1</v>
      </c>
      <c r="D82" s="21">
        <v>2</v>
      </c>
      <c r="E82" s="21">
        <v>3</v>
      </c>
      <c r="F82" s="21">
        <v>4</v>
      </c>
      <c r="G82" s="21">
        <v>5</v>
      </c>
      <c r="H82" s="21">
        <v>6</v>
      </c>
      <c r="I82" s="36" t="s">
        <v>82</v>
      </c>
      <c r="J82" s="12"/>
    </row>
    <row r="83" spans="1:16" ht="15.5" thickTop="1" thickBot="1" x14ac:dyDescent="0.4">
      <c r="A83" s="47" t="s">
        <v>275</v>
      </c>
      <c r="B83" s="20" t="s">
        <v>270</v>
      </c>
      <c r="C83" s="14" t="s">
        <v>71</v>
      </c>
      <c r="D83" s="14" t="s">
        <v>72</v>
      </c>
      <c r="E83" s="14" t="s">
        <v>73</v>
      </c>
      <c r="F83" s="14" t="s">
        <v>74</v>
      </c>
      <c r="G83" s="14" t="s">
        <v>75</v>
      </c>
      <c r="H83" s="14" t="s">
        <v>76</v>
      </c>
      <c r="I83" s="42">
        <v>0.02</v>
      </c>
      <c r="J83" s="40"/>
    </row>
    <row r="84" spans="1:16" ht="15" thickBot="1" x14ac:dyDescent="0.4">
      <c r="A84" s="51"/>
      <c r="B84" s="20" t="s">
        <v>271</v>
      </c>
      <c r="C84" s="18" t="s">
        <v>116</v>
      </c>
      <c r="D84" s="16" t="s">
        <v>117</v>
      </c>
      <c r="E84" s="16" t="s">
        <v>118</v>
      </c>
      <c r="F84" s="16" t="s">
        <v>119</v>
      </c>
      <c r="G84" s="16" t="s">
        <v>120</v>
      </c>
      <c r="H84" s="16" t="s">
        <v>121</v>
      </c>
      <c r="I84" s="42"/>
      <c r="J84" s="40"/>
      <c r="K84" s="3"/>
      <c r="L84" s="3"/>
      <c r="M84" s="3"/>
      <c r="N84" s="3"/>
      <c r="O84" s="3"/>
      <c r="P84" s="3"/>
    </row>
    <row r="85" spans="1:16" ht="15" thickBot="1" x14ac:dyDescent="0.4">
      <c r="A85" s="51"/>
      <c r="B85" s="20"/>
      <c r="C85" s="18"/>
      <c r="D85" s="16"/>
      <c r="E85" s="16"/>
      <c r="F85" s="16"/>
      <c r="G85" s="16"/>
      <c r="H85" s="16"/>
      <c r="I85" s="35"/>
      <c r="J85" s="14"/>
      <c r="K85" s="3"/>
      <c r="L85" s="3"/>
      <c r="M85" s="3"/>
      <c r="N85" s="3"/>
      <c r="O85" s="3"/>
      <c r="P85" s="3"/>
    </row>
    <row r="86" spans="1:16" ht="15" thickBot="1" x14ac:dyDescent="0.4">
      <c r="A86" s="51"/>
      <c r="B86" s="20" t="s">
        <v>270</v>
      </c>
      <c r="C86" s="14" t="s">
        <v>71</v>
      </c>
      <c r="D86" s="14" t="s">
        <v>72</v>
      </c>
      <c r="E86" s="14" t="s">
        <v>73</v>
      </c>
      <c r="F86" s="14" t="s">
        <v>74</v>
      </c>
      <c r="G86" s="14" t="s">
        <v>75</v>
      </c>
      <c r="H86" s="14" t="s">
        <v>76</v>
      </c>
      <c r="I86" s="42">
        <v>0.58399999999999996</v>
      </c>
      <c r="J86" s="40"/>
    </row>
    <row r="87" spans="1:16" ht="15" thickBot="1" x14ac:dyDescent="0.4">
      <c r="A87" s="51"/>
      <c r="B87" s="15" t="s">
        <v>272</v>
      </c>
      <c r="C87" s="17" t="s">
        <v>77</v>
      </c>
      <c r="D87" s="17" t="s">
        <v>78</v>
      </c>
      <c r="E87" s="17" t="s">
        <v>79</v>
      </c>
      <c r="F87" s="17" t="s">
        <v>78</v>
      </c>
      <c r="G87" s="17" t="s">
        <v>80</v>
      </c>
      <c r="H87" s="17" t="s">
        <v>81</v>
      </c>
      <c r="I87" s="43"/>
      <c r="J87" s="40"/>
    </row>
    <row r="88" spans="1:16" ht="15" thickBot="1" x14ac:dyDescent="0.4">
      <c r="A88" s="51" t="s">
        <v>276</v>
      </c>
      <c r="B88" s="19" t="s">
        <v>270</v>
      </c>
      <c r="C88" s="16" t="s">
        <v>83</v>
      </c>
      <c r="D88" s="16" t="s">
        <v>84</v>
      </c>
      <c r="E88" s="16" t="s">
        <v>85</v>
      </c>
      <c r="F88" s="16" t="s">
        <v>86</v>
      </c>
      <c r="G88" s="16" t="s">
        <v>87</v>
      </c>
      <c r="H88" s="16" t="s">
        <v>88</v>
      </c>
      <c r="I88" s="41" t="s">
        <v>140</v>
      </c>
      <c r="J88" s="40"/>
    </row>
    <row r="89" spans="1:16" ht="15" thickBot="1" x14ac:dyDescent="0.4">
      <c r="A89" s="51"/>
      <c r="B89" s="20" t="s">
        <v>271</v>
      </c>
      <c r="C89" s="16" t="s">
        <v>122</v>
      </c>
      <c r="D89" s="16" t="s">
        <v>123</v>
      </c>
      <c r="E89" s="16" t="s">
        <v>124</v>
      </c>
      <c r="F89" s="16" t="s">
        <v>125</v>
      </c>
      <c r="G89" s="16" t="s">
        <v>126</v>
      </c>
      <c r="H89" s="16" t="s">
        <v>127</v>
      </c>
      <c r="I89" s="42"/>
      <c r="J89" s="40"/>
      <c r="K89" s="3"/>
      <c r="L89" s="3"/>
      <c r="M89" s="3"/>
      <c r="N89" s="3"/>
      <c r="O89" s="3"/>
      <c r="P89" s="3"/>
    </row>
    <row r="90" spans="1:16" ht="15" thickBot="1" x14ac:dyDescent="0.4">
      <c r="A90" s="51"/>
      <c r="B90" s="20"/>
      <c r="C90" s="16"/>
      <c r="D90" s="16"/>
      <c r="E90" s="16"/>
      <c r="F90" s="16"/>
      <c r="G90" s="16"/>
      <c r="H90" s="16"/>
      <c r="I90" s="35"/>
      <c r="J90" s="14"/>
      <c r="K90" s="3"/>
      <c r="L90" s="3"/>
      <c r="M90" s="3"/>
      <c r="N90" s="3"/>
      <c r="O90" s="3"/>
      <c r="P90" s="3"/>
    </row>
    <row r="91" spans="1:16" ht="15" thickBot="1" x14ac:dyDescent="0.4">
      <c r="A91" s="51"/>
      <c r="B91" s="20" t="s">
        <v>270</v>
      </c>
      <c r="C91" s="14" t="s">
        <v>83</v>
      </c>
      <c r="D91" s="14" t="s">
        <v>84</v>
      </c>
      <c r="E91" s="14" t="s">
        <v>85</v>
      </c>
      <c r="F91" s="14" t="s">
        <v>86</v>
      </c>
      <c r="G91" s="14" t="s">
        <v>87</v>
      </c>
      <c r="H91" s="14" t="s">
        <v>88</v>
      </c>
      <c r="I91" s="42">
        <v>0.17899999999999999</v>
      </c>
      <c r="J91" s="40"/>
    </row>
    <row r="92" spans="1:16" ht="15" thickBot="1" x14ac:dyDescent="0.4">
      <c r="A92" s="51"/>
      <c r="B92" s="15" t="s">
        <v>272</v>
      </c>
      <c r="C92" s="17" t="s">
        <v>89</v>
      </c>
      <c r="D92" s="17" t="s">
        <v>90</v>
      </c>
      <c r="E92" s="17" t="s">
        <v>91</v>
      </c>
      <c r="F92" s="17" t="s">
        <v>92</v>
      </c>
      <c r="G92" s="17" t="s">
        <v>92</v>
      </c>
      <c r="H92" s="17" t="s">
        <v>93</v>
      </c>
      <c r="I92" s="43"/>
      <c r="J92" s="40"/>
    </row>
    <row r="93" spans="1:16" ht="15" thickBot="1" x14ac:dyDescent="0.4">
      <c r="A93" s="51" t="s">
        <v>273</v>
      </c>
      <c r="B93" s="20" t="s">
        <v>270</v>
      </c>
      <c r="C93" s="16" t="s">
        <v>94</v>
      </c>
      <c r="D93" s="16" t="s">
        <v>95</v>
      </c>
      <c r="E93" s="16" t="s">
        <v>96</v>
      </c>
      <c r="F93" s="16" t="s">
        <v>95</v>
      </c>
      <c r="G93" s="16" t="s">
        <v>97</v>
      </c>
      <c r="H93" s="16" t="s">
        <v>98</v>
      </c>
      <c r="I93" s="41" t="s">
        <v>140</v>
      </c>
      <c r="J93" s="40"/>
    </row>
    <row r="94" spans="1:16" ht="15.5" customHeight="1" thickBot="1" x14ac:dyDescent="0.4">
      <c r="A94" s="51"/>
      <c r="B94" s="20" t="s">
        <v>271</v>
      </c>
      <c r="C94" s="18" t="s">
        <v>128</v>
      </c>
      <c r="D94" s="16" t="s">
        <v>129</v>
      </c>
      <c r="E94" s="16" t="s">
        <v>130</v>
      </c>
      <c r="F94" s="16" t="s">
        <v>131</v>
      </c>
      <c r="G94" s="16" t="s">
        <v>132</v>
      </c>
      <c r="H94" s="16" t="s">
        <v>133</v>
      </c>
      <c r="I94" s="42"/>
      <c r="J94" s="40"/>
      <c r="K94" s="3" t="e">
        <f>#REF!/602</f>
        <v>#REF!</v>
      </c>
      <c r="L94" s="3" t="e">
        <f>#REF!/602</f>
        <v>#REF!</v>
      </c>
      <c r="M94" s="3" t="e">
        <f>#REF!/602</f>
        <v>#REF!</v>
      </c>
      <c r="N94" s="3" t="e">
        <f>#REF!/602</f>
        <v>#REF!</v>
      </c>
      <c r="O94" s="3" t="e">
        <f>#REF!/602</f>
        <v>#REF!</v>
      </c>
      <c r="P94" s="3" t="e">
        <f>#REF!/602</f>
        <v>#REF!</v>
      </c>
    </row>
    <row r="95" spans="1:16" ht="15.5" customHeight="1" thickBot="1" x14ac:dyDescent="0.4">
      <c r="A95" s="51"/>
      <c r="B95" s="20"/>
      <c r="C95" s="18"/>
      <c r="D95" s="16"/>
      <c r="E95" s="16"/>
      <c r="F95" s="16"/>
      <c r="G95" s="16"/>
      <c r="H95" s="16"/>
      <c r="I95" s="35"/>
      <c r="J95" s="14"/>
      <c r="K95" s="3"/>
      <c r="L95" s="3"/>
      <c r="M95" s="3"/>
      <c r="N95" s="3"/>
      <c r="O95" s="3"/>
      <c r="P95" s="3"/>
    </row>
    <row r="96" spans="1:16" ht="15" thickBot="1" x14ac:dyDescent="0.4">
      <c r="A96" s="51"/>
      <c r="B96" s="20" t="s">
        <v>270</v>
      </c>
      <c r="C96" s="14" t="s">
        <v>94</v>
      </c>
      <c r="D96" s="14" t="s">
        <v>95</v>
      </c>
      <c r="E96" s="14" t="s">
        <v>96</v>
      </c>
      <c r="F96" s="14" t="s">
        <v>95</v>
      </c>
      <c r="G96" s="14" t="s">
        <v>97</v>
      </c>
      <c r="H96" s="14" t="s">
        <v>98</v>
      </c>
      <c r="I96" s="42">
        <v>0.26900000000000002</v>
      </c>
      <c r="J96" s="40"/>
    </row>
    <row r="97" spans="1:16" ht="15" thickBot="1" x14ac:dyDescent="0.4">
      <c r="A97" s="51"/>
      <c r="B97" s="15" t="s">
        <v>272</v>
      </c>
      <c r="C97" s="17" t="s">
        <v>100</v>
      </c>
      <c r="D97" s="17" t="s">
        <v>101</v>
      </c>
      <c r="E97" s="17" t="s">
        <v>81</v>
      </c>
      <c r="F97" s="17" t="s">
        <v>102</v>
      </c>
      <c r="G97" s="17" t="s">
        <v>103</v>
      </c>
      <c r="H97" s="17" t="s">
        <v>104</v>
      </c>
      <c r="I97" s="43"/>
      <c r="J97" s="40"/>
    </row>
    <row r="98" spans="1:16" ht="15" thickBot="1" x14ac:dyDescent="0.4">
      <c r="A98" s="51" t="s">
        <v>274</v>
      </c>
      <c r="B98" s="19" t="s">
        <v>270</v>
      </c>
      <c r="C98" s="16" t="s">
        <v>105</v>
      </c>
      <c r="D98" s="16" t="s">
        <v>106</v>
      </c>
      <c r="E98" s="16" t="s">
        <v>107</v>
      </c>
      <c r="F98" s="16" t="s">
        <v>108</v>
      </c>
      <c r="G98" s="16" t="s">
        <v>109</v>
      </c>
      <c r="H98" s="16" t="s">
        <v>110</v>
      </c>
      <c r="I98" s="41" t="s">
        <v>140</v>
      </c>
      <c r="J98" s="40"/>
    </row>
    <row r="99" spans="1:16" ht="15" thickBot="1" x14ac:dyDescent="0.4">
      <c r="A99" s="51"/>
      <c r="B99" s="20" t="s">
        <v>271</v>
      </c>
      <c r="C99" s="16" t="s">
        <v>134</v>
      </c>
      <c r="D99" s="16" t="s">
        <v>135</v>
      </c>
      <c r="E99" s="16" t="s">
        <v>136</v>
      </c>
      <c r="F99" s="16" t="s">
        <v>137</v>
      </c>
      <c r="G99" s="16" t="s">
        <v>138</v>
      </c>
      <c r="H99" s="16" t="s">
        <v>139</v>
      </c>
      <c r="I99" s="42"/>
      <c r="J99" s="40"/>
      <c r="K99" s="3" t="e">
        <f>#REF!/593</f>
        <v>#REF!</v>
      </c>
      <c r="L99" s="3" t="e">
        <f>#REF!/593</f>
        <v>#REF!</v>
      </c>
      <c r="M99" s="3" t="e">
        <f>#REF!/593</f>
        <v>#REF!</v>
      </c>
      <c r="N99" s="3" t="e">
        <f>#REF!/593</f>
        <v>#REF!</v>
      </c>
      <c r="O99" s="3" t="e">
        <f>#REF!/593</f>
        <v>#REF!</v>
      </c>
      <c r="P99" s="3" t="e">
        <f>#REF!/593</f>
        <v>#REF!</v>
      </c>
    </row>
    <row r="100" spans="1:16" ht="15" thickBot="1" x14ac:dyDescent="0.4">
      <c r="A100" s="51"/>
      <c r="B100" s="20"/>
      <c r="C100" s="16"/>
      <c r="D100" s="16"/>
      <c r="E100" s="16"/>
      <c r="F100" s="16"/>
      <c r="G100" s="16"/>
      <c r="H100" s="16"/>
      <c r="I100" s="35"/>
      <c r="J100" s="14"/>
      <c r="K100" s="3"/>
      <c r="L100" s="3"/>
      <c r="M100" s="3"/>
      <c r="N100" s="3"/>
      <c r="O100" s="3"/>
      <c r="P100" s="3"/>
    </row>
    <row r="101" spans="1:16" ht="15" thickBot="1" x14ac:dyDescent="0.4">
      <c r="A101" s="51"/>
      <c r="B101" s="20" t="s">
        <v>270</v>
      </c>
      <c r="C101" s="14" t="s">
        <v>105</v>
      </c>
      <c r="D101" s="14" t="s">
        <v>106</v>
      </c>
      <c r="E101" s="14" t="s">
        <v>107</v>
      </c>
      <c r="F101" s="14" t="s">
        <v>108</v>
      </c>
      <c r="G101" s="14" t="s">
        <v>109</v>
      </c>
      <c r="H101" s="14" t="s">
        <v>110</v>
      </c>
      <c r="I101" s="42">
        <v>0.61399999999999999</v>
      </c>
      <c r="J101" s="40"/>
    </row>
    <row r="102" spans="1:16" ht="15" thickBot="1" x14ac:dyDescent="0.4">
      <c r="A102" s="51"/>
      <c r="B102" s="15" t="s">
        <v>272</v>
      </c>
      <c r="C102" s="17" t="s">
        <v>111</v>
      </c>
      <c r="D102" s="17" t="s">
        <v>80</v>
      </c>
      <c r="E102" s="17" t="s">
        <v>112</v>
      </c>
      <c r="F102" s="17" t="s">
        <v>113</v>
      </c>
      <c r="G102" s="17" t="s">
        <v>114</v>
      </c>
      <c r="H102" s="17" t="s">
        <v>115</v>
      </c>
      <c r="I102" s="43"/>
      <c r="J102" s="40"/>
    </row>
    <row r="103" spans="1:16" x14ac:dyDescent="0.35">
      <c r="A103" t="s">
        <v>269</v>
      </c>
    </row>
    <row r="106" spans="1:16" ht="15" thickBot="1" x14ac:dyDescent="0.4">
      <c r="A106" s="48" t="s">
        <v>285</v>
      </c>
      <c r="B106" s="48"/>
      <c r="C106" s="48"/>
    </row>
    <row r="107" spans="1:16" ht="15" thickBot="1" x14ac:dyDescent="0.4">
      <c r="A107" s="8"/>
      <c r="B107" s="5" t="s">
        <v>288</v>
      </c>
      <c r="C107" s="55" t="s">
        <v>99</v>
      </c>
      <c r="D107" s="21" t="s">
        <v>68</v>
      </c>
    </row>
    <row r="108" spans="1:16" ht="15" thickTop="1" x14ac:dyDescent="0.35">
      <c r="A108" t="s">
        <v>286</v>
      </c>
      <c r="B108" s="16" t="s">
        <v>289</v>
      </c>
      <c r="C108" s="33" t="s">
        <v>291</v>
      </c>
      <c r="D108" s="16" t="s">
        <v>142</v>
      </c>
    </row>
    <row r="109" spans="1:16" ht="15" thickBot="1" x14ac:dyDescent="0.4">
      <c r="A109" s="6" t="s">
        <v>287</v>
      </c>
      <c r="B109" s="17" t="s">
        <v>290</v>
      </c>
      <c r="C109" s="34" t="s">
        <v>292</v>
      </c>
      <c r="D109" s="17" t="s">
        <v>142</v>
      </c>
    </row>
    <row r="110" spans="1:16" x14ac:dyDescent="0.35">
      <c r="A110" t="s">
        <v>293</v>
      </c>
    </row>
    <row r="121" spans="1:10" ht="15" thickBot="1" x14ac:dyDescent="0.4">
      <c r="A121" t="s">
        <v>268</v>
      </c>
    </row>
    <row r="122" spans="1:10" ht="15" thickBot="1" x14ac:dyDescent="0.4">
      <c r="A122" s="21"/>
      <c r="B122" s="21"/>
      <c r="C122" s="21">
        <v>1</v>
      </c>
      <c r="D122" s="21">
        <v>2</v>
      </c>
      <c r="E122" s="21">
        <v>3</v>
      </c>
      <c r="F122" s="21">
        <v>4</v>
      </c>
      <c r="G122" s="21">
        <v>5</v>
      </c>
      <c r="H122" s="21">
        <v>6</v>
      </c>
      <c r="I122" s="36" t="s">
        <v>82</v>
      </c>
      <c r="J122" s="12"/>
    </row>
    <row r="123" spans="1:10" ht="15" thickTop="1" x14ac:dyDescent="0.35">
      <c r="A123" s="45" t="s">
        <v>278</v>
      </c>
      <c r="B123" s="20" t="s">
        <v>279</v>
      </c>
      <c r="C123" s="18" t="s">
        <v>116</v>
      </c>
      <c r="D123" s="16" t="s">
        <v>117</v>
      </c>
      <c r="E123" s="16" t="s">
        <v>118</v>
      </c>
      <c r="F123" s="16" t="s">
        <v>119</v>
      </c>
      <c r="G123" s="16" t="s">
        <v>120</v>
      </c>
      <c r="H123" s="16" t="s">
        <v>121</v>
      </c>
      <c r="I123" s="44" t="s">
        <v>142</v>
      </c>
      <c r="J123" s="40"/>
    </row>
    <row r="124" spans="1:10" x14ac:dyDescent="0.35">
      <c r="A124" s="46"/>
      <c r="B124" s="20" t="s">
        <v>280</v>
      </c>
      <c r="C124" s="14" t="s">
        <v>122</v>
      </c>
      <c r="D124" s="14" t="s">
        <v>123</v>
      </c>
      <c r="E124" s="14" t="s">
        <v>124</v>
      </c>
      <c r="F124" s="14" t="s">
        <v>125</v>
      </c>
      <c r="G124" s="14" t="s">
        <v>126</v>
      </c>
      <c r="H124" s="14" t="s">
        <v>127</v>
      </c>
      <c r="I124" s="42"/>
      <c r="J124" s="40"/>
    </row>
    <row r="125" spans="1:10" x14ac:dyDescent="0.35">
      <c r="A125" s="46"/>
      <c r="B125" s="20"/>
      <c r="C125" s="14"/>
      <c r="D125" s="14"/>
      <c r="E125" s="14"/>
      <c r="F125" s="14"/>
      <c r="G125" s="14"/>
      <c r="H125" s="14"/>
      <c r="I125" s="35"/>
      <c r="J125" s="14"/>
    </row>
    <row r="126" spans="1:10" x14ac:dyDescent="0.35">
      <c r="A126" s="46"/>
      <c r="B126" s="26" t="s">
        <v>281</v>
      </c>
      <c r="C126" s="14" t="s">
        <v>71</v>
      </c>
      <c r="D126" s="14" t="s">
        <v>72</v>
      </c>
      <c r="E126" s="14" t="s">
        <v>73</v>
      </c>
      <c r="F126" s="14" t="s">
        <v>74</v>
      </c>
      <c r="G126" s="14" t="s">
        <v>75</v>
      </c>
      <c r="H126" s="14" t="s">
        <v>76</v>
      </c>
      <c r="I126" s="42" t="s">
        <v>142</v>
      </c>
      <c r="J126" s="40"/>
    </row>
    <row r="127" spans="1:10" x14ac:dyDescent="0.35">
      <c r="A127" s="46"/>
      <c r="B127" s="26" t="s">
        <v>282</v>
      </c>
      <c r="C127" s="14" t="s">
        <v>83</v>
      </c>
      <c r="D127" s="14" t="s">
        <v>84</v>
      </c>
      <c r="E127" s="14" t="s">
        <v>85</v>
      </c>
      <c r="F127" s="14" t="s">
        <v>86</v>
      </c>
      <c r="G127" s="14" t="s">
        <v>87</v>
      </c>
      <c r="H127" s="14" t="s">
        <v>88</v>
      </c>
      <c r="I127" s="42"/>
      <c r="J127" s="40"/>
    </row>
    <row r="128" spans="1:10" x14ac:dyDescent="0.35">
      <c r="A128" s="46"/>
      <c r="B128" s="26"/>
      <c r="C128" s="14"/>
      <c r="D128" s="14"/>
      <c r="E128" s="14"/>
      <c r="F128" s="14"/>
      <c r="G128" s="14"/>
      <c r="H128" s="14"/>
      <c r="I128" s="35"/>
      <c r="J128" s="14"/>
    </row>
    <row r="129" spans="1:10" x14ac:dyDescent="0.35">
      <c r="A129" s="46"/>
      <c r="B129" s="26" t="s">
        <v>283</v>
      </c>
      <c r="C129" s="14" t="s">
        <v>77</v>
      </c>
      <c r="D129" s="14" t="s">
        <v>78</v>
      </c>
      <c r="E129" s="14" t="s">
        <v>79</v>
      </c>
      <c r="F129" s="14" t="s">
        <v>78</v>
      </c>
      <c r="G129" s="14" t="s">
        <v>80</v>
      </c>
      <c r="H129" s="14" t="s">
        <v>81</v>
      </c>
      <c r="I129" s="42" t="s">
        <v>142</v>
      </c>
      <c r="J129" s="40"/>
    </row>
    <row r="130" spans="1:10" ht="15" customHeight="1" thickBot="1" x14ac:dyDescent="0.4">
      <c r="A130" s="47"/>
      <c r="B130" s="9" t="s">
        <v>284</v>
      </c>
      <c r="C130" s="17" t="s">
        <v>89</v>
      </c>
      <c r="D130" s="17" t="s">
        <v>90</v>
      </c>
      <c r="E130" s="17" t="s">
        <v>91</v>
      </c>
      <c r="F130" s="17" t="s">
        <v>92</v>
      </c>
      <c r="G130" s="17" t="s">
        <v>92</v>
      </c>
      <c r="H130" s="17" t="s">
        <v>93</v>
      </c>
      <c r="I130" s="43"/>
      <c r="J130" s="40"/>
    </row>
    <row r="131" spans="1:10" x14ac:dyDescent="0.35">
      <c r="A131" s="54" t="s">
        <v>269</v>
      </c>
      <c r="B131" s="54"/>
      <c r="C131" s="54"/>
      <c r="D131" s="54"/>
      <c r="E131" s="54"/>
      <c r="J131" s="40"/>
    </row>
    <row r="132" spans="1:10" x14ac:dyDescent="0.35">
      <c r="J132" s="40"/>
    </row>
    <row r="133" spans="1:10" x14ac:dyDescent="0.35">
      <c r="J133" s="14"/>
    </row>
    <row r="134" spans="1:10" ht="15" thickBot="1" x14ac:dyDescent="0.4">
      <c r="A134" s="48" t="s">
        <v>265</v>
      </c>
      <c r="B134" s="48"/>
      <c r="C134" s="48"/>
      <c r="J134" s="40"/>
    </row>
    <row r="135" spans="1:10" ht="15" thickBot="1" x14ac:dyDescent="0.4">
      <c r="A135" s="21"/>
      <c r="B135" s="21"/>
      <c r="C135" s="21">
        <v>1</v>
      </c>
      <c r="D135" s="21">
        <v>2</v>
      </c>
      <c r="E135" s="21">
        <v>3</v>
      </c>
      <c r="F135" s="21">
        <v>4</v>
      </c>
      <c r="G135" s="21">
        <v>5</v>
      </c>
      <c r="H135" s="21">
        <v>6</v>
      </c>
      <c r="I135" s="36" t="s">
        <v>82</v>
      </c>
      <c r="J135" s="40"/>
    </row>
    <row r="136" spans="1:10" ht="44.5" thickTop="1" thickBot="1" x14ac:dyDescent="0.4">
      <c r="A136" s="51" t="s">
        <v>266</v>
      </c>
      <c r="B136" s="19" t="s">
        <v>69</v>
      </c>
      <c r="C136" s="16" t="s">
        <v>94</v>
      </c>
      <c r="D136" s="16" t="s">
        <v>95</v>
      </c>
      <c r="E136" s="16" t="s">
        <v>96</v>
      </c>
      <c r="F136" s="16" t="s">
        <v>95</v>
      </c>
      <c r="G136" s="16" t="s">
        <v>97</v>
      </c>
      <c r="H136" s="16" t="s">
        <v>98</v>
      </c>
      <c r="I136" s="41" t="s">
        <v>140</v>
      </c>
      <c r="J136" s="14"/>
    </row>
    <row r="137" spans="1:10" ht="15" thickBot="1" x14ac:dyDescent="0.4">
      <c r="A137" s="51"/>
      <c r="B137" s="20" t="s">
        <v>99</v>
      </c>
      <c r="C137" s="18" t="s">
        <v>128</v>
      </c>
      <c r="D137" s="16" t="s">
        <v>129</v>
      </c>
      <c r="E137" s="16" t="s">
        <v>130</v>
      </c>
      <c r="F137" s="16" t="s">
        <v>131</v>
      </c>
      <c r="G137" s="16" t="s">
        <v>132</v>
      </c>
      <c r="H137" s="16" t="s">
        <v>133</v>
      </c>
      <c r="I137" s="42"/>
      <c r="J137" s="40"/>
    </row>
    <row r="138" spans="1:10" ht="15" thickBot="1" x14ac:dyDescent="0.4">
      <c r="A138" s="51"/>
      <c r="B138" s="20"/>
      <c r="C138" s="18"/>
      <c r="D138" s="16"/>
      <c r="E138" s="16"/>
      <c r="F138" s="16"/>
      <c r="G138" s="16"/>
      <c r="H138" s="16"/>
      <c r="I138" s="35"/>
      <c r="J138" s="40"/>
    </row>
    <row r="139" spans="1:10" ht="44" thickBot="1" x14ac:dyDescent="0.4">
      <c r="A139" s="51"/>
      <c r="B139" s="20" t="s">
        <v>69</v>
      </c>
      <c r="C139" s="14" t="s">
        <v>94</v>
      </c>
      <c r="D139" s="14" t="s">
        <v>95</v>
      </c>
      <c r="E139" s="14" t="s">
        <v>96</v>
      </c>
      <c r="F139" s="14" t="s">
        <v>95</v>
      </c>
      <c r="G139" s="14" t="s">
        <v>97</v>
      </c>
      <c r="H139" s="14" t="s">
        <v>98</v>
      </c>
      <c r="I139" s="42">
        <v>0.26900000000000002</v>
      </c>
      <c r="J139" s="40"/>
    </row>
    <row r="140" spans="1:10" ht="44" thickBot="1" x14ac:dyDescent="0.4">
      <c r="A140" s="51"/>
      <c r="B140" s="15" t="s">
        <v>70</v>
      </c>
      <c r="C140" s="17" t="s">
        <v>100</v>
      </c>
      <c r="D140" s="17" t="s">
        <v>101</v>
      </c>
      <c r="E140" s="17" t="s">
        <v>81</v>
      </c>
      <c r="F140" s="17" t="s">
        <v>102</v>
      </c>
      <c r="G140" s="17" t="s">
        <v>103</v>
      </c>
      <c r="H140" s="17" t="s">
        <v>104</v>
      </c>
      <c r="I140" s="43"/>
      <c r="J140" s="40"/>
    </row>
    <row r="141" spans="1:10" ht="44" thickBot="1" x14ac:dyDescent="0.4">
      <c r="A141" s="51" t="s">
        <v>267</v>
      </c>
      <c r="B141" s="19" t="s">
        <v>69</v>
      </c>
      <c r="C141" s="16" t="s">
        <v>105</v>
      </c>
      <c r="D141" s="16" t="s">
        <v>106</v>
      </c>
      <c r="E141" s="16" t="s">
        <v>107</v>
      </c>
      <c r="F141" s="16" t="s">
        <v>108</v>
      </c>
      <c r="G141" s="16" t="s">
        <v>109</v>
      </c>
      <c r="H141" s="16" t="s">
        <v>110</v>
      </c>
      <c r="I141" s="41" t="s">
        <v>140</v>
      </c>
      <c r="J141" s="40"/>
    </row>
    <row r="142" spans="1:10" ht="15" thickBot="1" x14ac:dyDescent="0.4">
      <c r="A142" s="51"/>
      <c r="B142" s="20" t="s">
        <v>99</v>
      </c>
      <c r="C142" s="16" t="s">
        <v>134</v>
      </c>
      <c r="D142" s="16" t="s">
        <v>135</v>
      </c>
      <c r="E142" s="16" t="s">
        <v>136</v>
      </c>
      <c r="F142" s="16" t="s">
        <v>137</v>
      </c>
      <c r="G142" s="16" t="s">
        <v>138</v>
      </c>
      <c r="H142" s="16" t="s">
        <v>139</v>
      </c>
      <c r="I142" s="42"/>
      <c r="J142" s="40"/>
    </row>
    <row r="143" spans="1:10" ht="15" thickBot="1" x14ac:dyDescent="0.4">
      <c r="A143" s="51"/>
      <c r="B143" s="20"/>
      <c r="C143" s="16"/>
      <c r="D143" s="16"/>
      <c r="E143" s="16"/>
      <c r="F143" s="16"/>
      <c r="G143" s="16"/>
      <c r="H143" s="16"/>
      <c r="I143" s="35"/>
      <c r="J143" s="40"/>
    </row>
    <row r="144" spans="1:10" ht="44" thickBot="1" x14ac:dyDescent="0.4">
      <c r="A144" s="51"/>
      <c r="B144" s="20" t="s">
        <v>69</v>
      </c>
      <c r="C144" s="14" t="s">
        <v>105</v>
      </c>
      <c r="D144" s="14" t="s">
        <v>106</v>
      </c>
      <c r="E144" s="14" t="s">
        <v>107</v>
      </c>
      <c r="F144" s="14" t="s">
        <v>108</v>
      </c>
      <c r="G144" s="14" t="s">
        <v>109</v>
      </c>
      <c r="H144" s="14" t="s">
        <v>110</v>
      </c>
      <c r="I144" s="42">
        <v>0.61399999999999999</v>
      </c>
      <c r="J144" s="40"/>
    </row>
    <row r="145" spans="1:9" ht="44" thickBot="1" x14ac:dyDescent="0.4">
      <c r="A145" s="51"/>
      <c r="B145" s="15" t="s">
        <v>70</v>
      </c>
      <c r="C145" s="17" t="s">
        <v>111</v>
      </c>
      <c r="D145" s="17" t="s">
        <v>80</v>
      </c>
      <c r="E145" s="17" t="s">
        <v>112</v>
      </c>
      <c r="F145" s="17" t="s">
        <v>113</v>
      </c>
      <c r="G145" s="17" t="s">
        <v>114</v>
      </c>
      <c r="H145" s="17" t="s">
        <v>115</v>
      </c>
      <c r="I145" s="43"/>
    </row>
    <row r="148" spans="1:9" ht="15" thickBot="1" x14ac:dyDescent="0.4">
      <c r="A148" t="s">
        <v>143</v>
      </c>
    </row>
    <row r="149" spans="1:9" ht="15" thickBot="1" x14ac:dyDescent="0.4">
      <c r="A149" s="21"/>
      <c r="B149" s="21"/>
      <c r="C149" s="21">
        <v>1</v>
      </c>
      <c r="D149" s="21">
        <v>2</v>
      </c>
      <c r="E149" s="21">
        <v>3</v>
      </c>
      <c r="F149" s="21">
        <v>4</v>
      </c>
      <c r="G149" s="21">
        <v>5</v>
      </c>
      <c r="H149" s="21">
        <v>6</v>
      </c>
      <c r="I149" s="36" t="s">
        <v>82</v>
      </c>
    </row>
    <row r="150" spans="1:9" ht="15" thickTop="1" x14ac:dyDescent="0.35">
      <c r="A150" s="52" t="s">
        <v>141</v>
      </c>
      <c r="B150" s="20" t="s">
        <v>279</v>
      </c>
      <c r="C150" s="18" t="s">
        <v>128</v>
      </c>
      <c r="D150" s="16" t="s">
        <v>129</v>
      </c>
      <c r="E150" s="16" t="s">
        <v>130</v>
      </c>
      <c r="F150" s="16" t="s">
        <v>131</v>
      </c>
      <c r="G150" s="16" t="s">
        <v>132</v>
      </c>
      <c r="H150" s="16" t="s">
        <v>133</v>
      </c>
      <c r="I150" s="41" t="s">
        <v>142</v>
      </c>
    </row>
    <row r="151" spans="1:9" x14ac:dyDescent="0.35">
      <c r="A151" s="46"/>
      <c r="B151" s="20" t="s">
        <v>280</v>
      </c>
      <c r="C151" s="16" t="s">
        <v>134</v>
      </c>
      <c r="D151" s="16" t="s">
        <v>135</v>
      </c>
      <c r="E151" s="16" t="s">
        <v>136</v>
      </c>
      <c r="F151" s="16" t="s">
        <v>137</v>
      </c>
      <c r="G151" s="16" t="s">
        <v>138</v>
      </c>
      <c r="H151" s="16" t="s">
        <v>139</v>
      </c>
      <c r="I151" s="42"/>
    </row>
    <row r="152" spans="1:9" x14ac:dyDescent="0.35">
      <c r="A152" s="46"/>
      <c r="B152" s="20"/>
      <c r="C152" s="16"/>
      <c r="D152" s="16"/>
      <c r="E152" s="16"/>
      <c r="F152" s="16"/>
      <c r="G152" s="16"/>
      <c r="H152" s="16"/>
      <c r="I152" s="35"/>
    </row>
    <row r="153" spans="1:9" x14ac:dyDescent="0.35">
      <c r="A153" s="46"/>
      <c r="B153" s="26" t="s">
        <v>281</v>
      </c>
      <c r="C153" s="16" t="s">
        <v>94</v>
      </c>
      <c r="D153" s="16" t="s">
        <v>95</v>
      </c>
      <c r="E153" s="16" t="s">
        <v>96</v>
      </c>
      <c r="F153" s="16" t="s">
        <v>95</v>
      </c>
      <c r="G153" s="16" t="s">
        <v>97</v>
      </c>
      <c r="H153" s="16" t="s">
        <v>98</v>
      </c>
      <c r="I153" s="42" t="s">
        <v>142</v>
      </c>
    </row>
    <row r="154" spans="1:9" x14ac:dyDescent="0.35">
      <c r="A154" s="46"/>
      <c r="B154" s="26" t="s">
        <v>282</v>
      </c>
      <c r="C154" s="16" t="s">
        <v>105</v>
      </c>
      <c r="D154" s="16" t="s">
        <v>106</v>
      </c>
      <c r="E154" s="16" t="s">
        <v>107</v>
      </c>
      <c r="F154" s="16" t="s">
        <v>108</v>
      </c>
      <c r="G154" s="16" t="s">
        <v>109</v>
      </c>
      <c r="H154" s="16" t="s">
        <v>110</v>
      </c>
      <c r="I154" s="42"/>
    </row>
    <row r="155" spans="1:9" x14ac:dyDescent="0.35">
      <c r="A155" s="46"/>
      <c r="B155" s="26"/>
      <c r="C155" s="16"/>
      <c r="D155" s="16"/>
      <c r="E155" s="16"/>
      <c r="F155" s="16"/>
      <c r="G155" s="16"/>
      <c r="H155" s="16"/>
      <c r="I155" s="35"/>
    </row>
    <row r="156" spans="1:9" x14ac:dyDescent="0.35">
      <c r="A156" s="46"/>
      <c r="B156" s="26" t="s">
        <v>283</v>
      </c>
      <c r="C156" s="14" t="s">
        <v>100</v>
      </c>
      <c r="D156" s="14" t="s">
        <v>101</v>
      </c>
      <c r="E156" s="14" t="s">
        <v>81</v>
      </c>
      <c r="F156" s="14" t="s">
        <v>102</v>
      </c>
      <c r="G156" s="14" t="s">
        <v>103</v>
      </c>
      <c r="H156" s="14" t="s">
        <v>104</v>
      </c>
      <c r="I156" s="42" t="s">
        <v>142</v>
      </c>
    </row>
    <row r="157" spans="1:9" ht="15" thickBot="1" x14ac:dyDescent="0.4">
      <c r="A157" s="47"/>
      <c r="B157" s="9" t="s">
        <v>284</v>
      </c>
      <c r="C157" s="17" t="s">
        <v>111</v>
      </c>
      <c r="D157" s="17" t="s">
        <v>80</v>
      </c>
      <c r="E157" s="17" t="s">
        <v>112</v>
      </c>
      <c r="F157" s="17" t="s">
        <v>113</v>
      </c>
      <c r="G157" s="17" t="s">
        <v>114</v>
      </c>
      <c r="H157" s="17" t="s">
        <v>115</v>
      </c>
      <c r="I157" s="43"/>
    </row>
    <row r="158" spans="1:9" x14ac:dyDescent="0.35">
      <c r="A158" s="38" t="s">
        <v>269</v>
      </c>
      <c r="B158" s="38"/>
      <c r="C158" s="38"/>
      <c r="D158" s="38"/>
      <c r="E158" s="38"/>
      <c r="F158" s="39"/>
    </row>
    <row r="162" spans="1:4" x14ac:dyDescent="0.35">
      <c r="A162">
        <v>151</v>
      </c>
      <c r="B162" s="3">
        <f>A162/324</f>
        <v>0.4660493827160494</v>
      </c>
      <c r="C162">
        <v>2</v>
      </c>
      <c r="D162" s="3">
        <f>C162/326</f>
        <v>6.1349693251533744E-3</v>
      </c>
    </row>
    <row r="163" spans="1:4" x14ac:dyDescent="0.35">
      <c r="A163">
        <v>48</v>
      </c>
      <c r="B163" s="3">
        <f t="shared" ref="B163:B167" si="7">A163/324</f>
        <v>0.14814814814814814</v>
      </c>
      <c r="C163">
        <v>19</v>
      </c>
      <c r="D163" s="3">
        <f t="shared" ref="D163:D167" si="8">C163/326</f>
        <v>5.8282208588957052E-2</v>
      </c>
    </row>
    <row r="164" spans="1:4" x14ac:dyDescent="0.35">
      <c r="A164">
        <v>47</v>
      </c>
      <c r="B164" s="3">
        <f t="shared" si="7"/>
        <v>0.14506172839506173</v>
      </c>
      <c r="C164">
        <v>21</v>
      </c>
      <c r="D164" s="3">
        <f t="shared" si="8"/>
        <v>6.4417177914110432E-2</v>
      </c>
    </row>
    <row r="165" spans="1:4" x14ac:dyDescent="0.35">
      <c r="A165">
        <v>40</v>
      </c>
      <c r="B165" s="3">
        <f t="shared" si="7"/>
        <v>0.12345679012345678</v>
      </c>
      <c r="C165">
        <v>82</v>
      </c>
      <c r="D165" s="3">
        <f t="shared" si="8"/>
        <v>0.25153374233128833</v>
      </c>
    </row>
    <row r="166" spans="1:4" x14ac:dyDescent="0.35">
      <c r="A166">
        <v>25</v>
      </c>
      <c r="B166" s="3">
        <f t="shared" si="7"/>
        <v>7.716049382716049E-2</v>
      </c>
      <c r="C166">
        <v>101</v>
      </c>
      <c r="D166" s="3">
        <f t="shared" si="8"/>
        <v>0.30981595092024539</v>
      </c>
    </row>
    <row r="167" spans="1:4" x14ac:dyDescent="0.35">
      <c r="A167">
        <v>13</v>
      </c>
      <c r="B167" s="3">
        <f t="shared" si="7"/>
        <v>4.0123456790123455E-2</v>
      </c>
      <c r="C167">
        <v>101</v>
      </c>
      <c r="D167" s="3">
        <f t="shared" si="8"/>
        <v>0.30981595092024539</v>
      </c>
    </row>
    <row r="169" spans="1:4" x14ac:dyDescent="0.35">
      <c r="A169">
        <v>212</v>
      </c>
      <c r="B169" s="3">
        <f>A169/324</f>
        <v>0.65432098765432101</v>
      </c>
      <c r="C169">
        <v>8</v>
      </c>
      <c r="D169" s="3">
        <f>C169/325</f>
        <v>2.4615384615384615E-2</v>
      </c>
    </row>
    <row r="170" spans="1:4" x14ac:dyDescent="0.35">
      <c r="A170">
        <v>34</v>
      </c>
      <c r="B170" s="3">
        <f t="shared" ref="B170:B174" si="9">A170/324</f>
        <v>0.10493827160493827</v>
      </c>
      <c r="C170">
        <v>15</v>
      </c>
      <c r="D170" s="3">
        <f t="shared" ref="D170:D174" si="10">C170/325</f>
        <v>4.6153846153846156E-2</v>
      </c>
    </row>
    <row r="171" spans="1:4" x14ac:dyDescent="0.35">
      <c r="A171">
        <v>23</v>
      </c>
      <c r="B171" s="3">
        <f t="shared" si="9"/>
        <v>7.098765432098765E-2</v>
      </c>
      <c r="C171">
        <v>32</v>
      </c>
      <c r="D171" s="3">
        <f t="shared" si="10"/>
        <v>9.8461538461538461E-2</v>
      </c>
    </row>
    <row r="172" spans="1:4" x14ac:dyDescent="0.35">
      <c r="A172">
        <v>21</v>
      </c>
      <c r="B172" s="3">
        <f t="shared" si="9"/>
        <v>6.4814814814814811E-2</v>
      </c>
      <c r="C172">
        <v>63</v>
      </c>
      <c r="D172" s="3">
        <f t="shared" si="10"/>
        <v>0.19384615384615383</v>
      </c>
    </row>
    <row r="173" spans="1:4" x14ac:dyDescent="0.35">
      <c r="A173">
        <v>14</v>
      </c>
      <c r="B173" s="3">
        <f t="shared" si="9"/>
        <v>4.3209876543209874E-2</v>
      </c>
      <c r="C173">
        <v>77</v>
      </c>
      <c r="D173" s="3">
        <f t="shared" si="10"/>
        <v>0.23692307692307693</v>
      </c>
    </row>
    <row r="174" spans="1:4" x14ac:dyDescent="0.35">
      <c r="A174">
        <v>20</v>
      </c>
      <c r="B174" s="3">
        <f t="shared" si="9"/>
        <v>6.1728395061728392E-2</v>
      </c>
      <c r="C174">
        <v>130</v>
      </c>
      <c r="D174" s="3">
        <f t="shared" si="10"/>
        <v>0.4</v>
      </c>
    </row>
  </sheetData>
  <mergeCells count="50">
    <mergeCell ref="A106:C106"/>
    <mergeCell ref="A150:A157"/>
    <mergeCell ref="I150:I151"/>
    <mergeCell ref="I153:I154"/>
    <mergeCell ref="I156:I157"/>
    <mergeCell ref="A81:D81"/>
    <mergeCell ref="A131:E131"/>
    <mergeCell ref="A141:A145"/>
    <mergeCell ref="I141:I142"/>
    <mergeCell ref="I144:I145"/>
    <mergeCell ref="A136:A140"/>
    <mergeCell ref="I136:I137"/>
    <mergeCell ref="I139:I140"/>
    <mergeCell ref="A134:C134"/>
    <mergeCell ref="A93:A97"/>
    <mergeCell ref="A98:A102"/>
    <mergeCell ref="I83:I84"/>
    <mergeCell ref="A64:B64"/>
    <mergeCell ref="B65:D65"/>
    <mergeCell ref="E65:G65"/>
    <mergeCell ref="A83:A87"/>
    <mergeCell ref="A88:A92"/>
    <mergeCell ref="J86:J87"/>
    <mergeCell ref="J91:J92"/>
    <mergeCell ref="J96:J97"/>
    <mergeCell ref="J101:J102"/>
    <mergeCell ref="J83:J84"/>
    <mergeCell ref="J88:J89"/>
    <mergeCell ref="J93:J94"/>
    <mergeCell ref="J98:J99"/>
    <mergeCell ref="I86:I87"/>
    <mergeCell ref="I88:I89"/>
    <mergeCell ref="I91:I92"/>
    <mergeCell ref="I93:I94"/>
    <mergeCell ref="I96:I97"/>
    <mergeCell ref="A123:A130"/>
    <mergeCell ref="J123:J124"/>
    <mergeCell ref="J134:J135"/>
    <mergeCell ref="J131:J132"/>
    <mergeCell ref="J129:J130"/>
    <mergeCell ref="J126:J127"/>
    <mergeCell ref="J137:J138"/>
    <mergeCell ref="J139:J140"/>
    <mergeCell ref="J141:J142"/>
    <mergeCell ref="J143:J144"/>
    <mergeCell ref="I98:I99"/>
    <mergeCell ref="I101:I102"/>
    <mergeCell ref="I123:I124"/>
    <mergeCell ref="I126:I127"/>
    <mergeCell ref="I129:I1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emmal</dc:creator>
  <cp:lastModifiedBy>emmal</cp:lastModifiedBy>
  <dcterms:created xsi:type="dcterms:W3CDTF">2018-11-17T01:18:08Z</dcterms:created>
  <dcterms:modified xsi:type="dcterms:W3CDTF">2018-11-29T20:17:19Z</dcterms:modified>
</cp:coreProperties>
</file>