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erra/Documents/"/>
    </mc:Choice>
  </mc:AlternateContent>
  <bookViews>
    <workbookView xWindow="0" yWindow="440" windowWidth="35760" windowHeight="23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  <c r="B33" i="1"/>
  <c r="B32" i="1"/>
  <c r="E21" i="1"/>
  <c r="C25" i="1"/>
  <c r="C18" i="1"/>
  <c r="D22" i="1"/>
  <c r="D21" i="1"/>
  <c r="E14" i="1"/>
  <c r="D15" i="1"/>
  <c r="D14" i="1"/>
  <c r="I8" i="1"/>
  <c r="D7" i="1"/>
  <c r="F7" i="1"/>
  <c r="H7" i="1"/>
  <c r="I7" i="1"/>
  <c r="D6" i="1"/>
  <c r="F6" i="1"/>
  <c r="H6" i="1"/>
  <c r="I6" i="1"/>
  <c r="D4" i="1"/>
  <c r="F4" i="1"/>
  <c r="H4" i="1"/>
  <c r="I4" i="1"/>
  <c r="D3" i="1"/>
  <c r="F3" i="1"/>
  <c r="H3" i="1"/>
  <c r="I3" i="1"/>
  <c r="D5" i="1"/>
  <c r="F5" i="1"/>
  <c r="H5" i="1"/>
  <c r="I5" i="1"/>
  <c r="D8" i="1"/>
  <c r="F8" i="1"/>
  <c r="H8" i="1"/>
  <c r="D2" i="1"/>
  <c r="F2" i="1"/>
  <c r="H2" i="1"/>
  <c r="I2" i="1"/>
  <c r="J8" i="1"/>
  <c r="K8" i="1"/>
  <c r="L8" i="1"/>
  <c r="M8" i="1"/>
  <c r="J6" i="1"/>
  <c r="K6" i="1"/>
  <c r="L6" i="1"/>
  <c r="M6" i="1"/>
  <c r="J7" i="1"/>
  <c r="K7" i="1"/>
  <c r="L7" i="1"/>
  <c r="M7" i="1"/>
  <c r="J3" i="1"/>
  <c r="K3" i="1"/>
  <c r="L3" i="1"/>
  <c r="M3" i="1"/>
  <c r="J4" i="1"/>
  <c r="K4" i="1"/>
  <c r="L4" i="1"/>
  <c r="M4" i="1"/>
  <c r="J5" i="1"/>
  <c r="K5" i="1"/>
  <c r="L5" i="1"/>
  <c r="M5" i="1"/>
  <c r="J2" i="1"/>
  <c r="K2" i="1"/>
  <c r="M2" i="1"/>
  <c r="L2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2" i="1"/>
  <c r="E2" i="1"/>
  <c r="G2" i="1"/>
</calcChain>
</file>

<file path=xl/sharedStrings.xml><?xml version="1.0" encoding="utf-8"?>
<sst xmlns="http://schemas.openxmlformats.org/spreadsheetml/2006/main" count="35" uniqueCount="34">
  <si>
    <t>TAX2</t>
  </si>
  <si>
    <t>TAX1</t>
  </si>
  <si>
    <t>SUM1</t>
  </si>
  <si>
    <t>SUM2</t>
  </si>
  <si>
    <t>TAXES</t>
  </si>
  <si>
    <t>Budget</t>
  </si>
  <si>
    <t>NODES1</t>
  </si>
  <si>
    <t>NODES2</t>
  </si>
  <si>
    <t>MAXUSE</t>
  </si>
  <si>
    <t>$/kWH</t>
  </si>
  <si>
    <t>$/Hour</t>
  </si>
  <si>
    <t>$/Week</t>
  </si>
  <si>
    <t>$/Year</t>
  </si>
  <si>
    <t>$/Day</t>
  </si>
  <si>
    <t>SR3 Build</t>
  </si>
  <si>
    <t>http://www.wholesalesolar.com/1922320/solarworld/solar-panels/solarworld-sw320-xl-silver-mono-solar-panel</t>
  </si>
  <si>
    <t>320 W Solar Panels</t>
  </si>
  <si>
    <t>8.78A</t>
  </si>
  <si>
    <t>36.7V</t>
  </si>
  <si>
    <t>47.6 lbs</t>
  </si>
  <si>
    <t>$8120 for 29</t>
  </si>
  <si>
    <t>http://www.wholesalesolar.com/1890031/astronergy/solar-panels/astronergy-violin-chsm6610p-260-silver-poly-pallet-25-of-solar-panels</t>
  </si>
  <si>
    <t>260 W Solar Panels</t>
  </si>
  <si>
    <t>8.39A</t>
  </si>
  <si>
    <t>31.05V</t>
  </si>
  <si>
    <t>$5125 for 25</t>
  </si>
  <si>
    <t>42.9 lbs</t>
  </si>
  <si>
    <t>http://www.wholesalesolar.com/1898656/crown/battery-banks/crown-agm-780-ah-12-vdc-9-360-wh-4-battery-bank</t>
  </si>
  <si>
    <t>4 Crown AGM 9.360 kWh</t>
  </si>
  <si>
    <t xml:space="preserve">BUDGET FOR POWER WITH 35 NODES: </t>
  </si>
  <si>
    <t>UP FRONT</t>
  </si>
  <si>
    <t>35 NODES</t>
  </si>
  <si>
    <t>25 NODES</t>
  </si>
  <si>
    <t>$/LIFE (5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</si>
</sst>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zoomScale="161" zoomScaleNormal="161" zoomScalePageLayoutView="161" workbookViewId="0">
      <selection activeCell="N11" sqref="N11"/>
    </sheetView>
  </sheetViews>
  <sheetFormatPr baseColWidth="10" defaultRowHeight="16" x14ac:dyDescent="0.2"/>
  <sheetData>
    <row r="1" spans="1:17" x14ac:dyDescent="0.2">
      <c r="C1" t="s">
        <v>1</v>
      </c>
      <c r="D1" t="s">
        <v>0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10</v>
      </c>
      <c r="K1" t="s">
        <v>13</v>
      </c>
      <c r="L1" t="s">
        <v>11</v>
      </c>
      <c r="M1" t="s">
        <v>12</v>
      </c>
      <c r="N1" t="s">
        <v>33</v>
      </c>
      <c r="O1" t="s">
        <v>4</v>
      </c>
      <c r="P1" t="s">
        <v>5</v>
      </c>
      <c r="Q1" t="s">
        <v>9</v>
      </c>
    </row>
    <row r="2" spans="1:17" x14ac:dyDescent="0.2">
      <c r="B2">
        <v>720</v>
      </c>
      <c r="C2">
        <f>$O$2*B2</f>
        <v>108</v>
      </c>
      <c r="D2">
        <f>$O$3*B2</f>
        <v>57.6</v>
      </c>
      <c r="E2">
        <f>SUM(B2:C2)</f>
        <v>828</v>
      </c>
      <c r="F2">
        <f>SUM(B2,D2)</f>
        <v>777.6</v>
      </c>
      <c r="G2">
        <f>$P$2/E2</f>
        <v>18.115942028985508</v>
      </c>
      <c r="H2">
        <f>$P$2/F2</f>
        <v>19.290123456790123</v>
      </c>
      <c r="I2">
        <f>INT(H2)*(182)/1000</f>
        <v>3.4580000000000002</v>
      </c>
      <c r="J2">
        <f>I2*$Q$2</f>
        <v>0.34580000000000005</v>
      </c>
      <c r="K2">
        <f>J2*24</f>
        <v>8.2992000000000008</v>
      </c>
      <c r="L2">
        <f>K2*7</f>
        <v>58.094400000000007</v>
      </c>
      <c r="M2">
        <f>K2*365.25</f>
        <v>3031.2828000000004</v>
      </c>
      <c r="N2">
        <f>M2*5</f>
        <v>15156.414000000002</v>
      </c>
      <c r="O2">
        <v>0.15</v>
      </c>
      <c r="P2">
        <v>15000</v>
      </c>
      <c r="Q2">
        <v>0.1</v>
      </c>
    </row>
    <row r="3" spans="1:17" x14ac:dyDescent="0.2">
      <c r="B3">
        <v>580</v>
      </c>
      <c r="C3">
        <f>$O$2*B3</f>
        <v>87</v>
      </c>
      <c r="D3">
        <f>$O$3*B3</f>
        <v>46.4</v>
      </c>
      <c r="E3">
        <f t="shared" ref="E3:E4" si="0">SUM(B3:C3)</f>
        <v>667</v>
      </c>
      <c r="F3">
        <f t="shared" ref="F3:F4" si="1">SUM(B3,D3)</f>
        <v>626.4</v>
      </c>
      <c r="G3">
        <f>$P$2/E3</f>
        <v>22.488755622188904</v>
      </c>
      <c r="H3">
        <f>$P$2/F3</f>
        <v>23.946360153256705</v>
      </c>
      <c r="I3">
        <f>INT(H3)*(182)/1000</f>
        <v>4.1859999999999999</v>
      </c>
      <c r="J3">
        <f t="shared" ref="J3:J8" si="2">I3*$Q$2</f>
        <v>0.41860000000000003</v>
      </c>
      <c r="K3">
        <f t="shared" ref="K3:K8" si="3">J3*24</f>
        <v>10.0464</v>
      </c>
      <c r="L3">
        <f t="shared" ref="L3:L8" si="4">K3*7</f>
        <v>70.324799999999996</v>
      </c>
      <c r="M3">
        <f t="shared" ref="M3:M5" si="5">K3*365.25</f>
        <v>3669.4476</v>
      </c>
      <c r="N3">
        <f t="shared" ref="N3:N8" si="6">M3*5</f>
        <v>18347.238000000001</v>
      </c>
      <c r="O3">
        <v>0.08</v>
      </c>
    </row>
    <row r="4" spans="1:17" x14ac:dyDescent="0.2">
      <c r="B4">
        <v>570</v>
      </c>
      <c r="C4">
        <f>$O$2*B4</f>
        <v>85.5</v>
      </c>
      <c r="D4">
        <f>$O$3*B4</f>
        <v>45.6</v>
      </c>
      <c r="E4">
        <f t="shared" si="0"/>
        <v>655.5</v>
      </c>
      <c r="F4">
        <f t="shared" si="1"/>
        <v>615.6</v>
      </c>
      <c r="G4">
        <f>$P$2/E4</f>
        <v>22.883295194508008</v>
      </c>
      <c r="H4">
        <f>$P$2/F4</f>
        <v>24.366471734892787</v>
      </c>
      <c r="I4">
        <f>INT(H4)*(182-30)/1000</f>
        <v>3.6480000000000001</v>
      </c>
      <c r="J4">
        <f t="shared" si="2"/>
        <v>0.36480000000000001</v>
      </c>
      <c r="K4">
        <f t="shared" si="3"/>
        <v>8.7552000000000003</v>
      </c>
      <c r="L4">
        <f t="shared" si="4"/>
        <v>61.2864</v>
      </c>
      <c r="M4">
        <f t="shared" si="5"/>
        <v>3197.8368</v>
      </c>
      <c r="N4">
        <f t="shared" si="6"/>
        <v>15989.184000000001</v>
      </c>
    </row>
    <row r="5" spans="1:17" x14ac:dyDescent="0.2">
      <c r="B5">
        <v>550</v>
      </c>
      <c r="C5">
        <f>$O$2*B5</f>
        <v>82.5</v>
      </c>
      <c r="D5">
        <f>$O$3*B5</f>
        <v>44</v>
      </c>
      <c r="E5">
        <f t="shared" ref="E5:E8" si="7">SUM(B5:C5)</f>
        <v>632.5</v>
      </c>
      <c r="F5">
        <f t="shared" ref="F5:F8" si="8">SUM(B5,D5)</f>
        <v>594</v>
      </c>
      <c r="G5">
        <f>$P$2/E5</f>
        <v>23.715415019762847</v>
      </c>
      <c r="H5">
        <f>$P$2/F5</f>
        <v>25.252525252525253</v>
      </c>
      <c r="I5">
        <f>INT(H5)*(182)/1000</f>
        <v>4.55</v>
      </c>
      <c r="J5">
        <f t="shared" si="2"/>
        <v>0.45500000000000002</v>
      </c>
      <c r="K5">
        <f t="shared" si="3"/>
        <v>10.92</v>
      </c>
      <c r="L5">
        <f t="shared" si="4"/>
        <v>76.44</v>
      </c>
      <c r="M5">
        <f t="shared" si="5"/>
        <v>3988.53</v>
      </c>
      <c r="N5">
        <f t="shared" si="6"/>
        <v>19942.650000000001</v>
      </c>
    </row>
    <row r="6" spans="1:17" x14ac:dyDescent="0.2">
      <c r="B6">
        <v>540</v>
      </c>
      <c r="C6">
        <f>$O$2*B6</f>
        <v>81</v>
      </c>
      <c r="D6">
        <f>$O$3*B6</f>
        <v>43.2</v>
      </c>
      <c r="E6">
        <f t="shared" si="7"/>
        <v>621</v>
      </c>
      <c r="F6">
        <f t="shared" si="8"/>
        <v>583.20000000000005</v>
      </c>
      <c r="G6">
        <f>$P$2/E6</f>
        <v>24.154589371980677</v>
      </c>
      <c r="H6">
        <f>$P$2/F6</f>
        <v>25.720164609053494</v>
      </c>
      <c r="I6">
        <f>INT(H6)*(182-30)/1000</f>
        <v>3.8</v>
      </c>
      <c r="J6">
        <f t="shared" si="2"/>
        <v>0.38</v>
      </c>
      <c r="K6">
        <f t="shared" si="3"/>
        <v>9.120000000000001</v>
      </c>
      <c r="L6">
        <f t="shared" si="4"/>
        <v>63.84</v>
      </c>
      <c r="M6">
        <f t="shared" ref="M6:M8" si="9">K6*365.25</f>
        <v>3331.0800000000004</v>
      </c>
      <c r="N6">
        <f t="shared" si="6"/>
        <v>16655.400000000001</v>
      </c>
    </row>
    <row r="7" spans="1:17" x14ac:dyDescent="0.2">
      <c r="B7">
        <v>500</v>
      </c>
      <c r="C7">
        <f>$O$2*B7</f>
        <v>75</v>
      </c>
      <c r="D7">
        <f>$O$3*B7</f>
        <v>40</v>
      </c>
      <c r="E7">
        <f t="shared" si="7"/>
        <v>575</v>
      </c>
      <c r="F7">
        <f t="shared" si="8"/>
        <v>540</v>
      </c>
      <c r="G7">
        <f>$P$2/E7</f>
        <v>26.086956521739129</v>
      </c>
      <c r="H7">
        <f>$P$2/F7</f>
        <v>27.777777777777779</v>
      </c>
      <c r="I7">
        <f>INT(H7)*(182-30)/1000</f>
        <v>4.1040000000000001</v>
      </c>
      <c r="J7">
        <f t="shared" si="2"/>
        <v>0.41040000000000004</v>
      </c>
      <c r="K7">
        <f t="shared" si="3"/>
        <v>9.8496000000000006</v>
      </c>
      <c r="L7">
        <f t="shared" si="4"/>
        <v>68.947200000000009</v>
      </c>
      <c r="M7">
        <f t="shared" si="9"/>
        <v>3597.5664000000002</v>
      </c>
      <c r="N7">
        <f t="shared" si="6"/>
        <v>17987.832000000002</v>
      </c>
    </row>
    <row r="8" spans="1:17" x14ac:dyDescent="0.2">
      <c r="A8" t="s">
        <v>14</v>
      </c>
      <c r="B8">
        <v>390</v>
      </c>
      <c r="C8">
        <f>$O$2*B8</f>
        <v>58.5</v>
      </c>
      <c r="D8">
        <f>$O$3*B8</f>
        <v>31.2</v>
      </c>
      <c r="E8">
        <f t="shared" si="7"/>
        <v>448.5</v>
      </c>
      <c r="F8">
        <f t="shared" si="8"/>
        <v>421.2</v>
      </c>
      <c r="G8">
        <f>$P$2/E8</f>
        <v>33.444816053511708</v>
      </c>
      <c r="H8">
        <f>$P$2/F8</f>
        <v>35.612535612535616</v>
      </c>
      <c r="I8">
        <f>INT(H8)*(182-30)/1000</f>
        <v>5.32</v>
      </c>
      <c r="J8">
        <f t="shared" si="2"/>
        <v>0.53200000000000003</v>
      </c>
      <c r="K8">
        <f t="shared" si="3"/>
        <v>12.768000000000001</v>
      </c>
      <c r="L8">
        <f t="shared" si="4"/>
        <v>89.376000000000005</v>
      </c>
      <c r="M8">
        <f t="shared" si="9"/>
        <v>4663.5120000000006</v>
      </c>
      <c r="N8">
        <f t="shared" si="6"/>
        <v>23317.560000000005</v>
      </c>
    </row>
    <row r="10" spans="1:17" x14ac:dyDescent="0.2">
      <c r="A10" s="2">
        <v>42701</v>
      </c>
    </row>
    <row r="13" spans="1:17" x14ac:dyDescent="0.2">
      <c r="A13" s="1">
        <v>300</v>
      </c>
      <c r="B13" t="s">
        <v>16</v>
      </c>
      <c r="D13" t="s">
        <v>15</v>
      </c>
    </row>
    <row r="14" spans="1:17" x14ac:dyDescent="0.2">
      <c r="B14" t="s">
        <v>17</v>
      </c>
      <c r="C14">
        <v>78.459999999999994</v>
      </c>
      <c r="D14">
        <f>C14/12</f>
        <v>6.5383333333333331</v>
      </c>
      <c r="E14">
        <f>D14*D15</f>
        <v>21.467527777777775</v>
      </c>
      <c r="F14" t="s">
        <v>19</v>
      </c>
    </row>
    <row r="15" spans="1:17" x14ac:dyDescent="0.2">
      <c r="B15" t="s">
        <v>18</v>
      </c>
      <c r="C15">
        <v>39.4</v>
      </c>
      <c r="D15">
        <f>C15/12</f>
        <v>3.2833333333333332</v>
      </c>
    </row>
    <row r="16" spans="1:17" x14ac:dyDescent="0.2">
      <c r="C16">
        <v>1.3</v>
      </c>
    </row>
    <row r="18" spans="1:6" x14ac:dyDescent="0.2">
      <c r="B18" t="s">
        <v>20</v>
      </c>
      <c r="C18">
        <f>29*320</f>
        <v>9280</v>
      </c>
    </row>
    <row r="20" spans="1:6" x14ac:dyDescent="0.2">
      <c r="A20" s="1">
        <v>225</v>
      </c>
      <c r="B20" t="s">
        <v>22</v>
      </c>
      <c r="D20" t="s">
        <v>21</v>
      </c>
    </row>
    <row r="21" spans="1:6" x14ac:dyDescent="0.2">
      <c r="B21" t="s">
        <v>23</v>
      </c>
      <c r="C21">
        <v>65.040000000000006</v>
      </c>
      <c r="D21">
        <f>C21/12</f>
        <v>5.4200000000000008</v>
      </c>
      <c r="E21">
        <f>D21*D22</f>
        <v>17.673716666666671</v>
      </c>
      <c r="F21" t="s">
        <v>26</v>
      </c>
    </row>
    <row r="22" spans="1:6" x14ac:dyDescent="0.2">
      <c r="B22" t="s">
        <v>24</v>
      </c>
      <c r="C22">
        <v>39.130000000000003</v>
      </c>
      <c r="D22">
        <f>C22/12</f>
        <v>3.2608333333333337</v>
      </c>
    </row>
    <row r="23" spans="1:6" x14ac:dyDescent="0.2">
      <c r="C23">
        <v>1.57</v>
      </c>
    </row>
    <row r="25" spans="1:6" x14ac:dyDescent="0.2">
      <c r="B25" t="s">
        <v>25</v>
      </c>
      <c r="C25">
        <f>25*260</f>
        <v>6500</v>
      </c>
    </row>
    <row r="27" spans="1:6" x14ac:dyDescent="0.2">
      <c r="A27" s="1">
        <v>1884</v>
      </c>
      <c r="B27" t="s">
        <v>28</v>
      </c>
      <c r="D27" t="s">
        <v>27</v>
      </c>
    </row>
    <row r="31" spans="1:6" x14ac:dyDescent="0.2">
      <c r="B31" t="s">
        <v>29</v>
      </c>
    </row>
    <row r="32" spans="1:6" x14ac:dyDescent="0.2">
      <c r="A32" t="s">
        <v>31</v>
      </c>
      <c r="B32">
        <f>2*1884+5125*2</f>
        <v>14018</v>
      </c>
      <c r="C32" t="s">
        <v>30</v>
      </c>
    </row>
    <row r="33" spans="1:3" x14ac:dyDescent="0.2">
      <c r="A33" t="s">
        <v>32</v>
      </c>
      <c r="B33">
        <f>8120+1884</f>
        <v>10004</v>
      </c>
      <c r="C33" t="s">
        <v>30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2016-11-27T19:52:11Z</dcterms:created>
  <dcterms:modified xsi:type="dcterms:W3CDTF">2016-11-27T20:53:54Z</dcterms:modified>
</cp:coreProperties>
</file>