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Jordan Richman\Desktop\"/>
    </mc:Choice>
  </mc:AlternateContent>
  <xr:revisionPtr revIDLastSave="0" documentId="13_ncr:1_{420BDAEE-4B82-484E-84DF-4E404436870D}" xr6:coauthVersionLast="45" xr6:coauthVersionMax="46" xr10:uidLastSave="{00000000-0000-0000-0000-000000000000}"/>
  <bookViews>
    <workbookView xWindow="-120" yWindow="-120" windowWidth="29040" windowHeight="15840" tabRatio="537" xr2:uid="{A387D024-C799-46E0-8918-69FEB17539A9}"/>
  </bookViews>
  <sheets>
    <sheet name="Instructions" sheetId="8" r:id="rId1"/>
    <sheet name="DCF (Quarterly)" sheetId="7" r:id="rId2"/>
    <sheet name="DCF (Half-Year)" sheetId="6" r:id="rId3"/>
  </sheets>
  <definedNames>
    <definedName name="AA.DropInSheetType" localSheetId="2">"DCFHalfYear"</definedName>
    <definedName name="AA.DropInSheetType" localSheetId="1">"DCF"</definedName>
    <definedName name="AA.DropInSheetVersion" localSheetId="2">"4.7"</definedName>
    <definedName name="AA.DropInSheetVersion" localSheetId="1">"4.7"</definedName>
    <definedName name="DCF.Currency" localSheetId="2">'DCF (Half-Year)'!$A$5</definedName>
    <definedName name="DCF.Currency" localSheetId="1">'DCF (Quarterly)'!$A$5</definedName>
    <definedName name="DCF.Date" localSheetId="2">'DCF (Half-Year)'!$A$3</definedName>
    <definedName name="DCF.Date" localSheetId="1">'DCF (Quarterly)'!$A$3</definedName>
    <definedName name="DCF.DiscountRate" localSheetId="2">'DCF (Half-Year)'!$B$33</definedName>
    <definedName name="DCF.DiscountRate" localSheetId="1">'DCF (Quarterly)'!$B$33</definedName>
    <definedName name="DCF.EI" localSheetId="2">'DCF (Half-Year)'!$B$49</definedName>
    <definedName name="DCF.EI" localSheetId="1">'DCF (Quarterly)'!$B$49</definedName>
    <definedName name="DCF.ImpliedPrice" localSheetId="2">'DCF (Half-Year)'!$B$55</definedName>
    <definedName name="DCF.ImpliedPrice" localSheetId="1">'DCF (Quarterly)'!$B$55</definedName>
    <definedName name="DCF.MRQ" localSheetId="2">'DCF (Half-Year)'!$B$6</definedName>
    <definedName name="DCF.MRQ" localSheetId="1">'DCF (Quarterly)'!$B$6</definedName>
    <definedName name="DCF.OtherAdjustments" localSheetId="2">'DCF (Half-Year)'!$B$50</definedName>
    <definedName name="DCF.OtherAdjustments" localSheetId="1">'DCF (Quarterly)'!$B$50</definedName>
    <definedName name="DCF.PensionLiabilities.Unfunded" localSheetId="2">'DCF (Half-Year)'!$B$46</definedName>
    <definedName name="DCF.PensionLiabilities.Unfunded" localSheetId="1">'DCF (Quarterly)'!$B$46</definedName>
    <definedName name="DCF.Prefs" localSheetId="2">'DCF (Half-Year)'!$B$45</definedName>
    <definedName name="DCF.Prefs" localSheetId="1">'DCF (Quarterly)'!$B$45</definedName>
    <definedName name="DCF.Terminal.Value.Undisc" localSheetId="2">'DCF (Half-Year)'!$B$35</definedName>
    <definedName name="DCF.Terminal.Value.Undisc" localSheetId="1">'DCF (Quarterly)'!$B$35</definedName>
    <definedName name="DCF.TGR" localSheetId="2">'DCF (Half-Year)'!$B$32</definedName>
    <definedName name="DCF.TGR" localSheetId="1">'DCF (Quarterly)'!$B$32</definedName>
    <definedName name="DCF.Ticker" localSheetId="2">'DCF (Half-Year)'!$A$4</definedName>
    <definedName name="DCF.Ticker" localSheetId="1">'DCF (Quarterly)'!$A$4</definedName>
    <definedName name="DCF.WC" localSheetId="2">'DCF (Half-Year)'!$E$30</definedName>
    <definedName name="DCF.WC" localSheetId="1">'DCF (Quarterly)'!$G$30</definedName>
    <definedName name="DCF_Common_ColumnHeader" localSheetId="2">'DCF (Half-Year)'!$6:$6</definedName>
    <definedName name="DCF_Common_ColumnHeader" localSheetId="1">'DCF (Quarterly)'!$6:$6</definedName>
    <definedName name="DCF_Common_QEndDate" localSheetId="2">'DCF (Half-Year)'!$5:$5</definedName>
    <definedName name="DCF_Common_QEndDate" localSheetId="1">'DCF (Quarterly)'!$5:$5</definedName>
    <definedName name="DCF_FCFF" localSheetId="2">'DCF (Half-Year)'!$25:$25</definedName>
    <definedName name="DCF_FCFF" localSheetId="1">'DCF (Quarterly)'!$25:$25</definedName>
    <definedName name="DCF_PV_FCFF" localSheetId="2">'DCF (Half-Year)'!$26:$26</definedName>
    <definedName name="DCF_PV_FCFF" localSheetId="1">'DCF (Quarterly)'!$26:$26</definedName>
    <definedName name="DCF_RemainingColumnHeader" localSheetId="2">'DCF (Half-Year)'!$E:$E</definedName>
    <definedName name="DCF_RemainingColumnHeader" localSheetId="1">'DCF (Quarterly)'!$G:$G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 i="6" l="1"/>
  <c r="D10" i="6"/>
  <c r="G10" i="6"/>
  <c r="F10" i="6"/>
  <c r="I10" i="6"/>
  <c r="H10" i="6"/>
  <c r="D10" i="7"/>
  <c r="C10" i="7"/>
  <c r="E10" i="7"/>
  <c r="F10" i="7"/>
  <c r="K10" i="7"/>
  <c r="J10" i="7"/>
  <c r="I10" i="7"/>
  <c r="H10" i="7"/>
  <c r="A15" i="6" l="1"/>
  <c r="A15" i="7"/>
  <c r="I15" i="6" l="1"/>
  <c r="H15" i="6"/>
  <c r="G15" i="6"/>
  <c r="F15" i="6"/>
  <c r="D15" i="6"/>
  <c r="C15" i="6"/>
  <c r="K15" i="7"/>
  <c r="J15" i="7"/>
  <c r="I15" i="7"/>
  <c r="H15" i="7"/>
  <c r="F15" i="7"/>
  <c r="E15" i="7"/>
  <c r="D15" i="7"/>
  <c r="C15" i="7"/>
  <c r="B53" i="6" l="1"/>
  <c r="B53" i="7"/>
  <c r="E30" i="7" l="1"/>
  <c r="D30" i="7"/>
  <c r="E29" i="7"/>
  <c r="D29" i="7"/>
  <c r="E24" i="7"/>
  <c r="D24" i="7"/>
  <c r="E23" i="7"/>
  <c r="D23" i="7"/>
  <c r="E22" i="7"/>
  <c r="D22" i="7"/>
  <c r="E21" i="7"/>
  <c r="D21" i="7"/>
  <c r="E20" i="7"/>
  <c r="D20" i="7"/>
  <c r="E19" i="7"/>
  <c r="D19" i="7"/>
  <c r="E18" i="7"/>
  <c r="D18" i="7"/>
  <c r="E17" i="7"/>
  <c r="D17" i="7"/>
  <c r="E16" i="7"/>
  <c r="D16" i="7"/>
  <c r="E14" i="7"/>
  <c r="D14" i="7"/>
  <c r="E13" i="7"/>
  <c r="D13" i="7"/>
  <c r="E12" i="7"/>
  <c r="D12" i="7"/>
  <c r="E11" i="7"/>
  <c r="D11" i="7"/>
  <c r="E8" i="7"/>
  <c r="D8" i="7"/>
  <c r="C30" i="7"/>
  <c r="C29" i="7"/>
  <c r="C24" i="7"/>
  <c r="C23" i="7"/>
  <c r="C22" i="7"/>
  <c r="C21" i="7"/>
  <c r="C20" i="7"/>
  <c r="C19" i="7"/>
  <c r="C18" i="7"/>
  <c r="C17" i="7"/>
  <c r="C16" i="7"/>
  <c r="C14" i="7"/>
  <c r="C13" i="7"/>
  <c r="C12" i="7"/>
  <c r="C11" i="7"/>
  <c r="C8" i="7"/>
  <c r="B6" i="6" l="1"/>
  <c r="G29" i="7" l="1"/>
  <c r="I21" i="6"/>
  <c r="H21" i="6"/>
  <c r="G21" i="6"/>
  <c r="F21" i="6"/>
  <c r="D21" i="6"/>
  <c r="C21" i="6"/>
  <c r="I29" i="6"/>
  <c r="H29" i="6"/>
  <c r="G29" i="6"/>
  <c r="F29" i="6"/>
  <c r="E29" i="6"/>
  <c r="D29" i="6"/>
  <c r="C29" i="6"/>
  <c r="A10" i="6"/>
  <c r="E10" i="6"/>
  <c r="E11" i="6"/>
  <c r="E12" i="6"/>
  <c r="E13" i="6"/>
  <c r="B48" i="6" l="1"/>
  <c r="A1" i="6"/>
  <c r="A18" i="6"/>
  <c r="A17" i="6"/>
  <c r="A16" i="6"/>
  <c r="E6" i="6"/>
  <c r="B5" i="6"/>
  <c r="A5" i="6"/>
  <c r="A4" i="6"/>
  <c r="A18" i="7"/>
  <c r="A17" i="7"/>
  <c r="A16" i="7"/>
  <c r="A10" i="7"/>
  <c r="E30" i="6" l="1"/>
  <c r="B43" i="6"/>
  <c r="B47" i="6"/>
  <c r="B44" i="6"/>
  <c r="E24" i="6"/>
  <c r="E23" i="6"/>
  <c r="E22" i="6"/>
  <c r="E21" i="6"/>
  <c r="E17" i="6"/>
  <c r="E16" i="6"/>
  <c r="E14" i="6"/>
  <c r="E8" i="6"/>
  <c r="E18" i="6" l="1"/>
  <c r="G10" i="7" l="1"/>
  <c r="G11" i="7"/>
  <c r="G12" i="7"/>
  <c r="G13" i="7"/>
  <c r="G6" i="7" l="1"/>
  <c r="F6" i="7" s="1"/>
  <c r="F29" i="7" s="1"/>
  <c r="B6" i="7"/>
  <c r="A5" i="7"/>
  <c r="A4" i="7"/>
  <c r="A3" i="7"/>
  <c r="A1" i="7"/>
  <c r="C6" i="7" l="1"/>
  <c r="E6" i="7"/>
  <c r="E5" i="7"/>
  <c r="F16" i="7"/>
  <c r="F12" i="7"/>
  <c r="F8" i="7"/>
  <c r="F21" i="7" s="1"/>
  <c r="F22" i="7"/>
  <c r="F11" i="7"/>
  <c r="F17" i="7"/>
  <c r="F23" i="7"/>
  <c r="F5" i="7"/>
  <c r="G5" i="7" s="1"/>
  <c r="B43" i="7"/>
  <c r="B44" i="7"/>
  <c r="B48" i="7"/>
  <c r="B47" i="7"/>
  <c r="D6" i="7"/>
  <c r="G30" i="7"/>
  <c r="H6" i="7"/>
  <c r="F30" i="7"/>
  <c r="G22" i="7"/>
  <c r="G23" i="7"/>
  <c r="G16" i="7"/>
  <c r="G8" i="7"/>
  <c r="G15" i="7"/>
  <c r="I6" i="7" l="1"/>
  <c r="I29" i="7" s="1"/>
  <c r="H29" i="7"/>
  <c r="C5" i="7"/>
  <c r="F24" i="7"/>
  <c r="G24" i="7" s="1"/>
  <c r="G21" i="7"/>
  <c r="F13" i="7"/>
  <c r="F14" i="7" s="1"/>
  <c r="D5" i="7"/>
  <c r="H5" i="7"/>
  <c r="H30" i="7"/>
  <c r="H17" i="7"/>
  <c r="H22" i="7"/>
  <c r="H11" i="7"/>
  <c r="H23" i="7"/>
  <c r="H16" i="7"/>
  <c r="H12" i="7"/>
  <c r="H8" i="7"/>
  <c r="I22" i="7"/>
  <c r="I11" i="7"/>
  <c r="I30" i="7"/>
  <c r="I17" i="7"/>
  <c r="I23" i="7"/>
  <c r="J6" i="7"/>
  <c r="J29" i="7" s="1"/>
  <c r="G14" i="7"/>
  <c r="G17" i="7"/>
  <c r="G18" i="7" s="1"/>
  <c r="G19" i="7" s="1"/>
  <c r="F18" i="7"/>
  <c r="F19" i="7" s="1"/>
  <c r="H21" i="7" l="1"/>
  <c r="I5" i="7"/>
  <c r="I8" i="7"/>
  <c r="I21" i="7" s="1"/>
  <c r="I12" i="7"/>
  <c r="I16" i="7"/>
  <c r="I18" i="7" s="1"/>
  <c r="I19" i="7" s="1"/>
  <c r="H24" i="7"/>
  <c r="H18" i="7"/>
  <c r="H19" i="7" s="1"/>
  <c r="F20" i="7"/>
  <c r="H13" i="7"/>
  <c r="H14" i="7" s="1"/>
  <c r="J30" i="7"/>
  <c r="J5" i="7"/>
  <c r="J23" i="7"/>
  <c r="J16" i="7"/>
  <c r="J12" i="7"/>
  <c r="J8" i="7"/>
  <c r="J21" i="7" s="1"/>
  <c r="J17" i="7"/>
  <c r="J22" i="7"/>
  <c r="J11" i="7"/>
  <c r="I13" i="7"/>
  <c r="I14" i="7" s="1"/>
  <c r="I24" i="7"/>
  <c r="G20" i="7"/>
  <c r="G25" i="7" s="1"/>
  <c r="G26" i="7" s="1"/>
  <c r="K6" i="7"/>
  <c r="K29" i="7" s="1"/>
  <c r="H20" i="7" l="1"/>
  <c r="H25" i="7" s="1"/>
  <c r="H26" i="7" s="1"/>
  <c r="I20" i="7"/>
  <c r="I25" i="7" s="1"/>
  <c r="J13" i="7"/>
  <c r="J14" i="7" s="1"/>
  <c r="K17" i="7"/>
  <c r="K23" i="7"/>
  <c r="K16" i="7"/>
  <c r="K12" i="7"/>
  <c r="K8" i="7"/>
  <c r="K21" i="7" s="1"/>
  <c r="K22" i="7"/>
  <c r="K11" i="7"/>
  <c r="K30" i="7"/>
  <c r="K5" i="7"/>
  <c r="J18" i="7"/>
  <c r="J19" i="7" s="1"/>
  <c r="J24" i="7"/>
  <c r="K24" i="7" l="1"/>
  <c r="A35" i="7"/>
  <c r="A36" i="7"/>
  <c r="K13" i="7"/>
  <c r="K14" i="7" s="1"/>
  <c r="J20" i="7"/>
  <c r="J25" i="7" s="1"/>
  <c r="J26" i="7" s="1"/>
  <c r="B36" i="7"/>
  <c r="I28" i="7"/>
  <c r="I26" i="7"/>
  <c r="K18" i="7"/>
  <c r="K19" i="7" s="1"/>
  <c r="K20" i="7" l="1"/>
  <c r="K25" i="7" s="1"/>
  <c r="B35" i="7" s="1"/>
  <c r="J28" i="7"/>
  <c r="B41" i="7" l="1"/>
  <c r="K26" i="7"/>
  <c r="K28" i="7"/>
  <c r="B40" i="7"/>
  <c r="B42" i="7" s="1"/>
  <c r="B37" i="7" l="1"/>
  <c r="C40" i="7"/>
  <c r="C41" i="7"/>
  <c r="B51" i="7"/>
  <c r="B55" i="7" s="1"/>
  <c r="C42" i="7"/>
  <c r="A3" i="6" l="1"/>
  <c r="C6" i="6" l="1"/>
  <c r="D6" i="6"/>
  <c r="F6" i="6"/>
  <c r="F13" i="6" l="1"/>
  <c r="F11" i="6"/>
  <c r="F12" i="6"/>
  <c r="D12" i="6"/>
  <c r="D11" i="6"/>
  <c r="D13" i="6" s="1"/>
  <c r="C12" i="6"/>
  <c r="C13" i="6"/>
  <c r="C11" i="6"/>
  <c r="C24" i="6"/>
  <c r="C18" i="6"/>
  <c r="C16" i="6"/>
  <c r="C8" i="6"/>
  <c r="C14" i="6"/>
  <c r="C19" i="6"/>
  <c r="C23" i="6"/>
  <c r="C17" i="6"/>
  <c r="C22" i="6"/>
  <c r="C20" i="6"/>
  <c r="C30" i="6"/>
  <c r="F5" i="6"/>
  <c r="F23" i="6"/>
  <c r="F22" i="6"/>
  <c r="F17" i="6"/>
  <c r="F16" i="6"/>
  <c r="F14" i="6"/>
  <c r="F8" i="6"/>
  <c r="F30" i="6"/>
  <c r="D5" i="6"/>
  <c r="E5" i="6" s="1"/>
  <c r="D23" i="6"/>
  <c r="D22" i="6"/>
  <c r="D17" i="6"/>
  <c r="D16" i="6"/>
  <c r="D14" i="6"/>
  <c r="D8" i="6"/>
  <c r="C5" i="6"/>
  <c r="D30" i="6"/>
  <c r="E15" i="6"/>
  <c r="E19" i="6" s="1"/>
  <c r="E20" i="6" s="1"/>
  <c r="E25" i="6" s="1"/>
  <c r="G6" i="6"/>
  <c r="G11" i="6" l="1"/>
  <c r="G13" i="6"/>
  <c r="G12" i="6"/>
  <c r="E26" i="6"/>
  <c r="B40" i="6" s="1"/>
  <c r="B42" i="6" s="1"/>
  <c r="B51" i="6" s="1"/>
  <c r="B55" i="6" s="1"/>
  <c r="G5" i="6"/>
  <c r="G23" i="6"/>
  <c r="G22" i="6"/>
  <c r="G17" i="6"/>
  <c r="G16" i="6"/>
  <c r="G14" i="6"/>
  <c r="G8" i="6"/>
  <c r="G30" i="6"/>
  <c r="D18" i="6"/>
  <c r="D19" i="6" s="1"/>
  <c r="D20" i="6" s="1"/>
  <c r="D24" i="6"/>
  <c r="F18" i="6"/>
  <c r="F19" i="6" s="1"/>
  <c r="F20" i="6" s="1"/>
  <c r="H6" i="6"/>
  <c r="F24" i="6"/>
  <c r="H11" i="6" l="1"/>
  <c r="H13" i="6"/>
  <c r="H12" i="6"/>
  <c r="H5" i="6"/>
  <c r="H30" i="6"/>
  <c r="H23" i="6"/>
  <c r="H22" i="6"/>
  <c r="H17" i="6"/>
  <c r="H16" i="6"/>
  <c r="H14" i="6"/>
  <c r="H8" i="6"/>
  <c r="C40" i="6"/>
  <c r="C42" i="6"/>
  <c r="G24" i="6"/>
  <c r="F25" i="6"/>
  <c r="F26" i="6" s="1"/>
  <c r="I6" i="6"/>
  <c r="G18" i="6"/>
  <c r="G19" i="6" s="1"/>
  <c r="G20" i="6" s="1"/>
  <c r="I11" i="6" l="1"/>
  <c r="I12" i="6"/>
  <c r="I13" i="6"/>
  <c r="I5" i="6"/>
  <c r="B36" i="6" s="1"/>
  <c r="I23" i="6"/>
  <c r="I22" i="6"/>
  <c r="I17" i="6"/>
  <c r="I16" i="6"/>
  <c r="I14" i="6"/>
  <c r="I8" i="6"/>
  <c r="I30" i="6"/>
  <c r="G25" i="6"/>
  <c r="G26" i="6" s="1"/>
  <c r="H18" i="6"/>
  <c r="H19" i="6" s="1"/>
  <c r="H20" i="6" s="1"/>
  <c r="H24" i="6"/>
  <c r="A36" i="6" l="1"/>
  <c r="A35" i="6"/>
  <c r="G28" i="6"/>
  <c r="H25" i="6"/>
  <c r="I18" i="6"/>
  <c r="I19" i="6" s="1"/>
  <c r="I20" i="6" s="1"/>
  <c r="I24" i="6"/>
  <c r="H28" i="6" l="1"/>
  <c r="H26" i="6"/>
  <c r="I25" i="6"/>
  <c r="B35" i="6" s="1"/>
  <c r="B41" i="6" s="1"/>
  <c r="I28" i="6" l="1"/>
  <c r="I26" i="6"/>
  <c r="C41" i="6"/>
  <c r="B37" i="6"/>
  <c r="B5" i="7" l="1"/>
  <c r="B57" i="7" s="1"/>
  <c r="B58" i="7" s="1"/>
  <c r="A58" i="7" s="1"/>
  <c r="B57" i="6"/>
  <c r="B58" i="6" s="1"/>
  <c r="A5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5" authorId="0" shapeId="0" xr:uid="{C5DE5186-0513-4B63-A98D-2CBDBCF0D774}">
      <text>
        <r>
          <rPr>
            <b/>
            <sz val="9"/>
            <color indexed="81"/>
            <rFont val="Tahoma"/>
            <family val="2"/>
          </rPr>
          <t>Canalyst:</t>
        </r>
        <r>
          <rPr>
            <sz val="9"/>
            <color indexed="81"/>
            <rFont val="Tahoma"/>
            <family val="2"/>
          </rPr>
          <t xml:space="preserve">
Becomes a stub period when it's the middle of the current year.</t>
        </r>
      </text>
    </comment>
    <comment ref="C29" authorId="0" shapeId="0" xr:uid="{119D3BE0-096D-49CB-94CD-13ACCAC58AAC}">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D29" authorId="0" shapeId="0" xr:uid="{7DE537DD-6AE8-4AD7-AD2A-31C18672D56A}">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E29" authorId="0" shapeId="0" xr:uid="{3ADEE452-AA7B-4BDC-BC29-CCD568CB3B0E}">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F29" authorId="0" shapeId="0" xr:uid="{CAF100A3-0949-456D-8CD7-427173D5D4BB}">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H29" authorId="0" shapeId="0" xr:uid="{ED3EF89F-F42C-4C86-98AF-5CEEB69B95A9}">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I29" authorId="0" shapeId="0" xr:uid="{1349F7BA-011D-4734-9F63-7D03B9379408}">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J29" authorId="0" shapeId="0" xr:uid="{0374AC28-0F64-454D-85CB-D640EEC7F0C7}">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K29" authorId="0" shapeId="0" xr:uid="{1B477518-C9D0-476D-990B-D3C28558728D}">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C30" authorId="0" shapeId="0" xr:uid="{DEE80F2E-7B0C-460C-A8A1-DED330FDF2E8}">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D30" authorId="0" shapeId="0" xr:uid="{D1FD16C4-C6D9-468C-A4BA-523A4F97DDDB}">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E30" authorId="0" shapeId="0" xr:uid="{F1E52C40-0E86-4600-980C-A53C081FB1FA}">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F30" authorId="0" shapeId="0" xr:uid="{FC7C7283-2214-42F3-99E8-D17491B2A3AA}">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H30" authorId="0" shapeId="0" xr:uid="{8491C7E7-FEDA-4386-B038-6C6717793B7F}">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I30" authorId="0" shapeId="0" xr:uid="{5ADD57B8-950B-4456-A611-AC47B701B05C}">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J30" authorId="0" shapeId="0" xr:uid="{EE4352FD-ECAC-4EC8-84DE-36092EA01055}">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K30" authorId="0" shapeId="0" xr:uid="{0511B312-6321-4930-8574-DF5F8DDCCD4A}">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B53" authorId="0" shapeId="0" xr:uid="{71B38227-5FAA-4012-BE95-8A0C244E533A}">
      <text>
        <r>
          <rPr>
            <b/>
            <sz val="9"/>
            <color indexed="81"/>
            <rFont val="Tahoma"/>
            <family val="2"/>
          </rPr>
          <t>Canalyst:</t>
        </r>
        <r>
          <rPr>
            <sz val="9"/>
            <color indexed="81"/>
            <rFont val="Tahoma"/>
            <family val="2"/>
          </rPr>
          <t xml:space="preserve">
Using built in MRQ weighted S/O. IPO weighted S/O will be prioritized. User may want to update this value manually to reflect any changes in S/O.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AC60B855-F1FA-4401-848A-4BC574902591}">
      <text>
        <r>
          <rPr>
            <b/>
            <sz val="9"/>
            <color indexed="81"/>
            <rFont val="Tahoma"/>
            <family val="2"/>
          </rPr>
          <t>Canalyst:</t>
        </r>
        <r>
          <rPr>
            <sz val="9"/>
            <color indexed="81"/>
            <rFont val="Tahoma"/>
            <family val="2"/>
          </rPr>
          <t xml:space="preserve">
Becomes a stub period when it's the middle of the current year.</t>
        </r>
      </text>
    </comment>
    <comment ref="C29" authorId="0" shapeId="0" xr:uid="{942811E5-BC6D-40FD-8B7E-FB5D8DE86EB4}">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D29" authorId="0" shapeId="0" xr:uid="{042DAEB0-D88E-4DDA-807E-EAF3BD3D97CE}">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F29" authorId="0" shapeId="0" xr:uid="{0633A650-BD47-4118-B6F4-802C4C1757D3}">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G29" authorId="0" shapeId="0" xr:uid="{910A043D-80B9-4257-983C-87C4F5A50391}">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H29" authorId="0" shapeId="0" xr:uid="{96640A81-10FE-486F-9BDC-CDF4D0012FAE}">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I29" authorId="0" shapeId="0" xr:uid="{D6CC48BE-53AE-4D39-BC79-EA966E8A4F02}">
      <text>
        <r>
          <rPr>
            <b/>
            <sz val="9"/>
            <color indexed="81"/>
            <rFont val="Tahoma"/>
            <family val="2"/>
          </rPr>
          <t xml:space="preserve">Canalyst:
</t>
        </r>
        <r>
          <rPr>
            <sz val="9"/>
            <color indexed="81"/>
            <rFont val="Tahoma"/>
            <family val="2"/>
          </rPr>
          <t xml:space="preserve">Using built-in Capex forecast.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C30" authorId="0" shapeId="0" xr:uid="{FCBCE2F8-5706-44C6-A33B-4421681C447B}">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D30" authorId="0" shapeId="0" xr:uid="{F0DA4D49-8387-4720-B55C-5C7A907E0CB4}">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F30" authorId="0" shapeId="0" xr:uid="{86E0A157-08FA-4B3E-8C89-C3678EB84F30}">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G30" authorId="0" shapeId="0" xr:uid="{7890647C-8915-4BBF-992B-EB218E558F79}">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H30" authorId="0" shapeId="0" xr:uid="{1965910B-3A50-4205-B86D-700F8C4D17CD}">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I30" authorId="0" shapeId="0" xr:uid="{483700E5-669A-45B2-998D-59756A42B634}">
      <text>
        <r>
          <rPr>
            <b/>
            <sz val="9"/>
            <color indexed="81"/>
            <rFont val="Tahoma"/>
            <family val="2"/>
          </rPr>
          <t xml:space="preserve">Canalyst:
</t>
        </r>
        <r>
          <rPr>
            <sz val="9"/>
            <color indexed="81"/>
            <rFont val="Tahoma"/>
            <family val="2"/>
          </rPr>
          <t xml:space="preserve">Using built-in WC forecast (if it exists). User may want to hardcode their own assumption manually. Hardcoded assumptions will not impact the </t>
        </r>
        <r>
          <rPr>
            <i/>
            <sz val="9"/>
            <color indexed="81"/>
            <rFont val="Tahoma"/>
            <family val="2"/>
          </rPr>
          <t>Model</t>
        </r>
        <r>
          <rPr>
            <sz val="9"/>
            <color indexed="81"/>
            <rFont val="Tahoma"/>
            <family val="2"/>
          </rPr>
          <t xml:space="preserve"> worksheet.</t>
        </r>
      </text>
    </comment>
    <comment ref="B53" authorId="0" shapeId="0" xr:uid="{7CE31C25-7E1C-40F0-86D3-4281E4C41782}">
      <text>
        <r>
          <rPr>
            <b/>
            <sz val="9"/>
            <color indexed="81"/>
            <rFont val="Tahoma"/>
            <family val="2"/>
          </rPr>
          <t>Canalyst:</t>
        </r>
        <r>
          <rPr>
            <sz val="9"/>
            <color indexed="81"/>
            <rFont val="Tahoma"/>
            <family val="2"/>
          </rPr>
          <t xml:space="preserve">
Using built in MRQ weighted S/O. IPO weighted S/O will be prioritized. User may want to update this value manually to reflect any changes in S/O.</t>
        </r>
      </text>
    </comment>
  </commentList>
</comments>
</file>

<file path=xl/sharedStrings.xml><?xml version="1.0" encoding="utf-8"?>
<sst xmlns="http://schemas.openxmlformats.org/spreadsheetml/2006/main" count="128" uniqueCount="85">
  <si>
    <t>Most Recent Quarter:</t>
  </si>
  <si>
    <t>Discounted Cash Flow Analysis</t>
  </si>
  <si>
    <t>Net Revenue</t>
  </si>
  <si>
    <t>Operating Cash Flow before WC (Levered)</t>
  </si>
  <si>
    <t>After Tax Interest Expense</t>
  </si>
  <si>
    <t>Operating Cash Flow before WC (Unlevered)</t>
  </si>
  <si>
    <t>Capex</t>
  </si>
  <si>
    <t>Acquisition</t>
  </si>
  <si>
    <t>Divestiture</t>
  </si>
  <si>
    <t>Change in WC</t>
  </si>
  <si>
    <t>Free Cash Flow to Firm (FCFF)</t>
  </si>
  <si>
    <t>Present Value of FCFF</t>
  </si>
  <si>
    <t>FCFF Growth Rate</t>
  </si>
  <si>
    <t>Capex, as % of Net Revenue</t>
  </si>
  <si>
    <t>Change in WC, as % of Net Revenue</t>
  </si>
  <si>
    <t>FCFF Terminal Growth Rate</t>
  </si>
  <si>
    <t>Discount Rate</t>
  </si>
  <si>
    <t>Implied Terminal Multiple</t>
  </si>
  <si>
    <t>Present Value</t>
  </si>
  <si>
    <t>% of EV</t>
  </si>
  <si>
    <t>Sum of Present Value of Projected FCFF</t>
  </si>
  <si>
    <t>Present Value of Terminal Value</t>
  </si>
  <si>
    <t>Implied Enterprise Value, mm</t>
  </si>
  <si>
    <t>Less: Debt</t>
  </si>
  <si>
    <t>Less: Operating Leases</t>
  </si>
  <si>
    <t>Less: Preferred Equity</t>
  </si>
  <si>
    <t>Less: Unfunded Pension Liabilities</t>
  </si>
  <si>
    <t>Less: Noncontrolling Interest</t>
  </si>
  <si>
    <t>Plus: Cash &amp; Cash Equiv.</t>
  </si>
  <si>
    <t>Plus: Equity Investments</t>
  </si>
  <si>
    <t>Other Adjustments</t>
  </si>
  <si>
    <t>Implied Equity Value, mm</t>
  </si>
  <si>
    <t>Diluted Shares Outstanding</t>
  </si>
  <si>
    <t>Implied Share Price</t>
  </si>
  <si>
    <t>Last Price</t>
  </si>
  <si>
    <t>Introduction</t>
  </si>
  <si>
    <t>1.</t>
  </si>
  <si>
    <t>2.</t>
  </si>
  <si>
    <t>3.</t>
  </si>
  <si>
    <t>+</t>
  </si>
  <si>
    <t>Change Log</t>
  </si>
  <si>
    <t>Date</t>
  </si>
  <si>
    <t>Version</t>
  </si>
  <si>
    <t>Detailed Changes</t>
  </si>
  <si>
    <t>Formatting and Color Legend</t>
  </si>
  <si>
    <t>Disclaimer</t>
  </si>
  <si>
    <t>The key output of this analysis is the company's implied share price.</t>
  </si>
  <si>
    <t>Additional Notes</t>
  </si>
  <si>
    <t>Extending the Time Horizon of the DCF Calculation</t>
  </si>
  <si>
    <t>V.4.2</t>
  </si>
  <si>
    <r>
      <rPr>
        <b/>
        <sz val="8"/>
        <color rgb="FF000000"/>
        <rFont val="Calibri"/>
        <family val="2"/>
        <scheme val="minor"/>
      </rPr>
      <t xml:space="preserve">Disclaimer: </t>
    </r>
    <r>
      <rPr>
        <sz val="8"/>
        <color rgb="FF000000"/>
        <rFont val="Calibri"/>
        <family val="2"/>
        <scheme val="minor"/>
      </rPr>
      <t>Access to and use of this drop-in sheet, including the data and any third party data contained herein (this “Drop-in Sheet”) is subject to Canalyst Financial Modeling Corporation’s (“Company”) Terms of Use that you accepted prior to accessing this Drop-in Sheet and the applicable Service Agreement (collectively, the “Agreements”) between the Company and you (or a corporate entity that has authorized you to access and use this Drop-in Sheet on its behalf in accordance with the terms of such Service Agreement). BY CONTINUING TO ACCESS OR USE THIS DROP-IN SHEET, YOU EXPRESSLY AGREE TO THE TERMS AND CONDITIONS OF SUCH AGREEMENTS.</t>
    </r>
    <r>
      <rPr>
        <b/>
        <sz val="8"/>
        <color rgb="FF000000"/>
        <rFont val="Calibri"/>
        <family val="2"/>
        <scheme val="minor"/>
      </rPr>
      <t xml:space="preserve">
This Drop-in Sheet is designed for use with the Company services (the “Services”) and is for internal use only and shall not be accessed or used for any other purpose. This Drop-in Sheet is of a confidential nature and contains proprietary information exclusively owned by the Company and certain of its licensors.  Unless prior written consent by Company and its licensors has been provided to you, you may not distribute or otherwise furnish this Drop-in Sheet to any third party, nor use or permit anyone to use this Drop-in Sheet for any unlawful or unauthorized purpose. 
</t>
    </r>
    <r>
      <rPr>
        <sz val="8"/>
        <color rgb="FF000000"/>
        <rFont val="Calibri"/>
        <family val="2"/>
        <scheme val="minor"/>
      </rPr>
      <t>This Drop-in Sheet does not constitute investment advice by the Company or any of its licensors. Reference to a particular investment or security, credit rating or any observation concerning a security or investment in this Drop-in Sheet is not a recommendation or solicitation to buy, sell or hold such investment or security or make any other investment decisions. For greater certainty, any forecasts or forward-looking information expressed herein are for illustrative purposes only and do not purport to express any view on what may transpire. Neither the Company nor any of its licensors have performed company-specific research on any projected information contained herein or in the Services, as such, it is your responsibility to express your own views on projected results.  This Drop-in Sheet does not guarantee future performance and undue reliance should not be placed on such.  You are solely responsible for evaluating the merits and risks of any investment based on your own business and financial expertise, the business and financial expertise of professional advisors with whom you have consulted, your financial situation and risk tolerance. Neither the Company, nor any of its licensors, undertake any liability with respect to your reliance on this Drop-in Sheet or the related Services.</t>
    </r>
    <r>
      <rPr>
        <b/>
        <sz val="8"/>
        <color rgb="FF000000"/>
        <rFont val="Calibri"/>
        <family val="2"/>
        <scheme val="minor"/>
      </rPr>
      <t xml:space="preserve">
THIS DROP-IN SHEET IS PROVIDED “AS IS” AND ON AN “AS AVAILABLE” BASIS ONLY, WITHOUT WARRANTIES OR CONDITIONS OF ANY KIND. NEITHER COMPANY NOR ANY OF ITS LICENSORS NOR THEIR RESPECTIVE AFFILIATES OR SUPPLIERS HAVE LIABILITY FOR THE ACCURACY, TIMELINESS OR COMPLETENESS OF THIS DROP-IN SHEET OR THE RELATED SERVICES, OR FOR DELAYS, INTERRUPTIONS OR OMISSIONS HEREIN, NOR FOR ANY LOST PROFITS, INDIRECT, SPECIAL OR CONSEQUENTIAL DAMAGES. 
© 2015-2021 Canalyst. All rights reserved.</t>
    </r>
  </si>
  <si>
    <t>V.4.3</t>
  </si>
  <si>
    <t>D&amp;A</t>
  </si>
  <si>
    <t>SBC</t>
  </si>
  <si>
    <t>Other</t>
  </si>
  <si>
    <t>Most Recent Period:</t>
  </si>
  <si>
    <t>4.</t>
  </si>
  <si>
    <t>Changes to Interest Expense calculation, Capex as a % of Net Revenue as a driver, IPO and ADR compatibility, and added CFO before WC breakdown.</t>
  </si>
  <si>
    <r>
      <t xml:space="preserve">The </t>
    </r>
    <r>
      <rPr>
        <i/>
        <sz val="11"/>
        <color theme="1"/>
        <rFont val="Calibri"/>
        <family val="2"/>
        <scheme val="minor"/>
      </rPr>
      <t xml:space="preserve">Discounted Cash Flow (DCF) </t>
    </r>
    <r>
      <rPr>
        <sz val="11"/>
        <color theme="1"/>
        <rFont val="Calibri"/>
        <family val="2"/>
        <scheme val="minor"/>
      </rPr>
      <t xml:space="preserve">worksheet calculates the implied enterprise value of a company using its future free cash flows. The free cash flows are calculated using metrics directly pulled from the </t>
    </r>
    <r>
      <rPr>
        <i/>
        <sz val="11"/>
        <color theme="1"/>
        <rFont val="Calibri"/>
        <family val="2"/>
        <scheme val="minor"/>
      </rPr>
      <t xml:space="preserve">Model </t>
    </r>
    <r>
      <rPr>
        <sz val="11"/>
        <color theme="1"/>
        <rFont val="Calibri"/>
        <family val="2"/>
        <scheme val="minor"/>
      </rPr>
      <t>worksheet.</t>
    </r>
  </si>
  <si>
    <r>
      <t>Note:</t>
    </r>
    <r>
      <rPr>
        <sz val="11"/>
        <color theme="1"/>
        <rFont val="Calibri"/>
        <family val="2"/>
        <scheme val="minor"/>
      </rPr>
      <t xml:space="preserve"> Ensure that you have selected the entire column before you copy and paste it. To select an entire column, click on the column letter on the top bar of the Excel worksheet.</t>
    </r>
  </si>
  <si>
    <r>
      <t xml:space="preserve">Extend the </t>
    </r>
    <r>
      <rPr>
        <i/>
        <sz val="11"/>
        <color theme="1"/>
        <rFont val="Calibri"/>
        <family val="2"/>
        <scheme val="minor"/>
      </rPr>
      <t xml:space="preserve">Model </t>
    </r>
    <r>
      <rPr>
        <sz val="11"/>
        <color theme="1"/>
        <rFont val="Calibri"/>
        <family val="2"/>
        <scheme val="minor"/>
      </rPr>
      <t xml:space="preserve">worksheet of the company's model: Copy and paste the last annual column of the </t>
    </r>
    <r>
      <rPr>
        <i/>
        <sz val="11"/>
        <color theme="1"/>
        <rFont val="Calibri"/>
        <family val="2"/>
        <scheme val="minor"/>
      </rPr>
      <t>Model</t>
    </r>
    <r>
      <rPr>
        <sz val="11"/>
        <color theme="1"/>
        <rFont val="Calibri"/>
        <family val="2"/>
        <scheme val="minor"/>
      </rPr>
      <t xml:space="preserve"> worksheet to the columns on the right (you can extend the model as far out as you'd like).</t>
    </r>
  </si>
  <si>
    <t>Updating and Troubleshooting the DCF Template</t>
  </si>
  <si>
    <t>DCF Drop-in Template</t>
  </si>
  <si>
    <t>Adding the DCF Worksheet to a Canalyst Model</t>
  </si>
  <si>
    <r>
      <t xml:space="preserve">In Excel, open both this </t>
    </r>
    <r>
      <rPr>
        <i/>
        <sz val="11"/>
        <color theme="1"/>
        <rFont val="Calibri"/>
        <family val="2"/>
        <scheme val="minor"/>
      </rPr>
      <t xml:space="preserve">DCF </t>
    </r>
    <r>
      <rPr>
        <sz val="11"/>
        <color theme="1"/>
        <rFont val="Calibri"/>
        <family val="2"/>
        <scheme val="minor"/>
      </rPr>
      <t xml:space="preserve">file and the Canalyst model you want to add the </t>
    </r>
    <r>
      <rPr>
        <i/>
        <sz val="11"/>
        <color theme="1"/>
        <rFont val="Calibri"/>
        <family val="2"/>
        <scheme val="minor"/>
      </rPr>
      <t>DCF</t>
    </r>
    <r>
      <rPr>
        <sz val="11"/>
        <color theme="1"/>
        <rFont val="Calibri"/>
        <family val="2"/>
        <scheme val="minor"/>
      </rPr>
      <t xml:space="preserve"> template to.</t>
    </r>
  </si>
  <si>
    <r>
      <rPr>
        <u/>
        <sz val="11"/>
        <color theme="1"/>
        <rFont val="Calibri"/>
        <family val="2"/>
        <scheme val="minor"/>
      </rPr>
      <t>Note:</t>
    </r>
    <r>
      <rPr>
        <sz val="11"/>
        <color theme="1"/>
        <rFont val="Calibri"/>
        <family val="2"/>
        <scheme val="minor"/>
      </rPr>
      <t xml:space="preserve"> If the company model is in QQHQQHY layout, use the </t>
    </r>
    <r>
      <rPr>
        <i/>
        <sz val="11"/>
        <color theme="1"/>
        <rFont val="Calibri"/>
        <family val="2"/>
        <scheme val="minor"/>
      </rPr>
      <t>DCF (Half-Year)</t>
    </r>
    <r>
      <rPr>
        <sz val="11"/>
        <color theme="1"/>
        <rFont val="Calibri"/>
        <family val="2"/>
        <scheme val="minor"/>
      </rPr>
      <t xml:space="preserve"> worksheet</t>
    </r>
  </si>
  <si>
    <t xml:space="preserve">At the bottom of your Excel window, right click on the chosen DCF worksheet and select 'Move or Copy…' to the Canalyst model. </t>
  </si>
  <si>
    <r>
      <t>Note:</t>
    </r>
    <r>
      <rPr>
        <sz val="11"/>
        <color theme="1"/>
        <rFont val="Calibri"/>
        <family val="2"/>
        <scheme val="minor"/>
      </rPr>
      <t xml:space="preserve"> You do not need to 'Move or Copy…' the </t>
    </r>
    <r>
      <rPr>
        <i/>
        <sz val="11"/>
        <color theme="1"/>
        <rFont val="Calibri"/>
        <family val="2"/>
        <scheme val="minor"/>
      </rPr>
      <t>Instructions</t>
    </r>
    <r>
      <rPr>
        <sz val="11"/>
        <color theme="1"/>
        <rFont val="Calibri"/>
        <family val="2"/>
        <scheme val="minor"/>
      </rPr>
      <t xml:space="preserve"> worksheet or the other DCF worksheet to the Canalyst model</t>
    </r>
  </si>
  <si>
    <r>
      <t xml:space="preserve">Once your chosen DCF worksheet is in the Canalyst model, press 'CTRL + H' and replace all '=' with '=' to refresh all the formulas. This will link the metrics in the DCF worksheet back to the </t>
    </r>
    <r>
      <rPr>
        <i/>
        <sz val="11"/>
        <color theme="1"/>
        <rFont val="Calibri"/>
        <family val="2"/>
        <scheme val="minor"/>
      </rPr>
      <t xml:space="preserve">Model </t>
    </r>
    <r>
      <rPr>
        <sz val="11"/>
        <color theme="1"/>
        <rFont val="Calibri"/>
        <family val="2"/>
        <scheme val="minor"/>
      </rPr>
      <t>worksheet.</t>
    </r>
  </si>
  <si>
    <r>
      <t>Determine</t>
    </r>
    <r>
      <rPr>
        <i/>
        <sz val="11"/>
        <color theme="1"/>
        <rFont val="Calibri"/>
        <family val="2"/>
        <scheme val="minor"/>
      </rPr>
      <t xml:space="preserve"> </t>
    </r>
    <r>
      <rPr>
        <sz val="11"/>
        <color theme="1"/>
        <rFont val="Calibri"/>
        <family val="2"/>
        <scheme val="minor"/>
      </rPr>
      <t>which DCF</t>
    </r>
    <r>
      <rPr>
        <i/>
        <sz val="11"/>
        <color theme="1"/>
        <rFont val="Calibri"/>
        <family val="2"/>
        <scheme val="minor"/>
      </rPr>
      <t xml:space="preserve"> </t>
    </r>
    <r>
      <rPr>
        <sz val="11"/>
        <color theme="1"/>
        <rFont val="Calibri"/>
        <family val="2"/>
        <scheme val="minor"/>
      </rPr>
      <t xml:space="preserve">worksheet (Quarterly vs. Half-Year) is appropriate for the company. </t>
    </r>
  </si>
  <si>
    <r>
      <t>Certain Canalyst models may not have the defined named range(s) required by the DCF worksheet. Please reach out to us for assistance in ensuring their compatibility with the DCF worksheet</t>
    </r>
    <r>
      <rPr>
        <i/>
        <sz val="11"/>
        <rFont val="Calibri"/>
        <family val="2"/>
        <scheme val="minor"/>
      </rPr>
      <t>.</t>
    </r>
  </si>
  <si>
    <t xml:space="preserve">If you wish to customize the DCF worksheet, please contact your Product Analyst or support@canalyst.com. </t>
  </si>
  <si>
    <t xml:space="preserve">In the event where we change Canalyst defined name ranges used in the DCF worksheet, we may update the DCF worksheet to reflect the changes. You will need to download the updated DCF worksheet from the Web Portal. </t>
  </si>
  <si>
    <r>
      <rPr>
        <sz val="11"/>
        <color rgb="FFFF0000"/>
        <rFont val="Calibri"/>
        <family val="2"/>
        <scheme val="minor"/>
      </rPr>
      <t>Red</t>
    </r>
    <r>
      <rPr>
        <sz val="11"/>
        <color rgb="FF0000FF"/>
        <rFont val="Calibri"/>
        <family val="2"/>
        <scheme val="minor"/>
      </rPr>
      <t xml:space="preserve"> </t>
    </r>
    <r>
      <rPr>
        <sz val="11"/>
        <color theme="1"/>
        <rFont val="Calibri"/>
        <family val="2"/>
        <scheme val="minor"/>
      </rPr>
      <t>font in the DCF worksheet highlights the key inputs that you can change</t>
    </r>
  </si>
  <si>
    <t>The DCF worksheet may not work on Energy and Financials models</t>
  </si>
  <si>
    <r>
      <t>Extend the DCF</t>
    </r>
    <r>
      <rPr>
        <i/>
        <sz val="11"/>
        <color theme="1"/>
        <rFont val="Calibri"/>
        <family val="2"/>
        <scheme val="minor"/>
      </rPr>
      <t xml:space="preserve"> </t>
    </r>
    <r>
      <rPr>
        <sz val="11"/>
        <color theme="1"/>
        <rFont val="Calibri"/>
        <family val="2"/>
        <scheme val="minor"/>
      </rPr>
      <t xml:space="preserve">worksheet: Copy and paste the last column of the DCF worksheet to the columns on the right. Make sure you match your desired DCF time horizon to that of the </t>
    </r>
    <r>
      <rPr>
        <i/>
        <sz val="11"/>
        <color theme="1"/>
        <rFont val="Calibri"/>
        <family val="2"/>
        <scheme val="minor"/>
      </rPr>
      <t xml:space="preserve">Model </t>
    </r>
    <r>
      <rPr>
        <sz val="11"/>
        <color theme="1"/>
        <rFont val="Calibri"/>
        <family val="2"/>
        <scheme val="minor"/>
      </rPr>
      <t>worksheet.</t>
    </r>
  </si>
  <si>
    <r>
      <t xml:space="preserve">The DCF worksheet will automatically populate once it is extended to the same time horizon as the </t>
    </r>
    <r>
      <rPr>
        <i/>
        <sz val="11"/>
        <color theme="1"/>
        <rFont val="Calibri"/>
        <family val="2"/>
        <scheme val="minor"/>
      </rPr>
      <t xml:space="preserve">Model </t>
    </r>
    <r>
      <rPr>
        <sz val="11"/>
        <color theme="1"/>
        <rFont val="Calibri"/>
        <family val="2"/>
        <scheme val="minor"/>
      </rPr>
      <t>worksheet.</t>
    </r>
  </si>
  <si>
    <t>V.4.4</t>
  </si>
  <si>
    <t>V.4.5</t>
  </si>
  <si>
    <t>Changes to Diluted Shares Outstanding formula.</t>
  </si>
  <si>
    <r>
      <t xml:space="preserve">Changes to </t>
    </r>
    <r>
      <rPr>
        <i/>
        <sz val="11"/>
        <rFont val="Calibri"/>
        <family val="2"/>
        <scheme val="minor"/>
      </rPr>
      <t>DCF (Quarterly)</t>
    </r>
    <r>
      <rPr>
        <sz val="11"/>
        <rFont val="Calibri"/>
        <family val="2"/>
        <scheme val="minor"/>
      </rPr>
      <t xml:space="preserve"> worksheet to fix 'Remaining' calculations for FY end models.</t>
    </r>
  </si>
  <si>
    <t>V.4.6</t>
  </si>
  <si>
    <t>Changes to Interest Expense calculation.</t>
  </si>
  <si>
    <t>V.4.7</t>
  </si>
  <si>
    <t>Changes to Net Income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</si>
</sst>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164" formatCode="_-&quot;$&quot;* #,##0.00_-;\-&quot;$&quot;* #,##0.00_-;_-&quot;$&quot;* &quot;-&quot;??_-;_-@_-"/>
    <numFmt numFmtId="165" formatCode="_(* #,##0.0_);_(* \(#,##0.0\);_(* &quot;-&quot;??_);@"/>
    <numFmt numFmtId="166" formatCode="&quot; DCF as of:   &quot;\ yyyy/mm/dd"/>
    <numFmt numFmtId="167" formatCode="_(* #,##0.0_);_(* \(#,##0.0\);_(* &quot;-&quot;??_);_(&quot;Ticker:   &quot;@_)"/>
    <numFmt numFmtId="168" formatCode="_(* #,##0.0_);_(* \(#,##0.0\);_(* &quot; - &quot;??_);_(&quot;Last Price (&quot;@&quot;) &quot;_)"/>
    <numFmt numFmtId="169" formatCode="_(* #,##0.0_);_(* \(#,##0.0\);_(* &quot;-&quot;??_);_(@_)"/>
    <numFmt numFmtId="170" formatCode="_(* #,##0_);_(* \(#,##0\);_(* &quot;-&quot;??_);_(@_)"/>
    <numFmt numFmtId="171" formatCode="_(* #,##0_);_(* \(#,##0\);_(* &quot;-&quot;??_);_(&quot;Remaining &quot;@_)"/>
    <numFmt numFmtId="172" formatCode="_(* 0.0%_);_(* \-0.0%_);_(* &quot;-&quot;??_);_(@_)"/>
    <numFmt numFmtId="173" formatCode="_(* 0.0%_);_(* \-0.0%_);_(* &quot;0.0%&quot;_);_(@_)"/>
    <numFmt numFmtId="174" formatCode="_(* 0.0\ \x_);\ _(* &quot;n/a&quot;_);_(* &quot;-&quot;??_);_(@_)"/>
    <numFmt numFmtId="175" formatCode="_(&quot;$&quot;* 0.00_);_(&quot;$&quot;* \(0.00\);_(&quot;$&quot;* &quot;-&quot;??_);_(@_)"/>
    <numFmt numFmtId="176" formatCode="_(* 0.0%_);_(* \(0.0%\);_(* &quot;-&quot;??_);_(@_)"/>
    <numFmt numFmtId="177" formatCode="[$-F800]dddd\,\ mmmm\ dd\,\ yyyy"/>
  </numFmts>
  <fonts count="2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22"/>
      <name val="Calibri"/>
      <family val="2"/>
      <scheme val="minor"/>
    </font>
    <font>
      <sz val="11"/>
      <name val="Calibri"/>
      <family val="2"/>
    </font>
    <font>
      <b/>
      <i/>
      <sz val="11"/>
      <name val="Calibri"/>
      <family val="2"/>
      <scheme val="minor"/>
    </font>
    <font>
      <b/>
      <sz val="11"/>
      <name val="Calibri"/>
      <family val="2"/>
      <scheme val="minor"/>
    </font>
    <font>
      <b/>
      <sz val="11"/>
      <name val="Calibri"/>
      <family val="2"/>
    </font>
    <font>
      <b/>
      <sz val="11"/>
      <color theme="0"/>
      <name val="Calibri"/>
      <family val="2"/>
    </font>
    <font>
      <sz val="11"/>
      <color theme="0"/>
      <name val="Calibri"/>
      <family val="2"/>
    </font>
    <font>
      <i/>
      <sz val="11"/>
      <name val="Calibri"/>
      <family val="2"/>
    </font>
    <font>
      <i/>
      <sz val="11"/>
      <color rgb="FFFF0000"/>
      <name val="Calibri"/>
      <family val="2"/>
    </font>
    <font>
      <sz val="11"/>
      <color rgb="FFFF0000"/>
      <name val="Calibri"/>
      <family val="2"/>
    </font>
    <font>
      <b/>
      <i/>
      <sz val="11"/>
      <name val="Calibri"/>
      <family val="2"/>
    </font>
    <font>
      <b/>
      <sz val="11"/>
      <color rgb="FFFF0000"/>
      <name val="Calibri"/>
      <family val="2"/>
    </font>
    <font>
      <b/>
      <sz val="9"/>
      <color indexed="81"/>
      <name val="Tahoma"/>
      <family val="2"/>
    </font>
    <font>
      <sz val="9"/>
      <color indexed="81"/>
      <name val="Tahoma"/>
      <family val="2"/>
    </font>
    <font>
      <i/>
      <sz val="11"/>
      <color theme="1"/>
      <name val="Calibri"/>
      <family val="2"/>
      <scheme val="minor"/>
    </font>
    <font>
      <sz val="11"/>
      <color theme="1"/>
      <name val="Calibri"/>
      <family val="2"/>
      <scheme val="minor"/>
    </font>
    <font>
      <sz val="11"/>
      <name val="Calibri"/>
      <family val="2"/>
      <scheme val="minor"/>
    </font>
    <font>
      <b/>
      <sz val="20"/>
      <name val="Calibri"/>
      <family val="2"/>
    </font>
    <font>
      <b/>
      <sz val="11"/>
      <color rgb="FFFFFFFF"/>
      <name val="Calibri"/>
      <family val="2"/>
      <scheme val="minor"/>
    </font>
    <font>
      <u/>
      <sz val="11"/>
      <color theme="1"/>
      <name val="Calibri"/>
      <family val="2"/>
      <scheme val="minor"/>
    </font>
    <font>
      <sz val="11"/>
      <color rgb="FF0000FF"/>
      <name val="Calibri"/>
      <family val="2"/>
      <scheme val="minor"/>
    </font>
    <font>
      <i/>
      <sz val="11"/>
      <name val="Calibri"/>
      <family val="2"/>
      <scheme val="minor"/>
    </font>
    <font>
      <sz val="8"/>
      <color rgb="FF000000"/>
      <name val="Calibri"/>
      <family val="2"/>
      <scheme val="minor"/>
    </font>
    <font>
      <b/>
      <sz val="8"/>
      <color rgb="FF000000"/>
      <name val="Calibri"/>
      <family val="2"/>
      <scheme val="minor"/>
    </font>
    <font>
      <i/>
      <sz val="9"/>
      <color indexed="81"/>
      <name val="Tahoma"/>
      <family val="2"/>
    </font>
  </fonts>
  <fills count="11">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2F2F2"/>
        <bgColor indexed="64"/>
      </patternFill>
    </fill>
    <fill>
      <patternFill patternType="solid">
        <fgColor rgb="FFFBCE20"/>
        <bgColor indexed="64"/>
      </patternFill>
    </fill>
    <fill>
      <patternFill patternType="solid">
        <fgColor rgb="FF89E0FF"/>
        <bgColor indexed="64"/>
      </patternFill>
    </fill>
    <fill>
      <patternFill patternType="solid">
        <fgColor theme="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000000"/>
        <bgColor indexed="64"/>
      </patternFill>
    </fill>
  </fills>
  <borders count="15">
    <border>
      <left/>
      <right/>
      <top/>
      <bottom/>
      <diagonal/>
    </border>
    <border>
      <left/>
      <right/>
      <top/>
      <bottom style="thin">
        <color auto="1"/>
      </bottom>
      <diagonal/>
    </border>
    <border>
      <left/>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64"/>
      </left>
      <right/>
      <top style="thin">
        <color indexed="64"/>
      </top>
      <bottom/>
      <diagonal/>
    </border>
    <border>
      <left/>
      <right style="thin">
        <color auto="1"/>
      </right>
      <top style="thin">
        <color auto="1"/>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style="thin">
        <color auto="1"/>
      </right>
      <top/>
      <bottom style="thin">
        <color auto="1"/>
      </bottom>
      <diagonal/>
    </border>
  </borders>
  <cellStyleXfs count="10">
    <xf numFmtId="0" fontId="0" fillId="0" borderId="0"/>
    <xf numFmtId="0" fontId="3" fillId="0" borderId="0" applyNumberFormat="0" applyFill="0" applyBorder="0" applyAlignment="0" applyProtection="0"/>
    <xf numFmtId="0" fontId="5" fillId="0" borderId="0"/>
    <xf numFmtId="0" fontId="5" fillId="0" borderId="0"/>
    <xf numFmtId="44" fontId="5" fillId="0" borderId="0" applyFont="0" applyFill="0" applyBorder="0" applyAlignment="0" applyProtection="0"/>
    <xf numFmtId="164" fontId="5" fillId="0" borderId="0" applyFont="0" applyFill="0" applyBorder="0" applyAlignment="0" applyProtection="0"/>
    <xf numFmtId="0" fontId="5" fillId="0" borderId="0"/>
    <xf numFmtId="0" fontId="19" fillId="0" borderId="0"/>
    <xf numFmtId="0" fontId="19" fillId="0" borderId="0"/>
    <xf numFmtId="164" fontId="5" fillId="0" borderId="0" applyFont="0" applyFill="0" applyBorder="0" applyAlignment="0" applyProtection="0"/>
  </cellStyleXfs>
  <cellXfs count="142">
    <xf numFmtId="0" fontId="0" fillId="0" borderId="0" xfId="0"/>
    <xf numFmtId="165" fontId="4" fillId="2" borderId="0" xfId="1" applyNumberFormat="1" applyFont="1" applyFill="1" applyBorder="1" applyAlignment="1">
      <alignment horizontal="left"/>
    </xf>
    <xf numFmtId="0" fontId="5" fillId="3" borderId="0" xfId="2" applyFill="1"/>
    <xf numFmtId="17" fontId="6" fillId="3" borderId="0" xfId="2" applyNumberFormat="1" applyFont="1" applyFill="1" applyAlignment="1">
      <alignment horizontal="center"/>
    </xf>
    <xf numFmtId="166" fontId="7" fillId="4" borderId="0" xfId="3" applyNumberFormat="1" applyFont="1" applyFill="1" applyAlignment="1">
      <alignment horizontal="left"/>
    </xf>
    <xf numFmtId="165" fontId="1" fillId="4" borderId="0" xfId="3" applyNumberFormat="1" applyFont="1" applyFill="1" applyAlignment="1">
      <alignment horizontal="center"/>
    </xf>
    <xf numFmtId="167" fontId="2" fillId="4" borderId="0" xfId="3" applyNumberFormat="1" applyFont="1" applyFill="1" applyAlignment="1">
      <alignment horizontal="left"/>
    </xf>
    <xf numFmtId="168" fontId="2" fillId="4" borderId="0" xfId="3" applyNumberFormat="1" applyFont="1" applyFill="1" applyAlignment="1">
      <alignment horizontal="left"/>
    </xf>
    <xf numFmtId="2" fontId="7" fillId="4" borderId="0" xfId="4" applyNumberFormat="1" applyFont="1" applyFill="1" applyBorder="1" applyAlignment="1">
      <alignment horizontal="center"/>
    </xf>
    <xf numFmtId="169" fontId="7" fillId="3" borderId="0" xfId="2" applyNumberFormat="1" applyFont="1" applyFill="1"/>
    <xf numFmtId="0" fontId="7" fillId="5" borderId="0" xfId="5" applyNumberFormat="1" applyFont="1" applyFill="1" applyBorder="1" applyAlignment="1">
      <alignment horizontal="center"/>
    </xf>
    <xf numFmtId="170" fontId="8" fillId="3" borderId="0" xfId="2" applyNumberFormat="1" applyFont="1" applyFill="1" applyAlignment="1">
      <alignment horizontal="center"/>
    </xf>
    <xf numFmtId="171" fontId="8" fillId="6" borderId="0" xfId="2" applyNumberFormat="1" applyFont="1" applyFill="1" applyAlignment="1">
      <alignment horizontal="center"/>
    </xf>
    <xf numFmtId="170" fontId="8" fillId="6" borderId="0" xfId="2" applyNumberFormat="1" applyFont="1" applyFill="1" applyAlignment="1">
      <alignment horizontal="center"/>
    </xf>
    <xf numFmtId="172" fontId="9" fillId="7" borderId="0" xfId="2" applyNumberFormat="1" applyFont="1" applyFill="1"/>
    <xf numFmtId="0" fontId="10" fillId="3" borderId="0" xfId="2" applyFont="1" applyFill="1"/>
    <xf numFmtId="169" fontId="8" fillId="3" borderId="0" xfId="2" applyNumberFormat="1" applyFont="1" applyFill="1" applyAlignment="1">
      <alignment horizontal="left"/>
    </xf>
    <xf numFmtId="169" fontId="8" fillId="3" borderId="0" xfId="2" applyNumberFormat="1" applyFont="1" applyFill="1" applyAlignment="1">
      <alignment horizontal="right"/>
    </xf>
    <xf numFmtId="169" fontId="8" fillId="6" borderId="0" xfId="2" applyNumberFormat="1" applyFont="1" applyFill="1" applyAlignment="1">
      <alignment horizontal="right"/>
    </xf>
    <xf numFmtId="169" fontId="8" fillId="3" borderId="0" xfId="2" applyNumberFormat="1" applyFont="1" applyFill="1"/>
    <xf numFmtId="169" fontId="5" fillId="3" borderId="0" xfId="2" applyNumberFormat="1" applyFill="1" applyAlignment="1">
      <alignment horizontal="left" indent="2"/>
    </xf>
    <xf numFmtId="169" fontId="5" fillId="3" borderId="0" xfId="2" applyNumberFormat="1" applyFill="1" applyAlignment="1">
      <alignment horizontal="left" indent="1"/>
    </xf>
    <xf numFmtId="169" fontId="5" fillId="3" borderId="0" xfId="2" applyNumberFormat="1" applyFill="1" applyAlignment="1">
      <alignment horizontal="right"/>
    </xf>
    <xf numFmtId="169" fontId="5" fillId="6" borderId="0" xfId="2" applyNumberFormat="1" applyFill="1" applyAlignment="1">
      <alignment horizontal="right"/>
    </xf>
    <xf numFmtId="169" fontId="5" fillId="3" borderId="0" xfId="2" applyNumberFormat="1" applyFill="1"/>
    <xf numFmtId="172" fontId="11" fillId="3" borderId="1" xfId="2" applyNumberFormat="1" applyFont="1" applyFill="1" applyBorder="1" applyAlignment="1">
      <alignment horizontal="left" indent="1"/>
    </xf>
    <xf numFmtId="172" fontId="11" fillId="3" borderId="1" xfId="2" applyNumberFormat="1" applyFont="1" applyFill="1" applyBorder="1" applyAlignment="1">
      <alignment horizontal="right"/>
    </xf>
    <xf numFmtId="172" fontId="11" fillId="6" borderId="1" xfId="2" applyNumberFormat="1" applyFont="1" applyFill="1" applyBorder="1" applyAlignment="1">
      <alignment horizontal="right"/>
    </xf>
    <xf numFmtId="172" fontId="11" fillId="3" borderId="0" xfId="2" applyNumberFormat="1" applyFont="1" applyFill="1"/>
    <xf numFmtId="169" fontId="5" fillId="3" borderId="0" xfId="2" applyNumberFormat="1" applyFill="1" applyAlignment="1">
      <alignment horizontal="left"/>
    </xf>
    <xf numFmtId="169" fontId="8" fillId="3" borderId="2" xfId="2" applyNumberFormat="1" applyFont="1" applyFill="1" applyBorder="1" applyAlignment="1">
      <alignment horizontal="left"/>
    </xf>
    <xf numFmtId="169" fontId="8" fillId="3" borderId="2" xfId="2" applyNumberFormat="1" applyFont="1" applyFill="1" applyBorder="1" applyAlignment="1">
      <alignment horizontal="right"/>
    </xf>
    <xf numFmtId="169" fontId="8" fillId="6" borderId="2" xfId="2" applyNumberFormat="1" applyFont="1" applyFill="1" applyBorder="1" applyAlignment="1">
      <alignment horizontal="right"/>
    </xf>
    <xf numFmtId="169" fontId="5" fillId="3" borderId="0" xfId="2" quotePrefix="1" applyNumberFormat="1" applyFill="1" applyAlignment="1">
      <alignment horizontal="right"/>
    </xf>
    <xf numFmtId="169" fontId="8" fillId="3" borderId="2" xfId="2" applyNumberFormat="1" applyFont="1" applyFill="1" applyBorder="1"/>
    <xf numFmtId="170" fontId="8" fillId="3" borderId="0" xfId="2" applyNumberFormat="1" applyFont="1" applyFill="1"/>
    <xf numFmtId="170" fontId="8" fillId="3" borderId="0" xfId="2" applyNumberFormat="1" applyFont="1" applyFill="1" applyAlignment="1">
      <alignment horizontal="right"/>
    </xf>
    <xf numFmtId="170" fontId="8" fillId="6" borderId="0" xfId="2" applyNumberFormat="1" applyFont="1" applyFill="1" applyAlignment="1">
      <alignment horizontal="right"/>
    </xf>
    <xf numFmtId="172" fontId="11" fillId="3" borderId="0" xfId="2" applyNumberFormat="1" applyFont="1" applyFill="1" applyAlignment="1">
      <alignment horizontal="left" indent="1"/>
    </xf>
    <xf numFmtId="172" fontId="11" fillId="3" borderId="0" xfId="2" applyNumberFormat="1" applyFont="1" applyFill="1" applyAlignment="1">
      <alignment horizontal="right"/>
    </xf>
    <xf numFmtId="172" fontId="11" fillId="6" borderId="0" xfId="2" applyNumberFormat="1" applyFont="1" applyFill="1" applyAlignment="1">
      <alignment horizontal="right"/>
    </xf>
    <xf numFmtId="172" fontId="9" fillId="3" borderId="0" xfId="2" applyNumberFormat="1" applyFont="1" applyFill="1"/>
    <xf numFmtId="172" fontId="12" fillId="6" borderId="0" xfId="2" applyNumberFormat="1" applyFont="1" applyFill="1" applyAlignment="1">
      <alignment horizontal="right"/>
    </xf>
    <xf numFmtId="173" fontId="11" fillId="3" borderId="0" xfId="2" applyNumberFormat="1" applyFont="1" applyFill="1" applyAlignment="1">
      <alignment horizontal="left" indent="1"/>
    </xf>
    <xf numFmtId="173" fontId="11" fillId="3" borderId="0" xfId="2" applyNumberFormat="1" applyFont="1" applyFill="1" applyAlignment="1">
      <alignment horizontal="right"/>
    </xf>
    <xf numFmtId="173" fontId="12" fillId="6" borderId="0" xfId="2" applyNumberFormat="1" applyFont="1" applyFill="1" applyAlignment="1">
      <alignment horizontal="right"/>
    </xf>
    <xf numFmtId="173" fontId="11" fillId="6" borderId="0" xfId="2" applyNumberFormat="1" applyFont="1" applyFill="1" applyAlignment="1">
      <alignment horizontal="right"/>
    </xf>
    <xf numFmtId="173" fontId="11" fillId="3" borderId="0" xfId="2" applyNumberFormat="1" applyFont="1" applyFill="1"/>
    <xf numFmtId="172" fontId="8" fillId="3" borderId="0" xfId="2" applyNumberFormat="1" applyFont="1" applyFill="1"/>
    <xf numFmtId="172" fontId="13" fillId="3" borderId="0" xfId="2" applyNumberFormat="1" applyFont="1" applyFill="1"/>
    <xf numFmtId="172" fontId="5" fillId="3" borderId="0" xfId="2" applyNumberFormat="1" applyFill="1"/>
    <xf numFmtId="170" fontId="5" fillId="3" borderId="0" xfId="2" applyNumberFormat="1" applyFill="1" applyAlignment="1">
      <alignment horizontal="left" indent="1"/>
    </xf>
    <xf numFmtId="170" fontId="5" fillId="3" borderId="0" xfId="2" applyNumberFormat="1" applyFill="1"/>
    <xf numFmtId="174" fontId="8" fillId="3" borderId="2" xfId="2" applyNumberFormat="1" applyFont="1" applyFill="1" applyBorder="1"/>
    <xf numFmtId="174" fontId="8" fillId="3" borderId="2" xfId="2" applyNumberFormat="1" applyFont="1" applyFill="1" applyBorder="1" applyAlignment="1">
      <alignment horizontal="right"/>
    </xf>
    <xf numFmtId="0" fontId="8" fillId="3" borderId="0" xfId="2" applyFont="1" applyFill="1" applyAlignment="1">
      <alignment horizontal="right"/>
    </xf>
    <xf numFmtId="172" fontId="14" fillId="3" borderId="0" xfId="2" applyNumberFormat="1" applyFont="1" applyFill="1" applyAlignment="1">
      <alignment horizontal="right"/>
    </xf>
    <xf numFmtId="0" fontId="5" fillId="3" borderId="0" xfId="2" applyFill="1" applyAlignment="1">
      <alignment horizontal="left" indent="1"/>
    </xf>
    <xf numFmtId="0" fontId="8" fillId="3" borderId="2" xfId="2" applyFont="1" applyFill="1" applyBorder="1" applyAlignment="1">
      <alignment horizontal="left" indent="1"/>
    </xf>
    <xf numFmtId="172" fontId="14" fillId="3" borderId="2" xfId="2" applyNumberFormat="1" applyFont="1" applyFill="1" applyBorder="1"/>
    <xf numFmtId="0" fontId="8" fillId="3" borderId="0" xfId="2" applyFont="1" applyFill="1"/>
    <xf numFmtId="170" fontId="5" fillId="3" borderId="0" xfId="2" applyNumberFormat="1" applyFill="1" applyAlignment="1">
      <alignment horizontal="left" indent="2"/>
    </xf>
    <xf numFmtId="169" fontId="13" fillId="3" borderId="0" xfId="2" applyNumberFormat="1" applyFont="1" applyFill="1"/>
    <xf numFmtId="0" fontId="8" fillId="3" borderId="3" xfId="2" applyFont="1" applyFill="1" applyBorder="1" applyAlignment="1">
      <alignment horizontal="left" indent="1"/>
    </xf>
    <xf numFmtId="169" fontId="8" fillId="3" borderId="4" xfId="2" applyNumberFormat="1" applyFont="1" applyFill="1" applyBorder="1"/>
    <xf numFmtId="0" fontId="8" fillId="3" borderId="0" xfId="2" applyFont="1" applyFill="1" applyAlignment="1">
      <alignment horizontal="left" indent="1"/>
    </xf>
    <xf numFmtId="169" fontId="15" fillId="3" borderId="0" xfId="2" applyNumberFormat="1" applyFont="1" applyFill="1"/>
    <xf numFmtId="172" fontId="14" fillId="3" borderId="0" xfId="2" applyNumberFormat="1" applyFont="1" applyFill="1"/>
    <xf numFmtId="175" fontId="8" fillId="8" borderId="5" xfId="2" applyNumberFormat="1" applyFont="1" applyFill="1" applyBorder="1" applyAlignment="1">
      <alignment horizontal="left" indent="1"/>
    </xf>
    <xf numFmtId="2" fontId="8" fillId="8" borderId="6" xfId="2" applyNumberFormat="1" applyFont="1" applyFill="1" applyBorder="1"/>
    <xf numFmtId="175" fontId="14" fillId="3" borderId="0" xfId="2" applyNumberFormat="1" applyFont="1" applyFill="1"/>
    <xf numFmtId="175" fontId="8" fillId="3" borderId="0" xfId="2" applyNumberFormat="1" applyFont="1" applyFill="1"/>
    <xf numFmtId="175" fontId="8" fillId="3" borderId="0" xfId="2" applyNumberFormat="1" applyFont="1" applyFill="1" applyAlignment="1">
      <alignment horizontal="left" indent="1"/>
    </xf>
    <xf numFmtId="175" fontId="5" fillId="3" borderId="0" xfId="2" applyNumberFormat="1" applyFill="1" applyAlignment="1">
      <alignment horizontal="left" indent="1"/>
    </xf>
    <xf numFmtId="2" fontId="5" fillId="3" borderId="0" xfId="2" applyNumberFormat="1" applyFill="1" applyAlignment="1">
      <alignment horizontal="right"/>
    </xf>
    <xf numFmtId="172" fontId="14" fillId="3" borderId="0" xfId="2" applyNumberFormat="1" applyFont="1" applyFill="1" applyAlignment="1">
      <alignment horizontal="left" indent="1"/>
    </xf>
    <xf numFmtId="176" fontId="14" fillId="3" borderId="0" xfId="2" applyNumberFormat="1" applyFont="1" applyFill="1" applyAlignment="1">
      <alignment horizontal="right"/>
    </xf>
    <xf numFmtId="0" fontId="20" fillId="0" borderId="0" xfId="0" applyFont="1"/>
    <xf numFmtId="169" fontId="22" fillId="7" borderId="0" xfId="2" applyNumberFormat="1" applyFont="1" applyFill="1"/>
    <xf numFmtId="169" fontId="22" fillId="7" borderId="0" xfId="2" applyNumberFormat="1" applyFont="1" applyFill="1" applyAlignment="1">
      <alignment vertical="center"/>
    </xf>
    <xf numFmtId="0" fontId="0" fillId="9" borderId="0" xfId="0" applyFill="1" applyAlignment="1">
      <alignment horizontal="center" vertical="center"/>
    </xf>
    <xf numFmtId="0" fontId="0" fillId="9" borderId="0" xfId="0" applyFill="1" applyAlignment="1">
      <alignment vertical="center"/>
    </xf>
    <xf numFmtId="0" fontId="0" fillId="9" borderId="0" xfId="0" applyFill="1" applyAlignment="1">
      <alignment horizontal="left" vertical="center"/>
    </xf>
    <xf numFmtId="0" fontId="2" fillId="9" borderId="0" xfId="6" applyFont="1" applyFill="1" applyAlignment="1">
      <alignment horizontal="center" vertical="center"/>
    </xf>
    <xf numFmtId="0" fontId="0" fillId="9" borderId="0" xfId="0" quotePrefix="1" applyFill="1" applyAlignment="1">
      <alignment horizontal="left" vertical="center" wrapText="1"/>
    </xf>
    <xf numFmtId="0" fontId="23" fillId="9" borderId="0" xfId="0" applyFont="1" applyFill="1" applyAlignment="1">
      <alignment horizontal="left" vertical="center"/>
    </xf>
    <xf numFmtId="0" fontId="0" fillId="9" borderId="0" xfId="0" applyFill="1" applyAlignment="1">
      <alignment horizontal="left" vertical="center" wrapText="1"/>
    </xf>
    <xf numFmtId="0" fontId="0" fillId="9" borderId="0" xfId="0" applyFill="1" applyAlignment="1">
      <alignment vertical="center" wrapText="1"/>
    </xf>
    <xf numFmtId="0" fontId="20" fillId="9" borderId="0" xfId="0" applyFont="1" applyFill="1" applyAlignment="1">
      <alignment vertical="center"/>
    </xf>
    <xf numFmtId="0" fontId="19" fillId="9" borderId="0" xfId="7" applyFill="1" applyAlignment="1">
      <alignment horizontal="left" vertical="center" wrapText="1"/>
    </xf>
    <xf numFmtId="0" fontId="20" fillId="9" borderId="0" xfId="7" applyFont="1" applyFill="1" applyAlignment="1">
      <alignment vertical="center"/>
    </xf>
    <xf numFmtId="0" fontId="7" fillId="9" borderId="7" xfId="0" applyFont="1" applyFill="1" applyBorder="1" applyAlignment="1">
      <alignment horizontal="center" vertical="center"/>
    </xf>
    <xf numFmtId="0" fontId="7" fillId="9" borderId="3" xfId="0" applyFont="1" applyFill="1" applyBorder="1" applyAlignment="1">
      <alignment horizontal="left" vertical="center" indent="1"/>
    </xf>
    <xf numFmtId="0" fontId="7" fillId="9" borderId="8" xfId="0" applyFont="1" applyFill="1" applyBorder="1" applyAlignment="1">
      <alignment horizontal="center" vertical="center"/>
    </xf>
    <xf numFmtId="0" fontId="7" fillId="9" borderId="8" xfId="0" applyFont="1" applyFill="1" applyBorder="1" applyAlignment="1">
      <alignment vertical="center"/>
    </xf>
    <xf numFmtId="0" fontId="7" fillId="9" borderId="4" xfId="0" applyFont="1" applyFill="1" applyBorder="1" applyAlignment="1">
      <alignment vertical="center"/>
    </xf>
    <xf numFmtId="14" fontId="20" fillId="9" borderId="7" xfId="0" applyNumberFormat="1" applyFont="1" applyFill="1" applyBorder="1" applyAlignment="1">
      <alignment horizontal="center" vertical="center"/>
    </xf>
    <xf numFmtId="0" fontId="0" fillId="9" borderId="7" xfId="0" applyFill="1" applyBorder="1" applyAlignment="1">
      <alignment horizontal="center" vertical="center"/>
    </xf>
    <xf numFmtId="0" fontId="0" fillId="9" borderId="3" xfId="0" applyFill="1" applyBorder="1" applyAlignment="1">
      <alignment horizontal="left" vertical="center" indent="1"/>
    </xf>
    <xf numFmtId="0" fontId="0" fillId="9" borderId="8" xfId="0" applyFill="1" applyBorder="1" applyAlignment="1">
      <alignment vertical="center"/>
    </xf>
    <xf numFmtId="0" fontId="0" fillId="9" borderId="4" xfId="0" applyFill="1" applyBorder="1" applyAlignment="1">
      <alignment vertical="center"/>
    </xf>
    <xf numFmtId="0" fontId="0" fillId="9" borderId="0" xfId="0" applyFill="1"/>
    <xf numFmtId="0" fontId="20" fillId="9" borderId="0" xfId="0" applyFont="1" applyFill="1"/>
    <xf numFmtId="169" fontId="22" fillId="9" borderId="0" xfId="2" applyNumberFormat="1" applyFont="1" applyFill="1"/>
    <xf numFmtId="169" fontId="5" fillId="9" borderId="0" xfId="6" applyNumberFormat="1" applyFill="1"/>
    <xf numFmtId="0" fontId="0" fillId="9" borderId="0" xfId="0" applyFill="1" applyAlignment="1">
      <alignment vertical="top" wrapText="1"/>
    </xf>
    <xf numFmtId="172" fontId="21" fillId="9" borderId="0" xfId="6" applyNumberFormat="1" applyFont="1" applyFill="1" applyAlignment="1">
      <alignment horizontal="left"/>
    </xf>
    <xf numFmtId="170" fontId="11" fillId="9" borderId="0" xfId="6" applyNumberFormat="1" applyFont="1" applyFill="1" applyAlignment="1">
      <alignment horizontal="right"/>
    </xf>
    <xf numFmtId="0" fontId="7" fillId="9" borderId="0" xfId="6" applyFont="1" applyFill="1" applyAlignment="1">
      <alignment horizontal="left" vertical="center" indent="1"/>
    </xf>
    <xf numFmtId="14" fontId="7" fillId="9" borderId="0" xfId="6" applyNumberFormat="1" applyFont="1" applyFill="1" applyAlignment="1">
      <alignment horizontal="right" vertical="center"/>
    </xf>
    <xf numFmtId="177" fontId="5" fillId="9" borderId="0" xfId="6" applyNumberFormat="1" applyFill="1" applyAlignment="1">
      <alignment horizontal="left"/>
    </xf>
    <xf numFmtId="169" fontId="5" fillId="9" borderId="0" xfId="6" applyNumberFormat="1" applyFill="1" applyAlignment="1">
      <alignment vertical="center"/>
    </xf>
    <xf numFmtId="0" fontId="7" fillId="5" borderId="0" xfId="9" applyNumberFormat="1" applyFont="1" applyFill="1" applyBorder="1" applyAlignment="1">
      <alignment horizontal="center"/>
    </xf>
    <xf numFmtId="0" fontId="20" fillId="9" borderId="7" xfId="0" applyFont="1" applyFill="1" applyBorder="1" applyAlignment="1">
      <alignment horizontal="center" vertical="center"/>
    </xf>
    <xf numFmtId="0" fontId="20" fillId="9" borderId="3" xfId="0" applyFont="1" applyFill="1" applyBorder="1" applyAlignment="1">
      <alignment horizontal="left" vertical="center" indent="1"/>
    </xf>
    <xf numFmtId="17" fontId="6" fillId="2" borderId="0" xfId="2" applyNumberFormat="1" applyFont="1" applyFill="1" applyAlignment="1">
      <alignment horizontal="center"/>
    </xf>
    <xf numFmtId="172" fontId="9" fillId="10" borderId="0" xfId="2" applyNumberFormat="1" applyFont="1" applyFill="1"/>
    <xf numFmtId="172" fontId="12" fillId="2" borderId="0" xfId="2" applyNumberFormat="1" applyFont="1" applyFill="1" applyAlignment="1">
      <alignment horizontal="right"/>
    </xf>
    <xf numFmtId="169" fontId="5" fillId="3" borderId="0" xfId="2" applyNumberFormat="1" applyFont="1" applyFill="1" applyAlignment="1">
      <alignment horizontal="left" indent="1"/>
    </xf>
    <xf numFmtId="169" fontId="5" fillId="3" borderId="0" xfId="2" applyNumberFormat="1" applyFont="1" applyFill="1" applyAlignment="1">
      <alignment horizontal="left"/>
    </xf>
    <xf numFmtId="169" fontId="5" fillId="3" borderId="0" xfId="2" applyNumberFormat="1" applyFont="1" applyFill="1" applyAlignment="1">
      <alignment horizontal="right"/>
    </xf>
    <xf numFmtId="169" fontId="5" fillId="6" borderId="0" xfId="2" applyNumberFormat="1" applyFont="1" applyFill="1" applyAlignment="1">
      <alignment horizontal="right"/>
    </xf>
    <xf numFmtId="169" fontId="5" fillId="3" borderId="0" xfId="2" applyNumberFormat="1" applyFont="1" applyFill="1"/>
    <xf numFmtId="169" fontId="8" fillId="3" borderId="0" xfId="2" applyNumberFormat="1" applyFont="1" applyFill="1" applyBorder="1"/>
    <xf numFmtId="169" fontId="8" fillId="3" borderId="0" xfId="2" applyNumberFormat="1" applyFont="1" applyFill="1" applyBorder="1" applyAlignment="1">
      <alignment horizontal="right"/>
    </xf>
    <xf numFmtId="169" fontId="8" fillId="6" borderId="0" xfId="2" applyNumberFormat="1" applyFont="1" applyFill="1" applyBorder="1" applyAlignment="1">
      <alignment horizontal="right"/>
    </xf>
    <xf numFmtId="169" fontId="5" fillId="3" borderId="1" xfId="2" applyNumberFormat="1" applyFill="1" applyBorder="1" applyAlignment="1">
      <alignment horizontal="left" indent="1"/>
    </xf>
    <xf numFmtId="169" fontId="5" fillId="3" borderId="1" xfId="2" applyNumberFormat="1" applyFill="1" applyBorder="1" applyAlignment="1">
      <alignment horizontal="right"/>
    </xf>
    <xf numFmtId="169" fontId="5" fillId="6" borderId="1" xfId="2" applyNumberFormat="1" applyFill="1" applyBorder="1" applyAlignment="1">
      <alignment horizontal="right"/>
    </xf>
    <xf numFmtId="169" fontId="5" fillId="3" borderId="1" xfId="2" applyNumberFormat="1" applyFont="1" applyFill="1" applyBorder="1" applyAlignment="1">
      <alignment horizontal="left" indent="1"/>
    </xf>
    <xf numFmtId="169" fontId="5" fillId="3" borderId="1" xfId="2" applyNumberFormat="1" applyFont="1" applyFill="1" applyBorder="1" applyAlignment="1">
      <alignment horizontal="left"/>
    </xf>
    <xf numFmtId="169" fontId="5" fillId="3" borderId="1" xfId="2" applyNumberFormat="1" applyFont="1" applyFill="1" applyBorder="1" applyAlignment="1">
      <alignment horizontal="right"/>
    </xf>
    <xf numFmtId="169" fontId="5" fillId="6" borderId="1" xfId="2" applyNumberFormat="1" applyFont="1" applyFill="1" applyBorder="1" applyAlignment="1">
      <alignment horizontal="right"/>
    </xf>
    <xf numFmtId="0" fontId="26" fillId="3" borderId="9" xfId="8" applyFont="1" applyFill="1" applyBorder="1" applyAlignment="1">
      <alignment horizontal="left" vertical="top" wrapText="1"/>
    </xf>
    <xf numFmtId="0" fontId="26" fillId="3" borderId="2" xfId="8" applyFont="1" applyFill="1" applyBorder="1" applyAlignment="1">
      <alignment horizontal="left" vertical="top" wrapText="1"/>
    </xf>
    <xf numFmtId="0" fontId="26" fillId="3" borderId="10" xfId="8" applyFont="1" applyFill="1" applyBorder="1" applyAlignment="1">
      <alignment horizontal="left" vertical="top" wrapText="1"/>
    </xf>
    <xf numFmtId="0" fontId="26" fillId="3" borderId="11" xfId="8" applyFont="1" applyFill="1" applyBorder="1" applyAlignment="1">
      <alignment horizontal="left" vertical="top" wrapText="1"/>
    </xf>
    <xf numFmtId="0" fontId="26" fillId="3" borderId="0" xfId="8" applyFont="1" applyFill="1" applyAlignment="1">
      <alignment horizontal="left" vertical="top" wrapText="1"/>
    </xf>
    <xf numFmtId="0" fontId="26" fillId="3" borderId="12" xfId="8" applyFont="1" applyFill="1" applyBorder="1" applyAlignment="1">
      <alignment horizontal="left" vertical="top" wrapText="1"/>
    </xf>
    <xf numFmtId="0" fontId="26" fillId="3" borderId="13" xfId="8" applyFont="1" applyFill="1" applyBorder="1" applyAlignment="1">
      <alignment horizontal="left" vertical="top" wrapText="1"/>
    </xf>
    <xf numFmtId="0" fontId="26" fillId="3" borderId="1" xfId="8" applyFont="1" applyFill="1" applyBorder="1" applyAlignment="1">
      <alignment horizontal="left" vertical="top" wrapText="1"/>
    </xf>
    <xf numFmtId="0" fontId="26" fillId="3" borderId="14" xfId="8" applyFont="1" applyFill="1" applyBorder="1" applyAlignment="1">
      <alignment horizontal="left" vertical="top" wrapText="1"/>
    </xf>
  </cellXfs>
  <cellStyles count="10">
    <cellStyle name="Currency 2 4" xfId="4" xr:uid="{BF1AB285-0A76-40F5-AE0E-D10C3E9CEB58}"/>
    <cellStyle name="Currency 3" xfId="5" xr:uid="{AA636349-AC36-431C-AA37-44F21DE8DB44}"/>
    <cellStyle name="Currency 3 2" xfId="9" xr:uid="{81D00721-75FD-4CFE-8A32-89D5E7AE16C7}"/>
    <cellStyle name="Hyperlink 3" xfId="1" xr:uid="{463F069C-3EC1-4738-90A3-A9A2068B4A4F}"/>
    <cellStyle name="Normal" xfId="0" builtinId="0"/>
    <cellStyle name="Normal 2" xfId="7" xr:uid="{E432055F-6B67-43E9-9BEB-D0A89DCF8FC5}"/>
    <cellStyle name="Normal 2 3" xfId="3" xr:uid="{CA62D823-49B6-4B1A-89D4-666B0DF5638C}"/>
    <cellStyle name="Normal 3 2" xfId="8" xr:uid="{83699AA0-31E4-4CD6-87D6-55A0B51493DD}"/>
    <cellStyle name="Normal 4 2" xfId="2" xr:uid="{C457BAE6-023D-4E0C-B14A-9147EA274D28}"/>
    <cellStyle name="Normal 5 2 2" xfId="6" xr:uid="{660833E9-D905-4748-B18D-02AA2D1361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302556</xdr:colOff>
      <xdr:row>0</xdr:row>
      <xdr:rowOff>160566</xdr:rowOff>
    </xdr:from>
    <xdr:ext cx="1552575" cy="593327"/>
    <xdr:pic>
      <xdr:nvPicPr>
        <xdr:cNvPr id="2" name="Picture 1">
          <a:extLst>
            <a:ext uri="{FF2B5EF4-FFF2-40B4-BE49-F238E27FC236}">
              <a16:creationId xmlns:a16="http://schemas.microsoft.com/office/drawing/2014/main" id="{C8A63B28-3A97-4CD8-B957-9437066203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302556" y="160566"/>
          <a:ext cx="1552575" cy="593327"/>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379D-B152-45FC-9BC1-B3FE69EBD7AF}">
  <sheetPr codeName="Sheet1">
    <pageSetUpPr fitToPage="1"/>
  </sheetPr>
  <dimension ref="A1:P67"/>
  <sheetViews>
    <sheetView tabSelected="1" zoomScale="80" zoomScaleNormal="80" zoomScalePageLayoutView="90" workbookViewId="0">
      <selection activeCell="H3" sqref="H3"/>
    </sheetView>
  </sheetViews>
  <sheetFormatPr defaultColWidth="8.85546875" defaultRowHeight="15" x14ac:dyDescent="0.25"/>
  <cols>
    <col min="1" max="1" width="8.7109375" customWidth="1"/>
    <col min="2" max="2" width="2.85546875" customWidth="1"/>
    <col min="3" max="3" width="11.28515625" customWidth="1"/>
    <col min="4" max="4" width="8.28515625" customWidth="1"/>
    <col min="5" max="5" width="7.42578125" customWidth="1"/>
    <col min="6" max="6" width="16.140625" customWidth="1"/>
    <col min="7" max="7" width="18" customWidth="1"/>
    <col min="8" max="8" width="59.140625" customWidth="1"/>
    <col min="15" max="15" width="75.7109375" customWidth="1"/>
    <col min="16" max="16" width="5.28515625" customWidth="1"/>
  </cols>
  <sheetData>
    <row r="1" spans="1:16" s="77" customFormat="1" ht="22.5" customHeight="1" x14ac:dyDescent="0.4">
      <c r="A1" s="102"/>
      <c r="B1" s="102"/>
      <c r="C1" s="102"/>
      <c r="D1" s="102"/>
      <c r="E1" s="102"/>
      <c r="F1" s="102"/>
      <c r="G1" s="106"/>
      <c r="H1" s="107"/>
      <c r="I1" s="104"/>
      <c r="J1" s="104"/>
      <c r="K1" s="104"/>
      <c r="L1" s="104"/>
      <c r="M1" s="104"/>
      <c r="N1" s="104"/>
      <c r="O1" s="104"/>
      <c r="P1" s="104"/>
    </row>
    <row r="2" spans="1:16" s="77" customFormat="1" ht="14.25" customHeight="1" x14ac:dyDescent="0.25">
      <c r="A2" s="102"/>
      <c r="B2" s="102"/>
      <c r="C2" s="102"/>
      <c r="D2" s="102"/>
      <c r="E2" s="108"/>
      <c r="F2" s="102"/>
      <c r="G2" s="109"/>
      <c r="H2" s="107"/>
      <c r="I2" s="104"/>
      <c r="J2" s="104"/>
      <c r="K2" s="104"/>
      <c r="L2" s="104"/>
      <c r="M2" s="104"/>
      <c r="N2" s="104"/>
      <c r="O2" s="104"/>
      <c r="P2" s="104"/>
    </row>
    <row r="3" spans="1:16" s="77" customFormat="1" ht="22.5" customHeight="1" x14ac:dyDescent="0.4">
      <c r="A3" s="102"/>
      <c r="B3" s="102"/>
      <c r="C3" s="102"/>
      <c r="D3" s="102"/>
      <c r="E3" s="106" t="s">
        <v>62</v>
      </c>
      <c r="F3" s="102"/>
      <c r="G3" s="102"/>
      <c r="H3" s="107"/>
      <c r="I3" s="104"/>
      <c r="J3" s="104"/>
      <c r="K3" s="104"/>
      <c r="L3" s="104"/>
      <c r="M3" s="104"/>
      <c r="N3" s="104"/>
      <c r="O3" s="110"/>
      <c r="P3" s="104"/>
    </row>
    <row r="4" spans="1:16" s="77" customFormat="1" ht="14.25" customHeight="1" x14ac:dyDescent="0.25">
      <c r="A4" s="102"/>
      <c r="B4" s="102"/>
      <c r="C4" s="102"/>
      <c r="D4" s="102"/>
      <c r="E4" s="111"/>
      <c r="F4" s="102"/>
      <c r="G4" s="111"/>
      <c r="H4" s="107"/>
      <c r="I4" s="104"/>
      <c r="J4" s="104"/>
      <c r="K4" s="104"/>
      <c r="L4" s="104"/>
      <c r="M4" s="104"/>
      <c r="N4" s="104"/>
      <c r="O4" s="104"/>
      <c r="P4" s="104"/>
    </row>
    <row r="5" spans="1:16" x14ac:dyDescent="0.25">
      <c r="A5" s="103"/>
      <c r="B5" s="79" t="s">
        <v>35</v>
      </c>
      <c r="C5" s="79"/>
      <c r="D5" s="79"/>
      <c r="E5" s="79"/>
      <c r="F5" s="79"/>
      <c r="G5" s="79"/>
      <c r="H5" s="79"/>
      <c r="I5" s="79"/>
      <c r="J5" s="79"/>
      <c r="K5" s="79"/>
      <c r="L5" s="79"/>
      <c r="M5" s="79"/>
      <c r="N5" s="79"/>
      <c r="O5" s="79"/>
      <c r="P5" s="103"/>
    </row>
    <row r="6" spans="1:16" ht="9.75" customHeight="1" x14ac:dyDescent="0.25">
      <c r="A6" s="103"/>
      <c r="B6" s="80"/>
      <c r="C6" s="81"/>
      <c r="D6" s="81"/>
      <c r="E6" s="81"/>
      <c r="F6" s="81"/>
      <c r="G6" s="81"/>
      <c r="H6" s="81"/>
      <c r="I6" s="81"/>
      <c r="J6" s="81"/>
      <c r="K6" s="81"/>
      <c r="L6" s="81"/>
      <c r="M6" s="81"/>
      <c r="N6" s="81"/>
      <c r="O6" s="81"/>
      <c r="P6" s="101"/>
    </row>
    <row r="7" spans="1:16" ht="14.25" customHeight="1" x14ac:dyDescent="0.25">
      <c r="A7" s="103"/>
      <c r="B7" s="82" t="s">
        <v>58</v>
      </c>
      <c r="C7" s="82"/>
      <c r="D7" s="82"/>
      <c r="E7" s="82"/>
      <c r="F7" s="82"/>
      <c r="G7" s="82"/>
      <c r="H7" s="82"/>
      <c r="I7" s="82"/>
      <c r="J7" s="82"/>
      <c r="K7" s="82"/>
      <c r="L7" s="82"/>
      <c r="M7" s="82"/>
      <c r="N7" s="82"/>
      <c r="O7" s="82"/>
      <c r="P7" s="104"/>
    </row>
    <row r="8" spans="1:16" ht="14.25" customHeight="1" x14ac:dyDescent="0.25">
      <c r="A8" s="103"/>
      <c r="B8" s="82" t="s">
        <v>46</v>
      </c>
      <c r="C8" s="82"/>
      <c r="D8" s="82"/>
      <c r="E8" s="82"/>
      <c r="F8" s="82"/>
      <c r="G8" s="82"/>
      <c r="H8" s="82"/>
      <c r="I8" s="82"/>
      <c r="J8" s="82"/>
      <c r="K8" s="82"/>
      <c r="L8" s="82"/>
      <c r="M8" s="82"/>
      <c r="N8" s="82"/>
      <c r="O8" s="82"/>
      <c r="P8" s="104"/>
    </row>
    <row r="9" spans="1:16" ht="9.75" customHeight="1" x14ac:dyDescent="0.25">
      <c r="A9" s="103"/>
      <c r="B9" s="80"/>
      <c r="C9" s="81"/>
      <c r="D9" s="81"/>
      <c r="E9" s="81"/>
      <c r="F9" s="81"/>
      <c r="G9" s="81"/>
      <c r="H9" s="81"/>
      <c r="I9" s="81"/>
      <c r="J9" s="81"/>
      <c r="K9" s="81"/>
      <c r="L9" s="81"/>
      <c r="M9" s="81"/>
      <c r="N9" s="81"/>
      <c r="O9" s="81"/>
      <c r="P9" s="104"/>
    </row>
    <row r="10" spans="1:16" ht="14.25" customHeight="1" x14ac:dyDescent="0.25">
      <c r="A10" s="103"/>
      <c r="B10" s="79" t="s">
        <v>63</v>
      </c>
      <c r="C10" s="79"/>
      <c r="D10" s="79"/>
      <c r="E10" s="79"/>
      <c r="F10" s="79"/>
      <c r="G10" s="79"/>
      <c r="H10" s="79"/>
      <c r="I10" s="79"/>
      <c r="J10" s="79"/>
      <c r="K10" s="79"/>
      <c r="L10" s="79"/>
      <c r="M10" s="79"/>
      <c r="N10" s="79"/>
      <c r="O10" s="79"/>
      <c r="P10" s="104"/>
    </row>
    <row r="11" spans="1:16" ht="9.75" customHeight="1" x14ac:dyDescent="0.25">
      <c r="A11" s="103"/>
      <c r="B11" s="80"/>
      <c r="C11" s="81"/>
      <c r="D11" s="81"/>
      <c r="E11" s="81"/>
      <c r="F11" s="81"/>
      <c r="G11" s="81"/>
      <c r="H11" s="81"/>
      <c r="I11" s="81"/>
      <c r="J11" s="81"/>
      <c r="K11" s="81"/>
      <c r="L11" s="81"/>
      <c r="M11" s="81"/>
      <c r="N11" s="81"/>
      <c r="O11" s="83"/>
      <c r="P11" s="104"/>
    </row>
    <row r="12" spans="1:16" ht="14.25" customHeight="1" x14ac:dyDescent="0.25">
      <c r="A12" s="103"/>
      <c r="B12" s="84" t="s">
        <v>36</v>
      </c>
      <c r="C12" s="82" t="s">
        <v>64</v>
      </c>
      <c r="D12" s="82"/>
      <c r="E12" s="82"/>
      <c r="F12" s="82"/>
      <c r="G12" s="82"/>
      <c r="H12" s="82"/>
      <c r="I12" s="82"/>
      <c r="J12" s="82"/>
      <c r="K12" s="82"/>
      <c r="L12" s="82"/>
      <c r="M12" s="82"/>
      <c r="N12" s="82"/>
      <c r="O12" s="82"/>
      <c r="P12" s="104"/>
    </row>
    <row r="13" spans="1:16" ht="14.25" customHeight="1" x14ac:dyDescent="0.25">
      <c r="A13" s="103"/>
      <c r="B13" s="84" t="s">
        <v>37</v>
      </c>
      <c r="C13" s="82" t="s">
        <v>69</v>
      </c>
      <c r="D13" s="82"/>
      <c r="E13" s="82"/>
      <c r="F13" s="82"/>
      <c r="G13" s="82"/>
      <c r="H13" s="82"/>
      <c r="I13" s="82"/>
      <c r="J13" s="82"/>
      <c r="K13" s="82"/>
      <c r="L13" s="82"/>
      <c r="M13" s="82"/>
      <c r="N13" s="82"/>
      <c r="O13" s="82"/>
      <c r="P13" s="104"/>
    </row>
    <row r="14" spans="1:16" ht="14.25" customHeight="1" x14ac:dyDescent="0.25">
      <c r="A14" s="103"/>
      <c r="B14" s="84"/>
      <c r="C14" s="82" t="s">
        <v>65</v>
      </c>
      <c r="D14" s="82"/>
      <c r="E14" s="82"/>
      <c r="F14" s="82"/>
      <c r="G14" s="82"/>
      <c r="H14" s="82"/>
      <c r="I14" s="82"/>
      <c r="J14" s="82"/>
      <c r="K14" s="82"/>
      <c r="L14" s="82"/>
      <c r="M14" s="82"/>
      <c r="N14" s="82"/>
      <c r="O14" s="82"/>
      <c r="P14" s="104"/>
    </row>
    <row r="15" spans="1:16" ht="14.25" customHeight="1" x14ac:dyDescent="0.25">
      <c r="A15" s="103"/>
      <c r="B15" s="84" t="s">
        <v>38</v>
      </c>
      <c r="C15" s="82" t="s">
        <v>66</v>
      </c>
      <c r="D15" s="82"/>
      <c r="E15" s="82"/>
      <c r="F15" s="82"/>
      <c r="G15" s="82"/>
      <c r="H15" s="82"/>
      <c r="I15" s="82"/>
      <c r="J15" s="82"/>
      <c r="K15" s="82"/>
      <c r="L15" s="82"/>
      <c r="M15" s="82"/>
      <c r="N15" s="82"/>
      <c r="O15" s="82"/>
      <c r="P15" s="104"/>
    </row>
    <row r="16" spans="1:16" ht="14.25" customHeight="1" x14ac:dyDescent="0.25">
      <c r="A16" s="103"/>
      <c r="B16" s="84"/>
      <c r="C16" s="85" t="s">
        <v>67</v>
      </c>
      <c r="D16" s="82"/>
      <c r="E16" s="82"/>
      <c r="F16" s="82"/>
      <c r="G16" s="82"/>
      <c r="H16" s="82"/>
      <c r="I16" s="82"/>
      <c r="J16" s="82"/>
      <c r="K16" s="82"/>
      <c r="L16" s="82"/>
      <c r="M16" s="82"/>
      <c r="N16" s="82"/>
      <c r="O16" s="82"/>
      <c r="P16" s="104"/>
    </row>
    <row r="17" spans="1:16" ht="14.25" customHeight="1" x14ac:dyDescent="0.25">
      <c r="A17" s="103"/>
      <c r="B17" s="84" t="s">
        <v>56</v>
      </c>
      <c r="C17" s="82" t="s">
        <v>68</v>
      </c>
      <c r="D17" s="82"/>
      <c r="E17" s="82"/>
      <c r="F17" s="82"/>
      <c r="G17" s="82"/>
      <c r="H17" s="82"/>
      <c r="I17" s="82"/>
      <c r="J17" s="82"/>
      <c r="K17" s="82"/>
      <c r="L17" s="82"/>
      <c r="M17" s="82"/>
      <c r="N17" s="82"/>
      <c r="O17" s="82"/>
      <c r="P17" s="104"/>
    </row>
    <row r="18" spans="1:16" ht="9.75" customHeight="1" x14ac:dyDescent="0.25">
      <c r="A18" s="103"/>
      <c r="B18" s="80"/>
      <c r="C18" s="81"/>
      <c r="D18" s="81"/>
      <c r="E18" s="81"/>
      <c r="F18" s="81"/>
      <c r="G18" s="81"/>
      <c r="H18" s="81"/>
      <c r="I18" s="81"/>
      <c r="J18" s="81"/>
      <c r="K18" s="81"/>
      <c r="L18" s="81"/>
      <c r="M18" s="81"/>
      <c r="N18" s="81"/>
      <c r="O18" s="81"/>
      <c r="P18" s="104"/>
    </row>
    <row r="19" spans="1:16" ht="14.25" customHeight="1" x14ac:dyDescent="0.25">
      <c r="A19" s="103"/>
      <c r="B19" s="79" t="s">
        <v>48</v>
      </c>
      <c r="C19" s="79"/>
      <c r="D19" s="79"/>
      <c r="E19" s="79"/>
      <c r="F19" s="79"/>
      <c r="G19" s="79"/>
      <c r="H19" s="79"/>
      <c r="I19" s="79"/>
      <c r="J19" s="79"/>
      <c r="K19" s="79"/>
      <c r="L19" s="79"/>
      <c r="M19" s="79"/>
      <c r="N19" s="79"/>
      <c r="O19" s="79"/>
      <c r="P19" s="104"/>
    </row>
    <row r="20" spans="1:16" ht="9.75" customHeight="1" x14ac:dyDescent="0.25">
      <c r="A20" s="103"/>
      <c r="B20" s="80"/>
      <c r="C20" s="81"/>
      <c r="D20" s="81"/>
      <c r="E20" s="81"/>
      <c r="F20" s="81"/>
      <c r="G20" s="81"/>
      <c r="H20" s="81"/>
      <c r="I20" s="81"/>
      <c r="J20" s="81"/>
      <c r="K20" s="81"/>
      <c r="L20" s="81"/>
      <c r="M20" s="81"/>
      <c r="N20" s="81"/>
      <c r="O20" s="83"/>
      <c r="P20" s="104"/>
    </row>
    <row r="21" spans="1:16" ht="14.25" customHeight="1" x14ac:dyDescent="0.25">
      <c r="A21" s="103"/>
      <c r="B21" s="84" t="s">
        <v>36</v>
      </c>
      <c r="C21" s="82" t="s">
        <v>60</v>
      </c>
      <c r="D21" s="82"/>
      <c r="E21" s="82"/>
      <c r="F21" s="82"/>
      <c r="G21" s="82"/>
      <c r="H21" s="82"/>
      <c r="I21" s="82"/>
      <c r="J21" s="82"/>
      <c r="K21" s="82"/>
      <c r="L21" s="82"/>
      <c r="M21" s="82"/>
      <c r="N21" s="82"/>
      <c r="O21" s="82"/>
      <c r="P21" s="104"/>
    </row>
    <row r="22" spans="1:16" ht="14.25" customHeight="1" x14ac:dyDescent="0.25">
      <c r="A22" s="103"/>
      <c r="B22" s="84"/>
      <c r="C22" s="85" t="s">
        <v>59</v>
      </c>
      <c r="D22" s="82"/>
      <c r="E22" s="82"/>
      <c r="F22" s="82"/>
      <c r="G22" s="82"/>
      <c r="H22" s="82"/>
      <c r="I22" s="82"/>
      <c r="J22" s="82"/>
      <c r="K22" s="82"/>
      <c r="L22" s="82"/>
      <c r="M22" s="82"/>
      <c r="N22" s="82"/>
      <c r="O22" s="82"/>
      <c r="P22" s="104"/>
    </row>
    <row r="23" spans="1:16" ht="14.25" customHeight="1" x14ac:dyDescent="0.25">
      <c r="A23" s="103"/>
      <c r="B23" s="84" t="s">
        <v>37</v>
      </c>
      <c r="C23" s="82" t="s">
        <v>75</v>
      </c>
      <c r="D23" s="82"/>
      <c r="E23" s="82"/>
      <c r="F23" s="82"/>
      <c r="G23" s="82"/>
      <c r="H23" s="82"/>
      <c r="I23" s="82"/>
      <c r="J23" s="82"/>
      <c r="K23" s="82"/>
      <c r="L23" s="82"/>
      <c r="M23" s="82"/>
      <c r="N23" s="82"/>
      <c r="O23" s="82"/>
      <c r="P23" s="104"/>
    </row>
    <row r="24" spans="1:16" ht="14.25" customHeight="1" x14ac:dyDescent="0.25">
      <c r="A24" s="103"/>
      <c r="B24" s="103"/>
      <c r="C24" s="82" t="s">
        <v>76</v>
      </c>
      <c r="D24" s="82"/>
      <c r="E24" s="82"/>
      <c r="F24" s="82"/>
      <c r="G24" s="82"/>
      <c r="H24" s="82"/>
      <c r="I24" s="82"/>
      <c r="J24" s="82"/>
      <c r="K24" s="82"/>
      <c r="L24" s="82"/>
      <c r="M24" s="82"/>
      <c r="N24" s="82"/>
      <c r="O24" s="82"/>
      <c r="P24" s="104"/>
    </row>
    <row r="25" spans="1:16" ht="9.75" customHeight="1" x14ac:dyDescent="0.25">
      <c r="A25" s="103"/>
      <c r="B25" s="80"/>
      <c r="C25" s="81"/>
      <c r="D25" s="81"/>
      <c r="E25" s="81"/>
      <c r="F25" s="81"/>
      <c r="G25" s="81"/>
      <c r="H25" s="81"/>
      <c r="I25" s="81"/>
      <c r="J25" s="81"/>
      <c r="K25" s="81"/>
      <c r="L25" s="81"/>
      <c r="M25" s="81"/>
      <c r="N25" s="81"/>
      <c r="O25" s="81"/>
      <c r="P25" s="104"/>
    </row>
    <row r="26" spans="1:16" ht="14.25" customHeight="1" x14ac:dyDescent="0.25">
      <c r="A26" s="103"/>
      <c r="B26" s="79" t="s">
        <v>44</v>
      </c>
      <c r="C26" s="79"/>
      <c r="D26" s="79"/>
      <c r="E26" s="79"/>
      <c r="F26" s="79"/>
      <c r="G26" s="79"/>
      <c r="H26" s="79"/>
      <c r="I26" s="79"/>
      <c r="J26" s="79"/>
      <c r="K26" s="79"/>
      <c r="L26" s="79"/>
      <c r="M26" s="79"/>
      <c r="N26" s="79"/>
      <c r="O26" s="79"/>
      <c r="P26" s="103"/>
    </row>
    <row r="27" spans="1:16" ht="9.75" customHeight="1" x14ac:dyDescent="0.25">
      <c r="A27" s="103"/>
      <c r="B27" s="80"/>
      <c r="C27" s="81"/>
      <c r="D27" s="81"/>
      <c r="E27" s="81"/>
      <c r="F27" s="81"/>
      <c r="G27" s="81"/>
      <c r="H27" s="81"/>
      <c r="I27" s="81"/>
      <c r="J27" s="81"/>
      <c r="K27" s="81"/>
      <c r="L27" s="81"/>
      <c r="M27" s="81"/>
      <c r="N27" s="81"/>
      <c r="O27" s="81"/>
      <c r="P27" s="101"/>
    </row>
    <row r="28" spans="1:16" x14ac:dyDescent="0.25">
      <c r="A28" s="103"/>
      <c r="B28" s="86" t="s">
        <v>39</v>
      </c>
      <c r="C28" s="81" t="s">
        <v>73</v>
      </c>
      <c r="D28" s="87"/>
      <c r="E28" s="87"/>
      <c r="F28" s="87"/>
      <c r="G28" s="87"/>
      <c r="H28" s="87"/>
      <c r="I28" s="87"/>
      <c r="J28" s="87"/>
      <c r="K28" s="87"/>
      <c r="L28" s="87"/>
      <c r="M28" s="87"/>
      <c r="N28" s="87"/>
      <c r="O28" s="87"/>
      <c r="P28" s="101"/>
    </row>
    <row r="29" spans="1:16" ht="9.75" customHeight="1" x14ac:dyDescent="0.25">
      <c r="A29" s="103"/>
      <c r="B29" s="80"/>
      <c r="C29" s="81"/>
      <c r="D29" s="81"/>
      <c r="E29" s="81"/>
      <c r="F29" s="81"/>
      <c r="G29" s="81"/>
      <c r="H29" s="81"/>
      <c r="I29" s="81"/>
      <c r="J29" s="81"/>
      <c r="K29" s="81"/>
      <c r="L29" s="81"/>
      <c r="M29" s="81"/>
      <c r="N29" s="81"/>
      <c r="O29" s="81"/>
      <c r="P29" s="101"/>
    </row>
    <row r="30" spans="1:16" x14ac:dyDescent="0.25">
      <c r="A30" s="103"/>
      <c r="B30" s="79" t="s">
        <v>47</v>
      </c>
      <c r="C30" s="79"/>
      <c r="D30" s="79"/>
      <c r="E30" s="79"/>
      <c r="F30" s="79"/>
      <c r="G30" s="79"/>
      <c r="H30" s="79"/>
      <c r="I30" s="79"/>
      <c r="J30" s="79"/>
      <c r="K30" s="79"/>
      <c r="L30" s="79"/>
      <c r="M30" s="79"/>
      <c r="N30" s="79"/>
      <c r="O30" s="79"/>
      <c r="P30" s="101"/>
    </row>
    <row r="31" spans="1:16" ht="9.75" customHeight="1" x14ac:dyDescent="0.25">
      <c r="A31" s="103"/>
      <c r="B31" s="80"/>
      <c r="C31" s="81"/>
      <c r="D31" s="81"/>
      <c r="E31" s="81"/>
      <c r="F31" s="81"/>
      <c r="G31" s="81"/>
      <c r="H31" s="81"/>
      <c r="I31" s="81"/>
      <c r="J31" s="81"/>
      <c r="K31" s="81"/>
      <c r="L31" s="81"/>
      <c r="M31" s="81"/>
      <c r="N31" s="81"/>
      <c r="O31" s="81"/>
      <c r="P31" s="101"/>
    </row>
    <row r="32" spans="1:16" ht="14.25" customHeight="1" x14ac:dyDescent="0.25">
      <c r="A32" s="103"/>
      <c r="B32" s="89" t="s">
        <v>39</v>
      </c>
      <c r="C32" s="90" t="s">
        <v>74</v>
      </c>
      <c r="D32" s="88"/>
      <c r="E32" s="88"/>
      <c r="F32" s="88"/>
      <c r="G32" s="88"/>
      <c r="H32" s="88"/>
      <c r="I32" s="88"/>
      <c r="J32" s="88"/>
      <c r="K32" s="88"/>
      <c r="L32" s="88"/>
      <c r="M32" s="88"/>
      <c r="N32" s="88"/>
      <c r="O32" s="88"/>
      <c r="P32" s="104"/>
    </row>
    <row r="33" spans="1:16" ht="9.75" customHeight="1" x14ac:dyDescent="0.25">
      <c r="A33" s="103"/>
      <c r="B33" s="80"/>
      <c r="C33" s="81"/>
      <c r="D33" s="81"/>
      <c r="E33" s="81"/>
      <c r="F33" s="81"/>
      <c r="G33" s="81"/>
      <c r="H33" s="81"/>
      <c r="I33" s="81"/>
      <c r="J33" s="81"/>
      <c r="K33" s="81"/>
      <c r="L33" s="81"/>
      <c r="M33" s="81"/>
      <c r="N33" s="81"/>
      <c r="O33" s="81"/>
      <c r="P33" s="101"/>
    </row>
    <row r="34" spans="1:16" x14ac:dyDescent="0.25">
      <c r="A34" s="103"/>
      <c r="B34" s="79" t="s">
        <v>61</v>
      </c>
      <c r="C34" s="79"/>
      <c r="D34" s="79"/>
      <c r="E34" s="79"/>
      <c r="F34" s="79"/>
      <c r="G34" s="79"/>
      <c r="H34" s="79"/>
      <c r="I34" s="79"/>
      <c r="J34" s="79"/>
      <c r="K34" s="79"/>
      <c r="L34" s="79"/>
      <c r="M34" s="79"/>
      <c r="N34" s="79"/>
      <c r="O34" s="79"/>
      <c r="P34" s="101"/>
    </row>
    <row r="35" spans="1:16" ht="9.75" customHeight="1" x14ac:dyDescent="0.25">
      <c r="A35" s="103"/>
      <c r="B35" s="80"/>
      <c r="C35" s="81"/>
      <c r="D35" s="81"/>
      <c r="E35" s="81"/>
      <c r="F35" s="81"/>
      <c r="G35" s="81"/>
      <c r="H35" s="81"/>
      <c r="I35" s="81"/>
      <c r="J35" s="81"/>
      <c r="K35" s="81"/>
      <c r="L35" s="81"/>
      <c r="M35" s="81"/>
      <c r="N35" s="81"/>
      <c r="O35" s="81"/>
      <c r="P35" s="101"/>
    </row>
    <row r="36" spans="1:16" ht="14.25" customHeight="1" x14ac:dyDescent="0.25">
      <c r="A36" s="103"/>
      <c r="B36" s="89" t="s">
        <v>39</v>
      </c>
      <c r="C36" s="90" t="s">
        <v>72</v>
      </c>
      <c r="D36" s="88"/>
      <c r="E36" s="88"/>
      <c r="F36" s="88"/>
      <c r="G36" s="88"/>
      <c r="H36" s="88"/>
      <c r="I36" s="88"/>
      <c r="J36" s="88"/>
      <c r="K36" s="88"/>
      <c r="L36" s="88"/>
      <c r="M36" s="88"/>
      <c r="N36" s="88"/>
      <c r="O36" s="88"/>
      <c r="P36" s="104"/>
    </row>
    <row r="37" spans="1:16" ht="14.25" customHeight="1" x14ac:dyDescent="0.25">
      <c r="A37" s="103"/>
      <c r="B37" s="89" t="s">
        <v>39</v>
      </c>
      <c r="C37" s="90" t="s">
        <v>70</v>
      </c>
      <c r="D37" s="88"/>
      <c r="E37" s="88"/>
      <c r="F37" s="88"/>
      <c r="G37" s="88"/>
      <c r="H37" s="88"/>
      <c r="I37" s="88"/>
      <c r="J37" s="88"/>
      <c r="K37" s="88"/>
      <c r="L37" s="88"/>
      <c r="M37" s="88"/>
      <c r="N37" s="88"/>
      <c r="O37" s="88"/>
      <c r="P37" s="104"/>
    </row>
    <row r="38" spans="1:16" ht="15" customHeight="1" x14ac:dyDescent="0.25">
      <c r="A38" s="103"/>
      <c r="B38" s="89" t="s">
        <v>39</v>
      </c>
      <c r="C38" s="82" t="s">
        <v>71</v>
      </c>
      <c r="D38" s="87"/>
      <c r="E38" s="87"/>
      <c r="F38" s="87"/>
      <c r="G38" s="87"/>
      <c r="H38" s="87"/>
      <c r="I38" s="87"/>
      <c r="J38" s="87"/>
      <c r="K38" s="87"/>
      <c r="L38" s="87"/>
      <c r="M38" s="87"/>
      <c r="N38" s="87"/>
      <c r="O38" s="87"/>
      <c r="P38" s="105"/>
    </row>
    <row r="39" spans="1:16" ht="9.75" customHeight="1" x14ac:dyDescent="0.25">
      <c r="A39" s="103"/>
      <c r="B39" s="80"/>
      <c r="C39" s="81"/>
      <c r="D39" s="81"/>
      <c r="E39" s="81"/>
      <c r="F39" s="81"/>
      <c r="G39" s="81"/>
      <c r="H39" s="81"/>
      <c r="I39" s="81"/>
      <c r="J39" s="81"/>
      <c r="K39" s="81"/>
      <c r="L39" s="81"/>
      <c r="M39" s="81"/>
      <c r="N39" s="81"/>
      <c r="O39" s="81"/>
      <c r="P39" s="101"/>
    </row>
    <row r="40" spans="1:16" x14ac:dyDescent="0.25">
      <c r="A40" s="103"/>
      <c r="B40" s="79" t="s">
        <v>40</v>
      </c>
      <c r="C40" s="79"/>
      <c r="D40" s="79"/>
      <c r="E40" s="79"/>
      <c r="F40" s="79"/>
      <c r="G40" s="79"/>
      <c r="H40" s="79"/>
      <c r="I40" s="79"/>
      <c r="J40" s="79"/>
      <c r="K40" s="79"/>
      <c r="L40" s="79"/>
      <c r="M40" s="79"/>
      <c r="N40" s="79"/>
      <c r="O40" s="79"/>
      <c r="P40" s="101"/>
    </row>
    <row r="41" spans="1:16" x14ac:dyDescent="0.25">
      <c r="A41" s="103"/>
      <c r="B41" s="80"/>
      <c r="C41" s="81"/>
      <c r="D41" s="81"/>
      <c r="E41" s="81"/>
      <c r="F41" s="81"/>
      <c r="G41" s="81"/>
      <c r="H41" s="81"/>
      <c r="I41" s="81"/>
      <c r="J41" s="81"/>
      <c r="K41" s="81"/>
      <c r="L41" s="81"/>
      <c r="M41" s="81"/>
      <c r="N41" s="81"/>
      <c r="O41" s="81"/>
      <c r="P41" s="101"/>
    </row>
    <row r="42" spans="1:16" x14ac:dyDescent="0.25">
      <c r="A42" s="103"/>
      <c r="B42" s="81"/>
      <c r="C42" s="91" t="s">
        <v>41</v>
      </c>
      <c r="D42" s="91" t="s">
        <v>42</v>
      </c>
      <c r="E42" s="92" t="s">
        <v>43</v>
      </c>
      <c r="F42" s="93"/>
      <c r="G42" s="94"/>
      <c r="H42" s="94"/>
      <c r="I42" s="94"/>
      <c r="J42" s="94"/>
      <c r="K42" s="94"/>
      <c r="L42" s="94"/>
      <c r="M42" s="94"/>
      <c r="N42" s="94"/>
      <c r="O42" s="95"/>
      <c r="P42" s="101"/>
    </row>
    <row r="43" spans="1:16" x14ac:dyDescent="0.25">
      <c r="A43" s="103"/>
      <c r="B43" s="81"/>
      <c r="C43" s="96">
        <v>44328</v>
      </c>
      <c r="D43" s="113" t="s">
        <v>83</v>
      </c>
      <c r="E43" s="114" t="s">
        <v>84</v>
      </c>
      <c r="F43" s="93"/>
      <c r="G43" s="94"/>
      <c r="H43" s="94"/>
      <c r="I43" s="94"/>
      <c r="J43" s="94"/>
      <c r="K43" s="94"/>
      <c r="L43" s="94"/>
      <c r="M43" s="94"/>
      <c r="N43" s="94"/>
      <c r="O43" s="95"/>
      <c r="P43" s="101"/>
    </row>
    <row r="44" spans="1:16" x14ac:dyDescent="0.25">
      <c r="A44" s="103"/>
      <c r="B44" s="81"/>
      <c r="C44" s="96">
        <v>44301</v>
      </c>
      <c r="D44" s="113" t="s">
        <v>81</v>
      </c>
      <c r="E44" s="114" t="s">
        <v>82</v>
      </c>
      <c r="F44" s="93"/>
      <c r="G44" s="94"/>
      <c r="H44" s="94"/>
      <c r="I44" s="94"/>
      <c r="J44" s="94"/>
      <c r="K44" s="94"/>
      <c r="L44" s="94"/>
      <c r="M44" s="94"/>
      <c r="N44" s="94"/>
      <c r="O44" s="95"/>
      <c r="P44" s="101"/>
    </row>
    <row r="45" spans="1:16" x14ac:dyDescent="0.25">
      <c r="A45" s="103"/>
      <c r="B45" s="81"/>
      <c r="C45" s="96">
        <v>44294</v>
      </c>
      <c r="D45" s="113" t="s">
        <v>78</v>
      </c>
      <c r="E45" s="114" t="s">
        <v>79</v>
      </c>
      <c r="F45" s="93"/>
      <c r="G45" s="94"/>
      <c r="H45" s="94"/>
      <c r="I45" s="94"/>
      <c r="J45" s="94"/>
      <c r="K45" s="94"/>
      <c r="L45" s="94"/>
      <c r="M45" s="94"/>
      <c r="N45" s="94"/>
      <c r="O45" s="95"/>
      <c r="P45" s="101"/>
    </row>
    <row r="46" spans="1:16" x14ac:dyDescent="0.25">
      <c r="A46" s="103"/>
      <c r="B46" s="81"/>
      <c r="C46" s="96">
        <v>44263</v>
      </c>
      <c r="D46" s="113" t="s">
        <v>77</v>
      </c>
      <c r="E46" s="114" t="s">
        <v>80</v>
      </c>
      <c r="F46" s="93"/>
      <c r="G46" s="94"/>
      <c r="H46" s="94"/>
      <c r="I46" s="94"/>
      <c r="J46" s="94"/>
      <c r="K46" s="94"/>
      <c r="L46" s="94"/>
      <c r="M46" s="94"/>
      <c r="N46" s="94"/>
      <c r="O46" s="95"/>
      <c r="P46" s="101"/>
    </row>
    <row r="47" spans="1:16" x14ac:dyDescent="0.25">
      <c r="A47" s="103"/>
      <c r="B47" s="81"/>
      <c r="C47" s="96">
        <v>44246</v>
      </c>
      <c r="D47" s="113" t="s">
        <v>51</v>
      </c>
      <c r="E47" s="114" t="s">
        <v>57</v>
      </c>
      <c r="F47" s="93"/>
      <c r="G47" s="94"/>
      <c r="H47" s="94"/>
      <c r="I47" s="94"/>
      <c r="J47" s="94"/>
      <c r="K47" s="94"/>
      <c r="L47" s="94"/>
      <c r="M47" s="94"/>
      <c r="N47" s="94"/>
      <c r="O47" s="95"/>
      <c r="P47" s="101"/>
    </row>
    <row r="48" spans="1:16" x14ac:dyDescent="0.25">
      <c r="A48" s="103"/>
      <c r="B48" s="81"/>
      <c r="C48" s="96">
        <v>44027</v>
      </c>
      <c r="D48" s="97" t="s">
        <v>49</v>
      </c>
      <c r="E48" s="98"/>
      <c r="F48" s="99"/>
      <c r="G48" s="99"/>
      <c r="H48" s="99"/>
      <c r="I48" s="99"/>
      <c r="J48" s="99"/>
      <c r="K48" s="99"/>
      <c r="L48" s="99"/>
      <c r="M48" s="99"/>
      <c r="N48" s="99"/>
      <c r="O48" s="100"/>
      <c r="P48" s="101"/>
    </row>
    <row r="49" spans="1:16" x14ac:dyDescent="0.25">
      <c r="A49" s="103"/>
      <c r="B49" s="81"/>
      <c r="C49" s="81"/>
      <c r="D49" s="81"/>
      <c r="E49" s="81"/>
      <c r="F49" s="81"/>
      <c r="G49" s="81"/>
      <c r="H49" s="81"/>
      <c r="I49" s="81"/>
      <c r="J49" s="81"/>
      <c r="K49" s="81"/>
      <c r="L49" s="81"/>
      <c r="M49" s="81"/>
      <c r="N49" s="81"/>
      <c r="O49" s="81"/>
      <c r="P49" s="101"/>
    </row>
    <row r="50" spans="1:16" x14ac:dyDescent="0.25">
      <c r="A50" s="103"/>
      <c r="B50" s="78" t="s">
        <v>45</v>
      </c>
      <c r="C50" s="78"/>
      <c r="D50" s="78"/>
      <c r="E50" s="78"/>
      <c r="F50" s="78"/>
      <c r="G50" s="78"/>
      <c r="H50" s="78"/>
      <c r="I50" s="78"/>
      <c r="J50" s="78"/>
      <c r="K50" s="78"/>
      <c r="L50" s="78"/>
      <c r="M50" s="78"/>
      <c r="N50" s="78"/>
      <c r="O50" s="78"/>
      <c r="P50" s="101"/>
    </row>
    <row r="51" spans="1:16" x14ac:dyDescent="0.25">
      <c r="A51" s="103"/>
      <c r="B51" s="101"/>
      <c r="C51" s="101"/>
      <c r="D51" s="101"/>
      <c r="E51" s="101"/>
      <c r="F51" s="101"/>
      <c r="G51" s="101"/>
      <c r="H51" s="101"/>
      <c r="I51" s="101"/>
      <c r="J51" s="101"/>
      <c r="K51" s="101"/>
      <c r="L51" s="101"/>
      <c r="M51" s="101"/>
      <c r="N51" s="101"/>
      <c r="O51" s="101"/>
      <c r="P51" s="101"/>
    </row>
    <row r="52" spans="1:16" ht="15" customHeight="1" x14ac:dyDescent="0.25">
      <c r="A52" s="103"/>
      <c r="B52" s="101"/>
      <c r="C52" s="133" t="s">
        <v>50</v>
      </c>
      <c r="D52" s="134"/>
      <c r="E52" s="134"/>
      <c r="F52" s="134"/>
      <c r="G52" s="134"/>
      <c r="H52" s="134"/>
      <c r="I52" s="134"/>
      <c r="J52" s="134"/>
      <c r="K52" s="134"/>
      <c r="L52" s="134"/>
      <c r="M52" s="134"/>
      <c r="N52" s="134"/>
      <c r="O52" s="135"/>
      <c r="P52" s="101"/>
    </row>
    <row r="53" spans="1:16" x14ac:dyDescent="0.25">
      <c r="A53" s="103"/>
      <c r="B53" s="101"/>
      <c r="C53" s="136"/>
      <c r="D53" s="137"/>
      <c r="E53" s="137"/>
      <c r="F53" s="137"/>
      <c r="G53" s="137"/>
      <c r="H53" s="137"/>
      <c r="I53" s="137"/>
      <c r="J53" s="137"/>
      <c r="K53" s="137"/>
      <c r="L53" s="137"/>
      <c r="M53" s="137"/>
      <c r="N53" s="137"/>
      <c r="O53" s="138"/>
      <c r="P53" s="101"/>
    </row>
    <row r="54" spans="1:16" x14ac:dyDescent="0.25">
      <c r="A54" s="103"/>
      <c r="B54" s="101"/>
      <c r="C54" s="136"/>
      <c r="D54" s="137"/>
      <c r="E54" s="137"/>
      <c r="F54" s="137"/>
      <c r="G54" s="137"/>
      <c r="H54" s="137"/>
      <c r="I54" s="137"/>
      <c r="J54" s="137"/>
      <c r="K54" s="137"/>
      <c r="L54" s="137"/>
      <c r="M54" s="137"/>
      <c r="N54" s="137"/>
      <c r="O54" s="138"/>
      <c r="P54" s="101"/>
    </row>
    <row r="55" spans="1:16" x14ac:dyDescent="0.25">
      <c r="A55" s="103"/>
      <c r="B55" s="101"/>
      <c r="C55" s="136"/>
      <c r="D55" s="137"/>
      <c r="E55" s="137"/>
      <c r="F55" s="137"/>
      <c r="G55" s="137"/>
      <c r="H55" s="137"/>
      <c r="I55" s="137"/>
      <c r="J55" s="137"/>
      <c r="K55" s="137"/>
      <c r="L55" s="137"/>
      <c r="M55" s="137"/>
      <c r="N55" s="137"/>
      <c r="O55" s="138"/>
      <c r="P55" s="101"/>
    </row>
    <row r="56" spans="1:16" x14ac:dyDescent="0.25">
      <c r="A56" s="103"/>
      <c r="B56" s="101"/>
      <c r="C56" s="136"/>
      <c r="D56" s="137"/>
      <c r="E56" s="137"/>
      <c r="F56" s="137"/>
      <c r="G56" s="137"/>
      <c r="H56" s="137"/>
      <c r="I56" s="137"/>
      <c r="J56" s="137"/>
      <c r="K56" s="137"/>
      <c r="L56" s="137"/>
      <c r="M56" s="137"/>
      <c r="N56" s="137"/>
      <c r="O56" s="138"/>
      <c r="P56" s="101"/>
    </row>
    <row r="57" spans="1:16" x14ac:dyDescent="0.25">
      <c r="A57" s="103"/>
      <c r="B57" s="101"/>
      <c r="C57" s="136"/>
      <c r="D57" s="137"/>
      <c r="E57" s="137"/>
      <c r="F57" s="137"/>
      <c r="G57" s="137"/>
      <c r="H57" s="137"/>
      <c r="I57" s="137"/>
      <c r="J57" s="137"/>
      <c r="K57" s="137"/>
      <c r="L57" s="137"/>
      <c r="M57" s="137"/>
      <c r="N57" s="137"/>
      <c r="O57" s="138"/>
      <c r="P57" s="101"/>
    </row>
    <row r="58" spans="1:16" x14ac:dyDescent="0.25">
      <c r="A58" s="103"/>
      <c r="B58" s="101"/>
      <c r="C58" s="136"/>
      <c r="D58" s="137"/>
      <c r="E58" s="137"/>
      <c r="F58" s="137"/>
      <c r="G58" s="137"/>
      <c r="H58" s="137"/>
      <c r="I58" s="137"/>
      <c r="J58" s="137"/>
      <c r="K58" s="137"/>
      <c r="L58" s="137"/>
      <c r="M58" s="137"/>
      <c r="N58" s="137"/>
      <c r="O58" s="138"/>
      <c r="P58" s="101"/>
    </row>
    <row r="59" spans="1:16" x14ac:dyDescent="0.25">
      <c r="A59" s="103"/>
      <c r="B59" s="101"/>
      <c r="C59" s="136"/>
      <c r="D59" s="137"/>
      <c r="E59" s="137"/>
      <c r="F59" s="137"/>
      <c r="G59" s="137"/>
      <c r="H59" s="137"/>
      <c r="I59" s="137"/>
      <c r="J59" s="137"/>
      <c r="K59" s="137"/>
      <c r="L59" s="137"/>
      <c r="M59" s="137"/>
      <c r="N59" s="137"/>
      <c r="O59" s="138"/>
      <c r="P59" s="101"/>
    </row>
    <row r="60" spans="1:16" x14ac:dyDescent="0.25">
      <c r="A60" s="103"/>
      <c r="B60" s="101"/>
      <c r="C60" s="136"/>
      <c r="D60" s="137"/>
      <c r="E60" s="137"/>
      <c r="F60" s="137"/>
      <c r="G60" s="137"/>
      <c r="H60" s="137"/>
      <c r="I60" s="137"/>
      <c r="J60" s="137"/>
      <c r="K60" s="137"/>
      <c r="L60" s="137"/>
      <c r="M60" s="137"/>
      <c r="N60" s="137"/>
      <c r="O60" s="138"/>
      <c r="P60" s="101"/>
    </row>
    <row r="61" spans="1:16" x14ac:dyDescent="0.25">
      <c r="A61" s="103"/>
      <c r="B61" s="101"/>
      <c r="C61" s="136"/>
      <c r="D61" s="137"/>
      <c r="E61" s="137"/>
      <c r="F61" s="137"/>
      <c r="G61" s="137"/>
      <c r="H61" s="137"/>
      <c r="I61" s="137"/>
      <c r="J61" s="137"/>
      <c r="K61" s="137"/>
      <c r="L61" s="137"/>
      <c r="M61" s="137"/>
      <c r="N61" s="137"/>
      <c r="O61" s="138"/>
      <c r="P61" s="101"/>
    </row>
    <row r="62" spans="1:16" x14ac:dyDescent="0.25">
      <c r="A62" s="103"/>
      <c r="B62" s="101"/>
      <c r="C62" s="136"/>
      <c r="D62" s="137"/>
      <c r="E62" s="137"/>
      <c r="F62" s="137"/>
      <c r="G62" s="137"/>
      <c r="H62" s="137"/>
      <c r="I62" s="137"/>
      <c r="J62" s="137"/>
      <c r="K62" s="137"/>
      <c r="L62" s="137"/>
      <c r="M62" s="137"/>
      <c r="N62" s="137"/>
      <c r="O62" s="138"/>
      <c r="P62" s="101"/>
    </row>
    <row r="63" spans="1:16" x14ac:dyDescent="0.25">
      <c r="A63" s="103"/>
      <c r="B63" s="101"/>
      <c r="C63" s="136"/>
      <c r="D63" s="137"/>
      <c r="E63" s="137"/>
      <c r="F63" s="137"/>
      <c r="G63" s="137"/>
      <c r="H63" s="137"/>
      <c r="I63" s="137"/>
      <c r="J63" s="137"/>
      <c r="K63" s="137"/>
      <c r="L63" s="137"/>
      <c r="M63" s="137"/>
      <c r="N63" s="137"/>
      <c r="O63" s="138"/>
      <c r="P63" s="101"/>
    </row>
    <row r="64" spans="1:16" x14ac:dyDescent="0.25">
      <c r="A64" s="103"/>
      <c r="B64" s="101"/>
      <c r="C64" s="136"/>
      <c r="D64" s="137"/>
      <c r="E64" s="137"/>
      <c r="F64" s="137"/>
      <c r="G64" s="137"/>
      <c r="H64" s="137"/>
      <c r="I64" s="137"/>
      <c r="J64" s="137"/>
      <c r="K64" s="137"/>
      <c r="L64" s="137"/>
      <c r="M64" s="137"/>
      <c r="N64" s="137"/>
      <c r="O64" s="138"/>
      <c r="P64" s="101"/>
    </row>
    <row r="65" spans="1:16" x14ac:dyDescent="0.25">
      <c r="A65" s="103"/>
      <c r="B65" s="101"/>
      <c r="C65" s="136"/>
      <c r="D65" s="137"/>
      <c r="E65" s="137"/>
      <c r="F65" s="137"/>
      <c r="G65" s="137"/>
      <c r="H65" s="137"/>
      <c r="I65" s="137"/>
      <c r="J65" s="137"/>
      <c r="K65" s="137"/>
      <c r="L65" s="137"/>
      <c r="M65" s="137"/>
      <c r="N65" s="137"/>
      <c r="O65" s="138"/>
      <c r="P65" s="101"/>
    </row>
    <row r="66" spans="1:16" x14ac:dyDescent="0.25">
      <c r="A66" s="103"/>
      <c r="B66" s="101"/>
      <c r="C66" s="139"/>
      <c r="D66" s="140"/>
      <c r="E66" s="140"/>
      <c r="F66" s="140"/>
      <c r="G66" s="140"/>
      <c r="H66" s="140"/>
      <c r="I66" s="140"/>
      <c r="J66" s="140"/>
      <c r="K66" s="140"/>
      <c r="L66" s="140"/>
      <c r="M66" s="140"/>
      <c r="N66" s="140"/>
      <c r="O66" s="141"/>
      <c r="P66" s="101"/>
    </row>
    <row r="67" spans="1:16" x14ac:dyDescent="0.25">
      <c r="A67" s="103"/>
      <c r="B67" s="101"/>
      <c r="C67" s="101"/>
      <c r="D67" s="101"/>
      <c r="E67" s="101"/>
      <c r="F67" s="101"/>
      <c r="G67" s="101"/>
      <c r="H67" s="101"/>
      <c r="I67" s="101"/>
      <c r="J67" s="101"/>
      <c r="K67" s="101"/>
      <c r="L67" s="101"/>
      <c r="M67" s="101"/>
      <c r="N67" s="101"/>
      <c r="O67" s="101"/>
      <c r="P67" s="101"/>
    </row>
  </sheetData>
  <mergeCells count="1">
    <mergeCell ref="C52:O66"/>
  </mergeCells>
  <pageMargins left="0.23622047244094491" right="0.23622047244094491" top="0.39370078740157483" bottom="0.23622047244094491" header="0.31496062992125984" footer="0.31496062992125984"/>
  <pageSetup scale="39" fitToHeight="0" orientation="portrait"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8D241-B19B-47FE-A200-A394CFC112CE}">
  <sheetPr codeName="Sheet2"/>
  <dimension ref="A1:P58"/>
  <sheetViews>
    <sheetView zoomScale="93" zoomScaleNormal="100" workbookViewId="0">
      <pane xSplit="2" ySplit="6" topLeftCell="C7" activePane="bottomRight" state="frozen"/>
      <selection pane="topRight" activeCell="C1" sqref="C1"/>
      <selection pane="bottomLeft" activeCell="A3" sqref="A3"/>
      <selection pane="bottomRight"/>
    </sheetView>
  </sheetViews>
  <sheetFormatPr defaultColWidth="8.85546875" defaultRowHeight="15" outlineLevelRow="2" outlineLevelCol="1" x14ac:dyDescent="0.25"/>
  <cols>
    <col min="1" max="1" width="43" style="2" bestFit="1" customWidth="1"/>
    <col min="2" max="2" width="20.85546875" style="2" customWidth="1"/>
    <col min="3" max="6" width="13.85546875" style="2" customWidth="1" outlineLevel="1"/>
    <col min="7" max="7" width="18.85546875" style="2" customWidth="1"/>
    <col min="8" max="16" width="13.85546875" style="2" customWidth="1"/>
    <col min="17" max="16384" width="8.85546875" style="2"/>
  </cols>
  <sheetData>
    <row r="1" spans="1:16" ht="28.5" x14ac:dyDescent="0.45">
      <c r="A1" s="1" t="e">
        <f>MO.CompanyName</f>
        <v>#NAME?</v>
      </c>
      <c r="C1" s="3"/>
      <c r="D1" s="3"/>
      <c r="E1" s="3"/>
      <c r="F1" s="3"/>
      <c r="L1" s="3"/>
      <c r="M1" s="3"/>
      <c r="N1" s="3"/>
      <c r="O1" s="3"/>
      <c r="P1" s="3"/>
    </row>
    <row r="2" spans="1:16" ht="8.25" customHeight="1" x14ac:dyDescent="0.25">
      <c r="C2" s="3"/>
      <c r="D2" s="3"/>
      <c r="E2" s="3"/>
      <c r="F2" s="3"/>
      <c r="G2" s="3"/>
      <c r="H2" s="3"/>
      <c r="I2" s="3"/>
      <c r="J2" s="3"/>
      <c r="K2" s="3"/>
      <c r="L2" s="3"/>
      <c r="M2" s="3"/>
      <c r="N2" s="3"/>
      <c r="O2" s="3"/>
      <c r="P2" s="3"/>
    </row>
    <row r="3" spans="1:16" ht="15" customHeight="1" x14ac:dyDescent="0.25">
      <c r="A3" s="4">
        <f ca="1">TODAY()</f>
        <v>44328</v>
      </c>
      <c r="B3" s="5"/>
      <c r="C3" s="3"/>
      <c r="D3" s="3"/>
      <c r="E3" s="3"/>
      <c r="F3" s="3"/>
      <c r="G3" s="3"/>
      <c r="H3" s="3"/>
      <c r="I3" s="3"/>
      <c r="J3" s="3"/>
      <c r="K3" s="3"/>
      <c r="L3" s="3"/>
      <c r="M3" s="3"/>
      <c r="N3" s="3"/>
      <c r="O3" s="3"/>
      <c r="P3" s="3"/>
    </row>
    <row r="4" spans="1:16" ht="15" customHeight="1" x14ac:dyDescent="0.25">
      <c r="A4" s="6" t="e">
        <f>MO.Ticker</f>
        <v>#NAME?</v>
      </c>
      <c r="B4" s="5"/>
      <c r="C4" s="3"/>
      <c r="D4" s="3"/>
      <c r="E4" s="3"/>
      <c r="F4" s="3"/>
      <c r="G4" s="3"/>
      <c r="H4" s="3"/>
      <c r="I4" s="3"/>
      <c r="J4" s="3"/>
      <c r="K4" s="3"/>
      <c r="L4" s="3"/>
      <c r="M4" s="3"/>
      <c r="N4" s="3"/>
      <c r="O4" s="3"/>
      <c r="P4" s="3"/>
    </row>
    <row r="5" spans="1:16" ht="15" customHeight="1" x14ac:dyDescent="0.25">
      <c r="A5" s="7" t="e">
        <f>MO.ReportFX</f>
        <v>#NAME?</v>
      </c>
      <c r="B5" s="8" t="e">
        <f>IF(AND(OR(MO.TradingCurrency="GBX",MO.TradingCurrency="GBp"),MO.ReportFX="GBP"),MO.LastPrice/100,MO.LastPrice/HP.MRFX)</f>
        <v>#NAME?</v>
      </c>
      <c r="C5" s="3" t="str">
        <f>IFERROR(INDEX(MO_Common_QEndDate,0,MATCH(C$6,MO_Common_ColumnHeader,0)),"N/A")</f>
        <v>N/A</v>
      </c>
      <c r="D5" s="3" t="str">
        <f>IFERROR(INDEX(MO_Common_QEndDate,0,MATCH(D$6,MO_Common_ColumnHeader,0)),"N/A")</f>
        <v>N/A</v>
      </c>
      <c r="E5" s="3" t="str">
        <f>IFERROR(INDEX(MO_Common_QEndDate,0,MATCH(E$6,MO_Common_ColumnHeader,0)),"N/A")</f>
        <v>N/A</v>
      </c>
      <c r="F5" s="3" t="str">
        <f>IFERROR(INDEX(MO_Common_QEndDate,0,MATCH(F$6,MO_Common_ColumnHeader,0)),"N/A")</f>
        <v>N/A</v>
      </c>
      <c r="G5" s="3" t="str">
        <f>F5</f>
        <v>N/A</v>
      </c>
      <c r="H5" s="3" t="str">
        <f>IFERROR(INDEX(MO_Common_QEndDate,0,MATCH(H$6,MO_Common_ColumnHeader,0)),"N/A")</f>
        <v>N/A</v>
      </c>
      <c r="I5" s="3" t="str">
        <f>IFERROR(INDEX(MO_Common_QEndDate,0,MATCH(I$6,MO_Common_ColumnHeader,0)),"N/A")</f>
        <v>N/A</v>
      </c>
      <c r="J5" s="3" t="str">
        <f>IFERROR(INDEX(MO_Common_QEndDate,0,MATCH(J$6,MO_Common_ColumnHeader,0)),"N/A")</f>
        <v>N/A</v>
      </c>
      <c r="K5" s="3" t="str">
        <f>IFERROR(INDEX(MO_Common_QEndDate,0,MATCH(K$6,MO_Common_ColumnHeader,0)),"N/A")</f>
        <v>N/A</v>
      </c>
      <c r="L5" s="3"/>
      <c r="M5" s="3"/>
      <c r="N5" s="3"/>
      <c r="O5" s="3"/>
      <c r="P5" s="3"/>
    </row>
    <row r="6" spans="1:16" ht="15" customHeight="1" x14ac:dyDescent="0.25">
      <c r="A6" s="9" t="s">
        <v>0</v>
      </c>
      <c r="B6" s="112" t="e">
        <f>IF(LEFT(UL.MRQ,1)="F","Q4-"&amp;RIGHT(UL.MRQ,4),UL.MRQ)</f>
        <v>#NAME?</v>
      </c>
      <c r="C6" s="11" t="e">
        <f>"Q1-"&amp;RIGHT($G$6,4)</f>
        <v>#NAME?</v>
      </c>
      <c r="D6" s="11" t="e">
        <f>"Q2-"&amp;RIGHT($G$6,4)</f>
        <v>#NAME?</v>
      </c>
      <c r="E6" s="11" t="e">
        <f>"Q3-"&amp;RIGHT($G$6,4)</f>
        <v>#NAME?</v>
      </c>
      <c r="F6" s="11" t="e">
        <f>"Q4-"&amp;RIGHT($G$6,4)</f>
        <v>#NAME?</v>
      </c>
      <c r="G6" s="12" t="e">
        <f>IF(LEFT(UL.MRQ,2)="FY",CONCATENATE("FY",RIGHT(UL.MRQ,4)+1),CONCATENATE("FY",RIGHT(UL.MRQ,4)))</f>
        <v>#NAME?</v>
      </c>
      <c r="H6" s="13" t="e">
        <f>"FY"&amp;RIGHT(G6,4)+1</f>
        <v>#NAME?</v>
      </c>
      <c r="I6" s="13" t="e">
        <f>"FY"&amp;RIGHT(H6,4)+1</f>
        <v>#NAME?</v>
      </c>
      <c r="J6" s="13" t="e">
        <f>"FY"&amp;RIGHT(I6,4)+1</f>
        <v>#NAME?</v>
      </c>
      <c r="K6" s="13" t="e">
        <f>"FY"&amp;RIGHT(J6,4)+1</f>
        <v>#NAME?</v>
      </c>
      <c r="L6" s="13"/>
      <c r="M6" s="13"/>
      <c r="N6" s="13"/>
      <c r="O6" s="13"/>
      <c r="P6" s="13"/>
    </row>
    <row r="7" spans="1:16" s="15" customFormat="1" ht="15" customHeight="1" x14ac:dyDescent="0.25">
      <c r="A7" s="14" t="s">
        <v>1</v>
      </c>
      <c r="B7" s="14"/>
      <c r="C7" s="14"/>
      <c r="D7" s="14"/>
      <c r="E7" s="14"/>
      <c r="F7" s="14"/>
      <c r="G7" s="14"/>
      <c r="H7" s="14"/>
      <c r="I7" s="14"/>
      <c r="J7" s="14"/>
      <c r="K7" s="14"/>
      <c r="L7" s="14"/>
      <c r="M7" s="14"/>
      <c r="N7" s="14"/>
      <c r="O7" s="14"/>
      <c r="P7" s="14"/>
    </row>
    <row r="8" spans="1:16" s="19" customFormat="1" ht="15" customHeight="1" outlineLevel="1" x14ac:dyDescent="0.25">
      <c r="A8" s="16" t="s">
        <v>2</v>
      </c>
      <c r="B8" s="16"/>
      <c r="C8" s="17" t="e">
        <f>IF(AND(RIGHT(LEFT(C$6,2),1)&lt;=RIGHT(LEFT(DCF.MRQ,2),1),RIGHT(C6,4)=RIGHT(DCF.MRQ,4)),"",IFERROR(INDEX(MO_RIS_REV,0,MATCH(C$6,MO_Common_ColumnHeader,0)),0))</f>
        <v>#NAME?</v>
      </c>
      <c r="D8" s="17" t="e">
        <f>IF(AND(RIGHT(LEFT(D$6,2),1)&lt;=RIGHT(LEFT(DCF.MRQ,2),1),RIGHT(D6,4)=RIGHT(DCF.MRQ,4)),"",IFERROR(INDEX(MO_RIS_REV,0,MATCH(D$6,MO_Common_ColumnHeader,0)),0))</f>
        <v>#NAME?</v>
      </c>
      <c r="E8" s="17" t="e">
        <f>IF(AND(RIGHT(LEFT(E$6,2),1)&lt;=RIGHT(LEFT(DCF.MRQ,2),1),RIGHT(E6,4)=RIGHT(DCF.MRQ,4)),"",IFERROR(INDEX(MO_RIS_REV,0,MATCH(E$6,MO_Common_ColumnHeader,0)),0))</f>
        <v>#NAME?</v>
      </c>
      <c r="F8" s="17">
        <f>IFERROR(INDEX(MO_RIS_REV,0,MATCH(F$6,MO_Common_ColumnHeader,0)),0)</f>
        <v>0</v>
      </c>
      <c r="G8" s="18" t="e">
        <f>IF(LEFT(UL.MRQ,1)="F",SUM(C8:F8),IF(RIGHT(LEFT(DCF.MRQ,2),1)="1",SUM(D8:F8),IF(RIGHT(LEFT(DCF.MRQ,2),1)="2",SUM(E8:F8),IF(RIGHT(LEFT(DCF.MRQ,2),1)="3",F8,""))))</f>
        <v>#NAME?</v>
      </c>
      <c r="H8" s="18">
        <f>IFERROR(INDEX(MO_RIS_REV,0,MATCH(H$6,MO_Common_ColumnHeader,0)),0)</f>
        <v>0</v>
      </c>
      <c r="I8" s="18">
        <f>IFERROR(INDEX(MO_RIS_REV,0,MATCH(I$6,MO_Common_ColumnHeader,0)),0)</f>
        <v>0</v>
      </c>
      <c r="J8" s="18">
        <f>IFERROR(INDEX(MO_RIS_REV,0,MATCH(J$6,MO_Common_ColumnHeader,0)),0)</f>
        <v>0</v>
      </c>
      <c r="K8" s="18">
        <f>IFERROR(INDEX(MO_RIS_REV,0,MATCH(K$6,MO_Common_ColumnHeader,0)),0)</f>
        <v>0</v>
      </c>
      <c r="L8" s="18"/>
      <c r="M8" s="18"/>
      <c r="N8" s="18"/>
      <c r="O8" s="18"/>
      <c r="P8" s="18"/>
    </row>
    <row r="9" spans="1:16" s="19" customFormat="1" ht="15" customHeight="1" outlineLevel="1" x14ac:dyDescent="0.25">
      <c r="A9" s="16"/>
      <c r="B9" s="16"/>
      <c r="C9" s="17"/>
      <c r="D9" s="17"/>
      <c r="E9" s="17"/>
      <c r="F9" s="17"/>
      <c r="G9" s="18"/>
      <c r="H9" s="18"/>
      <c r="I9" s="18"/>
      <c r="J9" s="18"/>
      <c r="K9" s="18"/>
      <c r="L9" s="18"/>
      <c r="M9" s="18"/>
      <c r="N9" s="18"/>
      <c r="O9" s="18"/>
      <c r="P9" s="18"/>
    </row>
    <row r="10" spans="1:16" s="122" customFormat="1" outlineLevel="2" x14ac:dyDescent="0.25">
      <c r="A10" s="118" t="str">
        <f>IFERROR(IFERROR(INDEX(MO_CFS_NI,0,COLUMN(MO_Common_Column_A)),INDEX(MO_RIS_NI_ContinOp,0,COLUMN(MO_Common_Column_A))),"Net Income")</f>
        <v>Net Income</v>
      </c>
      <c r="B10" s="118"/>
      <c r="C10" s="120" t="e">
        <f>IF(AND(RIGHT(LEFT(C$6,2),1)&lt;=RIGHT(LEFT(DCF.MRQ,2),1),RIGHT(C6,4)=RIGHT(DCF.MRQ,4)),"",IFERROR(IFERROR(INDEX(MO_CFS_NI,0,MATCH(C$6,MO_Common_ColumnHeader,0)),IFERROR(INDEX(MO_RIS_NI_ContinOp,0,MATCH(C$6,MO_Common_ColumnHeader,0)),INDEX(MO_RIS_NI_GAAP_Basic,0,MATCH(C$6,MO_Common_ColumnHeader,0)))),""))</f>
        <v>#NAME?</v>
      </c>
      <c r="D10" s="120" t="e">
        <f>IF(AND(RIGHT(LEFT(D$6,2),1)&lt;=RIGHT(LEFT(DCF.MRQ,2),1),RIGHT(D6,4)=RIGHT(DCF.MRQ,4)),"",IFERROR(IFERROR(INDEX(MO_CFS_NI,0,MATCH(D$6,MO_Common_ColumnHeader,0)),IFERROR(INDEX(MO_RIS_NI_ContinOp,0,MATCH(D$6,MO_Common_ColumnHeader,0)),INDEX(MO_RIS_NI_GAAP_Basic,0,MATCH(D$6,MO_Common_ColumnHeader,0)))),""))</f>
        <v>#NAME?</v>
      </c>
      <c r="E10" s="120" t="e">
        <f>IF(AND(RIGHT(LEFT(E$6,2),1)&lt;=RIGHT(LEFT(DCF.MRQ,2),1),RIGHT(E6,4)=RIGHT(DCF.MRQ,4)),"",IFERROR(IFERROR(INDEX(MO_CFS_NI,0,MATCH(E$6,MO_Common_ColumnHeader,0)),IFERROR(INDEX(MO_RIS_NI_ContinOp,0,MATCH(E$6,MO_Common_ColumnHeader,0)),INDEX(MO_RIS_NI_GAAP_Basic,0,MATCH(E$6,MO_Common_ColumnHeader,0)))),""))</f>
        <v>#NAME?</v>
      </c>
      <c r="F10" s="120" t="str">
        <f>IFERROR(IFERROR(INDEX(MO_CFS_NI,0,MATCH(F$6,MO_Common_ColumnHeader,0)),IFERROR(INDEX(MO_RIS_NI_ContinOp,0,MATCH(F$6,MO_Common_ColumnHeader,0)),INDEX(MO_RIS_NI_GAAP_Basic,0,MATCH(F$6,MO_Common_ColumnHeader,0)))),"")</f>
        <v/>
      </c>
      <c r="G10" s="121" t="e">
        <f>IF(LEFT(UL.MRQ,1)="F",SUM(C10:F10),IF(RIGHT(LEFT(DCF.MRQ,2),1)="1",SUM(D10:F10),IF(RIGHT(LEFT(DCF.MRQ,2),1)="2",SUM(E10:F10),IF(RIGHT(LEFT(DCF.MRQ,2),1)="3",F10,""))))</f>
        <v>#NAME?</v>
      </c>
      <c r="H10" s="121" t="str">
        <f>IFERROR(IFERROR(INDEX(MO_CFS_NI,0,MATCH(H$6,MO_Common_ColumnHeader,0)),IFERROR(INDEX(MO_RIS_NI_ContinOp,0,MATCH(H$6,MO_Common_ColumnHeader,0)),INDEX(MO_RIS_NI_GAAP_Basic,0,MATCH(H$6,MO_Common_ColumnHeader,0)))),"")</f>
        <v/>
      </c>
      <c r="I10" s="121" t="str">
        <f>IFERROR(IFERROR(INDEX(MO_CFS_NI,0,MATCH(I$6,MO_Common_ColumnHeader,0)),IFERROR(INDEX(MO_RIS_NI_ContinOp,0,MATCH(I$6,MO_Common_ColumnHeader,0)),INDEX(MO_RIS_NI_GAAP_Basic,0,MATCH(I$6,MO_Common_ColumnHeader,0)))),"")</f>
        <v/>
      </c>
      <c r="J10" s="121" t="str">
        <f>IFERROR(IFERROR(INDEX(MO_CFS_NI,0,MATCH(J$6,MO_Common_ColumnHeader,0)),IFERROR(INDEX(MO_RIS_NI_ContinOp,0,MATCH(J$6,MO_Common_ColumnHeader,0)),INDEX(MO_RIS_NI_GAAP_Basic,0,MATCH(J$6,MO_Common_ColumnHeader,0)))),"")</f>
        <v/>
      </c>
      <c r="K10" s="121" t="str">
        <f>IFERROR(IFERROR(INDEX(MO_CFS_NI,0,MATCH(K$6,MO_Common_ColumnHeader,0)),IFERROR(INDEX(MO_RIS_NI_ContinOp,0,MATCH(K$6,MO_Common_ColumnHeader,0)),INDEX(MO_RIS_NI_GAAP_Basic,0,MATCH(K$6,MO_Common_ColumnHeader,0)))),"")</f>
        <v/>
      </c>
      <c r="L10" s="121"/>
      <c r="M10" s="121"/>
      <c r="N10" s="121"/>
      <c r="O10" s="121"/>
      <c r="P10" s="121"/>
    </row>
    <row r="11" spans="1:16" s="24" customFormat="1" outlineLevel="2" x14ac:dyDescent="0.25">
      <c r="A11" s="21" t="s">
        <v>52</v>
      </c>
      <c r="B11" s="21"/>
      <c r="C11" s="22" t="e">
        <f>IF(AND(RIGHT(LEFT(C$6,2),1)&lt;=RIGHT(LEFT(DCF.MRQ,2),1),RIGHT(C6,4)=RIGHT(DCF.MRQ,4)),"",IFERROR(INDEX(MO_RIS_DA,0,MATCH(C$6,MO_Common_ColumnHeader,0)),0)+IFERROR(INDEX(MO_RIS_DA_operating,0,MATCH(C$6,MO_Common_ColumnHeader,0)),0)+IFERROR(INDEX(MO_RIS_DAintangibles_operating,0,MATCH(C$6,MO_Common_ColumnHeader,0)),0)+IFERROR(INDEX(MO_RIS_DAintangibles,0,MATCH(C$6,MO_Common_ColumnHeader,0)),0)+IFERROR(INDEX(MO_RIS_DAintangible,0,MATCH(C$6,MO_Common_ColumnHeader,0)),0))</f>
        <v>#NAME?</v>
      </c>
      <c r="D11" s="22" t="e">
        <f>IF(AND(RIGHT(LEFT(D$6,2),1)&lt;=RIGHT(LEFT(DCF.MRQ,2),1),RIGHT(D6,4)=RIGHT(DCF.MRQ,4)),"",IFERROR(INDEX(MO_RIS_DA,0,MATCH(D$6,MO_Common_ColumnHeader,0)),0)+IFERROR(INDEX(MO_RIS_DA_operating,0,MATCH(D$6,MO_Common_ColumnHeader,0)),0)+IFERROR(INDEX(MO_RIS_DAintangibles_operating,0,MATCH(D$6,MO_Common_ColumnHeader,0)),0)+IFERROR(INDEX(MO_RIS_DAintangibles,0,MATCH(D$6,MO_Common_ColumnHeader,0)),0)+IFERROR(INDEX(MO_RIS_DAintangible,0,MATCH(D$6,MO_Common_ColumnHeader,0)),0))</f>
        <v>#NAME?</v>
      </c>
      <c r="E11" s="22" t="e">
        <f>IF(AND(RIGHT(LEFT(E$6,2),1)&lt;=RIGHT(LEFT(DCF.MRQ,2),1),RIGHT(E6,4)=RIGHT(DCF.MRQ,4)),"",IFERROR(INDEX(MO_RIS_DA,0,MATCH(E$6,MO_Common_ColumnHeader,0)),0)+IFERROR(INDEX(MO_RIS_DA_operating,0,MATCH(E$6,MO_Common_ColumnHeader,0)),0)+IFERROR(INDEX(MO_RIS_DAintangibles_operating,0,MATCH(E$6,MO_Common_ColumnHeader,0)),0)+IFERROR(INDEX(MO_RIS_DAintangibles,0,MATCH(E$6,MO_Common_ColumnHeader,0)),0)+IFERROR(INDEX(MO_RIS_DAintangible,0,MATCH(E$6,MO_Common_ColumnHeader,0)),0))</f>
        <v>#NAME?</v>
      </c>
      <c r="F11" s="22">
        <f>IFERROR(INDEX(MO_RIS_DA,0,MATCH(F$6,MO_Common_ColumnHeader,0)),0)+IFERROR(INDEX(MO_RIS_DA_operating,0,MATCH(F$6,MO_Common_ColumnHeader,0)),0)+IFERROR(INDEX(MO_RIS_DAintangibles_operating,0,MATCH(F$6,MO_Common_ColumnHeader,0)),0)+IFERROR(INDEX(MO_RIS_DAintangibles,0,MATCH(F$6,MO_Common_ColumnHeader,0)),0)+IFERROR(INDEX(MO_RIS_DAintangible,0,MATCH(F$6,MO_Common_ColumnHeader,0)),0)</f>
        <v>0</v>
      </c>
      <c r="G11" s="23" t="e">
        <f>IF(LEFT(UL.MRQ,1)="F",SUM(C11:F11),IF(RIGHT(LEFT(DCF.MRQ,2),1)="1",SUM(D11:F11),IF(RIGHT(LEFT(DCF.MRQ,2),1)="2",SUM(E11:F11),IF(RIGHT(LEFT(DCF.MRQ,2),1)="3",F11,""))))</f>
        <v>#NAME?</v>
      </c>
      <c r="H11" s="23">
        <f>IFERROR(INDEX(MO_RIS_DA,0,MATCH(H$6,MO_Common_ColumnHeader,0)),0)+IFERROR(INDEX(MO_RIS_DA_operating,0,MATCH(H$6,MO_Common_ColumnHeader,0)),0)+IFERROR(INDEX(MO_RIS_DAintangibles_operating,0,MATCH(H$6,MO_Common_ColumnHeader,0)),0)+IFERROR(INDEX(MO_RIS_DAintangibles,0,MATCH(H$6,MO_Common_ColumnHeader,0)),0)+IFERROR(INDEX(MO_RIS_DAintangible,0,MATCH(H$6,MO_Common_ColumnHeader,0)),0)</f>
        <v>0</v>
      </c>
      <c r="I11" s="23">
        <f>IFERROR(INDEX(MO_RIS_DA,0,MATCH(I$6,MO_Common_ColumnHeader,0)),0)+IFERROR(INDEX(MO_RIS_DA_operating,0,MATCH(I$6,MO_Common_ColumnHeader,0)),0)+IFERROR(INDEX(MO_RIS_DAintangibles_operating,0,MATCH(I$6,MO_Common_ColumnHeader,0)),0)+IFERROR(INDEX(MO_RIS_DAintangibles,0,MATCH(I$6,MO_Common_ColumnHeader,0)),0)+IFERROR(INDEX(MO_RIS_DAintangible,0,MATCH(I$6,MO_Common_ColumnHeader,0)),0)</f>
        <v>0</v>
      </c>
      <c r="J11" s="23">
        <f>IFERROR(INDEX(MO_RIS_DA,0,MATCH(J$6,MO_Common_ColumnHeader,0)),0)+IFERROR(INDEX(MO_RIS_DA_operating,0,MATCH(J$6,MO_Common_ColumnHeader,0)),0)+IFERROR(INDEX(MO_RIS_DAintangibles_operating,0,MATCH(J$6,MO_Common_ColumnHeader,0)),0)+IFERROR(INDEX(MO_RIS_DAintangibles,0,MATCH(J$6,MO_Common_ColumnHeader,0)),0)+IFERROR(INDEX(MO_RIS_DAintangible,0,MATCH(J$6,MO_Common_ColumnHeader,0)),0)</f>
        <v>0</v>
      </c>
      <c r="K11" s="23">
        <f>IFERROR(INDEX(MO_RIS_DA,0,MATCH(K$6,MO_Common_ColumnHeader,0)),0)+IFERROR(INDEX(MO_RIS_DA_operating,0,MATCH(K$6,MO_Common_ColumnHeader,0)),0)+IFERROR(INDEX(MO_RIS_DAintangibles_operating,0,MATCH(K$6,MO_Common_ColumnHeader,0)),0)+IFERROR(INDEX(MO_RIS_DAintangibles,0,MATCH(K$6,MO_Common_ColumnHeader,0)),0)+IFERROR(INDEX(MO_RIS_DAintangible,0,MATCH(K$6,MO_Common_ColumnHeader,0)),0)</f>
        <v>0</v>
      </c>
      <c r="L11" s="23"/>
      <c r="M11" s="23"/>
      <c r="N11" s="23"/>
      <c r="O11" s="23"/>
      <c r="P11" s="23"/>
    </row>
    <row r="12" spans="1:16" s="24" customFormat="1" outlineLevel="2" x14ac:dyDescent="0.25">
      <c r="A12" s="21" t="s">
        <v>53</v>
      </c>
      <c r="B12" s="21"/>
      <c r="C12" s="22" t="e">
        <f>IF(AND(RIGHT(LEFT(C$6,2),1)&lt;=RIGHT(LEFT(DCF.MRQ,2),1),RIGHT(C6,4)=RIGHT(DCF.MRQ,4)),"",IFERROR(IFERROR(INDEX(MO_CFS_SBC,0,MATCH(C$6,MO_Common_ColumnHeader,0)),INDEX(MO_RIS_SBC,0,MATCH(C$6,MO_Common_ColumnHeader,0))),0))</f>
        <v>#NAME?</v>
      </c>
      <c r="D12" s="22" t="e">
        <f>IF(AND(RIGHT(LEFT(D$6,2),1)&lt;=RIGHT(LEFT(DCF.MRQ,2),1),RIGHT(D6,4)=RIGHT(DCF.MRQ,4)),"",IFERROR(IFERROR(INDEX(MO_CFS_SBC,0,MATCH(D$6,MO_Common_ColumnHeader,0)),INDEX(MO_RIS_SBC,0,MATCH(D$6,MO_Common_ColumnHeader,0))),0))</f>
        <v>#NAME?</v>
      </c>
      <c r="E12" s="22" t="e">
        <f>IF(AND(RIGHT(LEFT(E$6,2),1)&lt;=RIGHT(LEFT(DCF.MRQ,2),1),RIGHT(E6,4)=RIGHT(DCF.MRQ,4)),"",IFERROR(IFERROR(INDEX(MO_CFS_SBC,0,MATCH(E$6,MO_Common_ColumnHeader,0)),INDEX(MO_RIS_SBC,0,MATCH(E$6,MO_Common_ColumnHeader,0))),0))</f>
        <v>#NAME?</v>
      </c>
      <c r="F12" s="22">
        <f>IFERROR(IFERROR(INDEX(MO_CFS_SBC,0,MATCH(F$6,MO_Common_ColumnHeader,0)),INDEX(MO_RIS_SBC,0,MATCH(F$6,MO_Common_ColumnHeader,0))),0)</f>
        <v>0</v>
      </c>
      <c r="G12" s="23" t="e">
        <f>IF(LEFT(UL.MRQ,1)="F",SUM(C12:F12),IF(RIGHT(LEFT(DCF.MRQ,2),1)="1",SUM(D12:F12),IF(RIGHT(LEFT(DCF.MRQ,2),1)="2",SUM(E12:F12),IF(RIGHT(LEFT(DCF.MRQ,2),1)="3",F12,""))))</f>
        <v>#NAME?</v>
      </c>
      <c r="H12" s="23">
        <f>IFERROR(IFERROR(INDEX(MO_CFS_SBC,0,MATCH(H$6,MO_Common_ColumnHeader,0)),INDEX(MO_RIS_SBC,0,MATCH(H$6,MO_Common_ColumnHeader,0))),0)</f>
        <v>0</v>
      </c>
      <c r="I12" s="23">
        <f>IFERROR(IFERROR(INDEX(MO_CFS_SBC,0,MATCH(I$6,MO_Common_ColumnHeader,0)),INDEX(MO_RIS_SBC,0,MATCH(I$6,MO_Common_ColumnHeader,0))),0)</f>
        <v>0</v>
      </c>
      <c r="J12" s="23">
        <f>IFERROR(IFERROR(INDEX(MO_CFS_SBC,0,MATCH(J$6,MO_Common_ColumnHeader,0)),INDEX(MO_RIS_SBC,0,MATCH(J$6,MO_Common_ColumnHeader,0))),0)</f>
        <v>0</v>
      </c>
      <c r="K12" s="23">
        <f>IFERROR(IFERROR(INDEX(MO_CFS_SBC,0,MATCH(K$6,MO_Common_ColumnHeader,0)),INDEX(MO_RIS_SBC,0,MATCH(K$6,MO_Common_ColumnHeader,0))),0)</f>
        <v>0</v>
      </c>
      <c r="L12" s="23"/>
      <c r="M12" s="23"/>
      <c r="N12" s="23"/>
      <c r="O12" s="23"/>
      <c r="P12" s="23"/>
    </row>
    <row r="13" spans="1:16" s="24" customFormat="1" outlineLevel="2" x14ac:dyDescent="0.25">
      <c r="A13" s="126" t="s">
        <v>54</v>
      </c>
      <c r="B13" s="126"/>
      <c r="C13" s="127" t="e">
        <f>IF(AND(RIGHT(LEFT(C$6,2),1)&lt;=RIGHT(LEFT(DCF.MRQ,2),1),RIGHT(C6,4)=RIGHT(DCF.MRQ,4)),"",IFERROR(INDEX(MO_CFS_CFO_BeforeWC,0,MATCH(C$6,MO_Common_ColumnHeader,0))-C10-C11-C12,0))</f>
        <v>#NAME?</v>
      </c>
      <c r="D13" s="127" t="e">
        <f>IF(AND(RIGHT(LEFT(D$6,2),1)&lt;=RIGHT(LEFT(DCF.MRQ,2),1),RIGHT(D6,4)=RIGHT(DCF.MRQ,4)),"",IFERROR(INDEX(MO_CFS_CFO_BeforeWC,0,MATCH(D$6,MO_Common_ColumnHeader,0))-D10-D11-D12,0))</f>
        <v>#NAME?</v>
      </c>
      <c r="E13" s="127" t="e">
        <f>IF(AND(RIGHT(LEFT(E$6,2),1)&lt;=RIGHT(LEFT(DCF.MRQ,2),1),RIGHT(E6,4)=RIGHT(DCF.MRQ,4)),"",IFERROR(INDEX(MO_CFS_CFO_BeforeWC,0,MATCH(E$6,MO_Common_ColumnHeader,0))-E10-E11-E12,0))</f>
        <v>#NAME?</v>
      </c>
      <c r="F13" s="127">
        <f>IFERROR(INDEX(MO_CFS_CFO_BeforeWC,0,MATCH(F$6,MO_Common_ColumnHeader,0))-F10-F11-F12,0)</f>
        <v>0</v>
      </c>
      <c r="G13" s="128" t="e">
        <f>IF(LEFT(UL.MRQ,1)="F",SUM(C13:F13),IF(RIGHT(LEFT(DCF.MRQ,2),1)="1",SUM(D13:F13),IF(RIGHT(LEFT(DCF.MRQ,2),1)="2",SUM(E13:F13),IF(RIGHT(LEFT(DCF.MRQ,2),1)="3",F13,""))))</f>
        <v>#NAME?</v>
      </c>
      <c r="H13" s="128">
        <f>IFERROR(INDEX(MO_CFS_CFO_BeforeWC,0,MATCH(H$6,MO_Common_ColumnHeader,0))-H10-H11-H12,0)</f>
        <v>0</v>
      </c>
      <c r="I13" s="128">
        <f>IFERROR(INDEX(MO_CFS_CFO_BeforeWC,0,MATCH(I$6,MO_Common_ColumnHeader,0))-I10-I11-I12,0)</f>
        <v>0</v>
      </c>
      <c r="J13" s="128">
        <f>IFERROR(INDEX(MO_CFS_CFO_BeforeWC,0,MATCH(J$6,MO_Common_ColumnHeader,0))-J10-J11-J12,0)</f>
        <v>0</v>
      </c>
      <c r="K13" s="128">
        <f>IFERROR(INDEX(MO_CFS_CFO_BeforeWC,0,MATCH(K$6,MO_Common_ColumnHeader,0))-K10-K11-K12,0)</f>
        <v>0</v>
      </c>
      <c r="L13" s="128"/>
      <c r="M13" s="128"/>
      <c r="N13" s="128"/>
      <c r="O13" s="128"/>
      <c r="P13" s="128"/>
    </row>
    <row r="14" spans="1:16" s="19" customFormat="1" outlineLevel="1" x14ac:dyDescent="0.25">
      <c r="A14" s="123" t="s">
        <v>3</v>
      </c>
      <c r="B14" s="123"/>
      <c r="C14" s="124" t="e">
        <f>IF(AND(RIGHT(LEFT(C$6,2),1)&lt;=RIGHT(LEFT(DCF.MRQ,2),1),RIGHT(C6,4)=RIGHT(DCF.MRQ,4)),"",SUM(C10:C13))</f>
        <v>#NAME?</v>
      </c>
      <c r="D14" s="124" t="e">
        <f>IF(AND(RIGHT(LEFT(D$6,2),1)&lt;=RIGHT(LEFT(DCF.MRQ,2),1),RIGHT(D6,4)=RIGHT(DCF.MRQ,4)),"",SUM(D10:D13))</f>
        <v>#NAME?</v>
      </c>
      <c r="E14" s="124" t="e">
        <f>IF(AND(RIGHT(LEFT(E$6,2),1)&lt;=RIGHT(LEFT(DCF.MRQ,2),1),RIGHT(E6,4)=RIGHT(DCF.MRQ,4)),"",SUM(E10:E13))</f>
        <v>#NAME?</v>
      </c>
      <c r="F14" s="124">
        <f t="shared" ref="F14:H14" si="0">SUM(F10:F13)</f>
        <v>0</v>
      </c>
      <c r="G14" s="125" t="e">
        <f>IF(LEFT(UL.MRQ,1)="F",SUM(C14:F14),IF(RIGHT(LEFT(DCF.MRQ,2),1)="1",SUM(D14:F14),IF(RIGHT(LEFT(DCF.MRQ,2),1)="2",SUM(E14:F14),IF(RIGHT(LEFT(DCF.MRQ,2),1)="3",F14,""))))</f>
        <v>#NAME?</v>
      </c>
      <c r="H14" s="125">
        <f t="shared" si="0"/>
        <v>0</v>
      </c>
      <c r="I14" s="125">
        <f t="shared" ref="I14" si="1">SUM(I10:I13)</f>
        <v>0</v>
      </c>
      <c r="J14" s="125">
        <f t="shared" ref="J14" si="2">SUM(J10:J13)</f>
        <v>0</v>
      </c>
      <c r="K14" s="125">
        <f t="shared" ref="K14" si="3">SUM(K10:K13)</f>
        <v>0</v>
      </c>
      <c r="L14" s="125"/>
      <c r="M14" s="125"/>
      <c r="N14" s="125"/>
      <c r="O14" s="125"/>
      <c r="P14" s="125"/>
    </row>
    <row r="15" spans="1:16" s="24" customFormat="1" outlineLevel="2" x14ac:dyDescent="0.25">
      <c r="A15" s="21" t="str">
        <f>IFERROR(INDEX(MO_FE_IE,0,COLUMN(MO_Common_Column_A)),IFERROR(INDEX(MO_RIS_IE,0,COLUMN(MO_Common_Column_A)),"Interest Expense"))</f>
        <v>Interest Expense</v>
      </c>
      <c r="B15" s="21"/>
      <c r="C15" s="22" t="e">
        <f>IF(AND(RIGHT(LEFT(C$6,2),1)&lt;=RIGHT(LEFT(DCF.MRQ,2),1),RIGHT(C6,4)=RIGHT(DCF.MRQ,4)),"",IFERROR(-INDEX(MO_FE_IE,0,MATCH(C$6,MO_Common_ColumnHeader,0)),IFERROR(INDEX(MO_RIS_IE,0,MATCH(C$6,MO_Common_ColumnHeader,0)),0)))</f>
        <v>#NAME?</v>
      </c>
      <c r="D15" s="22" t="e">
        <f>IF(AND(RIGHT(LEFT(D$6,2),1)&lt;=RIGHT(LEFT(DCF.MRQ,2),1),RIGHT(D6,4)=RIGHT(DCF.MRQ,4)),"",IFERROR(-INDEX(MO_FE_IE,0,MATCH(D$6,MO_Common_ColumnHeader,0)),IFERROR(INDEX(MO_RIS_IE,0,MATCH(D$6,MO_Common_ColumnHeader,0)),0)))</f>
        <v>#NAME?</v>
      </c>
      <c r="E15" s="22" t="e">
        <f>IF(AND(RIGHT(LEFT(E$6,2),1)&lt;=RIGHT(LEFT(DCF.MRQ,2),1),RIGHT(E6,4)=RIGHT(DCF.MRQ,4)),"",IFERROR(-INDEX(MO_FE_IE,0,MATCH(E$6,MO_Common_ColumnHeader,0)),IFERROR(INDEX(MO_RIS_IE,0,MATCH(E$6,MO_Common_ColumnHeader,0)),0)))</f>
        <v>#NAME?</v>
      </c>
      <c r="F15" s="22">
        <f>IFERROR(-INDEX(MO_FE_IE,0,MATCH(F$6,MO_Common_ColumnHeader,0)),IFERROR(INDEX(MO_RIS_IE,0,MATCH(F$6,MO_Common_ColumnHeader,0)),0))</f>
        <v>0</v>
      </c>
      <c r="G15" s="23" t="e">
        <f>IF(LEFT(UL.MRQ,1)="F",SUM(C15:F15),IF(RIGHT(LEFT(DCF.MRQ,2),1)="1",SUM(D15:F15),IF(RIGHT(LEFT(DCF.MRQ,2),1)="2",SUM(E15:F15),IF(RIGHT(LEFT(DCF.MRQ,2),1)="3",F15,""))))</f>
        <v>#NAME?</v>
      </c>
      <c r="H15" s="23">
        <f>IFERROR(-INDEX(MO_FE_IE,0,MATCH(H$6,MO_Common_ColumnHeader,0)),IFERROR(INDEX(MO_RIS_IE,0,MATCH(H$6,MO_Common_ColumnHeader,0)),0))</f>
        <v>0</v>
      </c>
      <c r="I15" s="23">
        <f>IFERROR(-INDEX(MO_FE_IE,0,MATCH(I$6,MO_Common_ColumnHeader,0)),IFERROR(INDEX(MO_RIS_IE,0,MATCH(I$6,MO_Common_ColumnHeader,0)),0))</f>
        <v>0</v>
      </c>
      <c r="J15" s="23">
        <f>IFERROR(-INDEX(MO_FE_IE,0,MATCH(J$6,MO_Common_ColumnHeader,0)),IFERROR(INDEX(MO_RIS_IE,0,MATCH(J$6,MO_Common_ColumnHeader,0)),0))</f>
        <v>0</v>
      </c>
      <c r="K15" s="23">
        <f>IFERROR(-INDEX(MO_FE_IE,0,MATCH(K$6,MO_Common_ColumnHeader,0)),IFERROR(INDEX(MO_RIS_IE,0,MATCH(K$6,MO_Common_ColumnHeader,0)),0))</f>
        <v>0</v>
      </c>
      <c r="L15" s="23"/>
      <c r="M15" s="23"/>
      <c r="N15" s="23"/>
      <c r="O15" s="23"/>
      <c r="P15" s="23"/>
    </row>
    <row r="16" spans="1:16" s="24" customFormat="1" outlineLevel="2" x14ac:dyDescent="0.25">
      <c r="A16" s="20" t="str">
        <f>IFERROR(IFERROR(INDEX(MO_RIS_EBT_NONGAAP,0,COLUMN(MO_Common_Column_A)),INDEX(MO_RIS_EBT,0,COLUMN(MO_Common_Column_A))),"Earnings Before Tax")</f>
        <v>Earnings Before Tax</v>
      </c>
      <c r="B16" s="21"/>
      <c r="C16" s="22" t="e">
        <f>IF(AND(RIGHT(LEFT(C$6,2),1)&lt;=RIGHT(LEFT(DCF.MRQ,2),1),RIGHT(C6,4)=RIGHT(DCF.MRQ,4)),"",IFERROR(IFERROR(INDEX(MO_RIS_EBT_NONGAAP,0,MATCH(C$6,MO_Common_ColumnHeader,0)),INDEX(MO_RIS_EBT,0,MATCH(C$6,MO_Common_ColumnHeader,0))),0))</f>
        <v>#NAME?</v>
      </c>
      <c r="D16" s="22" t="e">
        <f>IF(AND(RIGHT(LEFT(D$6,2),1)&lt;=RIGHT(LEFT(DCF.MRQ,2),1),RIGHT(D6,4)=RIGHT(DCF.MRQ,4)),"",IFERROR(IFERROR(INDEX(MO_RIS_EBT_NONGAAP,0,MATCH(D$6,MO_Common_ColumnHeader,0)),INDEX(MO_RIS_EBT,0,MATCH(D$6,MO_Common_ColumnHeader,0))),0))</f>
        <v>#NAME?</v>
      </c>
      <c r="E16" s="22" t="e">
        <f>IF(AND(RIGHT(LEFT(E$6,2),1)&lt;=RIGHT(LEFT(DCF.MRQ,2),1),RIGHT(E6,4)=RIGHT(DCF.MRQ,4)),"",IFERROR(IFERROR(INDEX(MO_RIS_EBT_NONGAAP,0,MATCH(E$6,MO_Common_ColumnHeader,0)),INDEX(MO_RIS_EBT,0,MATCH(E$6,MO_Common_ColumnHeader,0))),0))</f>
        <v>#NAME?</v>
      </c>
      <c r="F16" s="22">
        <f>IFERROR(IFERROR(INDEX(MO_RIS_EBT_NONGAAP,0,MATCH(F$6,MO_Common_ColumnHeader,0)),INDEX(MO_RIS_EBT,0,MATCH(F$6,MO_Common_ColumnHeader,0))),0)</f>
        <v>0</v>
      </c>
      <c r="G16" s="23" t="e">
        <f>IF(LEFT(UL.MRQ,1)="F",SUM(C16:F16),IF(RIGHT(LEFT(DCF.MRQ,2),1)="1",SUM(D16:F16),IF(RIGHT(LEFT(DCF.MRQ,2),1)="2",SUM(E16:F16),IF(RIGHT(LEFT(DCF.MRQ,2),1)="3",F16,""))))</f>
        <v>#NAME?</v>
      </c>
      <c r="H16" s="23">
        <f>IFERROR(IFERROR(INDEX(MO_RIS_EBT_NONGAAP,0,MATCH(H$6,MO_Common_ColumnHeader,0)),INDEX(MO_RIS_EBT,0,MATCH(H$6,MO_Common_ColumnHeader,0))),0)</f>
        <v>0</v>
      </c>
      <c r="I16" s="23">
        <f>IFERROR(IFERROR(INDEX(MO_RIS_EBT_NONGAAP,0,MATCH(I$6,MO_Common_ColumnHeader,0)),INDEX(MO_RIS_EBT,0,MATCH(I$6,MO_Common_ColumnHeader,0))),0)</f>
        <v>0</v>
      </c>
      <c r="J16" s="23">
        <f>IFERROR(IFERROR(INDEX(MO_RIS_EBT_NONGAAP,0,MATCH(J$6,MO_Common_ColumnHeader,0)),INDEX(MO_RIS_EBT,0,MATCH(J$6,MO_Common_ColumnHeader,0))),0)</f>
        <v>0</v>
      </c>
      <c r="K16" s="23">
        <f>IFERROR(IFERROR(INDEX(MO_RIS_EBT_NONGAAP,0,MATCH(K$6,MO_Common_ColumnHeader,0)),INDEX(MO_RIS_EBT,0,MATCH(K$6,MO_Common_ColumnHeader,0))),0)</f>
        <v>0</v>
      </c>
      <c r="L16" s="23"/>
      <c r="M16" s="23"/>
      <c r="N16" s="23"/>
      <c r="O16" s="23"/>
      <c r="P16" s="23"/>
    </row>
    <row r="17" spans="1:16" s="24" customFormat="1" outlineLevel="2" x14ac:dyDescent="0.25">
      <c r="A17" s="20" t="str">
        <f>IFERROR(INDEX(MO_RIS_Tax_NONGAAP,0,COLUMN(MO_Common_Column_A)),"Total Tax Expense")</f>
        <v>Total Tax Expense</v>
      </c>
      <c r="B17" s="21"/>
      <c r="C17" s="22" t="e">
        <f>IF(AND(RIGHT(LEFT(C$6,2),1)&lt;=RIGHT(LEFT(DCF.MRQ,2),1),RIGHT(C6,4)=RIGHT(DCF.MRQ,4)),"",IFERROR(INDEX(MO_RIS_Tax_NONGAAP,0,MATCH(C$6,MO_Common_ColumnHeader,0)),IFERROR(INDEX(MO_RIS_Tax_Current,0,MATCH(C$6,MO_Common_ColumnHeader,0))+INDEX(MO_RIS_Tax_Deferred,0,MATCH(C$6,MO_Common_ColumnHeader,0)),0)))</f>
        <v>#NAME?</v>
      </c>
      <c r="D17" s="22" t="e">
        <f>IF(AND(RIGHT(LEFT(D$6,2),1)&lt;=RIGHT(LEFT(DCF.MRQ,2),1),RIGHT(D6,4)=RIGHT(DCF.MRQ,4)),"",IFERROR(INDEX(MO_RIS_Tax_NONGAAP,0,MATCH(D$6,MO_Common_ColumnHeader,0)),IFERROR(INDEX(MO_RIS_Tax_Current,0,MATCH(D$6,MO_Common_ColumnHeader,0))+INDEX(MO_RIS_Tax_Deferred,0,MATCH(D$6,MO_Common_ColumnHeader,0)),0)))</f>
        <v>#NAME?</v>
      </c>
      <c r="E17" s="22" t="e">
        <f>IF(AND(RIGHT(LEFT(E$6,2),1)&lt;=RIGHT(LEFT(DCF.MRQ,2),1),RIGHT(E6,4)=RIGHT(DCF.MRQ,4)),"",IFERROR(INDEX(MO_RIS_Tax_NONGAAP,0,MATCH(E$6,MO_Common_ColumnHeader,0)),IFERROR(INDEX(MO_RIS_Tax_Current,0,MATCH(E$6,MO_Common_ColumnHeader,0))+INDEX(MO_RIS_Tax_Deferred,0,MATCH(E$6,MO_Common_ColumnHeader,0)),0)))</f>
        <v>#NAME?</v>
      </c>
      <c r="F17" s="22">
        <f>IFERROR(INDEX(MO_RIS_Tax_NONGAAP,0,MATCH(F$6,MO_Common_ColumnHeader,0)),IFERROR(INDEX(MO_RIS_Tax_Current,0,MATCH(F$6,MO_Common_ColumnHeader,0))+INDEX(MO_RIS_Tax_Deferred,0,MATCH(F$6,MO_Common_ColumnHeader,0)),0))</f>
        <v>0</v>
      </c>
      <c r="G17" s="23" t="e">
        <f>IF(LEFT(UL.MRQ,1)="F",SUM(C17:F17),IF(RIGHT(LEFT(DCF.MRQ,2),1)="1",SUM(D17:F17),IF(RIGHT(LEFT(DCF.MRQ,2),1)="2",SUM(E17:F17),IF(RIGHT(LEFT(DCF.MRQ,2),1)="3",F17,""))))</f>
        <v>#NAME?</v>
      </c>
      <c r="H17" s="23">
        <f>IFERROR(INDEX(MO_RIS_Tax_NONGAAP,0,MATCH(H$6,MO_Common_ColumnHeader,0)),IFERROR(INDEX(MO_RIS_Tax_Current,0,MATCH(H$6,MO_Common_ColumnHeader,0))+INDEX(MO_RIS_Tax_Deferred,0,MATCH(H$6,MO_Common_ColumnHeader,0)),0))</f>
        <v>0</v>
      </c>
      <c r="I17" s="23">
        <f>IFERROR(INDEX(MO_RIS_Tax_NONGAAP,0,MATCH(I$6,MO_Common_ColumnHeader,0)),IFERROR(INDEX(MO_RIS_Tax_Current,0,MATCH(I$6,MO_Common_ColumnHeader,0))+INDEX(MO_RIS_Tax_Deferred,0,MATCH(I$6,MO_Common_ColumnHeader,0)),0))</f>
        <v>0</v>
      </c>
      <c r="J17" s="23">
        <f>IFERROR(INDEX(MO_RIS_Tax_NONGAAP,0,MATCH(J$6,MO_Common_ColumnHeader,0)),IFERROR(INDEX(MO_RIS_Tax_Current,0,MATCH(J$6,MO_Common_ColumnHeader,0))+INDEX(MO_RIS_Tax_Deferred,0,MATCH(J$6,MO_Common_ColumnHeader,0)),0))</f>
        <v>0</v>
      </c>
      <c r="K17" s="23">
        <f>IFERROR(INDEX(MO_RIS_Tax_NONGAAP,0,MATCH(K$6,MO_Common_ColumnHeader,0)),IFERROR(INDEX(MO_RIS_Tax_Current,0,MATCH(K$6,MO_Common_ColumnHeader,0))+INDEX(MO_RIS_Tax_Deferred,0,MATCH(K$6,MO_Common_ColumnHeader,0)),0))</f>
        <v>0</v>
      </c>
      <c r="L17" s="23"/>
      <c r="M17" s="23"/>
      <c r="N17" s="23"/>
      <c r="O17" s="23"/>
      <c r="P17" s="23"/>
    </row>
    <row r="18" spans="1:16" s="28" customFormat="1" outlineLevel="2" x14ac:dyDescent="0.25">
      <c r="A18" s="25" t="str">
        <f>IFERROR(INDEX(MO_RIS_TaxRate_NONGAAP,0,COLUMN(MO_Common_Column_A)),"Tax Rate")</f>
        <v>Tax Rate</v>
      </c>
      <c r="B18" s="25"/>
      <c r="C18" s="26" t="e">
        <f>IF(AND(RIGHT(LEFT(C$6,2),1)&lt;=RIGHT(LEFT(DCF.MRQ,2),1),RIGHT(C6,4)=RIGHT(DCF.MRQ,4)),"",IFERROR(C17/C16,0))</f>
        <v>#NAME?</v>
      </c>
      <c r="D18" s="26" t="e">
        <f>IF(AND(RIGHT(LEFT(D$6,2),1)&lt;=RIGHT(LEFT(DCF.MRQ,2),1),RIGHT(D6,4)=RIGHT(DCF.MRQ,4)),"",IFERROR(D17/D16,0))</f>
        <v>#NAME?</v>
      </c>
      <c r="E18" s="26" t="e">
        <f>IF(AND(RIGHT(LEFT(E$6,2),1)&lt;=RIGHT(LEFT(DCF.MRQ,2),1),RIGHT(E6,4)=RIGHT(DCF.MRQ,4)),"",IFERROR(E17/E16,0))</f>
        <v>#NAME?</v>
      </c>
      <c r="F18" s="26">
        <f t="shared" ref="F18:K18" si="4">IFERROR(F17/F16,0)</f>
        <v>0</v>
      </c>
      <c r="G18" s="27">
        <f t="shared" si="4"/>
        <v>0</v>
      </c>
      <c r="H18" s="27">
        <f t="shared" si="4"/>
        <v>0</v>
      </c>
      <c r="I18" s="27">
        <f t="shared" si="4"/>
        <v>0</v>
      </c>
      <c r="J18" s="27">
        <f t="shared" si="4"/>
        <v>0</v>
      </c>
      <c r="K18" s="27">
        <f t="shared" si="4"/>
        <v>0</v>
      </c>
      <c r="L18" s="27"/>
      <c r="M18" s="27"/>
      <c r="N18" s="27"/>
      <c r="O18" s="27"/>
      <c r="P18" s="27"/>
    </row>
    <row r="19" spans="1:16" s="24" customFormat="1" outlineLevel="1" x14ac:dyDescent="0.25">
      <c r="A19" s="21" t="s">
        <v>4</v>
      </c>
      <c r="B19" s="29"/>
      <c r="C19" s="22" t="e">
        <f>IF(AND(RIGHT(LEFT(C$6,2),1)&lt;=RIGHT(LEFT(DCF.MRQ,2),1),RIGHT(C6,4)=RIGHT(DCF.MRQ,4)),"",C15*(1-C18))</f>
        <v>#NAME?</v>
      </c>
      <c r="D19" s="22" t="e">
        <f>IF(AND(RIGHT(LEFT(D$6,2),1)&lt;=RIGHT(LEFT(DCF.MRQ,2),1),RIGHT(D6,4)=RIGHT(DCF.MRQ,4)),"",D15*(1-D18))</f>
        <v>#NAME?</v>
      </c>
      <c r="E19" s="22" t="e">
        <f>IF(AND(RIGHT(LEFT(E$6,2),1)&lt;=RIGHT(LEFT(DCF.MRQ,2),1),RIGHT(E6,4)=RIGHT(DCF.MRQ,4)),"",E15*(1-E18))</f>
        <v>#NAME?</v>
      </c>
      <c r="F19" s="22">
        <f t="shared" ref="F19:K19" si="5">F15*(1-F18)</f>
        <v>0</v>
      </c>
      <c r="G19" s="23" t="e">
        <f t="shared" si="5"/>
        <v>#NAME?</v>
      </c>
      <c r="H19" s="23">
        <f t="shared" si="5"/>
        <v>0</v>
      </c>
      <c r="I19" s="23">
        <f t="shared" si="5"/>
        <v>0</v>
      </c>
      <c r="J19" s="23">
        <f t="shared" si="5"/>
        <v>0</v>
      </c>
      <c r="K19" s="23">
        <f t="shared" si="5"/>
        <v>0</v>
      </c>
      <c r="L19" s="23"/>
      <c r="M19" s="23"/>
      <c r="N19" s="23"/>
      <c r="O19" s="23"/>
      <c r="P19" s="23"/>
    </row>
    <row r="20" spans="1:16" s="19" customFormat="1" outlineLevel="1" x14ac:dyDescent="0.25">
      <c r="A20" s="30" t="s">
        <v>5</v>
      </c>
      <c r="B20" s="30"/>
      <c r="C20" s="31" t="e">
        <f>IF(AND(RIGHT(LEFT(C$6,2),1)&lt;=RIGHT(LEFT(DCF.MRQ,2),1),RIGHT(C6,4)=RIGHT(DCF.MRQ,4)),"",C14+C19)</f>
        <v>#NAME?</v>
      </c>
      <c r="D20" s="31" t="e">
        <f>IF(AND(RIGHT(LEFT(D$6,2),1)&lt;=RIGHT(LEFT(DCF.MRQ,2),1),RIGHT(D6,4)=RIGHT(DCF.MRQ,4)),"",D14+D19)</f>
        <v>#NAME?</v>
      </c>
      <c r="E20" s="31" t="e">
        <f>IF(AND(RIGHT(LEFT(E$6,2),1)&lt;=RIGHT(LEFT(DCF.MRQ,2),1),RIGHT(E6,4)=RIGHT(DCF.MRQ,4)),"",E14+E19)</f>
        <v>#NAME?</v>
      </c>
      <c r="F20" s="31">
        <f t="shared" ref="F20:K20" si="6">F14+F19</f>
        <v>0</v>
      </c>
      <c r="G20" s="32" t="e">
        <f t="shared" si="6"/>
        <v>#NAME?</v>
      </c>
      <c r="H20" s="32">
        <f t="shared" si="6"/>
        <v>0</v>
      </c>
      <c r="I20" s="32">
        <f t="shared" si="6"/>
        <v>0</v>
      </c>
      <c r="J20" s="32">
        <f t="shared" si="6"/>
        <v>0</v>
      </c>
      <c r="K20" s="32">
        <f t="shared" si="6"/>
        <v>0</v>
      </c>
      <c r="L20" s="32"/>
      <c r="M20" s="32"/>
      <c r="N20" s="32"/>
      <c r="O20" s="32"/>
      <c r="P20" s="32"/>
    </row>
    <row r="21" spans="1:16" s="24" customFormat="1" outlineLevel="1" x14ac:dyDescent="0.25">
      <c r="A21" s="21" t="s">
        <v>6</v>
      </c>
      <c r="B21" s="21"/>
      <c r="C21" s="22" t="e">
        <f>IF(AND(RIGHT(LEFT(C$6,2),1)&lt;=RIGHT(LEFT(DCF.MRQ,2),1),RIGHT(C6,4)=RIGHT(DCF.MRQ,4)),"",-C29*C8)</f>
        <v>#NAME?</v>
      </c>
      <c r="D21" s="22" t="e">
        <f>IF(AND(RIGHT(LEFT(D$6,2),1)&lt;=RIGHT(LEFT(DCF.MRQ,2),1),RIGHT(D6,4)=RIGHT(DCF.MRQ,4)),"",-D29*D8)</f>
        <v>#NAME?</v>
      </c>
      <c r="E21" s="22" t="e">
        <f>IF(AND(RIGHT(LEFT(E$6,2),1)&lt;=RIGHT(LEFT(DCF.MRQ,2),1),RIGHT(E6,4)=RIGHT(DCF.MRQ,4)),"",-E29*E8)</f>
        <v>#NAME?</v>
      </c>
      <c r="F21" s="22">
        <f>-F29*F8</f>
        <v>0</v>
      </c>
      <c r="G21" s="23" t="e">
        <f>IF(LEFT(UL.MRQ,1)="F",SUM(C21:F21),IF(RIGHT(LEFT(DCF.MRQ,2),1)="1",SUM(D21:F21),IF(RIGHT(LEFT(DCF.MRQ,2),1)="2",SUM(E21:F21),IF(RIGHT(LEFT(DCF.MRQ,2),1)="3",F21,""))))</f>
        <v>#NAME?</v>
      </c>
      <c r="H21" s="23">
        <f>-H29*H8</f>
        <v>0</v>
      </c>
      <c r="I21" s="23">
        <f t="shared" ref="I21:K21" si="7">-I29*I8</f>
        <v>0</v>
      </c>
      <c r="J21" s="23">
        <f t="shared" si="7"/>
        <v>0</v>
      </c>
      <c r="K21" s="23">
        <f t="shared" si="7"/>
        <v>0</v>
      </c>
      <c r="L21" s="23"/>
      <c r="M21" s="23"/>
      <c r="N21" s="23"/>
      <c r="O21" s="23"/>
      <c r="P21" s="23"/>
    </row>
    <row r="22" spans="1:16" s="24" customFormat="1" outlineLevel="1" x14ac:dyDescent="0.25">
      <c r="A22" s="21" t="s">
        <v>7</v>
      </c>
      <c r="B22" s="21"/>
      <c r="C22" s="22" t="e">
        <f>IF(AND(RIGHT(LEFT(C$6,2),1)&lt;=RIGHT(LEFT(DCF.MRQ,2),1),RIGHT(C6,4)=RIGHT(DCF.MRQ,4)),"",IFERROR(INDEX(MO_CFSum_Acquisition,0,MATCH(C$6,MO_Common_ColumnHeader,0)),0))</f>
        <v>#NAME?</v>
      </c>
      <c r="D22" s="22" t="e">
        <f>IF(AND(RIGHT(LEFT(D$6,2),1)&lt;=RIGHT(LEFT(DCF.MRQ,2),1),RIGHT(D6,4)=RIGHT(DCF.MRQ,4)),"",IFERROR(INDEX(MO_CFSum_Acquisition,0,MATCH(D$6,MO_Common_ColumnHeader,0)),0))</f>
        <v>#NAME?</v>
      </c>
      <c r="E22" s="22" t="e">
        <f>IF(AND(RIGHT(LEFT(E$6,2),1)&lt;=RIGHT(LEFT(DCF.MRQ,2),1),RIGHT(E6,4)=RIGHT(DCF.MRQ,4)),"",IFERROR(INDEX(MO_CFSum_Acquisition,0,MATCH(E$6,MO_Common_ColumnHeader,0)),0))</f>
        <v>#NAME?</v>
      </c>
      <c r="F22" s="22">
        <f>IFERROR(INDEX(MO_CFSum_Acquisition,0,MATCH(F$6,MO_Common_ColumnHeader,0)),0)</f>
        <v>0</v>
      </c>
      <c r="G22" s="23" t="e">
        <f>IF(LEFT(UL.MRQ,1)="F",SUM(C22:F22),IF(RIGHT(LEFT(DCF.MRQ,2),1)="1",SUM(D22:F22),IF(RIGHT(LEFT(DCF.MRQ,2),1)="2",SUM(E22:F22),IF(RIGHT(LEFT(DCF.MRQ,2),1)="3",F22,""))))</f>
        <v>#NAME?</v>
      </c>
      <c r="H22" s="23">
        <f>IFERROR(INDEX(MO_CFSum_Acquisition,0,MATCH(H$6,MO_Common_ColumnHeader,0)),0)</f>
        <v>0</v>
      </c>
      <c r="I22" s="23">
        <f>IFERROR(INDEX(MO_CFSum_Acquisition,0,MATCH(I$6,MO_Common_ColumnHeader,0)),0)</f>
        <v>0</v>
      </c>
      <c r="J22" s="23">
        <f>IFERROR(INDEX(MO_CFSum_Acquisition,0,MATCH(J$6,MO_Common_ColumnHeader,0)),0)</f>
        <v>0</v>
      </c>
      <c r="K22" s="23">
        <f>IFERROR(INDEX(MO_CFSum_Acquisition,0,MATCH(K$6,MO_Common_ColumnHeader,0)),0)</f>
        <v>0</v>
      </c>
      <c r="L22" s="23"/>
      <c r="M22" s="23"/>
      <c r="N22" s="23"/>
      <c r="O22" s="23"/>
      <c r="P22" s="23"/>
    </row>
    <row r="23" spans="1:16" s="24" customFormat="1" outlineLevel="1" x14ac:dyDescent="0.25">
      <c r="A23" s="21" t="s">
        <v>8</v>
      </c>
      <c r="B23" s="21"/>
      <c r="C23" s="22" t="e">
        <f>IF(AND(RIGHT(LEFT(C$6,2),1)&lt;=RIGHT(LEFT(DCF.MRQ,2),1),RIGHT(C6,4)=RIGHT(DCF.MRQ,4)),"",IFERROR(INDEX(MO_CFSum_Divestiture,0,MATCH(C$6,MO_Common_ColumnHeader,0)),0))</f>
        <v>#NAME?</v>
      </c>
      <c r="D23" s="22" t="e">
        <f>IF(AND(RIGHT(LEFT(D$6,2),1)&lt;=RIGHT(LEFT(DCF.MRQ,2),1),RIGHT(D6,4)=RIGHT(DCF.MRQ,4)),"",IFERROR(INDEX(MO_CFSum_Divestiture,0,MATCH(D$6,MO_Common_ColumnHeader,0)),0))</f>
        <v>#NAME?</v>
      </c>
      <c r="E23" s="22" t="e">
        <f>IF(AND(RIGHT(LEFT(E$6,2),1)&lt;=RIGHT(LEFT(DCF.MRQ,2),1),RIGHT(E6,4)=RIGHT(DCF.MRQ,4)),"",IFERROR(INDEX(MO_CFSum_Divestiture,0,MATCH(E$6,MO_Common_ColumnHeader,0)),0))</f>
        <v>#NAME?</v>
      </c>
      <c r="F23" s="22">
        <f>IFERROR(INDEX(MO_CFSum_Divestiture,0,MATCH(F$6,MO_Common_ColumnHeader,0)),0)</f>
        <v>0</v>
      </c>
      <c r="G23" s="23" t="e">
        <f>IF(LEFT(UL.MRQ,1)="F",SUM(C23:F23),IF(RIGHT(LEFT(DCF.MRQ,2),1)="1",SUM(D23:F23),IF(RIGHT(LEFT(DCF.MRQ,2),1)="2",SUM(E23:F23),IF(RIGHT(LEFT(DCF.MRQ,2),1)="3",F23,""))))</f>
        <v>#NAME?</v>
      </c>
      <c r="H23" s="23">
        <f>IFERROR(INDEX(MO_CFSum_Divestiture,0,MATCH(H$6,MO_Common_ColumnHeader,0)),0)</f>
        <v>0</v>
      </c>
      <c r="I23" s="23">
        <f>IFERROR(INDEX(MO_CFSum_Divestiture,0,MATCH(I$6,MO_Common_ColumnHeader,0)),0)</f>
        <v>0</v>
      </c>
      <c r="J23" s="23">
        <f>IFERROR(INDEX(MO_CFSum_Divestiture,0,MATCH(J$6,MO_Common_ColumnHeader,0)),0)</f>
        <v>0</v>
      </c>
      <c r="K23" s="23">
        <f>IFERROR(INDEX(MO_CFSum_Divestiture,0,MATCH(K$6,MO_Common_ColumnHeader,0)),0)</f>
        <v>0</v>
      </c>
      <c r="L23" s="23"/>
      <c r="M23" s="23"/>
      <c r="N23" s="23"/>
      <c r="O23" s="23"/>
      <c r="P23" s="23"/>
    </row>
    <row r="24" spans="1:16" s="24" customFormat="1" outlineLevel="1" x14ac:dyDescent="0.25">
      <c r="A24" s="21" t="s">
        <v>9</v>
      </c>
      <c r="B24" s="21"/>
      <c r="C24" s="33" t="e">
        <f>IF(AND(RIGHT(LEFT(C$6,2),1)&lt;=RIGHT(LEFT(DCF.MRQ,2),1),RIGHT(C6,4)=RIGHT(DCF.MRQ,4)),"",C30*C8)</f>
        <v>#NAME?</v>
      </c>
      <c r="D24" s="33" t="e">
        <f>IF(AND(RIGHT(LEFT(D$6,2),1)&lt;=RIGHT(LEFT(DCF.MRQ,2),1),RIGHT(D6,4)=RIGHT(DCF.MRQ,4)),"",D30*D8)</f>
        <v>#NAME?</v>
      </c>
      <c r="E24" s="33" t="e">
        <f>IF(AND(RIGHT(LEFT(E$6,2),1)&lt;=RIGHT(LEFT(DCF.MRQ,2),1),RIGHT(E6,4)=RIGHT(DCF.MRQ,4)),"",E30*E8)</f>
        <v>#NAME?</v>
      </c>
      <c r="F24" s="33">
        <f t="shared" ref="F24" si="8">F30*F8</f>
        <v>0</v>
      </c>
      <c r="G24" s="23" t="e">
        <f>IF(LEFT(UL.MRQ,1)="F",SUM(C24:F24),IF(RIGHT(LEFT(DCF.MRQ,2),1)="1",SUM(D24:F24),IF(RIGHT(LEFT(DCF.MRQ,2),1)="2",SUM(E24:F24),IF(RIGHT(LEFT(DCF.MRQ,2),1)="3",F24,""))))</f>
        <v>#NAME?</v>
      </c>
      <c r="H24" s="23">
        <f>H30*H8</f>
        <v>0</v>
      </c>
      <c r="I24" s="23">
        <f>I30*I8</f>
        <v>0</v>
      </c>
      <c r="J24" s="23">
        <f>J30*J8</f>
        <v>0</v>
      </c>
      <c r="K24" s="23">
        <f>K30*K8</f>
        <v>0</v>
      </c>
      <c r="L24" s="23"/>
      <c r="M24" s="23"/>
      <c r="N24" s="23"/>
      <c r="O24" s="23"/>
      <c r="P24" s="23"/>
    </row>
    <row r="25" spans="1:16" s="19" customFormat="1" x14ac:dyDescent="0.25">
      <c r="A25" s="34" t="s">
        <v>10</v>
      </c>
      <c r="B25" s="34"/>
      <c r="C25" s="31"/>
      <c r="D25" s="31"/>
      <c r="E25" s="31"/>
      <c r="F25" s="31"/>
      <c r="G25" s="32" t="e">
        <f>SUM(G20:G24)</f>
        <v>#NAME?</v>
      </c>
      <c r="H25" s="32">
        <f>SUM(H20:H24)</f>
        <v>0</v>
      </c>
      <c r="I25" s="32">
        <f>SUM(I20:I24)</f>
        <v>0</v>
      </c>
      <c r="J25" s="32">
        <f>SUM(J20:J24)</f>
        <v>0</v>
      </c>
      <c r="K25" s="32">
        <f>SUM(K20:K24)</f>
        <v>0</v>
      </c>
      <c r="L25" s="32"/>
      <c r="M25" s="32"/>
      <c r="N25" s="32"/>
      <c r="O25" s="32"/>
      <c r="P25" s="32"/>
    </row>
    <row r="26" spans="1:16" s="19" customFormat="1" x14ac:dyDescent="0.25">
      <c r="A26" s="19" t="s">
        <v>11</v>
      </c>
      <c r="C26" s="17"/>
      <c r="D26" s="17"/>
      <c r="E26" s="17"/>
      <c r="F26" s="17"/>
      <c r="G26" s="18" t="e">
        <f ca="1">INDEX(DCF_FCFF,0,COLUMN())/((1+DCF.DiscountRate)^YEARFRAC(DCF.Date,INDEX(DCF_Common_QEndDate,0,COLUMN()),1))</f>
        <v>#NAME?</v>
      </c>
      <c r="H26" s="18" t="e">
        <f ca="1">INDEX(DCF_FCFF,0,COLUMN())/((1+DCF.DiscountRate)^YEARFRAC(DCF.Date,INDEX(DCF_Common_QEndDate,0,COLUMN()),1))</f>
        <v>#VALUE!</v>
      </c>
      <c r="I26" s="18" t="e">
        <f ca="1">INDEX(DCF_FCFF,0,COLUMN())/((1+DCF.DiscountRate)^YEARFRAC(DCF.Date,INDEX(DCF_Common_QEndDate,0,COLUMN()),1))</f>
        <v>#VALUE!</v>
      </c>
      <c r="J26" s="18" t="e">
        <f ca="1">INDEX(DCF_FCFF,0,COLUMN())/((1+DCF.DiscountRate)^YEARFRAC(DCF.Date,INDEX(DCF_Common_QEndDate,0,COLUMN()),1))</f>
        <v>#VALUE!</v>
      </c>
      <c r="K26" s="18" t="e">
        <f ca="1">INDEX(DCF_FCFF,0,COLUMN())/((1+DCF.DiscountRate)^YEARFRAC(DCF.Date,INDEX(DCF_Common_QEndDate,0,COLUMN()),1))</f>
        <v>#VALUE!</v>
      </c>
      <c r="L26" s="18"/>
      <c r="M26" s="18"/>
      <c r="N26" s="18"/>
      <c r="O26" s="18"/>
      <c r="P26" s="18"/>
    </row>
    <row r="27" spans="1:16" s="35" customFormat="1" x14ac:dyDescent="0.25">
      <c r="C27" s="36"/>
      <c r="D27" s="36"/>
      <c r="E27" s="36"/>
      <c r="F27" s="36"/>
      <c r="G27" s="37"/>
      <c r="H27" s="37"/>
      <c r="I27" s="37"/>
      <c r="J27" s="37"/>
      <c r="K27" s="37"/>
      <c r="L27" s="37"/>
      <c r="M27" s="37"/>
      <c r="N27" s="37"/>
      <c r="O27" s="37"/>
      <c r="P27" s="37"/>
    </row>
    <row r="28" spans="1:16" s="28" customFormat="1" x14ac:dyDescent="0.25">
      <c r="A28" s="38" t="s">
        <v>12</v>
      </c>
      <c r="B28" s="38"/>
      <c r="C28" s="39"/>
      <c r="D28" s="39"/>
      <c r="E28" s="39"/>
      <c r="F28" s="39"/>
      <c r="G28" s="40"/>
      <c r="H28" s="40"/>
      <c r="I28" s="40" t="e">
        <f>I25/H25-1</f>
        <v>#DIV/0!</v>
      </c>
      <c r="J28" s="40" t="e">
        <f>J25/I25-1</f>
        <v>#DIV/0!</v>
      </c>
      <c r="K28" s="40" t="e">
        <f>K25/J25-1</f>
        <v>#DIV/0!</v>
      </c>
      <c r="L28" s="40"/>
      <c r="M28" s="40"/>
      <c r="N28" s="40"/>
      <c r="O28" s="40"/>
      <c r="P28" s="40"/>
    </row>
    <row r="29" spans="1:16" s="28" customFormat="1" x14ac:dyDescent="0.25">
      <c r="A29" s="38" t="s">
        <v>13</v>
      </c>
      <c r="B29" s="38"/>
      <c r="C29" s="117" t="e">
        <f>IF(AND(RIGHT(LEFT(C$6,2),1)&lt;=RIGHT(LEFT(DCF.MRQ,2),1),RIGHT(C6,4)=RIGHT(DCF.MRQ,4)),"",IFERROR(IFERROR(-INDEX(MO_CFSum_Capex,0,MATCH(C$6,MO_Common_ColumnHeader,0)),0)/INDEX(MO_RIS_REV,0,MATCH(C$6,MO_Common_ColumnHeader,0)),0))</f>
        <v>#NAME?</v>
      </c>
      <c r="D29" s="117" t="e">
        <f>IF(AND(RIGHT(LEFT(D$6,2),1)&lt;=RIGHT(LEFT(DCF.MRQ,2),1),RIGHT(D6,4)=RIGHT(DCF.MRQ,4)),"",IFERROR(IFERROR(-INDEX(MO_CFSum_Capex,0,MATCH(D$6,MO_Common_ColumnHeader,0)),0)/INDEX(MO_RIS_REV,0,MATCH(D$6,MO_Common_ColumnHeader,0)),0))</f>
        <v>#NAME?</v>
      </c>
      <c r="E29" s="117" t="e">
        <f>IF(AND(RIGHT(LEFT(E$6,2),1)&lt;=RIGHT(LEFT(DCF.MRQ,2),1),RIGHT(E6,4)=RIGHT(DCF.MRQ,4)),"",IFERROR(IFERROR(-INDEX(MO_CFSum_Capex,0,MATCH(E$6,MO_Common_ColumnHeader,0)),0)/INDEX(MO_RIS_REV,0,MATCH(E$6,MO_Common_ColumnHeader,0)),0))</f>
        <v>#NAME?</v>
      </c>
      <c r="F29" s="117">
        <f>IFERROR(IFERROR(-INDEX(MO_CFSum_Capex,0,MATCH(F$6,MO_Common_ColumnHeader,0)),0)/INDEX(MO_RIS_REV,0,MATCH(F$6,MO_Common_ColumnHeader,0)),0)</f>
        <v>0</v>
      </c>
      <c r="G29" s="40" t="e">
        <f>IFERROR(-INDEX(MO_CFSum_Capex,0,MATCH(G$6,MO_Common_ColumnHeader,0)),0)/INDEX(MO_RIS_REV,0,MATCH("FY"&amp;RIGHT(G$6,4),MO_Common_ColumnHeader,0))</f>
        <v>#NAME?</v>
      </c>
      <c r="H29" s="42">
        <f>IFERROR(IFERROR(-INDEX(MO_CFSum_Capex,0,MATCH(H$6,MO_Common_ColumnHeader,0)),0)/INDEX(MO_RIS_REV,0,MATCH(H$6,MO_Common_ColumnHeader,0)),0)</f>
        <v>0</v>
      </c>
      <c r="I29" s="42">
        <f>IFERROR(IFERROR(-INDEX(MO_CFSum_Capex,0,MATCH(I$6,MO_Common_ColumnHeader,0)),0)/INDEX(MO_RIS_REV,0,MATCH(I$6,MO_Common_ColumnHeader,0)),0)</f>
        <v>0</v>
      </c>
      <c r="J29" s="42">
        <f>IFERROR(IFERROR(-INDEX(MO_CFSum_Capex,0,MATCH(J$6,MO_Common_ColumnHeader,0)),0)/INDEX(MO_RIS_REV,0,MATCH(J$6,MO_Common_ColumnHeader,0)),0)</f>
        <v>0</v>
      </c>
      <c r="K29" s="42">
        <f>IFERROR(IFERROR(-INDEX(MO_CFSum_Capex,0,MATCH(K$6,MO_Common_ColumnHeader,0)),0)/INDEX(MO_RIS_REV,0,MATCH(K$6,MO_Common_ColumnHeader,0)),0)</f>
        <v>0</v>
      </c>
      <c r="L29" s="40"/>
      <c r="M29" s="40"/>
      <c r="N29" s="40"/>
      <c r="O29" s="40"/>
      <c r="P29" s="40"/>
    </row>
    <row r="30" spans="1:16" s="28" customFormat="1" x14ac:dyDescent="0.25">
      <c r="A30" s="38" t="s">
        <v>14</v>
      </c>
      <c r="B30" s="41"/>
      <c r="C30" s="117" t="e">
        <f>IF(AND(RIGHT(LEFT(C$6,2),1)&lt;=RIGHT(LEFT(DCF.MRQ,2),1),RIGHT(C6,4)=RIGHT(DCF.MRQ,4)),"",IFERROR(IF(INDEX(MO_CFS_CFO,0,MATCH(C$6,MO_Common_ColumnHeader,0))="",0,IFERROR((INDEX(MO_CFS_CFO,0,MATCH(C$6,MO_Common_ColumnHeader,0))-INDEX(MO_CFS_CFO_BeforeWC,0,MATCH(C$6,MO_Common_ColumnHeader,0)))/INDEX(MO_RIS_REV,0,MATCH(C$6,MO_Common_ColumnHeader,0)),0)),0))</f>
        <v>#NAME?</v>
      </c>
      <c r="D30" s="117" t="e">
        <f>IF(AND(RIGHT(LEFT(D$6,2),1)&lt;=RIGHT(LEFT(DCF.MRQ,2),1),RIGHT(D6,4)=RIGHT(DCF.MRQ,4)),"",IFERROR(IF(INDEX(MO_CFS_CFO,0,MATCH(D$6,MO_Common_ColumnHeader,0))="",0,IFERROR((INDEX(MO_CFS_CFO,0,MATCH(D$6,MO_Common_ColumnHeader,0))-INDEX(MO_CFS_CFO_BeforeWC,0,MATCH(D$6,MO_Common_ColumnHeader,0)))/INDEX(MO_RIS_REV,0,MATCH(D$6,MO_Common_ColumnHeader,0)),0)),0))</f>
        <v>#NAME?</v>
      </c>
      <c r="E30" s="117" t="e">
        <f>IF(AND(RIGHT(LEFT(E$6,2),1)&lt;=RIGHT(LEFT(DCF.MRQ,2),1),RIGHT(E6,4)=RIGHT(DCF.MRQ,4)),"",IFERROR(IF(INDEX(MO_CFS_CFO,0,MATCH(E$6,MO_Common_ColumnHeader,0))="",0,IFERROR((INDEX(MO_CFS_CFO,0,MATCH(E$6,MO_Common_ColumnHeader,0))-INDEX(MO_CFS_CFO_BeforeWC,0,MATCH(E$6,MO_Common_ColumnHeader,0)))/INDEX(MO_RIS_REV,0,MATCH(E$6,MO_Common_ColumnHeader,0)),0)),0))</f>
        <v>#NAME?</v>
      </c>
      <c r="F30" s="117">
        <f>IFERROR(IF(INDEX(MO_CFS_CFO,0,MATCH(F$6,MO_Common_ColumnHeader,0))="",0,IFERROR((INDEX(MO_CFS_CFO,0,MATCH(F$6,MO_Common_ColumnHeader,0))-INDEX(MO_CFS_CFO_BeforeWC,0,MATCH(F$6,MO_Common_ColumnHeader,0)))/INDEX(MO_RIS_REV,0,MATCH(F$6,MO_Common_ColumnHeader,0)),0)),0)</f>
        <v>0</v>
      </c>
      <c r="G30" s="40">
        <f>IFERROR(IF(ROUND(INDEX(MO_CFS_CFO,0,MATCH("FY"&amp;RIGHT(G$6,4),MO_Common_ColumnHeader,0))-INDEX(MO_CFS_CFO_BeforeWC,0,MATCH("FY"&amp;RIGHT(G$6,4),MO_Common_ColumnHeader,0)),6)=0,0,(INDEX(MO_CFS_CFO,0,MATCH("FY"&amp;RIGHT(G$6,4),MO_Common_ColumnHeader,0))-INDEX(MO_CFS_CFO_BeforeWC,0,MATCH("FY"&amp;RIGHT(G$6,4),MO_Common_ColumnHeader,0)))/INDEX(MO_RIS_REV,0,MATCH("FY"&amp;RIGHT(G$6,4),MO_Common_ColumnHeader,0))),0)</f>
        <v>0</v>
      </c>
      <c r="H30" s="42">
        <f>IFERROR(IF(ROUND(INDEX(MO_CFS_CFO,0,MATCH("FY"&amp;RIGHT(H$6,4),MO_Common_ColumnHeader,0))-INDEX(MO_CFS_CFO_BeforeWC,0,MATCH("FY"&amp;RIGHT(H$6,4),MO_Common_ColumnHeader,0)),6)=0,0,(INDEX(MO_CFS_CFO,0,MATCH("FY"&amp;RIGHT(H$6,4),MO_Common_ColumnHeader,0))-INDEX(MO_CFS_CFO_BeforeWC,0,MATCH("FY"&amp;RIGHT(H$6,4),MO_Common_ColumnHeader,0)))/INDEX(MO_RIS_REV,0,MATCH("FY"&amp;RIGHT(H$6,4),MO_Common_ColumnHeader,0))),0)</f>
        <v>0</v>
      </c>
      <c r="I30" s="42">
        <f>IFERROR(IF(ROUND(INDEX(MO_CFS_CFO,0,MATCH("FY"&amp;RIGHT(I$6,4),MO_Common_ColumnHeader,0))-INDEX(MO_CFS_CFO_BeforeWC,0,MATCH("FY"&amp;RIGHT(I$6,4),MO_Common_ColumnHeader,0)),6)=0,0,(INDEX(MO_CFS_CFO,0,MATCH("FY"&amp;RIGHT(I$6,4),MO_Common_ColumnHeader,0))-INDEX(MO_CFS_CFO_BeforeWC,0,MATCH("FY"&amp;RIGHT(I$6,4),MO_Common_ColumnHeader,0)))/INDEX(MO_RIS_REV,0,MATCH("FY"&amp;RIGHT(I$6,4),MO_Common_ColumnHeader,0))),0)</f>
        <v>0</v>
      </c>
      <c r="J30" s="42">
        <f>IFERROR(IF(ROUND(INDEX(MO_CFS_CFO,0,MATCH("FY"&amp;RIGHT(J$6,4),MO_Common_ColumnHeader,0))-INDEX(MO_CFS_CFO_BeforeWC,0,MATCH("FY"&amp;RIGHT(J$6,4),MO_Common_ColumnHeader,0)),6)=0,0,(INDEX(MO_CFS_CFO,0,MATCH("FY"&amp;RIGHT(J$6,4),MO_Common_ColumnHeader,0))-INDEX(MO_CFS_CFO_BeforeWC,0,MATCH("FY"&amp;RIGHT(J$6,4),MO_Common_ColumnHeader,0)))/INDEX(MO_RIS_REV,0,MATCH("FY"&amp;RIGHT(J$6,4),MO_Common_ColumnHeader,0))),0)</f>
        <v>0</v>
      </c>
      <c r="K30" s="42">
        <f>IFERROR(IF(ROUND(INDEX(MO_CFS_CFO,0,MATCH("FY"&amp;RIGHT(K$6,4),MO_Common_ColumnHeader,0))-INDEX(MO_CFS_CFO_BeforeWC,0,MATCH("FY"&amp;RIGHT(K$6,4),MO_Common_ColumnHeader,0)),6)=0,0,(INDEX(MO_CFS_CFO,0,MATCH("FY"&amp;RIGHT(K$6,4),MO_Common_ColumnHeader,0))-INDEX(MO_CFS_CFO_BeforeWC,0,MATCH("FY"&amp;RIGHT(K$6,4),MO_Common_ColumnHeader,0)))/INDEX(MO_RIS_REV,0,MATCH("FY"&amp;RIGHT(K$6,4),MO_Common_ColumnHeader,0))),0)</f>
        <v>0</v>
      </c>
      <c r="L30" s="40"/>
      <c r="M30" s="40"/>
      <c r="N30" s="40"/>
      <c r="O30" s="40"/>
      <c r="P30" s="40"/>
    </row>
    <row r="31" spans="1:16" s="47" customFormat="1" x14ac:dyDescent="0.25">
      <c r="A31" s="43"/>
      <c r="B31" s="43"/>
      <c r="C31" s="44"/>
      <c r="D31" s="44"/>
      <c r="E31" s="39"/>
      <c r="F31" s="39"/>
      <c r="G31" s="45"/>
      <c r="H31" s="46"/>
      <c r="I31" s="46"/>
      <c r="J31" s="46"/>
      <c r="K31" s="46"/>
      <c r="L31" s="46"/>
      <c r="M31" s="46"/>
      <c r="N31" s="46"/>
      <c r="O31" s="46"/>
      <c r="P31" s="46"/>
    </row>
    <row r="32" spans="1:16" s="50" customFormat="1" x14ac:dyDescent="0.25">
      <c r="A32" s="48" t="s">
        <v>15</v>
      </c>
      <c r="B32" s="49">
        <v>0.02</v>
      </c>
    </row>
    <row r="33" spans="1:16" s="50" customFormat="1" x14ac:dyDescent="0.25">
      <c r="A33" s="48" t="s">
        <v>16</v>
      </c>
      <c r="B33" s="49">
        <v>0.08</v>
      </c>
    </row>
    <row r="34" spans="1:16" s="50" customFormat="1" x14ac:dyDescent="0.25">
      <c r="A34" s="48"/>
      <c r="B34" s="49"/>
    </row>
    <row r="35" spans="1:16" s="52" customFormat="1" x14ac:dyDescent="0.25">
      <c r="A35" s="51" t="e">
        <f>CONCATENATE("Terminal Value  ",INDEX(DCF_Common_ColumnHeader,0,LOOKUP(2,1/(DCF_Common_QEndDate&lt;&gt;""),COLUMN(DCF_Common_QEndDate))))</f>
        <v>#NAME?</v>
      </c>
      <c r="B35" s="24">
        <f>INDEX(DCF_FCFF,0,LOOKUP(2,1/(DCF_Common_QEndDate&lt;&gt;""),COLUMN(DCF_Common_QEndDate)))*(1+DCF.TGR)/(DCF.DiscountRate-DCF.TGR)</f>
        <v>0</v>
      </c>
    </row>
    <row r="36" spans="1:16" s="52" customFormat="1" x14ac:dyDescent="0.25">
      <c r="A36" s="51" t="e">
        <f>CONCATENATE("Terminal Year EBITDA  ",INDEX(DCF_Common_ColumnHeader,0,LOOKUP(2,1/(DCF_Common_QEndDate&lt;&gt;""),COLUMN(DCF_Common_QEndDate))))</f>
        <v>#NAME?</v>
      </c>
      <c r="B36" s="22" t="str">
        <f>IFERROR(INDEX(MO_RIS_EBITDA_Adj,0,MATCH(INDEX(DCF_Common_ColumnHeader,0,LOOKUP(2,1/(DCF_Common_QEndDate&lt;&gt;""),COLUMN(DCF_Common_QEndDate))),MO_Common_ColumnHeader,0)),IFERROR(INDEX(MO_RIS_EBITDA,0,MATCH(INDEX(DCF_Common_ColumnHeader,0,LOOKUP(2,1/(DCF_Common_QEndDate&lt;&gt;""),COLUMN(DCF_Common_QEndDate))),MO_Common_ColumnHeader,0)),"N/A"))</f>
        <v>N/A</v>
      </c>
    </row>
    <row r="37" spans="1:16" s="52" customFormat="1" x14ac:dyDescent="0.25">
      <c r="A37" s="53" t="s">
        <v>17</v>
      </c>
      <c r="B37" s="54" t="str">
        <f>IFERROR(B35/B36,"N/A")</f>
        <v>N/A</v>
      </c>
    </row>
    <row r="38" spans="1:16" s="50" customFormat="1" x14ac:dyDescent="0.25">
      <c r="A38" s="48"/>
      <c r="B38" s="49"/>
    </row>
    <row r="39" spans="1:16" x14ac:dyDescent="0.25">
      <c r="B39" s="55" t="s">
        <v>18</v>
      </c>
      <c r="C39" s="56" t="s">
        <v>19</v>
      </c>
      <c r="I39" s="50"/>
      <c r="J39" s="50"/>
      <c r="K39" s="50"/>
      <c r="L39" s="50"/>
      <c r="M39" s="50"/>
      <c r="N39" s="50"/>
      <c r="O39" s="50"/>
      <c r="P39" s="50"/>
    </row>
    <row r="40" spans="1:16" x14ac:dyDescent="0.25">
      <c r="A40" s="57" t="s">
        <v>20</v>
      </c>
      <c r="B40" s="24" t="e">
        <f ca="1">SUM(DCF_PV_FCFF)</f>
        <v>#NAME?</v>
      </c>
      <c r="C40" s="28" t="e">
        <f ca="1">B40/$B$42</f>
        <v>#NAME?</v>
      </c>
      <c r="I40" s="50"/>
      <c r="J40" s="50"/>
      <c r="K40" s="50"/>
      <c r="L40" s="50"/>
      <c r="M40" s="50"/>
      <c r="N40" s="50"/>
      <c r="O40" s="50"/>
      <c r="P40" s="50"/>
    </row>
    <row r="41" spans="1:16" x14ac:dyDescent="0.25">
      <c r="A41" s="57" t="s">
        <v>21</v>
      </c>
      <c r="B41" s="24" t="e">
        <f ca="1">DCF.Terminal.Value.Undisc/((1+DCF.DiscountRate)^YEARFRAC(DCF.Date,INDEX(DCF_Common_QEndDate,0,LOOKUP(2,1/(DCF_Common_QEndDate&lt;&gt;""),COLUMN(DCF_Common_QEndDate))),1))</f>
        <v>#VALUE!</v>
      </c>
      <c r="C41" s="28" t="e">
        <f ca="1">B41/$B$42</f>
        <v>#VALUE!</v>
      </c>
      <c r="I41" s="50"/>
      <c r="J41" s="50"/>
      <c r="K41" s="50"/>
      <c r="L41" s="50"/>
      <c r="M41" s="50"/>
      <c r="N41" s="50"/>
      <c r="O41" s="50"/>
      <c r="P41" s="50"/>
    </row>
    <row r="42" spans="1:16" s="60" customFormat="1" x14ac:dyDescent="0.25">
      <c r="A42" s="58" t="s">
        <v>22</v>
      </c>
      <c r="B42" s="34" t="e">
        <f ca="1">SUM(B40:B41)</f>
        <v>#NAME?</v>
      </c>
      <c r="C42" s="59" t="e">
        <f ca="1">B42/$B$42</f>
        <v>#NAME?</v>
      </c>
      <c r="I42" s="50"/>
      <c r="J42" s="50"/>
      <c r="K42" s="50"/>
      <c r="L42" s="50"/>
      <c r="M42" s="50"/>
      <c r="N42" s="50"/>
      <c r="O42" s="50"/>
      <c r="P42" s="50"/>
    </row>
    <row r="43" spans="1:16" s="52" customFormat="1" x14ac:dyDescent="0.25">
      <c r="A43" s="61" t="s">
        <v>23</v>
      </c>
      <c r="B43" s="24" t="str">
        <f>IFERROR(INDEX(MO_BSS_Debt,0,MATCH(DCF.MRQ,MO_Common_ColumnHeader,0)), "N/A")</f>
        <v>N/A</v>
      </c>
      <c r="I43" s="50"/>
      <c r="J43" s="50"/>
      <c r="K43" s="50"/>
      <c r="L43" s="50"/>
      <c r="M43" s="50"/>
      <c r="N43" s="50"/>
      <c r="O43" s="50"/>
      <c r="P43" s="50"/>
    </row>
    <row r="44" spans="1:16" s="52" customFormat="1" x14ac:dyDescent="0.25">
      <c r="A44" s="61" t="s">
        <v>24</v>
      </c>
      <c r="B44" s="24">
        <f>IFERROR(INDEX(MO_BSS_OL,0,MATCH(DCF.MRQ,MO_Common_ColumnHeader,0)), 0)</f>
        <v>0</v>
      </c>
      <c r="I44" s="50"/>
      <c r="J44" s="50"/>
      <c r="K44" s="50"/>
      <c r="L44" s="50"/>
      <c r="M44" s="50"/>
      <c r="N44" s="50"/>
      <c r="O44" s="50"/>
      <c r="P44" s="50"/>
    </row>
    <row r="45" spans="1:16" s="52" customFormat="1" x14ac:dyDescent="0.25">
      <c r="A45" s="61" t="s">
        <v>25</v>
      </c>
      <c r="B45" s="62">
        <v>0</v>
      </c>
      <c r="I45" s="50"/>
      <c r="J45" s="50"/>
      <c r="K45" s="50"/>
      <c r="L45" s="50"/>
      <c r="M45" s="50"/>
      <c r="N45" s="50"/>
      <c r="O45" s="50"/>
      <c r="P45" s="50"/>
    </row>
    <row r="46" spans="1:16" s="52" customFormat="1" x14ac:dyDescent="0.25">
      <c r="A46" s="61" t="s">
        <v>26</v>
      </c>
      <c r="B46" s="62">
        <v>0</v>
      </c>
      <c r="I46" s="50"/>
      <c r="J46" s="50"/>
      <c r="K46" s="50"/>
      <c r="L46" s="50"/>
      <c r="M46" s="50"/>
      <c r="N46" s="50"/>
      <c r="O46" s="50"/>
      <c r="P46" s="50"/>
    </row>
    <row r="47" spans="1:16" s="52" customFormat="1" x14ac:dyDescent="0.25">
      <c r="A47" s="61" t="s">
        <v>27</v>
      </c>
      <c r="B47" s="24">
        <f>IFERROR(INDEX(MO_VA_EVCalc_NCI,0,MATCH(DCF.MRQ,MO_Common_ColumnHeader,0)), 0)</f>
        <v>0</v>
      </c>
      <c r="I47" s="50"/>
      <c r="J47" s="50"/>
      <c r="K47" s="50"/>
      <c r="L47" s="50"/>
      <c r="M47" s="50"/>
      <c r="N47" s="50"/>
      <c r="O47" s="50"/>
      <c r="P47" s="50"/>
    </row>
    <row r="48" spans="1:16" s="52" customFormat="1" x14ac:dyDescent="0.25">
      <c r="A48" s="61" t="s">
        <v>28</v>
      </c>
      <c r="B48" s="24" t="str">
        <f>IFERROR(INDEX(MO_BSS_Cash,0,MATCH(DCF.MRQ,MO_Common_ColumnHeader,0)), "N/A")</f>
        <v>N/A</v>
      </c>
      <c r="I48" s="50"/>
      <c r="J48" s="50"/>
      <c r="K48" s="50"/>
      <c r="L48" s="50"/>
      <c r="M48" s="50"/>
      <c r="N48" s="50"/>
      <c r="O48" s="50"/>
      <c r="P48" s="50"/>
    </row>
    <row r="49" spans="1:16" s="52" customFormat="1" x14ac:dyDescent="0.25">
      <c r="A49" s="61" t="s">
        <v>29</v>
      </c>
      <c r="B49" s="62">
        <v>0</v>
      </c>
      <c r="I49" s="50"/>
      <c r="J49" s="50"/>
      <c r="K49" s="50"/>
      <c r="L49" s="50"/>
      <c r="M49" s="50"/>
      <c r="N49" s="50"/>
      <c r="O49" s="50"/>
      <c r="P49" s="50"/>
    </row>
    <row r="50" spans="1:16" s="52" customFormat="1" x14ac:dyDescent="0.25">
      <c r="A50" s="61" t="s">
        <v>30</v>
      </c>
      <c r="B50" s="62">
        <v>0</v>
      </c>
      <c r="I50" s="50"/>
      <c r="J50" s="50"/>
      <c r="K50" s="50"/>
      <c r="L50" s="50"/>
      <c r="M50" s="50"/>
      <c r="N50" s="50"/>
      <c r="O50" s="50"/>
      <c r="P50" s="50"/>
    </row>
    <row r="51" spans="1:16" s="60" customFormat="1" x14ac:dyDescent="0.25">
      <c r="A51" s="63" t="s">
        <v>31</v>
      </c>
      <c r="B51" s="64" t="str">
        <f ca="1">IFERROR(B42-B43-B44-B45-B46-B47+B48+B49+B50, "N/A")</f>
        <v>N/A</v>
      </c>
      <c r="I51" s="50"/>
      <c r="J51" s="50"/>
      <c r="K51" s="50"/>
      <c r="L51" s="50"/>
      <c r="M51" s="50"/>
      <c r="N51" s="50"/>
      <c r="O51" s="50"/>
      <c r="P51" s="50"/>
    </row>
    <row r="52" spans="1:16" s="52" customFormat="1" x14ac:dyDescent="0.25">
      <c r="B52" s="24"/>
      <c r="I52" s="50"/>
      <c r="J52" s="50"/>
      <c r="K52" s="50"/>
      <c r="L52" s="50"/>
      <c r="M52" s="50"/>
      <c r="N52" s="50"/>
      <c r="O52" s="50"/>
      <c r="P52" s="50"/>
    </row>
    <row r="53" spans="1:16" s="60" customFormat="1" x14ac:dyDescent="0.25">
      <c r="A53" s="65" t="s">
        <v>32</v>
      </c>
      <c r="B53" s="66">
        <f>IFERROR(IFERROR(IF(AND(RIGHT(DCF.MRQ,4)=RIGHT(IPO.Period,4),RIGHT(LEFT(DCF.MRQ,2),1)&lt;RIGHT(LEFT(IPO.Period,2),1)),IPO.ShareCount.WAD,IF(RIGHT(DCF.MRQ,4)&lt;RIGHT(IPO.Period,4),IPO.ShareCount.WAD,INDEX(MO_RIS_ShareCount_WAD_Adj,0,MATCH(DCF.MRQ,MO_Common_ColumnHeader,0)))),INDEX(MO_RIS_ShareCount_WAD_Adj,0,MATCH(DCF.MRQ,MO_Common_ColumnHeader,0))),0)</f>
        <v>0</v>
      </c>
      <c r="C53" s="67"/>
      <c r="D53" s="67"/>
      <c r="E53" s="67"/>
      <c r="F53" s="67"/>
      <c r="H53" s="67"/>
      <c r="I53" s="50"/>
      <c r="J53" s="50"/>
      <c r="K53" s="50"/>
      <c r="L53" s="50"/>
      <c r="M53" s="50"/>
      <c r="N53" s="50"/>
      <c r="O53" s="50"/>
      <c r="P53" s="50"/>
    </row>
    <row r="54" spans="1:16" s="52" customFormat="1" ht="15.75" thickBot="1" x14ac:dyDescent="0.3"/>
    <row r="55" spans="1:16" s="71" customFormat="1" ht="16.5" thickTop="1" thickBot="1" x14ac:dyDescent="0.3">
      <c r="A55" s="68" t="s">
        <v>33</v>
      </c>
      <c r="B55" s="69" t="e">
        <f ca="1">B51/B53</f>
        <v>#VALUE!</v>
      </c>
      <c r="C55" s="70"/>
      <c r="D55" s="70"/>
      <c r="E55" s="70"/>
      <c r="F55" s="70"/>
      <c r="H55" s="70"/>
    </row>
    <row r="56" spans="1:16" s="71" customFormat="1" ht="15.75" thickTop="1" x14ac:dyDescent="0.25">
      <c r="A56" s="72"/>
      <c r="C56" s="70"/>
      <c r="D56" s="70"/>
      <c r="E56" s="70"/>
      <c r="F56" s="70"/>
      <c r="H56" s="70"/>
    </row>
    <row r="57" spans="1:16" s="71" customFormat="1" x14ac:dyDescent="0.25">
      <c r="A57" s="73" t="s">
        <v>34</v>
      </c>
      <c r="B57" s="74" t="e">
        <f>B5</f>
        <v>#NAME?</v>
      </c>
      <c r="C57" s="70"/>
      <c r="D57" s="70"/>
      <c r="E57" s="70"/>
      <c r="F57" s="70"/>
      <c r="H57" s="70"/>
    </row>
    <row r="58" spans="1:16" s="28" customFormat="1" x14ac:dyDescent="0.25">
      <c r="A58" s="75" t="e">
        <f ca="1">CONCATENATE(IF(B58&gt;=0,"Premium","Discount")," to Last Price")</f>
        <v>#VALUE!</v>
      </c>
      <c r="B58" s="76" t="e">
        <f ca="1">B55/B57-1</f>
        <v>#VALUE!</v>
      </c>
      <c r="C58" s="39"/>
      <c r="D58" s="39"/>
      <c r="E58" s="39"/>
      <c r="F58" s="39"/>
      <c r="H58" s="39"/>
      <c r="I58" s="39"/>
      <c r="J58" s="39"/>
      <c r="K58" s="39"/>
      <c r="L58" s="39"/>
      <c r="M58" s="39"/>
      <c r="N58" s="39"/>
      <c r="O58" s="39"/>
      <c r="P58" s="39"/>
    </row>
  </sheetData>
  <conditionalFormatting sqref="K45:K49 K42:K43">
    <cfRule type="colorScale" priority="6">
      <colorScale>
        <cfvo type="min"/>
        <cfvo type="percentile" val="50"/>
        <cfvo type="max"/>
        <color rgb="FFF8696B"/>
        <color rgb="FFFFEB84"/>
        <color rgb="FF63BE7B"/>
      </colorScale>
    </cfRule>
  </conditionalFormatting>
  <conditionalFormatting sqref="K44">
    <cfRule type="colorScale" priority="5">
      <colorScale>
        <cfvo type="min"/>
        <cfvo type="percentile" val="50"/>
        <cfvo type="max"/>
        <color rgb="FFF8696B"/>
        <color rgb="FFFFEB84"/>
        <color rgb="FF63BE7B"/>
      </colorScale>
    </cfRule>
  </conditionalFormatting>
  <conditionalFormatting sqref="L42:L43 L45:L49">
    <cfRule type="colorScale" priority="4">
      <colorScale>
        <cfvo type="min"/>
        <cfvo type="percentile" val="50"/>
        <cfvo type="max"/>
        <color rgb="FFF8696B"/>
        <color rgb="FFFFEB84"/>
        <color rgb="FF63BE7B"/>
      </colorScale>
    </cfRule>
  </conditionalFormatting>
  <conditionalFormatting sqref="L44">
    <cfRule type="colorScale" priority="3">
      <colorScale>
        <cfvo type="min"/>
        <cfvo type="percentile" val="50"/>
        <cfvo type="max"/>
        <color rgb="FFF8696B"/>
        <color rgb="FFFFEB84"/>
        <color rgb="FF63BE7B"/>
      </colorScale>
    </cfRule>
  </conditionalFormatting>
  <conditionalFormatting sqref="M42:P43 M45:P49">
    <cfRule type="colorScale" priority="2">
      <colorScale>
        <cfvo type="min"/>
        <cfvo type="percentile" val="50"/>
        <cfvo type="max"/>
        <color rgb="FFF8696B"/>
        <color rgb="FFFFEB84"/>
        <color rgb="FF63BE7B"/>
      </colorScale>
    </cfRule>
  </conditionalFormatting>
  <conditionalFormatting sqref="M44:P4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297A8-4FDE-4CF1-A842-91A7350074D0}">
  <sheetPr codeName="Sheet3"/>
  <dimension ref="A1:O58"/>
  <sheetViews>
    <sheetView zoomScale="93" zoomScaleNormal="100" workbookViewId="0">
      <pane xSplit="2" ySplit="6" topLeftCell="C7" activePane="bottomRight" state="frozen"/>
      <selection pane="topRight" activeCell="C1" sqref="C1"/>
      <selection pane="bottomLeft" activeCell="A3" sqref="A3"/>
      <selection pane="bottomRight"/>
    </sheetView>
  </sheetViews>
  <sheetFormatPr defaultColWidth="8.85546875" defaultRowHeight="15" outlineLevelRow="2" outlineLevelCol="1" x14ac:dyDescent="0.25"/>
  <cols>
    <col min="1" max="1" width="43" style="2" bestFit="1" customWidth="1"/>
    <col min="2" max="2" width="20.7109375" style="2" customWidth="1"/>
    <col min="3" max="4" width="13.7109375" style="2" customWidth="1" outlineLevel="1"/>
    <col min="5" max="5" width="18.7109375" style="2" customWidth="1"/>
    <col min="6" max="15" width="13.7109375" style="2" customWidth="1"/>
    <col min="16" max="16384" width="8.85546875" style="2"/>
  </cols>
  <sheetData>
    <row r="1" spans="1:15" ht="28.5" x14ac:dyDescent="0.45">
      <c r="A1" s="1" t="e">
        <f>MO.CompanyName</f>
        <v>#NAME?</v>
      </c>
      <c r="C1" s="3"/>
      <c r="D1" s="3"/>
      <c r="J1" s="3"/>
      <c r="K1" s="3"/>
      <c r="L1" s="3"/>
      <c r="M1" s="3"/>
      <c r="N1" s="3"/>
      <c r="O1" s="3"/>
    </row>
    <row r="2" spans="1:15" ht="8.25" customHeight="1" x14ac:dyDescent="0.25">
      <c r="C2" s="3"/>
      <c r="D2" s="3"/>
      <c r="E2" s="3"/>
      <c r="F2" s="3"/>
      <c r="G2" s="3"/>
      <c r="H2" s="3"/>
      <c r="I2" s="3"/>
      <c r="J2" s="3"/>
      <c r="K2" s="3"/>
      <c r="L2" s="3"/>
      <c r="M2" s="3"/>
      <c r="N2" s="3"/>
      <c r="O2" s="3"/>
    </row>
    <row r="3" spans="1:15" ht="15" customHeight="1" x14ac:dyDescent="0.25">
      <c r="A3" s="4">
        <f ca="1">TODAY()</f>
        <v>44328</v>
      </c>
      <c r="B3" s="5"/>
      <c r="C3" s="3"/>
      <c r="D3" s="3"/>
      <c r="E3" s="3"/>
      <c r="F3" s="3"/>
      <c r="G3" s="3"/>
      <c r="H3" s="3"/>
      <c r="I3" s="3"/>
      <c r="J3" s="3"/>
      <c r="K3" s="115"/>
      <c r="L3" s="3"/>
      <c r="M3" s="3"/>
      <c r="N3" s="3"/>
      <c r="O3" s="3"/>
    </row>
    <row r="4" spans="1:15" ht="15" customHeight="1" x14ac:dyDescent="0.25">
      <c r="A4" s="6" t="e">
        <f>MO.Ticker</f>
        <v>#NAME?</v>
      </c>
      <c r="B4" s="5"/>
      <c r="C4" s="3"/>
      <c r="D4" s="3"/>
      <c r="E4" s="3"/>
      <c r="F4" s="3"/>
      <c r="G4" s="3"/>
      <c r="H4" s="3"/>
      <c r="I4" s="3"/>
      <c r="J4" s="3"/>
      <c r="K4" s="115"/>
      <c r="L4" s="3"/>
      <c r="M4" s="3"/>
      <c r="N4" s="3"/>
      <c r="O4" s="3"/>
    </row>
    <row r="5" spans="1:15" ht="15" customHeight="1" x14ac:dyDescent="0.25">
      <c r="A5" s="7" t="e">
        <f>MO.ReportFX</f>
        <v>#NAME?</v>
      </c>
      <c r="B5" s="8" t="e">
        <f>IF(AND(OR(MO.TradingCurrency="GBX",MO.TradingCurrency="GBp"),MO.ReportFX="GBP"),MO.LastPrice/100,MO.LastPrice/HP.MRFX)</f>
        <v>#NAME?</v>
      </c>
      <c r="C5" s="3" t="str">
        <f>IFERROR(INDEX(MO_Common_QEndDate,0,MATCH(C$6,MO_Common_ColumnHeader,0)),"N/A")</f>
        <v>N/A</v>
      </c>
      <c r="D5" s="3" t="str">
        <f>IFERROR(INDEX(MO_Common_QEndDate,0,MATCH(D$6,MO_Common_ColumnHeader,0)),"N/A")</f>
        <v>N/A</v>
      </c>
      <c r="E5" s="3" t="str">
        <f>D5</f>
        <v>N/A</v>
      </c>
      <c r="F5" s="3" t="str">
        <f>IFERROR(INDEX(MO_Common_QEndDate,0,MATCH(F$6,MO_Common_ColumnHeader,0)),"N/A")</f>
        <v>N/A</v>
      </c>
      <c r="G5" s="3" t="str">
        <f>IFERROR(INDEX(MO_Common_QEndDate,0,MATCH(G$6,MO_Common_ColumnHeader,0)),"N/A")</f>
        <v>N/A</v>
      </c>
      <c r="H5" s="3" t="str">
        <f>IFERROR(INDEX(MO_Common_QEndDate,0,MATCH(H$6,MO_Common_ColumnHeader,0)),"N/A")</f>
        <v>N/A</v>
      </c>
      <c r="I5" s="3" t="str">
        <f>IFERROR(INDEX(MO_Common_QEndDate,0,MATCH(I$6,MO_Common_ColumnHeader,0)),"N/A")</f>
        <v>N/A</v>
      </c>
      <c r="J5" s="3"/>
      <c r="K5" s="3"/>
      <c r="L5" s="3"/>
      <c r="M5" s="3"/>
      <c r="N5" s="3"/>
      <c r="O5" s="3"/>
    </row>
    <row r="6" spans="1:15" ht="15" customHeight="1" x14ac:dyDescent="0.25">
      <c r="A6" s="9" t="s">
        <v>55</v>
      </c>
      <c r="B6" s="10" t="e">
        <f>IF(LEFT(UL.MRQ,1)="F","H2-"&amp;RIGHT(UL.MRQ,4),IF(LEFT(UL.MRQ,2)="Q1","H2-"&amp;RIGHT(UL.MRQ,4)-1,IF(LEFT(UL.MRQ,2)="Q3","H1-"&amp;RIGHT(UL.MRQ,4),UL.MRQ)))</f>
        <v>#NAME?</v>
      </c>
      <c r="C6" s="11" t="e">
        <f>"H1-"&amp;RIGHT($E$6,4)</f>
        <v>#NAME?</v>
      </c>
      <c r="D6" s="11" t="e">
        <f>"H2-"&amp;RIGHT($E$6,4)</f>
        <v>#NAME?</v>
      </c>
      <c r="E6" s="12" t="e">
        <f>IF(LEFT(UL.MRQ,2)="FY",CONCATENATE("FY",RIGHT(UL.MRQ,4)+1),CONCATENATE("FY",RIGHT(UL.MRQ,4)))</f>
        <v>#NAME?</v>
      </c>
      <c r="F6" s="13" t="e">
        <f>"FY"&amp;RIGHT(E6,4)+1</f>
        <v>#NAME?</v>
      </c>
      <c r="G6" s="13" t="e">
        <f>"FY"&amp;RIGHT(F6,4)+1</f>
        <v>#NAME?</v>
      </c>
      <c r="H6" s="13" t="e">
        <f>"FY"&amp;RIGHT(G6,4)+1</f>
        <v>#NAME?</v>
      </c>
      <c r="I6" s="13" t="e">
        <f>"FY"&amp;RIGHT(H6,4)+1</f>
        <v>#NAME?</v>
      </c>
      <c r="J6" s="13"/>
      <c r="K6" s="13"/>
      <c r="L6" s="13"/>
      <c r="M6" s="13"/>
      <c r="N6" s="13"/>
      <c r="O6" s="13"/>
    </row>
    <row r="7" spans="1:15" s="15" customFormat="1" ht="15" customHeight="1" x14ac:dyDescent="0.25">
      <c r="A7" s="14" t="s">
        <v>1</v>
      </c>
      <c r="B7" s="14"/>
      <c r="C7" s="14"/>
      <c r="D7" s="14"/>
      <c r="E7" s="14"/>
      <c r="F7" s="14"/>
      <c r="G7" s="14"/>
      <c r="H7" s="14"/>
      <c r="I7" s="14"/>
      <c r="J7" s="14"/>
      <c r="K7" s="116"/>
      <c r="L7" s="14"/>
      <c r="M7" s="14"/>
      <c r="N7" s="14"/>
      <c r="O7" s="14"/>
    </row>
    <row r="8" spans="1:15" s="19" customFormat="1" ht="15" customHeight="1" outlineLevel="1" x14ac:dyDescent="0.25">
      <c r="A8" s="16" t="s">
        <v>2</v>
      </c>
      <c r="B8" s="16"/>
      <c r="C8" s="17" t="e">
        <f>IF(C$6=DCF.MRQ,"",IFERROR(INDEX(MO_RIS_REV,0,MATCH(C$6,MO_Common_ColumnHeader,0)),0))</f>
        <v>#NAME?</v>
      </c>
      <c r="D8" s="17">
        <f>IFERROR(INDEX(MO_RIS_REV,0,MATCH(D$6,MO_Common_ColumnHeader,0)),0)</f>
        <v>0</v>
      </c>
      <c r="E8" s="18" t="e">
        <f>IF(LEFT(UL.MRQ,1)="F",SUM(C8:D8),IF(LEFT(UL.MRQ,2)="Q1",SUM(C8:D8),SUM(D8:D8)))</f>
        <v>#NAME?</v>
      </c>
      <c r="F8" s="18">
        <f>IFERROR(INDEX(MO_RIS_REV,0,MATCH(F$6,MO_Common_ColumnHeader,0)),0)</f>
        <v>0</v>
      </c>
      <c r="G8" s="18">
        <f>IFERROR(INDEX(MO_RIS_REV,0,MATCH(G$6,MO_Common_ColumnHeader,0)),0)</f>
        <v>0</v>
      </c>
      <c r="H8" s="18">
        <f>IFERROR(INDEX(MO_RIS_REV,0,MATCH(H$6,MO_Common_ColumnHeader,0)),0)</f>
        <v>0</v>
      </c>
      <c r="I8" s="18">
        <f>IFERROR(INDEX(MO_RIS_REV,0,MATCH(I$6,MO_Common_ColumnHeader,0)),0)</f>
        <v>0</v>
      </c>
      <c r="J8" s="18"/>
      <c r="K8" s="18"/>
      <c r="L8" s="18"/>
      <c r="M8" s="18"/>
      <c r="N8" s="18"/>
      <c r="O8" s="18"/>
    </row>
    <row r="9" spans="1:15" s="19" customFormat="1" ht="15" customHeight="1" outlineLevel="1" x14ac:dyDescent="0.25">
      <c r="A9" s="16"/>
      <c r="B9" s="16"/>
      <c r="C9" s="17"/>
      <c r="D9" s="17"/>
      <c r="E9" s="18"/>
      <c r="F9" s="18"/>
      <c r="G9" s="18"/>
      <c r="H9" s="18"/>
      <c r="I9" s="18"/>
      <c r="J9" s="18"/>
      <c r="K9" s="18"/>
      <c r="L9" s="18"/>
      <c r="M9" s="18"/>
      <c r="N9" s="18"/>
      <c r="O9" s="18"/>
    </row>
    <row r="10" spans="1:15" s="122" customFormat="1" ht="15" customHeight="1" outlineLevel="2" x14ac:dyDescent="0.25">
      <c r="A10" s="118" t="str">
        <f>IFERROR(IFERROR(INDEX(MO_CFS_NI,0,COLUMN(MO_Common_Column_A)),INDEX(MO_RIS_NI_ContinOp,0,COLUMN(MO_Common_Column_A))),"Net Income")</f>
        <v>Net Income</v>
      </c>
      <c r="B10" s="119"/>
      <c r="C10" s="120" t="e">
        <f>IF(C$6=DCF.MRQ,"",IFERROR(IFERROR(INDEX(MO_CFS_NI,0,MATCH(C$6,MO_Common_ColumnHeader,0)),IFERROR(INDEX(MO_RIS_NI_ContinOp,0,MATCH(C$6,MO_Common_ColumnHeader,0)),INDEX(MO_RIS_NI_GAAP_Basic,0,MATCH(C$6,MO_Common_ColumnHeader,0)))),""))</f>
        <v>#NAME?</v>
      </c>
      <c r="D10" s="120" t="str">
        <f>IFERROR(IFERROR(INDEX(MO_CFS_NI,0,MATCH(D$6,MO_Common_ColumnHeader,0)),IFERROR(INDEX(MO_RIS_NI_ContinOp,0,MATCH(D$6,MO_Common_ColumnHeader,0)),INDEX(MO_RIS_NI_GAAP_Basic,0,MATCH(D$6,MO_Common_ColumnHeader,0)))),"")</f>
        <v/>
      </c>
      <c r="E10" s="121" t="e">
        <f>IF(LEFT(UL.MRQ,1)="F",SUM(C10:D10),IF(LEFT(UL.MRQ,2)="Q1",SUM(C10:D10),SUM(D10:D10)))</f>
        <v>#NAME?</v>
      </c>
      <c r="F10" s="121" t="str">
        <f>IFERROR(IFERROR(INDEX(MO_CFS_NI,0,MATCH(F$6,MO_Common_ColumnHeader,0)),IFERROR(INDEX(MO_RIS_NI_ContinOp,0,MATCH(F$6,MO_Common_ColumnHeader,0)),INDEX(MO_RIS_NI_GAAP_Basic,0,MATCH(F$6,MO_Common_ColumnHeader,0)))),"")</f>
        <v/>
      </c>
      <c r="G10" s="121" t="str">
        <f>IFERROR(IFERROR(INDEX(MO_CFS_NI,0,MATCH(G$6,MO_Common_ColumnHeader,0)),IFERROR(INDEX(MO_RIS_NI_ContinOp,0,MATCH(G$6,MO_Common_ColumnHeader,0)),INDEX(MO_RIS_NI_GAAP_Basic,0,MATCH(G$6,MO_Common_ColumnHeader,0)))),"")</f>
        <v/>
      </c>
      <c r="H10" s="121" t="str">
        <f>IFERROR(IFERROR(INDEX(MO_CFS_NI,0,MATCH(H$6,MO_Common_ColumnHeader,0)),IFERROR(INDEX(MO_RIS_NI_ContinOp,0,MATCH(H$6,MO_Common_ColumnHeader,0)),INDEX(MO_RIS_NI_GAAP_Basic,0,MATCH(H$6,MO_Common_ColumnHeader,0)))),"")</f>
        <v/>
      </c>
      <c r="I10" s="121" t="str">
        <f>IFERROR(IFERROR(INDEX(MO_CFS_NI,0,MATCH(I$6,MO_Common_ColumnHeader,0)),IFERROR(INDEX(MO_RIS_NI_ContinOp,0,MATCH(I$6,MO_Common_ColumnHeader,0)),INDEX(MO_RIS_NI_GAAP_Basic,0,MATCH(I$6,MO_Common_ColumnHeader,0)))),"")</f>
        <v/>
      </c>
      <c r="J10" s="121"/>
      <c r="K10" s="121"/>
      <c r="L10" s="121"/>
      <c r="M10" s="121"/>
      <c r="N10" s="121"/>
      <c r="O10" s="121"/>
    </row>
    <row r="11" spans="1:15" s="122" customFormat="1" ht="15" customHeight="1" outlineLevel="2" x14ac:dyDescent="0.25">
      <c r="A11" s="118" t="s">
        <v>52</v>
      </c>
      <c r="B11" s="119"/>
      <c r="C11" s="120" t="e">
        <f>IF(C$6=DCF.MRQ,"",IFERROR(INDEX(MO_RIS_DA,0,MATCH(C$6,MO_Common_ColumnHeader,0)),0)+IFERROR(INDEX(MO_RIS_DA_operating,0,MATCH(C$6,MO_Common_ColumnHeader,0)),0)+IFERROR(INDEX(MO_RIS_DAintangibles_operating,0,MATCH(C$6,MO_Common_ColumnHeader,0)),0)+IFERROR(INDEX(MO_RIS_DAintangibles,0,MATCH(C$6,MO_Common_ColumnHeader,0)),0)+IFERROR(INDEX(MO_RIS_DAintangible,0,MATCH(C$6,MO_Common_ColumnHeader,0)),0))</f>
        <v>#NAME?</v>
      </c>
      <c r="D11" s="120">
        <f>IFERROR(INDEX(MO_RIS_DA,0,MATCH(D$6,MO_Common_ColumnHeader,0)),0)+IFERROR(INDEX(MO_RIS_DA_operating,0,MATCH(D$6,MO_Common_ColumnHeader,0)),0)+IFERROR(INDEX(MO_RIS_DAintangibles_operating,0,MATCH(D$6,MO_Common_ColumnHeader,0)),0)+IFERROR(INDEX(MO_RIS_DAintangibles,0,MATCH(D$6,MO_Common_ColumnHeader,0)),0)+IFERROR(INDEX(MO_RIS_DAintangible,0,MATCH(D$6,MO_Common_ColumnHeader,0)),0)</f>
        <v>0</v>
      </c>
      <c r="E11" s="121" t="e">
        <f>IF(LEFT(UL.MRQ,1)="F",SUM(C11:D11),IF(LEFT(UL.MRQ,2)="Q1",SUM(C11:D11),SUM(D11:D11)))</f>
        <v>#NAME?</v>
      </c>
      <c r="F11" s="121">
        <f>IFERROR(INDEX(MO_RIS_DA,0,MATCH(F$6,MO_Common_ColumnHeader,0)),0)+IFERROR(INDEX(MO_RIS_DA_operating,0,MATCH(F$6,MO_Common_ColumnHeader,0)),0)+IFERROR(INDEX(MO_RIS_DAintangibles_operating,0,MATCH(F$6,MO_Common_ColumnHeader,0)),0)+IFERROR(INDEX(MO_RIS_DAintangibles,0,MATCH(F$6,MO_Common_ColumnHeader,0)),0)+IFERROR(INDEX(MO_RIS_DAintangible,0,MATCH(F$6,MO_Common_ColumnHeader,0)),0)</f>
        <v>0</v>
      </c>
      <c r="G11" s="121">
        <f>IFERROR(INDEX(MO_RIS_DA,0,MATCH(G$6,MO_Common_ColumnHeader,0)),0)+IFERROR(INDEX(MO_RIS_DA_operating,0,MATCH(G$6,MO_Common_ColumnHeader,0)),0)+IFERROR(INDEX(MO_RIS_DAintangibles_operating,0,MATCH(G$6,MO_Common_ColumnHeader,0)),0)+IFERROR(INDEX(MO_RIS_DAintangibles,0,MATCH(G$6,MO_Common_ColumnHeader,0)),0)+IFERROR(INDEX(MO_RIS_DAintangible,0,MATCH(G$6,MO_Common_ColumnHeader,0)),0)</f>
        <v>0</v>
      </c>
      <c r="H11" s="121">
        <f>IFERROR(INDEX(MO_RIS_DA,0,MATCH(H$6,MO_Common_ColumnHeader,0)),0)+IFERROR(INDEX(MO_RIS_DA_operating,0,MATCH(H$6,MO_Common_ColumnHeader,0)),0)+IFERROR(INDEX(MO_RIS_DAintangibles_operating,0,MATCH(H$6,MO_Common_ColumnHeader,0)),0)+IFERROR(INDEX(MO_RIS_DAintangibles,0,MATCH(H$6,MO_Common_ColumnHeader,0)),0)+IFERROR(INDEX(MO_RIS_DAintangible,0,MATCH(H$6,MO_Common_ColumnHeader,0)),0)</f>
        <v>0</v>
      </c>
      <c r="I11" s="121">
        <f>IFERROR(INDEX(MO_RIS_DA,0,MATCH(I$6,MO_Common_ColumnHeader,0)),0)+IFERROR(INDEX(MO_RIS_DA_operating,0,MATCH(I$6,MO_Common_ColumnHeader,0)),0)+IFERROR(INDEX(MO_RIS_DAintangibles_operating,0,MATCH(I$6,MO_Common_ColumnHeader,0)),0)+IFERROR(INDEX(MO_RIS_DAintangibles,0,MATCH(I$6,MO_Common_ColumnHeader,0)),0)+IFERROR(INDEX(MO_RIS_DAintangible,0,MATCH(I$6,MO_Common_ColumnHeader,0)),0)</f>
        <v>0</v>
      </c>
      <c r="J11" s="121"/>
      <c r="K11" s="121"/>
      <c r="L11" s="121"/>
      <c r="M11" s="121"/>
      <c r="N11" s="121"/>
      <c r="O11" s="121"/>
    </row>
    <row r="12" spans="1:15" s="122" customFormat="1" ht="15" customHeight="1" outlineLevel="2" x14ac:dyDescent="0.25">
      <c r="A12" s="118" t="s">
        <v>53</v>
      </c>
      <c r="B12" s="119"/>
      <c r="C12" s="120" t="e">
        <f>IF(C$6=DCF.MRQ,"",IFERROR(IFERROR(INDEX(MO_CFS_SBC,0,MATCH(C$6,MO_Common_ColumnHeader,0)),INDEX(MO_RIS_SBC,0,MATCH(C$6,MO_Common_ColumnHeader,0))),0))</f>
        <v>#NAME?</v>
      </c>
      <c r="D12" s="120">
        <f>IFERROR(IFERROR(INDEX(MO_CFS_SBC,0,MATCH(D$6,MO_Common_ColumnHeader,0)),INDEX(MO_RIS_SBC,0,MATCH(D$6,MO_Common_ColumnHeader,0))),0)</f>
        <v>0</v>
      </c>
      <c r="E12" s="121" t="e">
        <f>IF(LEFT(UL.MRQ,1)="F",SUM(C12:D12),IF(LEFT(UL.MRQ,2)="Q1",SUM(C12:D12),SUM(D12:D12)))</f>
        <v>#NAME?</v>
      </c>
      <c r="F12" s="121">
        <f>IFERROR(IFERROR(INDEX(MO_CFS_SBC,0,MATCH(F$6,MO_Common_ColumnHeader,0)),INDEX(MO_RIS_SBC,0,MATCH(F$6,MO_Common_ColumnHeader,0))),0)</f>
        <v>0</v>
      </c>
      <c r="G12" s="121">
        <f>IFERROR(IFERROR(INDEX(MO_CFS_SBC,0,MATCH(G$6,MO_Common_ColumnHeader,0)),INDEX(MO_RIS_SBC,0,MATCH(G$6,MO_Common_ColumnHeader,0))),0)</f>
        <v>0</v>
      </c>
      <c r="H12" s="121">
        <f>IFERROR(IFERROR(INDEX(MO_CFS_SBC,0,MATCH(H$6,MO_Common_ColumnHeader,0)),INDEX(MO_RIS_SBC,0,MATCH(H$6,MO_Common_ColumnHeader,0))),0)</f>
        <v>0</v>
      </c>
      <c r="I12" s="121">
        <f>IFERROR(IFERROR(INDEX(MO_CFS_SBC,0,MATCH(I$6,MO_Common_ColumnHeader,0)),INDEX(MO_RIS_SBC,0,MATCH(I$6,MO_Common_ColumnHeader,0))),0)</f>
        <v>0</v>
      </c>
      <c r="J12" s="121"/>
      <c r="K12" s="121"/>
      <c r="L12" s="121"/>
      <c r="M12" s="121"/>
      <c r="N12" s="121"/>
      <c r="O12" s="121"/>
    </row>
    <row r="13" spans="1:15" s="122" customFormat="1" ht="15" customHeight="1" outlineLevel="2" x14ac:dyDescent="0.25">
      <c r="A13" s="129" t="s">
        <v>54</v>
      </c>
      <c r="B13" s="130"/>
      <c r="C13" s="131" t="e">
        <f>IF(C$6=DCF.MRQ,"",IFERROR(INDEX(MO_CFS_CFO_BeforeWC,0,MATCH(C$6,MO_Common_ColumnHeader,0))-C10-C11-C12,0))</f>
        <v>#NAME?</v>
      </c>
      <c r="D13" s="131">
        <f>IFERROR(INDEX(MO_CFS_CFO_BeforeWC,0,MATCH(D$6,MO_Common_ColumnHeader,0))-D10-D11-D12,0)</f>
        <v>0</v>
      </c>
      <c r="E13" s="132" t="e">
        <f>IF(LEFT(UL.MRQ,1)="F",SUM(C13:D13),IF(LEFT(UL.MRQ,2)="Q1",SUM(C13:D13),SUM(D13:D13)))</f>
        <v>#NAME?</v>
      </c>
      <c r="F13" s="132">
        <f>IFERROR(INDEX(MO_CFS_CFO_BeforeWC,0,MATCH(F$6,MO_Common_ColumnHeader,0))-F10-F11-F12,0)</f>
        <v>0</v>
      </c>
      <c r="G13" s="132">
        <f>IFERROR(INDEX(MO_CFS_CFO_BeforeWC,0,MATCH(G$6,MO_Common_ColumnHeader,0))-G10-G11-G12,0)</f>
        <v>0</v>
      </c>
      <c r="H13" s="132">
        <f>IFERROR(INDEX(MO_CFS_CFO_BeforeWC,0,MATCH(H$6,MO_Common_ColumnHeader,0))-H10-H11-H12,0)</f>
        <v>0</v>
      </c>
      <c r="I13" s="132">
        <f>IFERROR(INDEX(MO_CFS_CFO_BeforeWC,0,MATCH(I$6,MO_Common_ColumnHeader,0))-I10-I11-I12,0)</f>
        <v>0</v>
      </c>
      <c r="J13" s="132"/>
      <c r="K13" s="132"/>
      <c r="L13" s="132"/>
      <c r="M13" s="132"/>
      <c r="N13" s="132"/>
      <c r="O13" s="132"/>
    </row>
    <row r="14" spans="1:15" s="19" customFormat="1" outlineLevel="1" x14ac:dyDescent="0.25">
      <c r="A14" s="123" t="s">
        <v>3</v>
      </c>
      <c r="B14" s="123"/>
      <c r="C14" s="124" t="e">
        <f>IF(C$6=DCF.MRQ,"",IFERROR(INDEX(MO_CFS_CFO_BeforeWC,0,MATCH(C$6,MO_Common_ColumnHeader,0)),0))</f>
        <v>#NAME?</v>
      </c>
      <c r="D14" s="124">
        <f>IFERROR(INDEX(MO_CFS_CFO_BeforeWC,0,MATCH(D$6,MO_Common_ColumnHeader,0)),0)</f>
        <v>0</v>
      </c>
      <c r="E14" s="125" t="e">
        <f>IF(LEFT(UL.MRQ,1)="F",SUM(C14:D14),IF(LEFT(UL.MRQ,2)="Q1",SUM(C14:D14),SUM(D14:D14)))</f>
        <v>#NAME?</v>
      </c>
      <c r="F14" s="125">
        <f>IFERROR(INDEX(MO_CFS_CFO_BeforeWC,0,MATCH(F$6,MO_Common_ColumnHeader,0)),0)</f>
        <v>0</v>
      </c>
      <c r="G14" s="125">
        <f>IFERROR(INDEX(MO_CFS_CFO_BeforeWC,0,MATCH(G$6,MO_Common_ColumnHeader,0)),0)</f>
        <v>0</v>
      </c>
      <c r="H14" s="125">
        <f>IFERROR(INDEX(MO_CFS_CFO_BeforeWC,0,MATCH(H$6,MO_Common_ColumnHeader,0)),0)</f>
        <v>0</v>
      </c>
      <c r="I14" s="125">
        <f>IFERROR(INDEX(MO_CFS_CFO_BeforeWC,0,MATCH(I$6,MO_Common_ColumnHeader,0)),0)</f>
        <v>0</v>
      </c>
      <c r="J14" s="125"/>
      <c r="K14" s="125"/>
      <c r="L14" s="125"/>
      <c r="M14" s="125"/>
      <c r="N14" s="125"/>
      <c r="O14" s="125"/>
    </row>
    <row r="15" spans="1:15" s="24" customFormat="1" outlineLevel="2" x14ac:dyDescent="0.25">
      <c r="A15" s="21" t="str">
        <f>IFERROR(INDEX(MO_FE_IE,0,COLUMN(MO_Common_Column_A)),IFERROR(INDEX(MO_RIS_IE,0,COLUMN(MO_Common_Column_A)),"Interest Expense"))</f>
        <v>Interest Expense</v>
      </c>
      <c r="B15" s="21"/>
      <c r="C15" s="22" t="e">
        <f>IF(C$6=DCF.MRQ,"",IFERROR(-INDEX(MO_FE_IE,0,MATCH(C$6,MO_Common_ColumnHeader,0)),IFERROR(INDEX(MO_RIS_IE,0,MATCH(C$6,MO_Common_ColumnHeader,0)),0)))</f>
        <v>#NAME?</v>
      </c>
      <c r="D15" s="22">
        <f>IFERROR(-INDEX(MO_FE_IE,0,MATCH(D$6,MO_Common_ColumnHeader,0)),IFERROR(INDEX(MO_RIS_IE,0,MATCH(D$6,MO_Common_ColumnHeader,0)),0))</f>
        <v>0</v>
      </c>
      <c r="E15" s="23" t="e">
        <f>IF(LEFT(UL.MRQ,1)="F",SUM(C15:D15),IF(LEFT(UL.MRQ,2)="Q1",SUM(C15:D15),SUM(D15:D15)))</f>
        <v>#NAME?</v>
      </c>
      <c r="F15" s="23">
        <f>IFERROR(-INDEX(MO_FE_IE,0,MATCH(F$6,MO_Common_ColumnHeader,0)),IFERROR(INDEX(MO_RIS_IE,0,MATCH(F$6,MO_Common_ColumnHeader,0)),0))</f>
        <v>0</v>
      </c>
      <c r="G15" s="23">
        <f>IFERROR(-INDEX(MO_FE_IE,0,MATCH(G$6,MO_Common_ColumnHeader,0)),IFERROR(INDEX(MO_RIS_IE,0,MATCH(G$6,MO_Common_ColumnHeader,0)),0))</f>
        <v>0</v>
      </c>
      <c r="H15" s="23">
        <f>IFERROR(-INDEX(MO_FE_IE,0,MATCH(H$6,MO_Common_ColumnHeader,0)),IFERROR(INDEX(MO_RIS_IE,0,MATCH(H$6,MO_Common_ColumnHeader,0)),0))</f>
        <v>0</v>
      </c>
      <c r="I15" s="23">
        <f>IFERROR(-INDEX(MO_FE_IE,0,MATCH(I$6,MO_Common_ColumnHeader,0)),IFERROR(INDEX(MO_RIS_IE,0,MATCH(I$6,MO_Common_ColumnHeader,0)),0))</f>
        <v>0</v>
      </c>
      <c r="J15" s="23"/>
      <c r="K15" s="23"/>
      <c r="L15" s="23"/>
      <c r="M15" s="23"/>
      <c r="N15" s="23"/>
      <c r="O15" s="23"/>
    </row>
    <row r="16" spans="1:15" s="24" customFormat="1" outlineLevel="2" x14ac:dyDescent="0.25">
      <c r="A16" s="20" t="str">
        <f>IFERROR(IFERROR(INDEX(MO_RIS_EBT_NONGAAP,0,COLUMN(MO_Common_Column_A)),INDEX(MO_RIS_EBT,0,COLUMN(MO_Common_Column_A))),"Earnings Before Tax")</f>
        <v>Earnings Before Tax</v>
      </c>
      <c r="B16" s="21"/>
      <c r="C16" s="22" t="e">
        <f>IF(C$6=DCF.MRQ,"",IFERROR(IFERROR(INDEX(MO_RIS_EBT_NONGAAP,0,MATCH(C$6,MO_Common_ColumnHeader,0)),INDEX(MO_RIS_EBT,0,MATCH(C$6,MO_Common_ColumnHeader,0))),0))</f>
        <v>#NAME?</v>
      </c>
      <c r="D16" s="22">
        <f>IFERROR(IFERROR(INDEX(MO_RIS_EBT_NONGAAP,0,MATCH(D$6,MO_Common_ColumnHeader,0)),INDEX(MO_RIS_EBT,0,MATCH(D$6,MO_Common_ColumnHeader,0))),0)</f>
        <v>0</v>
      </c>
      <c r="E16" s="23" t="e">
        <f>IF(LEFT(UL.MRQ,1)="F",SUM(C16:D16),IF(LEFT(UL.MRQ,2)="Q1",SUM(C16:D16),SUM(D16:D16)))</f>
        <v>#NAME?</v>
      </c>
      <c r="F16" s="23">
        <f>IFERROR(IFERROR(INDEX(MO_RIS_EBT_NONGAAP,0,MATCH(F$6,MO_Common_ColumnHeader,0)),INDEX(MO_RIS_EBT,0,MATCH(F$6,MO_Common_ColumnHeader,0))),0)</f>
        <v>0</v>
      </c>
      <c r="G16" s="23">
        <f>IFERROR(IFERROR(INDEX(MO_RIS_EBT_NONGAAP,0,MATCH(G$6,MO_Common_ColumnHeader,0)),INDEX(MO_RIS_EBT,0,MATCH(G$6,MO_Common_ColumnHeader,0))),0)</f>
        <v>0</v>
      </c>
      <c r="H16" s="23">
        <f>IFERROR(IFERROR(INDEX(MO_RIS_EBT_NONGAAP,0,MATCH(H$6,MO_Common_ColumnHeader,0)),INDEX(MO_RIS_EBT,0,MATCH(H$6,MO_Common_ColumnHeader,0))),0)</f>
        <v>0</v>
      </c>
      <c r="I16" s="23">
        <f>IFERROR(IFERROR(INDEX(MO_RIS_EBT_NONGAAP,0,MATCH(I$6,MO_Common_ColumnHeader,0)),INDEX(MO_RIS_EBT,0,MATCH(I$6,MO_Common_ColumnHeader,0))),0)</f>
        <v>0</v>
      </c>
      <c r="J16" s="23"/>
      <c r="K16" s="23"/>
      <c r="L16" s="23"/>
      <c r="M16" s="23"/>
      <c r="N16" s="23"/>
      <c r="O16" s="23"/>
    </row>
    <row r="17" spans="1:15" s="24" customFormat="1" outlineLevel="2" x14ac:dyDescent="0.25">
      <c r="A17" s="20" t="str">
        <f>IFERROR(INDEX(MO_RIS_Tax_NONGAAP,0,COLUMN(MO_Common_Column_A)),"Total Tax Expense")</f>
        <v>Total Tax Expense</v>
      </c>
      <c r="B17" s="21"/>
      <c r="C17" s="22" t="e">
        <f>IF(C$6=DCF.MRQ,"",IFERROR(INDEX(MO_RIS_Tax_NONGAAP,0,MATCH(C$6,MO_Common_ColumnHeader,0)),IFERROR(INDEX(MO_RIS_Tax_Current,0,MATCH(C$6,MO_Common_ColumnHeader,0))+INDEX(MO_RIS_Tax_Deferred,0,MATCH(C$6,MO_Common_ColumnHeader,0)),0)))</f>
        <v>#NAME?</v>
      </c>
      <c r="D17" s="22">
        <f>IFERROR(INDEX(MO_RIS_Tax_NONGAAP,0,MATCH(D$6,MO_Common_ColumnHeader,0)),IFERROR(INDEX(MO_RIS_Tax_Current,0,MATCH(D$6,MO_Common_ColumnHeader,0))+INDEX(MO_RIS_Tax_Deferred,0,MATCH(D$6,MO_Common_ColumnHeader,0)),0))</f>
        <v>0</v>
      </c>
      <c r="E17" s="23" t="e">
        <f>IF(LEFT(UL.MRQ,1)="F",SUM(C17:D17),IF(LEFT(UL.MRQ,2)="Q1",SUM(C17:D17),SUM(D17:D17)))</f>
        <v>#NAME?</v>
      </c>
      <c r="F17" s="23">
        <f>IFERROR(INDEX(MO_RIS_Tax_NONGAAP,0,MATCH(F$6,MO_Common_ColumnHeader,0)),IFERROR(INDEX(MO_RIS_Tax_Current,0,MATCH(F$6,MO_Common_ColumnHeader,0))+INDEX(MO_RIS_Tax_Deferred,0,MATCH(F$6,MO_Common_ColumnHeader,0)),0))</f>
        <v>0</v>
      </c>
      <c r="G17" s="23">
        <f>IFERROR(INDEX(MO_RIS_Tax_NONGAAP,0,MATCH(G$6,MO_Common_ColumnHeader,0)),IFERROR(INDEX(MO_RIS_Tax_Current,0,MATCH(G$6,MO_Common_ColumnHeader,0))+INDEX(MO_RIS_Tax_Deferred,0,MATCH(G$6,MO_Common_ColumnHeader,0)),0))</f>
        <v>0</v>
      </c>
      <c r="H17" s="23">
        <f>IFERROR(INDEX(MO_RIS_Tax_NONGAAP,0,MATCH(H$6,MO_Common_ColumnHeader,0)),IFERROR(INDEX(MO_RIS_Tax_Current,0,MATCH(H$6,MO_Common_ColumnHeader,0))+INDEX(MO_RIS_Tax_Deferred,0,MATCH(H$6,MO_Common_ColumnHeader,0)),0))</f>
        <v>0</v>
      </c>
      <c r="I17" s="23">
        <f>IFERROR(INDEX(MO_RIS_Tax_NONGAAP,0,MATCH(I$6,MO_Common_ColumnHeader,0)),IFERROR(INDEX(MO_RIS_Tax_Current,0,MATCH(I$6,MO_Common_ColumnHeader,0))+INDEX(MO_RIS_Tax_Deferred,0,MATCH(I$6,MO_Common_ColumnHeader,0)),0))</f>
        <v>0</v>
      </c>
      <c r="J17" s="23"/>
      <c r="K17" s="23"/>
      <c r="L17" s="23"/>
      <c r="M17" s="23"/>
      <c r="N17" s="23"/>
      <c r="O17" s="23"/>
    </row>
    <row r="18" spans="1:15" s="28" customFormat="1" outlineLevel="2" x14ac:dyDescent="0.25">
      <c r="A18" s="25" t="str">
        <f>IFERROR(INDEX(MO_RIS_TaxRate_NONGAAP,0,COLUMN(MO_Common_Column_A)),"Tax Rate")</f>
        <v>Tax Rate</v>
      </c>
      <c r="B18" s="25"/>
      <c r="C18" s="26" t="e">
        <f>IF(C$6=DCF.MRQ,"",IFERROR(C17/C16,0))</f>
        <v>#NAME?</v>
      </c>
      <c r="D18" s="26">
        <f t="shared" ref="D18:I18" si="0">IFERROR(D17/D16,0)</f>
        <v>0</v>
      </c>
      <c r="E18" s="27">
        <f>IFERROR(E17/E16,0)</f>
        <v>0</v>
      </c>
      <c r="F18" s="27">
        <f t="shared" si="0"/>
        <v>0</v>
      </c>
      <c r="G18" s="27">
        <f t="shared" si="0"/>
        <v>0</v>
      </c>
      <c r="H18" s="27">
        <f t="shared" si="0"/>
        <v>0</v>
      </c>
      <c r="I18" s="27">
        <f t="shared" si="0"/>
        <v>0</v>
      </c>
      <c r="J18" s="27"/>
      <c r="K18" s="27"/>
      <c r="L18" s="27"/>
      <c r="M18" s="27"/>
      <c r="N18" s="27"/>
      <c r="O18" s="27"/>
    </row>
    <row r="19" spans="1:15" s="24" customFormat="1" outlineLevel="1" x14ac:dyDescent="0.25">
      <c r="A19" s="21" t="s">
        <v>4</v>
      </c>
      <c r="B19" s="29"/>
      <c r="C19" s="22" t="e">
        <f>IF(C$6=DCF.MRQ,"",C15*(1-C18))</f>
        <v>#NAME?</v>
      </c>
      <c r="D19" s="22">
        <f t="shared" ref="D19:I19" si="1">D15*(1-D18)</f>
        <v>0</v>
      </c>
      <c r="E19" s="23" t="e">
        <f>E15*(1-E18)</f>
        <v>#NAME?</v>
      </c>
      <c r="F19" s="23">
        <f t="shared" si="1"/>
        <v>0</v>
      </c>
      <c r="G19" s="23">
        <f t="shared" si="1"/>
        <v>0</v>
      </c>
      <c r="H19" s="23">
        <f t="shared" si="1"/>
        <v>0</v>
      </c>
      <c r="I19" s="23">
        <f t="shared" si="1"/>
        <v>0</v>
      </c>
      <c r="J19" s="23"/>
      <c r="K19" s="23"/>
      <c r="L19" s="23"/>
      <c r="M19" s="23"/>
      <c r="N19" s="23"/>
      <c r="O19" s="23"/>
    </row>
    <row r="20" spans="1:15" s="19" customFormat="1" outlineLevel="1" x14ac:dyDescent="0.25">
      <c r="A20" s="30" t="s">
        <v>5</v>
      </c>
      <c r="B20" s="30"/>
      <c r="C20" s="31" t="e">
        <f>IF(C$6=DCF.MRQ,"",C14+C19)</f>
        <v>#NAME?</v>
      </c>
      <c r="D20" s="31">
        <f t="shared" ref="D20:I20" si="2">D14+D19</f>
        <v>0</v>
      </c>
      <c r="E20" s="32" t="e">
        <f>E14+E19</f>
        <v>#NAME?</v>
      </c>
      <c r="F20" s="32">
        <f t="shared" si="2"/>
        <v>0</v>
      </c>
      <c r="G20" s="32">
        <f t="shared" si="2"/>
        <v>0</v>
      </c>
      <c r="H20" s="32">
        <f t="shared" si="2"/>
        <v>0</v>
      </c>
      <c r="I20" s="32">
        <f t="shared" si="2"/>
        <v>0</v>
      </c>
      <c r="J20" s="32"/>
      <c r="K20" s="32"/>
      <c r="L20" s="32"/>
      <c r="M20" s="32"/>
      <c r="N20" s="32"/>
      <c r="O20" s="32"/>
    </row>
    <row r="21" spans="1:15" s="24" customFormat="1" outlineLevel="1" x14ac:dyDescent="0.25">
      <c r="A21" s="21" t="s">
        <v>6</v>
      </c>
      <c r="B21" s="21"/>
      <c r="C21" s="22" t="e">
        <f>IF(C$6=DCF.MRQ,"",-C29*C8)</f>
        <v>#NAME?</v>
      </c>
      <c r="D21" s="22">
        <f>-D29*D8</f>
        <v>0</v>
      </c>
      <c r="E21" s="23" t="e">
        <f>IF(LEFT(UL.MRQ,1)="F",SUM(C21:D21),IF(LEFT(UL.MRQ,2)="Q1",SUM(C21:D21),SUM(D21:D21)))</f>
        <v>#NAME?</v>
      </c>
      <c r="F21" s="23">
        <f>-F29*F8</f>
        <v>0</v>
      </c>
      <c r="G21" s="23">
        <f t="shared" ref="G21:I21" si="3">-G29*G8</f>
        <v>0</v>
      </c>
      <c r="H21" s="23">
        <f t="shared" si="3"/>
        <v>0</v>
      </c>
      <c r="I21" s="23">
        <f t="shared" si="3"/>
        <v>0</v>
      </c>
      <c r="J21" s="23"/>
      <c r="K21" s="23"/>
      <c r="L21" s="23"/>
      <c r="M21" s="23"/>
      <c r="N21" s="23"/>
      <c r="O21" s="23"/>
    </row>
    <row r="22" spans="1:15" s="24" customFormat="1" outlineLevel="1" x14ac:dyDescent="0.25">
      <c r="A22" s="21" t="s">
        <v>7</v>
      </c>
      <c r="B22" s="21"/>
      <c r="C22" s="22" t="e">
        <f>IF(C$6=DCF.MRQ,"",IFERROR(INDEX(MO_CFSum_Acquisition,0,MATCH(C$6,MO_Common_ColumnHeader,0)),0))</f>
        <v>#NAME?</v>
      </c>
      <c r="D22" s="22">
        <f>IFERROR(INDEX(MO_CFSum_Acquisition,0,MATCH(D$6,MO_Common_ColumnHeader,0)),0)</f>
        <v>0</v>
      </c>
      <c r="E22" s="23" t="e">
        <f>IF(LEFT(UL.MRQ,1)="F",SUM(C22:D22),IF(LEFT(UL.MRQ,2)="Q1",SUM(C22:D22),SUM(D22:D22)))</f>
        <v>#NAME?</v>
      </c>
      <c r="F22" s="23">
        <f>IFERROR(INDEX(MO_CFSum_Acquisition,0,MATCH(F$6,MO_Common_ColumnHeader,0)),0)</f>
        <v>0</v>
      </c>
      <c r="G22" s="23">
        <f>IFERROR(INDEX(MO_CFSum_Acquisition,0,MATCH(G$6,MO_Common_ColumnHeader,0)),0)</f>
        <v>0</v>
      </c>
      <c r="H22" s="23">
        <f>IFERROR(INDEX(MO_CFSum_Acquisition,0,MATCH(H$6,MO_Common_ColumnHeader,0)),0)</f>
        <v>0</v>
      </c>
      <c r="I22" s="23">
        <f>IFERROR(INDEX(MO_CFSum_Acquisition,0,MATCH(I$6,MO_Common_ColumnHeader,0)),0)</f>
        <v>0</v>
      </c>
      <c r="J22" s="23"/>
      <c r="K22" s="23"/>
      <c r="L22" s="23"/>
      <c r="M22" s="23"/>
      <c r="N22" s="23"/>
      <c r="O22" s="23"/>
    </row>
    <row r="23" spans="1:15" s="24" customFormat="1" outlineLevel="1" x14ac:dyDescent="0.25">
      <c r="A23" s="21" t="s">
        <v>8</v>
      </c>
      <c r="B23" s="21"/>
      <c r="C23" s="22" t="e">
        <f>IF(C$6=DCF.MRQ,"",IFERROR(INDEX(MO_CFSum_Divestiture,0,MATCH(C$6,MO_Common_ColumnHeader,0)),0))</f>
        <v>#NAME?</v>
      </c>
      <c r="D23" s="22">
        <f>IFERROR(INDEX(MO_CFSum_Divestiture,0,MATCH(D$6,MO_Common_ColumnHeader,0)),0)</f>
        <v>0</v>
      </c>
      <c r="E23" s="23" t="e">
        <f>IF(LEFT(UL.MRQ,1)="F",SUM(C23:D23),IF(LEFT(UL.MRQ,2)="Q1",SUM(C23:D23),SUM(D23:D23)))</f>
        <v>#NAME?</v>
      </c>
      <c r="F23" s="23">
        <f>IFERROR(INDEX(MO_CFSum_Divestiture,0,MATCH(F$6,MO_Common_ColumnHeader,0)),0)</f>
        <v>0</v>
      </c>
      <c r="G23" s="23">
        <f>IFERROR(INDEX(MO_CFSum_Divestiture,0,MATCH(G$6,MO_Common_ColumnHeader,0)),0)</f>
        <v>0</v>
      </c>
      <c r="H23" s="23">
        <f>IFERROR(INDEX(MO_CFSum_Divestiture,0,MATCH(H$6,MO_Common_ColumnHeader,0)),0)</f>
        <v>0</v>
      </c>
      <c r="I23" s="23">
        <f>IFERROR(INDEX(MO_CFSum_Divestiture,0,MATCH(I$6,MO_Common_ColumnHeader,0)),0)</f>
        <v>0</v>
      </c>
      <c r="J23" s="23"/>
      <c r="K23" s="23"/>
      <c r="L23" s="23"/>
      <c r="M23" s="23"/>
      <c r="N23" s="23"/>
      <c r="O23" s="23"/>
    </row>
    <row r="24" spans="1:15" s="24" customFormat="1" outlineLevel="1" x14ac:dyDescent="0.25">
      <c r="A24" s="21" t="s">
        <v>9</v>
      </c>
      <c r="B24" s="21"/>
      <c r="C24" s="33" t="e">
        <f>IF(C$6=DCF.MRQ,"",C30*C8)</f>
        <v>#NAME?</v>
      </c>
      <c r="D24" s="33">
        <f>D30*D8</f>
        <v>0</v>
      </c>
      <c r="E24" s="23" t="e">
        <f>IF(LEFT(UL.MRQ,1)="F",SUM(C24:D24),IF(LEFT(UL.MRQ,2)="Q1",SUM(C24:D24),SUM(D24:D24)))</f>
        <v>#NAME?</v>
      </c>
      <c r="F24" s="23">
        <f>F30*F8</f>
        <v>0</v>
      </c>
      <c r="G24" s="23">
        <f>G30*G8</f>
        <v>0</v>
      </c>
      <c r="H24" s="23">
        <f>H30*H8</f>
        <v>0</v>
      </c>
      <c r="I24" s="23">
        <f>I30*I8</f>
        <v>0</v>
      </c>
      <c r="J24" s="23"/>
      <c r="K24" s="23"/>
      <c r="L24" s="23"/>
      <c r="M24" s="23"/>
      <c r="N24" s="23"/>
      <c r="O24" s="23"/>
    </row>
    <row r="25" spans="1:15" s="19" customFormat="1" x14ac:dyDescent="0.25">
      <c r="A25" s="34" t="s">
        <v>10</v>
      </c>
      <c r="B25" s="34"/>
      <c r="C25" s="31"/>
      <c r="D25" s="31"/>
      <c r="E25" s="32" t="e">
        <f>SUM(E20:E24)</f>
        <v>#NAME?</v>
      </c>
      <c r="F25" s="32">
        <f>SUM(F20:F24)</f>
        <v>0</v>
      </c>
      <c r="G25" s="32">
        <f>SUM(G20:G24)</f>
        <v>0</v>
      </c>
      <c r="H25" s="32">
        <f>SUM(H20:H24)</f>
        <v>0</v>
      </c>
      <c r="I25" s="32">
        <f>SUM(I20:I24)</f>
        <v>0</v>
      </c>
      <c r="J25" s="32"/>
      <c r="K25" s="32"/>
      <c r="L25" s="32"/>
      <c r="M25" s="32"/>
      <c r="N25" s="32"/>
      <c r="O25" s="32"/>
    </row>
    <row r="26" spans="1:15" s="19" customFormat="1" x14ac:dyDescent="0.25">
      <c r="A26" s="19" t="s">
        <v>11</v>
      </c>
      <c r="C26" s="17"/>
      <c r="D26" s="17"/>
      <c r="E26" s="18" t="e">
        <f ca="1">INDEX(DCF_FCFF,0,COLUMN())/((1+DCF.DiscountRate)^YEARFRAC(DCF.Date,INDEX(DCF_Common_QEndDate,0,COLUMN()),1))</f>
        <v>#NAME?</v>
      </c>
      <c r="F26" s="18" t="e">
        <f ca="1">INDEX(DCF_FCFF,0,COLUMN())/((1+DCF.DiscountRate)^YEARFRAC(DCF.Date,INDEX(DCF_Common_QEndDate,0,COLUMN()),1))</f>
        <v>#VALUE!</v>
      </c>
      <c r="G26" s="18" t="e">
        <f ca="1">INDEX(DCF_FCFF,0,COLUMN())/((1+DCF.DiscountRate)^YEARFRAC(DCF.Date,INDEX(DCF_Common_QEndDate,0,COLUMN()),1))</f>
        <v>#VALUE!</v>
      </c>
      <c r="H26" s="18" t="e">
        <f ca="1">INDEX(DCF_FCFF,0,COLUMN())/((1+DCF.DiscountRate)^YEARFRAC(DCF.Date,INDEX(DCF_Common_QEndDate,0,COLUMN()),1))</f>
        <v>#VALUE!</v>
      </c>
      <c r="I26" s="18" t="e">
        <f ca="1">INDEX(DCF_FCFF,0,COLUMN())/((1+DCF.DiscountRate)^YEARFRAC(DCF.Date,INDEX(DCF_Common_QEndDate,0,COLUMN()),1))</f>
        <v>#VALUE!</v>
      </c>
      <c r="J26" s="18"/>
      <c r="K26" s="18"/>
      <c r="L26" s="18"/>
      <c r="M26" s="18"/>
      <c r="N26" s="18"/>
      <c r="O26" s="18"/>
    </row>
    <row r="27" spans="1:15" s="35" customFormat="1" x14ac:dyDescent="0.25">
      <c r="C27" s="36"/>
      <c r="D27" s="36"/>
      <c r="E27" s="37"/>
      <c r="F27" s="37"/>
      <c r="G27" s="37"/>
      <c r="H27" s="37"/>
      <c r="I27" s="37"/>
      <c r="J27" s="37"/>
      <c r="K27" s="37"/>
      <c r="L27" s="37"/>
      <c r="M27" s="37"/>
      <c r="N27" s="37"/>
      <c r="O27" s="37"/>
    </row>
    <row r="28" spans="1:15" s="28" customFormat="1" x14ac:dyDescent="0.25">
      <c r="A28" s="38" t="s">
        <v>12</v>
      </c>
      <c r="B28" s="38"/>
      <c r="C28" s="39"/>
      <c r="D28" s="39"/>
      <c r="E28" s="40"/>
      <c r="F28" s="40"/>
      <c r="G28" s="40" t="e">
        <f>G25/F25-1</f>
        <v>#DIV/0!</v>
      </c>
      <c r="H28" s="40" t="e">
        <f>H25/G25-1</f>
        <v>#DIV/0!</v>
      </c>
      <c r="I28" s="40" t="e">
        <f>I25/H25-1</f>
        <v>#DIV/0!</v>
      </c>
      <c r="J28" s="40"/>
      <c r="K28" s="40"/>
      <c r="L28" s="40"/>
      <c r="M28" s="40"/>
      <c r="N28" s="40"/>
      <c r="O28" s="40"/>
    </row>
    <row r="29" spans="1:15" s="28" customFormat="1" x14ac:dyDescent="0.25">
      <c r="A29" s="38" t="s">
        <v>13</v>
      </c>
      <c r="B29" s="21"/>
      <c r="C29" s="117" t="e">
        <f>IF(C$6=DCF.MRQ,"",IFERROR(IFERROR(-INDEX(MO_CFSum_Capex,0,MATCH(C$6,MO_Common_ColumnHeader,0)),0)/INDEX(MO_RIS_REV,0,MATCH(C$6,MO_Common_ColumnHeader,0)),0))</f>
        <v>#NAME?</v>
      </c>
      <c r="D29" s="117">
        <f>IFERROR(IFERROR(-INDEX(MO_CFSum_Capex,0,MATCH(D$6,MO_Common_ColumnHeader,0)),0)/INDEX(MO_RIS_REV,0,MATCH(D$6,MO_Common_ColumnHeader,0)),0)</f>
        <v>0</v>
      </c>
      <c r="E29" s="40" t="e">
        <f>IFERROR(-INDEX(MO_CFSum_Capex,0,MATCH(E$6,MO_Common_ColumnHeader,0)),0)/INDEX(MO_RIS_REV,0,MATCH("FY"&amp;RIGHT(E$6,4),MO_Common_ColumnHeader,0))</f>
        <v>#NAME?</v>
      </c>
      <c r="F29" s="42">
        <f>IFERROR(IFERROR(-INDEX(MO_CFSum_Capex,0,MATCH(F$6,MO_Common_ColumnHeader,0)),0)/INDEX(MO_RIS_REV,0,MATCH("FY"&amp;RIGHT(F$6,4),MO_Common_ColumnHeader,0)), 0)</f>
        <v>0</v>
      </c>
      <c r="G29" s="42">
        <f>IFERROR(IFERROR(-INDEX(MO_CFSum_Capex,0,MATCH(G$6,MO_Common_ColumnHeader,0)),0)/INDEX(MO_RIS_REV,0,MATCH("FY"&amp;RIGHT(G$6,4),MO_Common_ColumnHeader,0)), 0)</f>
        <v>0</v>
      </c>
      <c r="H29" s="42">
        <f>IFERROR(IFERROR(-INDEX(MO_CFSum_Capex,0,MATCH(H$6,MO_Common_ColumnHeader,0)),0)/INDEX(MO_RIS_REV,0,MATCH("FY"&amp;RIGHT(H$6,4),MO_Common_ColumnHeader,0)), 0)</f>
        <v>0</v>
      </c>
      <c r="I29" s="42">
        <f>IFERROR(IFERROR(-INDEX(MO_CFSum_Capex,0,MATCH(I$6,MO_Common_ColumnHeader,0)),0)/INDEX(MO_RIS_REV,0,MATCH("FY"&amp;RIGHT(I$6,4),MO_Common_ColumnHeader,0)), 0)</f>
        <v>0</v>
      </c>
      <c r="J29" s="40"/>
      <c r="K29" s="40"/>
      <c r="L29" s="40"/>
      <c r="M29" s="40"/>
      <c r="N29" s="40"/>
      <c r="O29" s="40"/>
    </row>
    <row r="30" spans="1:15" s="28" customFormat="1" x14ac:dyDescent="0.25">
      <c r="A30" s="38" t="s">
        <v>14</v>
      </c>
      <c r="B30" s="41"/>
      <c r="C30" s="117" t="e">
        <f>IF(C$6=DCF.MRQ,"",IFERROR(IF(INDEX(MO_CFS_CFO,0,MATCH(C$6,MO_Common_ColumnHeader,0))="",0,IFERROR((INDEX(MO_CFS_CFO,0,MATCH(C$6,MO_Common_ColumnHeader,0))-INDEX(MO_CFS_CFO_BeforeWC,0,MATCH(C$6,MO_Common_ColumnHeader,0)))/INDEX(MO_RIS_REV,0,MATCH(C$6,MO_Common_ColumnHeader,0)),0)),0))</f>
        <v>#NAME?</v>
      </c>
      <c r="D30" s="117">
        <f>IFERROR(IF(INDEX(MO_CFS_CFO,0,MATCH(D$6,MO_Common_ColumnHeader,0))="",0,IFERROR((INDEX(MO_CFS_CFO,0,MATCH(D$6,MO_Common_ColumnHeader,0))-INDEX(MO_CFS_CFO_BeforeWC,0,MATCH(D$6,MO_Common_ColumnHeader,0)))/INDEX(MO_RIS_REV,0,MATCH(D$6,MO_Common_ColumnHeader,0)),0)),0)</f>
        <v>0</v>
      </c>
      <c r="E30" s="40">
        <f>IFERROR(IF(ROUND(INDEX(MO_CFS_CFO,0,MATCH("FY"&amp;RIGHT(E$6,4),MO_Common_ColumnHeader,0))-INDEX(MO_CFS_CFO_BeforeWC,0,MATCH("FY"&amp;RIGHT(E$6,4),MO_Common_ColumnHeader,0)),6)=0,0,(INDEX(MO_CFS_CFO,0,MATCH("FY"&amp;RIGHT(E$6,4),MO_Common_ColumnHeader,0))-INDEX(MO_CFS_CFO_BeforeWC,0,MATCH("FY"&amp;RIGHT(E$6,4),MO_Common_ColumnHeader,0)))/INDEX(MO_RIS_REV,0,MATCH("FY"&amp;RIGHT(E$6,4),MO_Common_ColumnHeader,0))),0)</f>
        <v>0</v>
      </c>
      <c r="F30" s="42">
        <f>IFERROR(IF(ROUND(INDEX(MO_CFS_CFO,0,MATCH("FY"&amp;RIGHT(F$6,4),MO_Common_ColumnHeader,0))-INDEX(MO_CFS_CFO_BeforeWC,0,MATCH("FY"&amp;RIGHT(F$6,4),MO_Common_ColumnHeader,0)),6)=0,0,(INDEX(MO_CFS_CFO,0,MATCH("FY"&amp;RIGHT(F$6,4),MO_Common_ColumnHeader,0))-INDEX(MO_CFS_CFO_BeforeWC,0,MATCH("FY"&amp;RIGHT(F$6,4),MO_Common_ColumnHeader,0)))/INDEX(MO_RIS_REV,0,MATCH("FY"&amp;RIGHT(F$6,4),MO_Common_ColumnHeader,0))),0)</f>
        <v>0</v>
      </c>
      <c r="G30" s="42">
        <f>IFERROR(IF(ROUND(INDEX(MO_CFS_CFO,0,MATCH("FY"&amp;RIGHT(G$6,4),MO_Common_ColumnHeader,0))-INDEX(MO_CFS_CFO_BeforeWC,0,MATCH("FY"&amp;RIGHT(G$6,4),MO_Common_ColumnHeader,0)),6)=0,0,(INDEX(MO_CFS_CFO,0,MATCH("FY"&amp;RIGHT(G$6,4),MO_Common_ColumnHeader,0))-INDEX(MO_CFS_CFO_BeforeWC,0,MATCH("FY"&amp;RIGHT(G$6,4),MO_Common_ColumnHeader,0)))/INDEX(MO_RIS_REV,0,MATCH("FY"&amp;RIGHT(G$6,4),MO_Common_ColumnHeader,0))),0)</f>
        <v>0</v>
      </c>
      <c r="H30" s="42">
        <f>IFERROR(IF(ROUND(INDEX(MO_CFS_CFO,0,MATCH("FY"&amp;RIGHT(H$6,4),MO_Common_ColumnHeader,0))-INDEX(MO_CFS_CFO_BeforeWC,0,MATCH("FY"&amp;RIGHT(H$6,4),MO_Common_ColumnHeader,0)),6)=0,0,(INDEX(MO_CFS_CFO,0,MATCH("FY"&amp;RIGHT(H$6,4),MO_Common_ColumnHeader,0))-INDEX(MO_CFS_CFO_BeforeWC,0,MATCH("FY"&amp;RIGHT(H$6,4),MO_Common_ColumnHeader,0)))/INDEX(MO_RIS_REV,0,MATCH("FY"&amp;RIGHT(H$6,4),MO_Common_ColumnHeader,0))),0)</f>
        <v>0</v>
      </c>
      <c r="I30" s="42">
        <f>IFERROR(IF(ROUND(INDEX(MO_CFS_CFO,0,MATCH("FY"&amp;RIGHT(I$6,4),MO_Common_ColumnHeader,0))-INDEX(MO_CFS_CFO_BeforeWC,0,MATCH("FY"&amp;RIGHT(I$6,4),MO_Common_ColumnHeader,0)),6)=0,0,(INDEX(MO_CFS_CFO,0,MATCH("FY"&amp;RIGHT(I$6,4),MO_Common_ColumnHeader,0))-INDEX(MO_CFS_CFO_BeforeWC,0,MATCH("FY"&amp;RIGHT(I$6,4),MO_Common_ColumnHeader,0)))/INDEX(MO_RIS_REV,0,MATCH("FY"&amp;RIGHT(I$6,4),MO_Common_ColumnHeader,0))),0)</f>
        <v>0</v>
      </c>
      <c r="J30" s="40"/>
      <c r="K30" s="40"/>
      <c r="L30" s="40"/>
      <c r="M30" s="40"/>
      <c r="N30" s="40"/>
      <c r="O30" s="40"/>
    </row>
    <row r="31" spans="1:15" s="47" customFormat="1" x14ac:dyDescent="0.25">
      <c r="A31" s="43"/>
      <c r="B31" s="43"/>
      <c r="C31" s="44"/>
      <c r="D31" s="44"/>
      <c r="E31" s="45"/>
      <c r="F31" s="46"/>
      <c r="G31" s="46"/>
      <c r="H31" s="46"/>
      <c r="I31" s="46"/>
      <c r="J31" s="46"/>
      <c r="K31" s="40"/>
      <c r="L31" s="46"/>
      <c r="M31" s="46"/>
      <c r="N31" s="46"/>
      <c r="O31" s="46"/>
    </row>
    <row r="32" spans="1:15" s="50" customFormat="1" x14ac:dyDescent="0.25">
      <c r="A32" s="48" t="s">
        <v>15</v>
      </c>
      <c r="B32" s="49">
        <v>0.02</v>
      </c>
    </row>
    <row r="33" spans="1:15" s="50" customFormat="1" x14ac:dyDescent="0.25">
      <c r="A33" s="48" t="s">
        <v>16</v>
      </c>
      <c r="B33" s="49">
        <v>0.08</v>
      </c>
    </row>
    <row r="34" spans="1:15" s="50" customFormat="1" x14ac:dyDescent="0.25">
      <c r="A34" s="48"/>
      <c r="B34" s="49"/>
    </row>
    <row r="35" spans="1:15" s="52" customFormat="1" x14ac:dyDescent="0.25">
      <c r="A35" s="51" t="e">
        <f>CONCATENATE("Terminal Value  ",INDEX(DCF_Common_ColumnHeader,0,LOOKUP(2,1/(DCF_Common_QEndDate&lt;&gt;""),COLUMN(DCF_Common_QEndDate))))</f>
        <v>#NAME?</v>
      </c>
      <c r="B35" s="24">
        <f>INDEX(DCF_FCFF,0,LOOKUP(2,1/(DCF_Common_QEndDate&lt;&gt;""),COLUMN(DCF_Common_QEndDate)))*(1+DCF.TGR)/(DCF.DiscountRate-DCF.TGR)</f>
        <v>0</v>
      </c>
    </row>
    <row r="36" spans="1:15" s="52" customFormat="1" x14ac:dyDescent="0.25">
      <c r="A36" s="51" t="e">
        <f>CONCATENATE("Terminal Year EBITDA  ",INDEX(DCF_Common_ColumnHeader,0,LOOKUP(2,1/(DCF_Common_QEndDate&lt;&gt;""),COLUMN(DCF_Common_QEndDate))))</f>
        <v>#NAME?</v>
      </c>
      <c r="B36" s="22" t="str">
        <f>IFERROR(INDEX(MO_RIS_EBITDA_Adj,0,MATCH(INDEX(DCF_Common_ColumnHeader,0,LOOKUP(2,1/(DCF_Common_QEndDate&lt;&gt;""),COLUMN(DCF_Common_QEndDate))),MO_Common_ColumnHeader,0)),IFERROR(INDEX(MO_RIS_EBITDA,0,MATCH(INDEX(DCF_Common_ColumnHeader,0,LOOKUP(2,1/(DCF_Common_QEndDate&lt;&gt;""),COLUMN(DCF_Common_QEndDate))),MO_Common_ColumnHeader,0)),"N/A"))</f>
        <v>N/A</v>
      </c>
    </row>
    <row r="37" spans="1:15" s="52" customFormat="1" x14ac:dyDescent="0.25">
      <c r="A37" s="53" t="s">
        <v>17</v>
      </c>
      <c r="B37" s="54" t="str">
        <f>IFERROR(B35/B36,"N/A")</f>
        <v>N/A</v>
      </c>
    </row>
    <row r="38" spans="1:15" s="50" customFormat="1" x14ac:dyDescent="0.25">
      <c r="A38" s="48"/>
      <c r="B38" s="49"/>
    </row>
    <row r="39" spans="1:15" x14ac:dyDescent="0.25">
      <c r="B39" s="55" t="s">
        <v>18</v>
      </c>
      <c r="C39" s="56" t="s">
        <v>19</v>
      </c>
      <c r="G39" s="50"/>
      <c r="H39" s="50"/>
      <c r="I39" s="50"/>
      <c r="J39" s="50"/>
      <c r="K39" s="50"/>
      <c r="L39" s="50"/>
      <c r="M39" s="50"/>
      <c r="N39" s="50"/>
      <c r="O39" s="50"/>
    </row>
    <row r="40" spans="1:15" x14ac:dyDescent="0.25">
      <c r="A40" s="57" t="s">
        <v>20</v>
      </c>
      <c r="B40" s="24" t="e">
        <f ca="1">SUM(DCF_PV_FCFF)</f>
        <v>#NAME?</v>
      </c>
      <c r="C40" s="28" t="e">
        <f ca="1">B40/$B$42</f>
        <v>#NAME?</v>
      </c>
      <c r="G40" s="50"/>
      <c r="H40" s="50"/>
      <c r="I40" s="50"/>
      <c r="J40" s="50"/>
      <c r="K40" s="50"/>
      <c r="L40" s="50"/>
      <c r="M40" s="50"/>
      <c r="N40" s="50"/>
      <c r="O40" s="50"/>
    </row>
    <row r="41" spans="1:15" x14ac:dyDescent="0.25">
      <c r="A41" s="57" t="s">
        <v>21</v>
      </c>
      <c r="B41" s="24" t="e">
        <f ca="1">DCF.Terminal.Value.Undisc/((1+DCF.DiscountRate)^YEARFRAC(DCF.Date,INDEX(DCF_Common_QEndDate,0,LOOKUP(2,1/(DCF_Common_QEndDate&lt;&gt;""),COLUMN(DCF_Common_QEndDate))),1))</f>
        <v>#VALUE!</v>
      </c>
      <c r="C41" s="28" t="e">
        <f ca="1">B41/$B$42</f>
        <v>#VALUE!</v>
      </c>
      <c r="G41" s="50"/>
      <c r="H41" s="50"/>
      <c r="I41" s="50"/>
      <c r="J41" s="50"/>
      <c r="K41" s="50"/>
      <c r="L41" s="50"/>
      <c r="M41" s="50"/>
      <c r="N41" s="50"/>
      <c r="O41" s="50"/>
    </row>
    <row r="42" spans="1:15" s="60" customFormat="1" x14ac:dyDescent="0.25">
      <c r="A42" s="58" t="s">
        <v>22</v>
      </c>
      <c r="B42" s="34" t="e">
        <f ca="1">SUM(B40:B41)</f>
        <v>#NAME?</v>
      </c>
      <c r="C42" s="59" t="e">
        <f ca="1">B42/$B$42</f>
        <v>#NAME?</v>
      </c>
      <c r="G42" s="50"/>
      <c r="H42" s="50"/>
      <c r="I42" s="50"/>
      <c r="J42" s="50"/>
      <c r="K42" s="50"/>
      <c r="L42" s="50"/>
      <c r="M42" s="50"/>
      <c r="N42" s="50"/>
      <c r="O42" s="50"/>
    </row>
    <row r="43" spans="1:15" s="52" customFormat="1" x14ac:dyDescent="0.25">
      <c r="A43" s="61" t="s">
        <v>23</v>
      </c>
      <c r="B43" s="24" t="str">
        <f>IFERROR(INDEX(MO_BSS_Debt,0,MATCH(DCF.MRQ,MO_Common_ColumnHeader,0)), "N/A")</f>
        <v>N/A</v>
      </c>
      <c r="G43" s="50"/>
      <c r="H43" s="50"/>
      <c r="I43" s="50"/>
      <c r="J43" s="50"/>
      <c r="K43" s="50"/>
      <c r="L43" s="50"/>
      <c r="M43" s="50"/>
      <c r="N43" s="50"/>
      <c r="O43" s="50"/>
    </row>
    <row r="44" spans="1:15" s="52" customFormat="1" x14ac:dyDescent="0.25">
      <c r="A44" s="61" t="s">
        <v>24</v>
      </c>
      <c r="B44" s="24">
        <f>IFERROR(INDEX(MO_BSS_OL,0,MATCH(DCF.MRQ,MO_Common_ColumnHeader,0)), 0)</f>
        <v>0</v>
      </c>
      <c r="G44" s="50"/>
      <c r="H44" s="50"/>
      <c r="I44" s="50"/>
      <c r="J44" s="50"/>
      <c r="K44" s="50"/>
      <c r="L44" s="50"/>
      <c r="M44" s="50"/>
      <c r="N44" s="50"/>
      <c r="O44" s="50"/>
    </row>
    <row r="45" spans="1:15" s="52" customFormat="1" x14ac:dyDescent="0.25">
      <c r="A45" s="61" t="s">
        <v>25</v>
      </c>
      <c r="B45" s="62">
        <v>0</v>
      </c>
      <c r="G45" s="50"/>
      <c r="H45" s="50"/>
      <c r="I45" s="50"/>
      <c r="J45" s="50"/>
      <c r="K45" s="50"/>
      <c r="L45" s="50"/>
      <c r="M45" s="50"/>
      <c r="N45" s="50"/>
      <c r="O45" s="50"/>
    </row>
    <row r="46" spans="1:15" s="52" customFormat="1" x14ac:dyDescent="0.25">
      <c r="A46" s="61" t="s">
        <v>26</v>
      </c>
      <c r="B46" s="62">
        <v>0</v>
      </c>
      <c r="G46" s="50"/>
      <c r="H46" s="50"/>
      <c r="I46" s="50"/>
      <c r="J46" s="50"/>
      <c r="K46" s="50"/>
      <c r="L46" s="50"/>
      <c r="M46" s="50"/>
      <c r="N46" s="50"/>
      <c r="O46" s="50"/>
    </row>
    <row r="47" spans="1:15" s="52" customFormat="1" x14ac:dyDescent="0.25">
      <c r="A47" s="61" t="s">
        <v>27</v>
      </c>
      <c r="B47" s="24">
        <f>IFERROR(INDEX(MO_VA_EVCalc_NCI,0,MATCH(DCF.MRQ,MO_Common_ColumnHeader,0)), 0)</f>
        <v>0</v>
      </c>
      <c r="G47" s="50"/>
      <c r="H47" s="50"/>
      <c r="I47" s="50"/>
      <c r="J47" s="50"/>
      <c r="K47" s="50"/>
      <c r="L47" s="50"/>
      <c r="M47" s="50"/>
      <c r="N47" s="50"/>
      <c r="O47" s="50"/>
    </row>
    <row r="48" spans="1:15" s="52" customFormat="1" x14ac:dyDescent="0.25">
      <c r="A48" s="61" t="s">
        <v>28</v>
      </c>
      <c r="B48" s="24" t="str">
        <f>IFERROR(INDEX(MO_BSS_Cash,0,MATCH(DCF.MRQ,MO_Common_ColumnHeader,0)), "N/A")</f>
        <v>N/A</v>
      </c>
      <c r="G48" s="50"/>
      <c r="H48" s="50"/>
      <c r="I48" s="50"/>
      <c r="J48" s="50"/>
      <c r="K48" s="50"/>
      <c r="L48" s="50"/>
      <c r="M48" s="50"/>
      <c r="N48" s="50"/>
      <c r="O48" s="50"/>
    </row>
    <row r="49" spans="1:15" s="52" customFormat="1" x14ac:dyDescent="0.25">
      <c r="A49" s="61" t="s">
        <v>29</v>
      </c>
      <c r="B49" s="62">
        <v>0</v>
      </c>
      <c r="G49" s="50"/>
      <c r="H49" s="50"/>
      <c r="I49" s="50"/>
      <c r="J49" s="50"/>
      <c r="K49" s="50"/>
      <c r="L49" s="50"/>
      <c r="M49" s="50"/>
      <c r="N49" s="50"/>
      <c r="O49" s="50"/>
    </row>
    <row r="50" spans="1:15" s="52" customFormat="1" x14ac:dyDescent="0.25">
      <c r="A50" s="61" t="s">
        <v>30</v>
      </c>
      <c r="B50" s="62">
        <v>0</v>
      </c>
      <c r="G50" s="50"/>
      <c r="H50" s="50"/>
      <c r="I50" s="50"/>
      <c r="J50" s="50"/>
      <c r="K50" s="50"/>
      <c r="L50" s="50"/>
      <c r="M50" s="50"/>
      <c r="N50" s="50"/>
      <c r="O50" s="50"/>
    </row>
    <row r="51" spans="1:15" s="60" customFormat="1" x14ac:dyDescent="0.25">
      <c r="A51" s="63" t="s">
        <v>31</v>
      </c>
      <c r="B51" s="64" t="str">
        <f ca="1">IFERROR(B42-B43-B44-B45-B46-B47+B48+B49+B50, "N/A")</f>
        <v>N/A</v>
      </c>
      <c r="G51" s="50"/>
      <c r="H51" s="50"/>
      <c r="I51" s="50"/>
      <c r="J51" s="50"/>
      <c r="K51" s="50"/>
      <c r="L51" s="50"/>
      <c r="M51" s="50"/>
      <c r="N51" s="50"/>
      <c r="O51" s="50"/>
    </row>
    <row r="52" spans="1:15" s="52" customFormat="1" x14ac:dyDescent="0.25">
      <c r="B52" s="24"/>
      <c r="G52" s="50"/>
      <c r="H52" s="50"/>
      <c r="I52" s="50"/>
      <c r="J52" s="50"/>
      <c r="K52" s="50"/>
      <c r="L52" s="50"/>
      <c r="M52" s="50"/>
      <c r="N52" s="50"/>
      <c r="O52" s="50"/>
    </row>
    <row r="53" spans="1:15" s="60" customFormat="1" x14ac:dyDescent="0.25">
      <c r="A53" s="65" t="s">
        <v>32</v>
      </c>
      <c r="B53" s="66">
        <f>IFERROR(IFERROR(IF(AND(RIGHT(DCF.MRQ,4)=RIGHT(IPO.Period,4),RIGHT(LEFT(DCF.MRQ,2),1)&lt;RIGHT(LEFT(IPO.Period,2),1)),IPO.ShareCount.WAD,IF(RIGHT(DCF.MRQ,4)&lt;RIGHT(IPO.Period,4),IPO.ShareCount.WAD,INDEX(MO_RIS_ShareCount_WAD_Adj,0,MATCH(DCF.MRQ,MO_Common_ColumnHeader,0)))),INDEX(MO_RIS_ShareCount_WAD_Adj,0,MATCH(DCF.MRQ,MO_Common_ColumnHeader,0))),0)</f>
        <v>0</v>
      </c>
      <c r="C53" s="67"/>
      <c r="D53" s="67"/>
      <c r="F53" s="67"/>
      <c r="G53" s="50"/>
      <c r="H53" s="50"/>
      <c r="I53" s="50"/>
      <c r="J53" s="50"/>
      <c r="K53" s="50"/>
      <c r="L53" s="50"/>
      <c r="M53" s="50"/>
      <c r="N53" s="50"/>
      <c r="O53" s="50"/>
    </row>
    <row r="54" spans="1:15" s="52" customFormat="1" ht="15.75" thickBot="1" x14ac:dyDescent="0.3">
      <c r="K54" s="50"/>
    </row>
    <row r="55" spans="1:15" s="71" customFormat="1" ht="16.5" thickTop="1" thickBot="1" x14ac:dyDescent="0.3">
      <c r="A55" s="68" t="s">
        <v>33</v>
      </c>
      <c r="B55" s="69" t="e">
        <f ca="1">B51/B53</f>
        <v>#VALUE!</v>
      </c>
      <c r="C55" s="70"/>
      <c r="D55" s="70"/>
      <c r="F55" s="70"/>
      <c r="K55" s="50"/>
    </row>
    <row r="56" spans="1:15" s="71" customFormat="1" ht="15.75" thickTop="1" x14ac:dyDescent="0.25">
      <c r="A56" s="72"/>
      <c r="C56" s="70"/>
      <c r="D56" s="70"/>
      <c r="F56" s="70"/>
      <c r="K56" s="50"/>
    </row>
    <row r="57" spans="1:15" s="71" customFormat="1" x14ac:dyDescent="0.25">
      <c r="A57" s="73" t="s">
        <v>34</v>
      </c>
      <c r="B57" s="74" t="e">
        <f>B5</f>
        <v>#NAME?</v>
      </c>
      <c r="C57" s="70"/>
      <c r="D57" s="70"/>
      <c r="F57" s="70"/>
      <c r="K57" s="50"/>
    </row>
    <row r="58" spans="1:15" s="28" customFormat="1" x14ac:dyDescent="0.25">
      <c r="A58" s="75" t="e">
        <f ca="1">CONCATENATE(IF(B58&gt;=0,"Premium","Discount")," to Last Price")</f>
        <v>#VALUE!</v>
      </c>
      <c r="B58" s="76" t="e">
        <f ca="1">B55/B57-1</f>
        <v>#VALUE!</v>
      </c>
      <c r="C58" s="39"/>
      <c r="D58" s="39"/>
      <c r="F58" s="39"/>
      <c r="G58" s="39"/>
      <c r="H58" s="39"/>
      <c r="I58" s="39"/>
      <c r="J58" s="39"/>
      <c r="K58" s="50"/>
      <c r="L58" s="39"/>
      <c r="M58" s="39"/>
      <c r="N58" s="39"/>
      <c r="O58" s="39"/>
    </row>
  </sheetData>
  <conditionalFormatting sqref="I42:J43 I45:J49 L45:O49 L42:O43">
    <cfRule type="colorScale" priority="2">
      <colorScale>
        <cfvo type="min"/>
        <cfvo type="percentile" val="50"/>
        <cfvo type="max"/>
        <color rgb="FFF8696B"/>
        <color rgb="FFFFEB84"/>
        <color rgb="FF63BE7B"/>
      </colorScale>
    </cfRule>
  </conditionalFormatting>
  <conditionalFormatting sqref="I44:J44 L44:O4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36</vt:i4>
      </vt:variant>
    </vt:vector>
  </HeadingPairs>
  <TitlesOfParts>
    <vt:vector size="39" baseType="lpstr">
      <vt:lpstr>Instructions</vt:lpstr>
      <vt:lpstr>DCF (Quarterly)</vt:lpstr>
      <vt:lpstr>DCF (Half-Year)</vt:lpstr>
      <vt:lpstr>'DCF (Half-Year)'!DCF.Currency</vt:lpstr>
      <vt:lpstr>'DCF (Quarterly)'!DCF.Currency</vt:lpstr>
      <vt:lpstr>'DCF (Half-Year)'!DCF.Date</vt:lpstr>
      <vt:lpstr>'DCF (Quarterly)'!DCF.Date</vt:lpstr>
      <vt:lpstr>'DCF (Half-Year)'!DCF.DiscountRate</vt:lpstr>
      <vt:lpstr>'DCF (Quarterly)'!DCF.DiscountRate</vt:lpstr>
      <vt:lpstr>'DCF (Half-Year)'!DCF.EI</vt:lpstr>
      <vt:lpstr>'DCF (Quarterly)'!DCF.EI</vt:lpstr>
      <vt:lpstr>'DCF (Half-Year)'!DCF.ImpliedPrice</vt:lpstr>
      <vt:lpstr>'DCF (Quarterly)'!DCF.ImpliedPrice</vt:lpstr>
      <vt:lpstr>'DCF (Half-Year)'!DCF.MRQ</vt:lpstr>
      <vt:lpstr>'DCF (Quarterly)'!DCF.MRQ</vt:lpstr>
      <vt:lpstr>'DCF (Half-Year)'!DCF.OtherAdjustments</vt:lpstr>
      <vt:lpstr>'DCF (Quarterly)'!DCF.OtherAdjustments</vt:lpstr>
      <vt:lpstr>'DCF (Half-Year)'!DCF.PensionLiabilities.Unfunded</vt:lpstr>
      <vt:lpstr>'DCF (Quarterly)'!DCF.PensionLiabilities.Unfunded</vt:lpstr>
      <vt:lpstr>'DCF (Half-Year)'!DCF.Prefs</vt:lpstr>
      <vt:lpstr>'DCF (Quarterly)'!DCF.Prefs</vt:lpstr>
      <vt:lpstr>'DCF (Half-Year)'!DCF.Terminal.Value.Undisc</vt:lpstr>
      <vt:lpstr>'DCF (Quarterly)'!DCF.Terminal.Value.Undisc</vt:lpstr>
      <vt:lpstr>'DCF (Half-Year)'!DCF.TGR</vt:lpstr>
      <vt:lpstr>'DCF (Quarterly)'!DCF.TGR</vt:lpstr>
      <vt:lpstr>'DCF (Half-Year)'!DCF.Ticker</vt:lpstr>
      <vt:lpstr>'DCF (Quarterly)'!DCF.Ticker</vt:lpstr>
      <vt:lpstr>'DCF (Half-Year)'!DCF.WC</vt:lpstr>
      <vt:lpstr>'DCF (Quarterly)'!DCF.WC</vt:lpstr>
      <vt:lpstr>'DCF (Half-Year)'!DCF_Common_ColumnHeader</vt:lpstr>
      <vt:lpstr>'DCF (Quarterly)'!DCF_Common_ColumnHeader</vt:lpstr>
      <vt:lpstr>'DCF (Half-Year)'!DCF_Common_QEndDate</vt:lpstr>
      <vt:lpstr>'DCF (Quarterly)'!DCF_Common_QEndDate</vt:lpstr>
      <vt:lpstr>'DCF (Half-Year)'!DCF_FCFF</vt:lpstr>
      <vt:lpstr>'DCF (Quarterly)'!DCF_FCFF</vt:lpstr>
      <vt:lpstr>'DCF (Half-Year)'!DCF_PV_FCFF</vt:lpstr>
      <vt:lpstr>'DCF (Quarterly)'!DCF_PV_FCFF</vt:lpstr>
      <vt:lpstr>'DCF (Half-Year)'!DCF_RemainingColumnHeader</vt:lpstr>
      <vt:lpstr>'DCF (Quarterly)'!DCF_RemainingColumnHeader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Canalyst (JiF)</dc:creator>
  <cp:lastModifiedBy>Canalyst (JoR)</cp:lastModifiedBy>
  <dcterms:created xsi:type="dcterms:W3CDTF">2020-04-23T19:44:11Z</dcterms:created>
  <dcterms:modified xsi:type="dcterms:W3CDTF">2021-05-12T15:09:48Z</dcterms:modified>
</cp:coreProperties>
</file>