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75" yWindow="945" windowWidth="28590" windowHeight="10710"/>
  </bookViews>
  <sheets>
    <sheet name="Payroll" sheetId="8" r:id="rId1"/>
    <sheet name="Salary" sheetId="7" r:id="rId2"/>
  </sheets>
  <definedNames>
    <definedName name="_xlnm._FilterDatabase" localSheetId="0" hidden="1">Payroll!$B$6:$BN$7</definedName>
    <definedName name="_xlnm._FilterDatabase" localSheetId="1" hidden="1">Salary!$B$6:$BB$8</definedName>
  </definedNames>
  <calcPr calcId="124519"/>
</workbook>
</file>

<file path=xl/calcChain.xml><?xml version="1.0" encoding="utf-8"?>
<calcChain xmlns="http://schemas.openxmlformats.org/spreadsheetml/2006/main">
  <c r="AX78" i="7"/>
  <c r="AK78"/>
  <c r="AH78"/>
  <c r="AF78"/>
  <c r="AE78"/>
  <c r="AD78"/>
  <c r="AC78"/>
  <c r="AB78"/>
  <c r="AA78"/>
  <c r="Z78"/>
  <c r="Y78"/>
  <c r="X78"/>
  <c r="W78"/>
  <c r="V78"/>
  <c r="U78"/>
  <c r="T78"/>
  <c r="S78"/>
  <c r="R78"/>
  <c r="Q78"/>
  <c r="K78"/>
  <c r="J78"/>
  <c r="AX71"/>
  <c r="AK71"/>
  <c r="AH71"/>
  <c r="AF71"/>
  <c r="AE71"/>
  <c r="AD71"/>
  <c r="AC71"/>
  <c r="AB71"/>
  <c r="AA71"/>
  <c r="Z71"/>
  <c r="Y71"/>
  <c r="X71"/>
  <c r="W71"/>
  <c r="V71"/>
  <c r="U71"/>
  <c r="T71"/>
  <c r="S71"/>
  <c r="R71"/>
  <c r="Q71"/>
  <c r="K71"/>
  <c r="J71"/>
  <c r="AX69"/>
  <c r="AK69"/>
  <c r="AH69"/>
  <c r="AF69"/>
  <c r="AE69"/>
  <c r="AD69"/>
  <c r="AC69"/>
  <c r="AB69"/>
  <c r="AA69"/>
  <c r="Z69"/>
  <c r="Y69"/>
  <c r="X69"/>
  <c r="W69"/>
  <c r="V69"/>
  <c r="U69"/>
  <c r="T69"/>
  <c r="S69"/>
  <c r="R69"/>
  <c r="Q69"/>
  <c r="K69"/>
  <c r="J69"/>
  <c r="AX45"/>
  <c r="AK45"/>
  <c r="AH45"/>
  <c r="AF45"/>
  <c r="AE45"/>
  <c r="AD45"/>
  <c r="AC45"/>
  <c r="AB45"/>
  <c r="AA45"/>
  <c r="Z45"/>
  <c r="Y45"/>
  <c r="X45"/>
  <c r="W45"/>
  <c r="V45"/>
  <c r="U45"/>
  <c r="T45"/>
  <c r="S45"/>
  <c r="R45"/>
  <c r="Q45"/>
  <c r="K45"/>
  <c r="J45"/>
  <c r="AX37"/>
  <c r="AK37"/>
  <c r="AH37"/>
  <c r="AF37"/>
  <c r="AE37"/>
  <c r="AD37"/>
  <c r="AC37"/>
  <c r="AB37"/>
  <c r="AA37"/>
  <c r="Z37"/>
  <c r="Y37"/>
  <c r="X37"/>
  <c r="W37"/>
  <c r="V37"/>
  <c r="U37"/>
  <c r="T37"/>
  <c r="S37"/>
  <c r="R37"/>
  <c r="Q37"/>
  <c r="K37"/>
  <c r="J37"/>
  <c r="AX7"/>
  <c r="AK7"/>
  <c r="AH7"/>
  <c r="AF7"/>
  <c r="AE7"/>
  <c r="AD7"/>
  <c r="AC7"/>
  <c r="AB7"/>
  <c r="AA7"/>
  <c r="Z7"/>
  <c r="Y7"/>
  <c r="X7"/>
  <c r="W7"/>
  <c r="V7"/>
  <c r="U7"/>
  <c r="T7"/>
  <c r="S7"/>
  <c r="R7"/>
  <c r="Q7"/>
  <c r="K7"/>
  <c r="J7"/>
  <c r="AN10"/>
  <c r="AV10" s="1"/>
  <c r="AJ10"/>
  <c r="AI10"/>
  <c r="L10"/>
  <c r="P10" s="1"/>
  <c r="AN12"/>
  <c r="AQ12" s="1"/>
  <c r="AW12"/>
  <c r="AJ12"/>
  <c r="AI12"/>
  <c r="L12"/>
  <c r="P12" s="1"/>
  <c r="AN14"/>
  <c r="AW14"/>
  <c r="AJ14"/>
  <c r="AI14"/>
  <c r="L14"/>
  <c r="P14" s="1"/>
  <c r="AN16"/>
  <c r="AO16" s="1"/>
  <c r="AJ16"/>
  <c r="AI16"/>
  <c r="L16"/>
  <c r="O16" s="1"/>
  <c r="AN18"/>
  <c r="AW18" s="1"/>
  <c r="AJ18"/>
  <c r="AI18"/>
  <c r="L18"/>
  <c r="P18" s="1"/>
  <c r="AN20"/>
  <c r="AT20" s="1"/>
  <c r="AJ20"/>
  <c r="AI20"/>
  <c r="L20"/>
  <c r="P20" s="1"/>
  <c r="AN22"/>
  <c r="AV22" s="1"/>
  <c r="AJ22"/>
  <c r="AI22"/>
  <c r="L22"/>
  <c r="P22" s="1"/>
  <c r="AN24"/>
  <c r="AW24" s="1"/>
  <c r="AJ24"/>
  <c r="AI24"/>
  <c r="L24"/>
  <c r="O24" s="1"/>
  <c r="AN26"/>
  <c r="AV26" s="1"/>
  <c r="AJ26"/>
  <c r="AI26"/>
  <c r="L26"/>
  <c r="P26" s="1"/>
  <c r="AN28"/>
  <c r="AW28" s="1"/>
  <c r="AJ28"/>
  <c r="AI28"/>
  <c r="L28"/>
  <c r="P28" s="1"/>
  <c r="AN30"/>
  <c r="AV30" s="1"/>
  <c r="AJ30"/>
  <c r="AI30"/>
  <c r="L30"/>
  <c r="O30" s="1"/>
  <c r="AO32"/>
  <c r="AN32"/>
  <c r="AV32"/>
  <c r="AJ32"/>
  <c r="AI32"/>
  <c r="L32"/>
  <c r="AN34"/>
  <c r="AV34"/>
  <c r="AJ34"/>
  <c r="AI34"/>
  <c r="L34"/>
  <c r="P34"/>
  <c r="AN36"/>
  <c r="AO36" s="1"/>
  <c r="AT36"/>
  <c r="AJ36"/>
  <c r="AI36"/>
  <c r="L36"/>
  <c r="O36" s="1"/>
  <c r="AN38"/>
  <c r="AR38" s="1"/>
  <c r="AW38"/>
  <c r="AJ38"/>
  <c r="AI38"/>
  <c r="L38"/>
  <c r="P38"/>
  <c r="AN40"/>
  <c r="AW40" s="1"/>
  <c r="AJ40"/>
  <c r="AI40"/>
  <c r="L40"/>
  <c r="P40" s="1"/>
  <c r="AN42"/>
  <c r="AV42" s="1"/>
  <c r="AJ42"/>
  <c r="AI42"/>
  <c r="L42"/>
  <c r="P42" s="1"/>
  <c r="AN44"/>
  <c r="AT44" s="1"/>
  <c r="AJ44"/>
  <c r="AI44"/>
  <c r="L44"/>
  <c r="O44" s="1"/>
  <c r="AN46"/>
  <c r="AW46" s="1"/>
  <c r="AJ46"/>
  <c r="AI46"/>
  <c r="L46"/>
  <c r="O46" s="1"/>
  <c r="AN48"/>
  <c r="AV48" s="1"/>
  <c r="AJ48"/>
  <c r="AI48"/>
  <c r="L48"/>
  <c r="O48" s="1"/>
  <c r="AN50"/>
  <c r="AV50" s="1"/>
  <c r="AJ50"/>
  <c r="AI50"/>
  <c r="L50"/>
  <c r="P50" s="1"/>
  <c r="AQ52"/>
  <c r="AP52"/>
  <c r="AN52"/>
  <c r="AS52" s="1"/>
  <c r="AJ52"/>
  <c r="AI52"/>
  <c r="L52"/>
  <c r="P52" s="1"/>
  <c r="AN54"/>
  <c r="AU54" s="1"/>
  <c r="AJ54"/>
  <c r="AI54"/>
  <c r="L54"/>
  <c r="O54" s="1"/>
  <c r="AN56"/>
  <c r="AU56" s="1"/>
  <c r="AJ56"/>
  <c r="AI56"/>
  <c r="L56"/>
  <c r="P56" s="1"/>
  <c r="AN58"/>
  <c r="AT58" s="1"/>
  <c r="AJ58"/>
  <c r="AI58"/>
  <c r="L58"/>
  <c r="P58" s="1"/>
  <c r="AN60"/>
  <c r="AV60" s="1"/>
  <c r="AJ60"/>
  <c r="AI60"/>
  <c r="L60"/>
  <c r="P60" s="1"/>
  <c r="AP62"/>
  <c r="AN62"/>
  <c r="AO62"/>
  <c r="AJ62"/>
  <c r="AI62"/>
  <c r="L62"/>
  <c r="P62" s="1"/>
  <c r="AN64"/>
  <c r="AT64"/>
  <c r="AJ64"/>
  <c r="AI64"/>
  <c r="L64"/>
  <c r="O64" s="1"/>
  <c r="AN66"/>
  <c r="AS66"/>
  <c r="AJ66"/>
  <c r="AI66"/>
  <c r="L66"/>
  <c r="P66" s="1"/>
  <c r="AN68"/>
  <c r="AW68"/>
  <c r="AJ68"/>
  <c r="AI68"/>
  <c r="L68"/>
  <c r="P68" s="1"/>
  <c r="AN70"/>
  <c r="AW70"/>
  <c r="AW69" s="1"/>
  <c r="AJ70"/>
  <c r="AJ69" s="1"/>
  <c r="AI70"/>
  <c r="AI69" s="1"/>
  <c r="L70"/>
  <c r="O70" s="1"/>
  <c r="O69" s="1"/>
  <c r="AN72"/>
  <c r="AS72" s="1"/>
  <c r="AJ72"/>
  <c r="AI72"/>
  <c r="L72"/>
  <c r="P72"/>
  <c r="AN74"/>
  <c r="AO74" s="1"/>
  <c r="AJ74"/>
  <c r="AI74"/>
  <c r="L74"/>
  <c r="P74"/>
  <c r="AN76"/>
  <c r="AS76" s="1"/>
  <c r="AJ76"/>
  <c r="AI76"/>
  <c r="L76"/>
  <c r="P76"/>
  <c r="L79"/>
  <c r="L78" s="1"/>
  <c r="AJ79"/>
  <c r="AJ78"/>
  <c r="AT79"/>
  <c r="AT78"/>
  <c r="AN79"/>
  <c r="AV79"/>
  <c r="AV78" s="1"/>
  <c r="AI79"/>
  <c r="AI78" s="1"/>
  <c r="J80"/>
  <c r="P79"/>
  <c r="P78" s="1"/>
  <c r="L77"/>
  <c r="P77"/>
  <c r="AI77"/>
  <c r="AJ77"/>
  <c r="AN77"/>
  <c r="AU77" s="1"/>
  <c r="AO77"/>
  <c r="AQ77"/>
  <c r="AR77"/>
  <c r="AS77"/>
  <c r="AV77"/>
  <c r="AW77"/>
  <c r="L75"/>
  <c r="P75"/>
  <c r="AI75"/>
  <c r="AJ75"/>
  <c r="AN75"/>
  <c r="AU75" s="1"/>
  <c r="AP75"/>
  <c r="AQ75"/>
  <c r="AV75"/>
  <c r="L73"/>
  <c r="P73" s="1"/>
  <c r="AI73"/>
  <c r="AJ73"/>
  <c r="AN73"/>
  <c r="AO73"/>
  <c r="AP73"/>
  <c r="AQ73"/>
  <c r="AR73"/>
  <c r="AS73"/>
  <c r="AT73"/>
  <c r="AU73"/>
  <c r="AV73"/>
  <c r="AW73"/>
  <c r="L67"/>
  <c r="P67" s="1"/>
  <c r="AI67"/>
  <c r="AJ67"/>
  <c r="AN67"/>
  <c r="AV67" s="1"/>
  <c r="L65"/>
  <c r="P65"/>
  <c r="AI65"/>
  <c r="AJ65"/>
  <c r="AN65"/>
  <c r="AR65" s="1"/>
  <c r="AU65"/>
  <c r="AV65"/>
  <c r="L63"/>
  <c r="P63" s="1"/>
  <c r="AI63"/>
  <c r="AJ63"/>
  <c r="AN63"/>
  <c r="AQ63" s="1"/>
  <c r="AR63"/>
  <c r="AT63"/>
  <c r="AU63"/>
  <c r="AV63"/>
  <c r="L61"/>
  <c r="O61" s="1"/>
  <c r="P61"/>
  <c r="AI61"/>
  <c r="AJ61"/>
  <c r="AN61"/>
  <c r="AT61" s="1"/>
  <c r="AP61"/>
  <c r="AQ61"/>
  <c r="AS61"/>
  <c r="AU61"/>
  <c r="AV61"/>
  <c r="AW61"/>
  <c r="L59"/>
  <c r="P59" s="1"/>
  <c r="AI59"/>
  <c r="AJ59"/>
  <c r="AN59"/>
  <c r="AQ59" s="1"/>
  <c r="AR59"/>
  <c r="AT59"/>
  <c r="AU59"/>
  <c r="AV59"/>
  <c r="L57"/>
  <c r="AI57"/>
  <c r="AJ57"/>
  <c r="AN57"/>
  <c r="AP57" s="1"/>
  <c r="AQ57"/>
  <c r="AR57"/>
  <c r="AT57"/>
  <c r="AU57"/>
  <c r="AV57"/>
  <c r="L55"/>
  <c r="AI55"/>
  <c r="AJ55"/>
  <c r="AN55"/>
  <c r="AP55" s="1"/>
  <c r="AQ55"/>
  <c r="AR55"/>
  <c r="AT55"/>
  <c r="AU55"/>
  <c r="AV55"/>
  <c r="L53"/>
  <c r="P53"/>
  <c r="AI53"/>
  <c r="AJ53"/>
  <c r="AN53"/>
  <c r="AP53" s="1"/>
  <c r="AQ53"/>
  <c r="AR53"/>
  <c r="AT53"/>
  <c r="AU53"/>
  <c r="AV53"/>
  <c r="L51"/>
  <c r="O51" s="1"/>
  <c r="P51"/>
  <c r="AI51"/>
  <c r="AJ51"/>
  <c r="AN51"/>
  <c r="AR51" s="1"/>
  <c r="AO51"/>
  <c r="AP51"/>
  <c r="AQ51"/>
  <c r="AS51"/>
  <c r="AT51"/>
  <c r="AU51"/>
  <c r="AV51"/>
  <c r="AW51"/>
  <c r="L49"/>
  <c r="P49" s="1"/>
  <c r="AI49"/>
  <c r="AJ49"/>
  <c r="AN49"/>
  <c r="AU49" s="1"/>
  <c r="AO49"/>
  <c r="AP49"/>
  <c r="AR49"/>
  <c r="AS49"/>
  <c r="AT49"/>
  <c r="AV49"/>
  <c r="AW49"/>
  <c r="L47"/>
  <c r="O47" s="1"/>
  <c r="AI47"/>
  <c r="AJ47"/>
  <c r="AN47"/>
  <c r="AU47" s="1"/>
  <c r="AO47"/>
  <c r="AP47"/>
  <c r="AR47"/>
  <c r="AS47"/>
  <c r="AT47"/>
  <c r="AV47"/>
  <c r="AW47"/>
  <c r="L43"/>
  <c r="P43" s="1"/>
  <c r="AI43"/>
  <c r="AJ43"/>
  <c r="AN43"/>
  <c r="AS43" s="1"/>
  <c r="AV43"/>
  <c r="L41"/>
  <c r="O41" s="1"/>
  <c r="P41"/>
  <c r="AI41"/>
  <c r="AJ41"/>
  <c r="AN41"/>
  <c r="AQ41" s="1"/>
  <c r="AR41"/>
  <c r="AS41"/>
  <c r="AU41"/>
  <c r="AV41"/>
  <c r="L39"/>
  <c r="P39" s="1"/>
  <c r="AI39"/>
  <c r="AJ39"/>
  <c r="AN39"/>
  <c r="AP39" s="1"/>
  <c r="AQ39"/>
  <c r="AR39"/>
  <c r="AT39"/>
  <c r="AU39"/>
  <c r="AV39"/>
  <c r="L35"/>
  <c r="P35"/>
  <c r="AI35"/>
  <c r="AJ35"/>
  <c r="AN35"/>
  <c r="AR35" s="1"/>
  <c r="AO35"/>
  <c r="AP35"/>
  <c r="AQ35"/>
  <c r="AS35"/>
  <c r="AT35"/>
  <c r="AU35"/>
  <c r="AV35"/>
  <c r="AW35"/>
  <c r="L33"/>
  <c r="P33" s="1"/>
  <c r="AI33"/>
  <c r="AJ33"/>
  <c r="AN33"/>
  <c r="AU33" s="1"/>
  <c r="AO33"/>
  <c r="AP33"/>
  <c r="AR33"/>
  <c r="AS33"/>
  <c r="AT33"/>
  <c r="AV33"/>
  <c r="AW33"/>
  <c r="L31"/>
  <c r="P31" s="1"/>
  <c r="AI31"/>
  <c r="AJ31"/>
  <c r="AN31"/>
  <c r="AU31" s="1"/>
  <c r="AO31"/>
  <c r="AQ31"/>
  <c r="AV31"/>
  <c r="AW31"/>
  <c r="L29"/>
  <c r="O29"/>
  <c r="P29"/>
  <c r="AI29"/>
  <c r="AJ29"/>
  <c r="AN29"/>
  <c r="AU29" s="1"/>
  <c r="AP29"/>
  <c r="AV29"/>
  <c r="L27"/>
  <c r="P27" s="1"/>
  <c r="AI27"/>
  <c r="AJ27"/>
  <c r="AN27"/>
  <c r="AO27"/>
  <c r="AP27"/>
  <c r="AQ27"/>
  <c r="AR27"/>
  <c r="AS27"/>
  <c r="AT27"/>
  <c r="AU27"/>
  <c r="AV27"/>
  <c r="AW27"/>
  <c r="L25"/>
  <c r="O25" s="1"/>
  <c r="P25"/>
  <c r="AI25"/>
  <c r="AJ25"/>
  <c r="AN25"/>
  <c r="AS25" s="1"/>
  <c r="AV25"/>
  <c r="L23"/>
  <c r="P23"/>
  <c r="AI23"/>
  <c r="AJ23"/>
  <c r="AN23"/>
  <c r="AQ23" s="1"/>
  <c r="AR23"/>
  <c r="AS23"/>
  <c r="AU23"/>
  <c r="AV23"/>
  <c r="L21"/>
  <c r="P21" s="1"/>
  <c r="O21"/>
  <c r="AI21"/>
  <c r="AJ21"/>
  <c r="AN21"/>
  <c r="AP21" s="1"/>
  <c r="AQ21"/>
  <c r="AR21"/>
  <c r="AT21"/>
  <c r="AU21"/>
  <c r="AV21"/>
  <c r="L19"/>
  <c r="O19" s="1"/>
  <c r="P19"/>
  <c r="AI19"/>
  <c r="AJ19"/>
  <c r="AN19"/>
  <c r="AR19" s="1"/>
  <c r="AO19"/>
  <c r="AP19"/>
  <c r="AQ19"/>
  <c r="AS19"/>
  <c r="AT19"/>
  <c r="AU19"/>
  <c r="AV19"/>
  <c r="AW19"/>
  <c r="L17"/>
  <c r="P17" s="1"/>
  <c r="AI17"/>
  <c r="AJ17"/>
  <c r="AN17"/>
  <c r="AU17" s="1"/>
  <c r="AO17"/>
  <c r="AQ17"/>
  <c r="AV17"/>
  <c r="AW17"/>
  <c r="L15"/>
  <c r="P15"/>
  <c r="AI15"/>
  <c r="AJ15"/>
  <c r="AN15"/>
  <c r="AU15" s="1"/>
  <c r="AO15"/>
  <c r="AQ15"/>
  <c r="AV15"/>
  <c r="AW15"/>
  <c r="L13"/>
  <c r="O13"/>
  <c r="P13"/>
  <c r="AI13"/>
  <c r="AJ13"/>
  <c r="AN13"/>
  <c r="AU13" s="1"/>
  <c r="AP13"/>
  <c r="AV13"/>
  <c r="L11"/>
  <c r="P11" s="1"/>
  <c r="AI11"/>
  <c r="AJ11"/>
  <c r="AN11"/>
  <c r="AS11" s="1"/>
  <c r="AV11"/>
  <c r="L9"/>
  <c r="O9"/>
  <c r="P9"/>
  <c r="AI9"/>
  <c r="AJ9"/>
  <c r="AN9"/>
  <c r="AQ9" s="1"/>
  <c r="AR9"/>
  <c r="AS9"/>
  <c r="AU9"/>
  <c r="AV9"/>
  <c r="K80"/>
  <c r="Q80"/>
  <c r="R80"/>
  <c r="S80"/>
  <c r="T80"/>
  <c r="U80"/>
  <c r="V80"/>
  <c r="W80"/>
  <c r="X80"/>
  <c r="Y80"/>
  <c r="Z80"/>
  <c r="AA80"/>
  <c r="AB80"/>
  <c r="AC80"/>
  <c r="AD80"/>
  <c r="AE80"/>
  <c r="AF80"/>
  <c r="AH80"/>
  <c r="AK80"/>
  <c r="AX80"/>
  <c r="AO78" i="8"/>
  <c r="AO79"/>
  <c r="BC79" s="1"/>
  <c r="BM79"/>
  <c r="BM78" s="1"/>
  <c r="BL79"/>
  <c r="BL78"/>
  <c r="BE79"/>
  <c r="BE78"/>
  <c r="BD79"/>
  <c r="BD78"/>
  <c r="AO71"/>
  <c r="AO77"/>
  <c r="BC77"/>
  <c r="M77" i="7" s="1"/>
  <c r="N77" s="1"/>
  <c r="BM77" i="8"/>
  <c r="O77" i="7" s="1"/>
  <c r="BL77" i="8"/>
  <c r="BE77"/>
  <c r="BD77"/>
  <c r="AO76"/>
  <c r="BC76" s="1"/>
  <c r="M76" i="7" s="1"/>
  <c r="N76" s="1"/>
  <c r="BM76" i="8"/>
  <c r="BL76"/>
  <c r="BE76"/>
  <c r="BD76"/>
  <c r="AO75"/>
  <c r="BC75" s="1"/>
  <c r="M75" i="7" s="1"/>
  <c r="N75" s="1"/>
  <c r="BM75" i="8"/>
  <c r="O75" i="7" s="1"/>
  <c r="BL75" i="8"/>
  <c r="BE75"/>
  <c r="BD75"/>
  <c r="AO74"/>
  <c r="BC74" s="1"/>
  <c r="M74" i="7" s="1"/>
  <c r="N74" s="1"/>
  <c r="BM74" i="8"/>
  <c r="BL74"/>
  <c r="BE74"/>
  <c r="BD74"/>
  <c r="AO73"/>
  <c r="BM73"/>
  <c r="BL73"/>
  <c r="BE73"/>
  <c r="BD73"/>
  <c r="BC73"/>
  <c r="M73" i="7" s="1"/>
  <c r="N73" s="1"/>
  <c r="AO72" i="8"/>
  <c r="BC72" s="1"/>
  <c r="M72" i="7" s="1"/>
  <c r="N72" s="1"/>
  <c r="BM72" i="8"/>
  <c r="BL72"/>
  <c r="BE72"/>
  <c r="BD72"/>
  <c r="AO69"/>
  <c r="AO70"/>
  <c r="BC70" s="1"/>
  <c r="BM70"/>
  <c r="BM69" s="1"/>
  <c r="BL70"/>
  <c r="BL69"/>
  <c r="BE70"/>
  <c r="BE69" s="1"/>
  <c r="BD70"/>
  <c r="BD69" s="1"/>
  <c r="AO45"/>
  <c r="AO68"/>
  <c r="BC68" s="1"/>
  <c r="M68" i="7" s="1"/>
  <c r="N68" s="1"/>
  <c r="BM68" i="8"/>
  <c r="BL68"/>
  <c r="BE68"/>
  <c r="BD68"/>
  <c r="AO67"/>
  <c r="BM67"/>
  <c r="BL67"/>
  <c r="BE67"/>
  <c r="BD67"/>
  <c r="BC67"/>
  <c r="M67" i="7" s="1"/>
  <c r="N67" s="1"/>
  <c r="AO66" i="8"/>
  <c r="BC66" s="1"/>
  <c r="M66" i="7" s="1"/>
  <c r="N66" s="1"/>
  <c r="BM66" i="8"/>
  <c r="BL66"/>
  <c r="BE66"/>
  <c r="BD66"/>
  <c r="AO65"/>
  <c r="BM65"/>
  <c r="O65" i="7" s="1"/>
  <c r="BL65" i="8"/>
  <c r="BE65"/>
  <c r="BD65"/>
  <c r="BC65"/>
  <c r="M65" i="7" s="1"/>
  <c r="N65" s="1"/>
  <c r="AO64" i="8"/>
  <c r="BC64" s="1"/>
  <c r="M64" i="7" s="1"/>
  <c r="N64" s="1"/>
  <c r="BM64" i="8"/>
  <c r="BL64"/>
  <c r="BE64"/>
  <c r="BD64"/>
  <c r="AO63"/>
  <c r="BC63"/>
  <c r="M63" i="7" s="1"/>
  <c r="N63" s="1"/>
  <c r="BM63" i="8"/>
  <c r="O63" i="7" s="1"/>
  <c r="BL63" i="8"/>
  <c r="BE63"/>
  <c r="BD63"/>
  <c r="AO62"/>
  <c r="BM62"/>
  <c r="BL62"/>
  <c r="BE62"/>
  <c r="BD62"/>
  <c r="BC62"/>
  <c r="M62" i="7" s="1"/>
  <c r="N62" s="1"/>
  <c r="AO61" i="8"/>
  <c r="BC61"/>
  <c r="M61" i="7" s="1"/>
  <c r="N61" s="1"/>
  <c r="BM61" i="8"/>
  <c r="BL61"/>
  <c r="BE61"/>
  <c r="BD61"/>
  <c r="AO60"/>
  <c r="BC60" s="1"/>
  <c r="M60" i="7" s="1"/>
  <c r="N60" s="1"/>
  <c r="BM60" i="8"/>
  <c r="BL60"/>
  <c r="BE60"/>
  <c r="BD60"/>
  <c r="AO59"/>
  <c r="BC59"/>
  <c r="M59" i="7" s="1"/>
  <c r="N59" s="1"/>
  <c r="BM59" i="8"/>
  <c r="O59" i="7" s="1"/>
  <c r="BL59" i="8"/>
  <c r="BE59"/>
  <c r="BD59"/>
  <c r="AO58"/>
  <c r="BC58" s="1"/>
  <c r="M58" i="7" s="1"/>
  <c r="N58" s="1"/>
  <c r="BM58" i="8"/>
  <c r="BL58"/>
  <c r="BE58"/>
  <c r="BD58"/>
  <c r="AO57"/>
  <c r="BC57"/>
  <c r="M57" i="7" s="1"/>
  <c r="N57" s="1"/>
  <c r="BM57" i="8"/>
  <c r="O57" i="7" s="1"/>
  <c r="BL57" i="8"/>
  <c r="BE57"/>
  <c r="BD57"/>
  <c r="AO56"/>
  <c r="BC56" s="1"/>
  <c r="M56" i="7" s="1"/>
  <c r="N56" s="1"/>
  <c r="BM56" i="8"/>
  <c r="BL56"/>
  <c r="BE56"/>
  <c r="BD56"/>
  <c r="AO55"/>
  <c r="BC55"/>
  <c r="M55" i="7" s="1"/>
  <c r="N55" s="1"/>
  <c r="BM55" i="8"/>
  <c r="O55" i="7" s="1"/>
  <c r="BL55" i="8"/>
  <c r="BE55"/>
  <c r="BD55"/>
  <c r="AO54"/>
  <c r="BC54" s="1"/>
  <c r="M54" i="7" s="1"/>
  <c r="N54" s="1"/>
  <c r="BM54" i="8"/>
  <c r="BL54"/>
  <c r="BE54"/>
  <c r="BD54"/>
  <c r="AO53"/>
  <c r="BC53"/>
  <c r="M53" i="7" s="1"/>
  <c r="N53" s="1"/>
  <c r="BM53" i="8"/>
  <c r="BL53"/>
  <c r="BE53"/>
  <c r="BD53"/>
  <c r="AO52"/>
  <c r="BC52" s="1"/>
  <c r="M52" i="7" s="1"/>
  <c r="N52" s="1"/>
  <c r="BM52" i="8"/>
  <c r="BL52"/>
  <c r="BE52"/>
  <c r="BD52"/>
  <c r="AO51"/>
  <c r="BC51"/>
  <c r="M51" i="7" s="1"/>
  <c r="N51" s="1"/>
  <c r="BM51" i="8"/>
  <c r="BL51"/>
  <c r="BE51"/>
  <c r="BD51"/>
  <c r="AO50"/>
  <c r="BC50" s="1"/>
  <c r="M50" i="7" s="1"/>
  <c r="N50" s="1"/>
  <c r="BM50" i="8"/>
  <c r="BL50"/>
  <c r="BE50"/>
  <c r="BD50"/>
  <c r="AO49"/>
  <c r="BC49"/>
  <c r="M49" i="7" s="1"/>
  <c r="N49" s="1"/>
  <c r="BM49" i="8"/>
  <c r="O49" i="7" s="1"/>
  <c r="BL49" i="8"/>
  <c r="BE49"/>
  <c r="BD49"/>
  <c r="AO48"/>
  <c r="BC48" s="1"/>
  <c r="M48" i="7" s="1"/>
  <c r="N48" s="1"/>
  <c r="BM48" i="8"/>
  <c r="BL48"/>
  <c r="BE48"/>
  <c r="BD48"/>
  <c r="AO47"/>
  <c r="BC47"/>
  <c r="M47" i="7" s="1"/>
  <c r="N47" s="1"/>
  <c r="BM47" i="8"/>
  <c r="BL47"/>
  <c r="BE47"/>
  <c r="BD47"/>
  <c r="AO46"/>
  <c r="BC46" s="1"/>
  <c r="M46" i="7" s="1"/>
  <c r="N46" s="1"/>
  <c r="BM46" i="8"/>
  <c r="BL46"/>
  <c r="BE46"/>
  <c r="BD46"/>
  <c r="AO37"/>
  <c r="AO44"/>
  <c r="BC44" s="1"/>
  <c r="M44" i="7" s="1"/>
  <c r="N44" s="1"/>
  <c r="BM44" i="8"/>
  <c r="BL44"/>
  <c r="BE44"/>
  <c r="BD44"/>
  <c r="AO43"/>
  <c r="BC43" s="1"/>
  <c r="M43" i="7" s="1"/>
  <c r="N43" s="1"/>
  <c r="BM43" i="8"/>
  <c r="BL43"/>
  <c r="BE43"/>
  <c r="BD43"/>
  <c r="AO42"/>
  <c r="BC42"/>
  <c r="M42" i="7" s="1"/>
  <c r="N42" s="1"/>
  <c r="BM42" i="8"/>
  <c r="BL42"/>
  <c r="BE42"/>
  <c r="BD42"/>
  <c r="AO41"/>
  <c r="BC41" s="1"/>
  <c r="M41" i="7" s="1"/>
  <c r="N41" s="1"/>
  <c r="BM41" i="8"/>
  <c r="BL41"/>
  <c r="BE41"/>
  <c r="BD41"/>
  <c r="AO40"/>
  <c r="BC40" s="1"/>
  <c r="M40" i="7" s="1"/>
  <c r="N40" s="1"/>
  <c r="BM40" i="8"/>
  <c r="BL40"/>
  <c r="BE40"/>
  <c r="BD40"/>
  <c r="AO39"/>
  <c r="BC39" s="1"/>
  <c r="M39" i="7" s="1"/>
  <c r="N39" s="1"/>
  <c r="BM39" i="8"/>
  <c r="O39" i="7" s="1"/>
  <c r="BL39" i="8"/>
  <c r="BE39"/>
  <c r="BD39"/>
  <c r="AO38"/>
  <c r="BC38"/>
  <c r="M38" i="7" s="1"/>
  <c r="N38" s="1"/>
  <c r="BM38" i="8"/>
  <c r="BL38"/>
  <c r="BE38"/>
  <c r="BD38"/>
  <c r="AO7"/>
  <c r="AO36"/>
  <c r="BM36"/>
  <c r="BL36"/>
  <c r="BE36"/>
  <c r="BD36"/>
  <c r="BC36"/>
  <c r="M36" i="7" s="1"/>
  <c r="N36" s="1"/>
  <c r="AO35" i="8"/>
  <c r="BM35"/>
  <c r="O35" i="7" s="1"/>
  <c r="BL35" i="8"/>
  <c r="BE35"/>
  <c r="BD35"/>
  <c r="BC35"/>
  <c r="M35" i="7" s="1"/>
  <c r="N35" s="1"/>
  <c r="AO34" i="8"/>
  <c r="BC34"/>
  <c r="M34" i="7" s="1"/>
  <c r="N34" s="1"/>
  <c r="BM34" i="8"/>
  <c r="BL34"/>
  <c r="BE34"/>
  <c r="BD34"/>
  <c r="AO33"/>
  <c r="BC33" s="1"/>
  <c r="M33" i="7" s="1"/>
  <c r="N33" s="1"/>
  <c r="BM33" i="8"/>
  <c r="O33" i="7" s="1"/>
  <c r="BL33" i="8"/>
  <c r="BE33"/>
  <c r="BD33"/>
  <c r="AO32"/>
  <c r="BC32"/>
  <c r="M32" i="7" s="1"/>
  <c r="N32" s="1"/>
  <c r="BM32" i="8"/>
  <c r="O32" i="7" s="1"/>
  <c r="BL32" i="8"/>
  <c r="BE32"/>
  <c r="BD32"/>
  <c r="AO31"/>
  <c r="BC31" s="1"/>
  <c r="M31" i="7" s="1"/>
  <c r="N31" s="1"/>
  <c r="BM31" i="8"/>
  <c r="BL31"/>
  <c r="BE31"/>
  <c r="BD31"/>
  <c r="AO30"/>
  <c r="BC30"/>
  <c r="M30" i="7" s="1"/>
  <c r="N30" s="1"/>
  <c r="BM30" i="8"/>
  <c r="BL30"/>
  <c r="BE30"/>
  <c r="BD30"/>
  <c r="AO29"/>
  <c r="BC29" s="1"/>
  <c r="M29" i="7" s="1"/>
  <c r="N29" s="1"/>
  <c r="BM29" i="8"/>
  <c r="BL29"/>
  <c r="BE29"/>
  <c r="BD29"/>
  <c r="AO28"/>
  <c r="BC28"/>
  <c r="M28" i="7" s="1"/>
  <c r="N28" s="1"/>
  <c r="BM28" i="8"/>
  <c r="BL28"/>
  <c r="BE28"/>
  <c r="BD28"/>
  <c r="AO27"/>
  <c r="BC27" s="1"/>
  <c r="M27" i="7" s="1"/>
  <c r="N27" s="1"/>
  <c r="BM27" i="8"/>
  <c r="BL27"/>
  <c r="BE27"/>
  <c r="BD27"/>
  <c r="AO26"/>
  <c r="BM26"/>
  <c r="BL26"/>
  <c r="BE26"/>
  <c r="BD26"/>
  <c r="BC26"/>
  <c r="M26" i="7" s="1"/>
  <c r="N26" s="1"/>
  <c r="AO25" i="8"/>
  <c r="BC25" s="1"/>
  <c r="M25" i="7" s="1"/>
  <c r="N25" s="1"/>
  <c r="BM25" i="8"/>
  <c r="BL25"/>
  <c r="BE25"/>
  <c r="BD25"/>
  <c r="AO24"/>
  <c r="BC24"/>
  <c r="M24" i="7" s="1"/>
  <c r="N24" s="1"/>
  <c r="BM24" i="8"/>
  <c r="BL24"/>
  <c r="BE24"/>
  <c r="BD24"/>
  <c r="AO23"/>
  <c r="BC23" s="1"/>
  <c r="M23" i="7" s="1"/>
  <c r="N23" s="1"/>
  <c r="BM23" i="8"/>
  <c r="O23" i="7" s="1"/>
  <c r="BL23" i="8"/>
  <c r="BE23"/>
  <c r="BD23"/>
  <c r="AO22"/>
  <c r="BC22"/>
  <c r="M22" i="7" s="1"/>
  <c r="N22" s="1"/>
  <c r="BM22" i="8"/>
  <c r="BL22"/>
  <c r="BE22"/>
  <c r="BD22"/>
  <c r="AO21"/>
  <c r="BC21" s="1"/>
  <c r="M21" i="7" s="1"/>
  <c r="N21" s="1"/>
  <c r="BM21" i="8"/>
  <c r="BL21"/>
  <c r="BE21"/>
  <c r="BD21"/>
  <c r="AO20"/>
  <c r="BC20"/>
  <c r="M20" i="7" s="1"/>
  <c r="N20" s="1"/>
  <c r="BM20" i="8"/>
  <c r="BL20"/>
  <c r="BE20"/>
  <c r="BD20"/>
  <c r="AO19"/>
  <c r="BC19" s="1"/>
  <c r="M19" i="7" s="1"/>
  <c r="N19" s="1"/>
  <c r="BM19" i="8"/>
  <c r="BL19"/>
  <c r="BE19"/>
  <c r="BD19"/>
  <c r="AO18"/>
  <c r="BC18"/>
  <c r="M18" i="7" s="1"/>
  <c r="N18" s="1"/>
  <c r="BM18" i="8"/>
  <c r="BL18"/>
  <c r="BE18"/>
  <c r="BD18"/>
  <c r="AO17"/>
  <c r="BC17" s="1"/>
  <c r="M17" i="7" s="1"/>
  <c r="N17" s="1"/>
  <c r="BM17" i="8"/>
  <c r="BL17"/>
  <c r="BE17"/>
  <c r="BD17"/>
  <c r="AO16"/>
  <c r="BC16"/>
  <c r="M16" i="7" s="1"/>
  <c r="N16" s="1"/>
  <c r="BM16" i="8"/>
  <c r="BL16"/>
  <c r="BE16"/>
  <c r="BD16"/>
  <c r="AO15"/>
  <c r="BC15" s="1"/>
  <c r="M15" i="7" s="1"/>
  <c r="N15" s="1"/>
  <c r="BM15" i="8"/>
  <c r="BL15"/>
  <c r="BE15"/>
  <c r="BD15"/>
  <c r="AO14"/>
  <c r="BC14"/>
  <c r="M14" i="7" s="1"/>
  <c r="N14" s="1"/>
  <c r="BM14" i="8"/>
  <c r="BL14"/>
  <c r="BE14"/>
  <c r="BD14"/>
  <c r="AO13"/>
  <c r="BC13" s="1"/>
  <c r="M13" i="7" s="1"/>
  <c r="N13" s="1"/>
  <c r="BM13" i="8"/>
  <c r="BL13"/>
  <c r="BE13"/>
  <c r="BD13"/>
  <c r="AO12"/>
  <c r="BC12"/>
  <c r="M12" i="7" s="1"/>
  <c r="N12" s="1"/>
  <c r="BM12" i="8"/>
  <c r="BL12"/>
  <c r="BE12"/>
  <c r="BD12"/>
  <c r="AO11"/>
  <c r="BC11" s="1"/>
  <c r="M11" i="7" s="1"/>
  <c r="N11" s="1"/>
  <c r="BM11" i="8"/>
  <c r="BL11"/>
  <c r="BE11"/>
  <c r="BD11"/>
  <c r="AO10"/>
  <c r="BC10"/>
  <c r="M10" i="7" s="1"/>
  <c r="N10" s="1"/>
  <c r="BM10" i="8"/>
  <c r="BL10"/>
  <c r="BE10"/>
  <c r="BD10"/>
  <c r="AO9"/>
  <c r="BC9" s="1"/>
  <c r="M9" i="7" s="1"/>
  <c r="N9" s="1"/>
  <c r="BM9" i="8"/>
  <c r="BL9"/>
  <c r="BE9"/>
  <c r="BD9"/>
  <c r="AO8"/>
  <c r="BC8"/>
  <c r="M8" i="7" s="1"/>
  <c r="BM8" i="8"/>
  <c r="BL8"/>
  <c r="BE8"/>
  <c r="BD8"/>
  <c r="AO80"/>
  <c r="BC80" s="1"/>
  <c r="BD80"/>
  <c r="BE80"/>
  <c r="BL80"/>
  <c r="BM80"/>
  <c r="AG77" i="7" l="1"/>
  <c r="AL77" s="1"/>
  <c r="AM77" s="1"/>
  <c r="M70"/>
  <c r="M69" s="1"/>
  <c r="BC69" i="8"/>
  <c r="M79" i="7"/>
  <c r="M78" s="1"/>
  <c r="BC78" i="8"/>
  <c r="AG65" i="7"/>
  <c r="AL65" s="1"/>
  <c r="AM65" s="1"/>
  <c r="AT43"/>
  <c r="AS65"/>
  <c r="AW67"/>
  <c r="AT11"/>
  <c r="AT25"/>
  <c r="AT9"/>
  <c r="AU11"/>
  <c r="AW13"/>
  <c r="AO13"/>
  <c r="AP15"/>
  <c r="AP17"/>
  <c r="AS21"/>
  <c r="AT23"/>
  <c r="AU25"/>
  <c r="AW29"/>
  <c r="AO29"/>
  <c r="AP31"/>
  <c r="O31"/>
  <c r="AG31" s="1"/>
  <c r="AL31" s="1"/>
  <c r="AM31" s="1"/>
  <c r="AQ33"/>
  <c r="AS39"/>
  <c r="AT41"/>
  <c r="AU43"/>
  <c r="AQ47"/>
  <c r="AQ49"/>
  <c r="AS53"/>
  <c r="AS55"/>
  <c r="AS57"/>
  <c r="AS59"/>
  <c r="AS63"/>
  <c r="AT65"/>
  <c r="AW75"/>
  <c r="AO75"/>
  <c r="AP77"/>
  <c r="O79"/>
  <c r="O78" s="1"/>
  <c r="AW16"/>
  <c r="AW11"/>
  <c r="AO11"/>
  <c r="AQ13"/>
  <c r="AR15"/>
  <c r="AR17"/>
  <c r="O17"/>
  <c r="AG17" s="1"/>
  <c r="AW25"/>
  <c r="AO25"/>
  <c r="AQ29"/>
  <c r="AR31"/>
  <c r="AW43"/>
  <c r="AO43"/>
  <c r="AO67"/>
  <c r="AQ40"/>
  <c r="AW9"/>
  <c r="AO9"/>
  <c r="AP11"/>
  <c r="AR13"/>
  <c r="AS15"/>
  <c r="AS17"/>
  <c r="AW23"/>
  <c r="AO23"/>
  <c r="AP25"/>
  <c r="AR29"/>
  <c r="AS31"/>
  <c r="AW41"/>
  <c r="AO41"/>
  <c r="AP43"/>
  <c r="AW65"/>
  <c r="AO65"/>
  <c r="AS67"/>
  <c r="AR75"/>
  <c r="AP9"/>
  <c r="AQ11"/>
  <c r="AS13"/>
  <c r="AT15"/>
  <c r="AT17"/>
  <c r="AW21"/>
  <c r="AO21"/>
  <c r="AP23"/>
  <c r="AQ25"/>
  <c r="O27"/>
  <c r="AG27" s="1"/>
  <c r="AL27" s="1"/>
  <c r="AM27" s="1"/>
  <c r="AS29"/>
  <c r="AT31"/>
  <c r="AW39"/>
  <c r="AO39"/>
  <c r="AP41"/>
  <c r="AQ43"/>
  <c r="AW53"/>
  <c r="AO53"/>
  <c r="AW55"/>
  <c r="AO55"/>
  <c r="AW57"/>
  <c r="AO57"/>
  <c r="AW59"/>
  <c r="AO59"/>
  <c r="AW63"/>
  <c r="AO63"/>
  <c r="AP65"/>
  <c r="AT67"/>
  <c r="O73"/>
  <c r="AG73" s="1"/>
  <c r="AL73" s="1"/>
  <c r="AM73" s="1"/>
  <c r="AS75"/>
  <c r="AT77"/>
  <c r="AR11"/>
  <c r="O11"/>
  <c r="AG11" s="1"/>
  <c r="AT13"/>
  <c r="AR25"/>
  <c r="AT29"/>
  <c r="AR43"/>
  <c r="O43"/>
  <c r="AG43" s="1"/>
  <c r="AP59"/>
  <c r="AP63"/>
  <c r="AQ65"/>
  <c r="AU67"/>
  <c r="O67"/>
  <c r="AG67" s="1"/>
  <c r="AL67" s="1"/>
  <c r="AM67" s="1"/>
  <c r="AT75"/>
  <c r="P71"/>
  <c r="AG13"/>
  <c r="AG59"/>
  <c r="AL59" s="1"/>
  <c r="AM59" s="1"/>
  <c r="AG61"/>
  <c r="N71"/>
  <c r="AJ71"/>
  <c r="AG35"/>
  <c r="AL35" s="1"/>
  <c r="AM35" s="1"/>
  <c r="N45"/>
  <c r="AG19"/>
  <c r="AL19" s="1"/>
  <c r="AM19" s="1"/>
  <c r="AG21"/>
  <c r="AL21" s="1"/>
  <c r="AM21" s="1"/>
  <c r="AG29"/>
  <c r="AG33"/>
  <c r="L45"/>
  <c r="AN71"/>
  <c r="AG41"/>
  <c r="AG49"/>
  <c r="AL49" s="1"/>
  <c r="AM49" s="1"/>
  <c r="AG51"/>
  <c r="AL51" s="1"/>
  <c r="AM51" s="1"/>
  <c r="M7"/>
  <c r="M37"/>
  <c r="M45"/>
  <c r="AI45"/>
  <c r="M71"/>
  <c r="AG63"/>
  <c r="AL63" s="1"/>
  <c r="AM63" s="1"/>
  <c r="L37"/>
  <c r="AI37"/>
  <c r="AJ45"/>
  <c r="AG9"/>
  <c r="AL9" s="1"/>
  <c r="AM9" s="1"/>
  <c r="AG23"/>
  <c r="AG25"/>
  <c r="AG39"/>
  <c r="AL39" s="1"/>
  <c r="AM39" s="1"/>
  <c r="AG75"/>
  <c r="N37"/>
  <c r="AJ37"/>
  <c r="AN37"/>
  <c r="AN45"/>
  <c r="L71"/>
  <c r="AI71"/>
  <c r="O53"/>
  <c r="AG53" s="1"/>
  <c r="P55"/>
  <c r="AG55" s="1"/>
  <c r="P57"/>
  <c r="AG57" s="1"/>
  <c r="AR67"/>
  <c r="O76"/>
  <c r="AG76" s="1"/>
  <c r="AQ76"/>
  <c r="AT76"/>
  <c r="AP74"/>
  <c r="AT74"/>
  <c r="AW74"/>
  <c r="AO72"/>
  <c r="AT72"/>
  <c r="AR70"/>
  <c r="AR69"/>
  <c r="AV70"/>
  <c r="AV69" s="1"/>
  <c r="AR68"/>
  <c r="AT68"/>
  <c r="O66"/>
  <c r="AG66" s="1"/>
  <c r="AP66"/>
  <c r="AW66"/>
  <c r="P64"/>
  <c r="AG64" s="1"/>
  <c r="AL64" s="1"/>
  <c r="AM64" s="1"/>
  <c r="AQ64"/>
  <c r="AQ62"/>
  <c r="AU62"/>
  <c r="AP60"/>
  <c r="AR58"/>
  <c r="AV58"/>
  <c r="O56"/>
  <c r="AG56" s="1"/>
  <c r="AL56" s="1"/>
  <c r="AM56" s="1"/>
  <c r="AR56"/>
  <c r="AV56"/>
  <c r="AS54"/>
  <c r="AW54"/>
  <c r="AR52"/>
  <c r="AV52"/>
  <c r="AP50"/>
  <c r="P48"/>
  <c r="AG48" s="1"/>
  <c r="AQ48"/>
  <c r="AW48"/>
  <c r="AQ46"/>
  <c r="P44"/>
  <c r="AG44" s="1"/>
  <c r="AO44"/>
  <c r="AR44"/>
  <c r="AW44"/>
  <c r="AP42"/>
  <c r="AS42"/>
  <c r="AW42"/>
  <c r="AP40"/>
  <c r="AS38"/>
  <c r="AP36"/>
  <c r="AU36"/>
  <c r="AO34"/>
  <c r="AS34"/>
  <c r="P32"/>
  <c r="AG32" s="1"/>
  <c r="AP32"/>
  <c r="AO30"/>
  <c r="AS30"/>
  <c r="O28"/>
  <c r="AG28" s="1"/>
  <c r="AP28"/>
  <c r="AS28"/>
  <c r="AQ26"/>
  <c r="AS26"/>
  <c r="P24"/>
  <c r="AG24" s="1"/>
  <c r="AQ24"/>
  <c r="AU24"/>
  <c r="AQ22"/>
  <c r="AU22"/>
  <c r="AO20"/>
  <c r="AQ20"/>
  <c r="AV20"/>
  <c r="O18"/>
  <c r="AG18" s="1"/>
  <c r="AP18"/>
  <c r="AT18"/>
  <c r="AV18"/>
  <c r="AP16"/>
  <c r="AP12"/>
  <c r="O10"/>
  <c r="AG10" s="1"/>
  <c r="AR10"/>
  <c r="AU10"/>
  <c r="AR79"/>
  <c r="AR78" s="1"/>
  <c r="AU72"/>
  <c r="O68"/>
  <c r="AG68" s="1"/>
  <c r="AP68"/>
  <c r="AV66"/>
  <c r="AS64"/>
  <c r="AS62"/>
  <c r="AU60"/>
  <c r="O58"/>
  <c r="AG58" s="1"/>
  <c r="AQ58"/>
  <c r="AW58"/>
  <c r="AT56"/>
  <c r="AV54"/>
  <c r="AS50"/>
  <c r="P46"/>
  <c r="AG46" s="1"/>
  <c r="AL46" s="1"/>
  <c r="AM46" s="1"/>
  <c r="AU46"/>
  <c r="AS44"/>
  <c r="AO42"/>
  <c r="O40"/>
  <c r="AG40" s="1"/>
  <c r="O38"/>
  <c r="AG38" s="1"/>
  <c r="AL38" s="1"/>
  <c r="AM38" s="1"/>
  <c r="P36"/>
  <c r="AG36" s="1"/>
  <c r="AQ36"/>
  <c r="O34"/>
  <c r="AG34" s="1"/>
  <c r="AL34" s="1"/>
  <c r="AM34" s="1"/>
  <c r="AP34"/>
  <c r="AS32"/>
  <c r="P30"/>
  <c r="AG30" s="1"/>
  <c r="AT30"/>
  <c r="AU28"/>
  <c r="AO26"/>
  <c r="AT22"/>
  <c r="AV14"/>
  <c r="AO12"/>
  <c r="AU12"/>
  <c r="AQ10"/>
  <c r="P47"/>
  <c r="AG47" s="1"/>
  <c r="AO61"/>
  <c r="AP67"/>
  <c r="AO79"/>
  <c r="AO78" s="1"/>
  <c r="AU79"/>
  <c r="AU78" s="1"/>
  <c r="AO76"/>
  <c r="AW76"/>
  <c r="O74"/>
  <c r="AG74" s="1"/>
  <c r="AL74" s="1"/>
  <c r="AM74" s="1"/>
  <c r="AQ74"/>
  <c r="AU74"/>
  <c r="AR72"/>
  <c r="AW72"/>
  <c r="P70"/>
  <c r="P69" s="1"/>
  <c r="AQ70"/>
  <c r="AQ69" s="1"/>
  <c r="AR66"/>
  <c r="AT66"/>
  <c r="AR64"/>
  <c r="AV64"/>
  <c r="AT62"/>
  <c r="AT60"/>
  <c r="AW60"/>
  <c r="AO58"/>
  <c r="AS58"/>
  <c r="AO56"/>
  <c r="AS56"/>
  <c r="P54"/>
  <c r="AG54" s="1"/>
  <c r="AR54"/>
  <c r="AT54"/>
  <c r="AO52"/>
  <c r="AT52"/>
  <c r="O50"/>
  <c r="AG50" s="1"/>
  <c r="AL50" s="1"/>
  <c r="AM50" s="1"/>
  <c r="AO50"/>
  <c r="AP48"/>
  <c r="AT48"/>
  <c r="AO46"/>
  <c r="AR46"/>
  <c r="AV46"/>
  <c r="AP44"/>
  <c r="AU44"/>
  <c r="AO40"/>
  <c r="AT40"/>
  <c r="AP38"/>
  <c r="AR34"/>
  <c r="AQ32"/>
  <c r="AW32"/>
  <c r="AQ30"/>
  <c r="AU30"/>
  <c r="AO28"/>
  <c r="AP24"/>
  <c r="AT24"/>
  <c r="O22"/>
  <c r="AG22" s="1"/>
  <c r="AP22"/>
  <c r="AS22"/>
  <c r="AW22"/>
  <c r="O20"/>
  <c r="AG20" s="1"/>
  <c r="AL20" s="1"/>
  <c r="AM20" s="1"/>
  <c r="AP20"/>
  <c r="AR20"/>
  <c r="AW20"/>
  <c r="AO18"/>
  <c r="AR18"/>
  <c r="AU18"/>
  <c r="P16"/>
  <c r="AG16" s="1"/>
  <c r="AS16"/>
  <c r="AV16"/>
  <c r="AP14"/>
  <c r="AT14"/>
  <c r="AR12"/>
  <c r="AT12"/>
  <c r="AV12"/>
  <c r="AP10"/>
  <c r="AN69"/>
  <c r="O15"/>
  <c r="AG15" s="1"/>
  <c r="AL15" s="1"/>
  <c r="AM15" s="1"/>
  <c r="AR61"/>
  <c r="AQ67"/>
  <c r="AQ79"/>
  <c r="AQ78"/>
  <c r="AP79"/>
  <c r="AP78"/>
  <c r="AW79"/>
  <c r="AW78" s="1"/>
  <c r="AR76"/>
  <c r="AV76"/>
  <c r="AR74"/>
  <c r="AQ72"/>
  <c r="AO70"/>
  <c r="AO69"/>
  <c r="AU70"/>
  <c r="AU69" s="1"/>
  <c r="AS68"/>
  <c r="AV68"/>
  <c r="AQ66"/>
  <c r="AU66"/>
  <c r="AO64"/>
  <c r="AU64"/>
  <c r="AR62"/>
  <c r="AV62"/>
  <c r="AO60"/>
  <c r="AS60"/>
  <c r="AP58"/>
  <c r="AU58"/>
  <c r="AQ56"/>
  <c r="AO54"/>
  <c r="AU52"/>
  <c r="AW52"/>
  <c r="AR50"/>
  <c r="AU50"/>
  <c r="AR48"/>
  <c r="AU48"/>
  <c r="AS46"/>
  <c r="O42"/>
  <c r="AG42" s="1"/>
  <c r="AL42" s="1"/>
  <c r="AM42" s="1"/>
  <c r="AR42"/>
  <c r="AU42"/>
  <c r="AS40"/>
  <c r="AV40"/>
  <c r="AQ38"/>
  <c r="AV38"/>
  <c r="AS36"/>
  <c r="AV36"/>
  <c r="AQ34"/>
  <c r="AW34"/>
  <c r="AR32"/>
  <c r="AU32"/>
  <c r="AP30"/>
  <c r="AW30"/>
  <c r="AT28"/>
  <c r="AP26"/>
  <c r="AU26"/>
  <c r="AR24"/>
  <c r="AV24"/>
  <c r="AS20"/>
  <c r="AU20"/>
  <c r="AQ16"/>
  <c r="AU16"/>
  <c r="O14"/>
  <c r="AG14" s="1"/>
  <c r="AQ14"/>
  <c r="AU14"/>
  <c r="AS10"/>
  <c r="AW10"/>
  <c r="L69"/>
  <c r="AN78"/>
  <c r="AS79"/>
  <c r="AS78"/>
  <c r="AP76"/>
  <c r="AU76"/>
  <c r="AS74"/>
  <c r="AV74"/>
  <c r="O72"/>
  <c r="AG72" s="1"/>
  <c r="AL72" s="1"/>
  <c r="AM72" s="1"/>
  <c r="AP72"/>
  <c r="AV72"/>
  <c r="AS70"/>
  <c r="AO68"/>
  <c r="AO66"/>
  <c r="AW64"/>
  <c r="O62"/>
  <c r="AG62" s="1"/>
  <c r="AL62" s="1"/>
  <c r="AM62" s="1"/>
  <c r="AW62"/>
  <c r="O60"/>
  <c r="AG60" s="1"/>
  <c r="AR60"/>
  <c r="AW56"/>
  <c r="AQ54"/>
  <c r="O52"/>
  <c r="AG52" s="1"/>
  <c r="AL52" s="1"/>
  <c r="AM52" s="1"/>
  <c r="AQ50"/>
  <c r="AW50"/>
  <c r="AV44"/>
  <c r="AT42"/>
  <c r="AU40"/>
  <c r="AU38"/>
  <c r="AW36"/>
  <c r="AU34"/>
  <c r="AV28"/>
  <c r="O26"/>
  <c r="AG26" s="1"/>
  <c r="AL26" s="1"/>
  <c r="AM26" s="1"/>
  <c r="AW26"/>
  <c r="AS18"/>
  <c r="AT16"/>
  <c r="AR14"/>
  <c r="O12"/>
  <c r="AG12" s="1"/>
  <c r="AL12" s="1"/>
  <c r="AM12" s="1"/>
  <c r="AS12"/>
  <c r="AP70"/>
  <c r="AP69" s="1"/>
  <c r="AT70"/>
  <c r="AT69" s="1"/>
  <c r="AQ68"/>
  <c r="AU68"/>
  <c r="AP64"/>
  <c r="AQ60"/>
  <c r="AP56"/>
  <c r="AP54"/>
  <c r="AT50"/>
  <c r="AO48"/>
  <c r="AS48"/>
  <c r="AP46"/>
  <c r="AT46"/>
  <c r="AQ44"/>
  <c r="AQ42"/>
  <c r="AR40"/>
  <c r="AO38"/>
  <c r="AT38"/>
  <c r="AR36"/>
  <c r="AT34"/>
  <c r="AT32"/>
  <c r="AR30"/>
  <c r="AQ28"/>
  <c r="AR28"/>
  <c r="AR26"/>
  <c r="AT26"/>
  <c r="AO24"/>
  <c r="AS24"/>
  <c r="AO22"/>
  <c r="AR22"/>
  <c r="AQ18"/>
  <c r="AR16"/>
  <c r="AO14"/>
  <c r="AS14"/>
  <c r="AO10"/>
  <c r="AT10"/>
  <c r="BL7" i="8"/>
  <c r="BE37"/>
  <c r="BC45"/>
  <c r="BE7"/>
  <c r="BD45"/>
  <c r="BM45"/>
  <c r="BC7"/>
  <c r="BM37"/>
  <c r="BM7"/>
  <c r="BL37"/>
  <c r="BD7"/>
  <c r="BC37"/>
  <c r="BE45"/>
  <c r="BL45"/>
  <c r="BD37"/>
  <c r="BC71"/>
  <c r="BD71"/>
  <c r="BE71"/>
  <c r="BL71"/>
  <c r="BM71"/>
  <c r="AI8" i="7"/>
  <c r="AI7" s="1"/>
  <c r="AN8"/>
  <c r="AS8" s="1"/>
  <c r="AW8"/>
  <c r="AJ8"/>
  <c r="AJ7" s="1"/>
  <c r="N8"/>
  <c r="L8"/>
  <c r="P8"/>
  <c r="J5" i="8"/>
  <c r="J6" s="1"/>
  <c r="AT8" i="7"/>
  <c r="AR8"/>
  <c r="AQ8"/>
  <c r="AV8"/>
  <c r="AP8"/>
  <c r="AU8"/>
  <c r="AO8"/>
  <c r="K5" i="8"/>
  <c r="K6" s="1"/>
  <c r="L5"/>
  <c r="M5" s="1"/>
  <c r="AY77" i="7" l="1"/>
  <c r="AZ77" s="1"/>
  <c r="N79"/>
  <c r="N78" s="1"/>
  <c r="N70"/>
  <c r="N69" s="1"/>
  <c r="AY65"/>
  <c r="AZ65" s="1"/>
  <c r="AL11"/>
  <c r="AM11" s="1"/>
  <c r="AY11" s="1"/>
  <c r="AZ11" s="1"/>
  <c r="AL43"/>
  <c r="AM43" s="1"/>
  <c r="AY43" s="1"/>
  <c r="AZ43" s="1"/>
  <c r="AL17"/>
  <c r="AM17" s="1"/>
  <c r="AY17" s="1"/>
  <c r="AZ17" s="1"/>
  <c r="M6" i="8"/>
  <c r="N5"/>
  <c r="L6"/>
  <c r="AL23" i="7"/>
  <c r="AM23" s="1"/>
  <c r="AY23" s="1"/>
  <c r="AZ23" s="1"/>
  <c r="AY27"/>
  <c r="AZ27" s="1"/>
  <c r="AL33"/>
  <c r="AM33" s="1"/>
  <c r="AY33" s="1"/>
  <c r="AZ33" s="1"/>
  <c r="AL41"/>
  <c r="AM41" s="1"/>
  <c r="AY41" s="1"/>
  <c r="AZ41" s="1"/>
  <c r="AY49"/>
  <c r="AZ49" s="1"/>
  <c r="AY59"/>
  <c r="AZ59" s="1"/>
  <c r="AL75"/>
  <c r="AM75" s="1"/>
  <c r="AY75" s="1"/>
  <c r="AZ75" s="1"/>
  <c r="AY72"/>
  <c r="AZ72" s="1"/>
  <c r="AL58"/>
  <c r="AM58" s="1"/>
  <c r="AY58" s="1"/>
  <c r="AZ58" s="1"/>
  <c r="AL54"/>
  <c r="AM54" s="1"/>
  <c r="AY54" s="1"/>
  <c r="AZ54" s="1"/>
  <c r="AL48"/>
  <c r="AM48" s="1"/>
  <c r="AY48" s="1"/>
  <c r="AZ48" s="1"/>
  <c r="AL32"/>
  <c r="AM32" s="1"/>
  <c r="AY32" s="1"/>
  <c r="AZ32" s="1"/>
  <c r="AL28"/>
  <c r="AM28" s="1"/>
  <c r="AY28" s="1"/>
  <c r="AZ28" s="1"/>
  <c r="AL22"/>
  <c r="AM22" s="1"/>
  <c r="AY22" s="1"/>
  <c r="AZ22" s="1"/>
  <c r="AY20"/>
  <c r="AZ20" s="1"/>
  <c r="AL18"/>
  <c r="AM18" s="1"/>
  <c r="AY18" s="1"/>
  <c r="AZ18" s="1"/>
  <c r="AL10"/>
  <c r="AM10" s="1"/>
  <c r="AY10" s="1"/>
  <c r="AZ10" s="1"/>
  <c r="N7"/>
  <c r="AL13"/>
  <c r="AM13" s="1"/>
  <c r="AY13" s="1"/>
  <c r="AZ13" s="1"/>
  <c r="AL29"/>
  <c r="AM29" s="1"/>
  <c r="AY29" s="1"/>
  <c r="AZ29" s="1"/>
  <c r="AY51"/>
  <c r="AZ51" s="1"/>
  <c r="AL53"/>
  <c r="AM53" s="1"/>
  <c r="AY53" s="1"/>
  <c r="AZ53" s="1"/>
  <c r="AL55"/>
  <c r="AM55" s="1"/>
  <c r="AY55" s="1"/>
  <c r="AZ55" s="1"/>
  <c r="AL57"/>
  <c r="AM57" s="1"/>
  <c r="AY57" s="1"/>
  <c r="AZ57" s="1"/>
  <c r="AL66"/>
  <c r="AM66" s="1"/>
  <c r="AY66" s="1"/>
  <c r="AZ66" s="1"/>
  <c r="AL60"/>
  <c r="AM60" s="1"/>
  <c r="AY60" s="1"/>
  <c r="AZ60" s="1"/>
  <c r="AY50"/>
  <c r="AZ50" s="1"/>
  <c r="AY42"/>
  <c r="AZ42" s="1"/>
  <c r="AY38"/>
  <c r="AZ38" s="1"/>
  <c r="AY34"/>
  <c r="AZ34" s="1"/>
  <c r="AY26"/>
  <c r="AZ26" s="1"/>
  <c r="AL14"/>
  <c r="AM14" s="1"/>
  <c r="AY14" s="1"/>
  <c r="AZ14" s="1"/>
  <c r="AN7"/>
  <c r="AN80" s="1"/>
  <c r="AS69"/>
  <c r="O8"/>
  <c r="O7" s="1"/>
  <c r="AY9"/>
  <c r="AZ9" s="1"/>
  <c r="AY15"/>
  <c r="AZ15" s="1"/>
  <c r="AL25"/>
  <c r="AM25" s="1"/>
  <c r="AY25" s="1"/>
  <c r="AZ25" s="1"/>
  <c r="AL47"/>
  <c r="AM47" s="1"/>
  <c r="AY47" s="1"/>
  <c r="AZ47" s="1"/>
  <c r="AL61"/>
  <c r="AM61" s="1"/>
  <c r="AY61" s="1"/>
  <c r="AZ61" s="1"/>
  <c r="AY63"/>
  <c r="AZ63" s="1"/>
  <c r="AY73"/>
  <c r="AZ73" s="1"/>
  <c r="AY74"/>
  <c r="AZ74" s="1"/>
  <c r="AY62"/>
  <c r="AZ62" s="1"/>
  <c r="AY56"/>
  <c r="AZ56" s="1"/>
  <c r="AY52"/>
  <c r="AZ52" s="1"/>
  <c r="AY46"/>
  <c r="AZ46" s="1"/>
  <c r="AL40"/>
  <c r="AM40" s="1"/>
  <c r="AY40" s="1"/>
  <c r="AZ40" s="1"/>
  <c r="AL30"/>
  <c r="AM30" s="1"/>
  <c r="AY30" s="1"/>
  <c r="AZ30" s="1"/>
  <c r="AL24"/>
  <c r="AM24" s="1"/>
  <c r="AY24" s="1"/>
  <c r="AZ24" s="1"/>
  <c r="AY12"/>
  <c r="AZ12" s="1"/>
  <c r="P37"/>
  <c r="AY19"/>
  <c r="AZ19" s="1"/>
  <c r="AY31"/>
  <c r="AZ31" s="1"/>
  <c r="AY35"/>
  <c r="AZ35" s="1"/>
  <c r="AY39"/>
  <c r="AZ39" s="1"/>
  <c r="AY67"/>
  <c r="AZ67" s="1"/>
  <c r="AL76"/>
  <c r="AM76" s="1"/>
  <c r="AY76" s="1"/>
  <c r="AZ76" s="1"/>
  <c r="AL68"/>
  <c r="AM68" s="1"/>
  <c r="AY68" s="1"/>
  <c r="AZ68" s="1"/>
  <c r="AY64"/>
  <c r="AZ64" s="1"/>
  <c r="AL36"/>
  <c r="AM36" s="1"/>
  <c r="AY36" s="1"/>
  <c r="AZ36" s="1"/>
  <c r="AL16"/>
  <c r="AM16" s="1"/>
  <c r="AY16" s="1"/>
  <c r="AZ16" s="1"/>
  <c r="AS71"/>
  <c r="AY21"/>
  <c r="AZ21" s="1"/>
  <c r="AL44"/>
  <c r="AM44" s="1"/>
  <c r="AY44" s="1"/>
  <c r="AZ44" s="1"/>
  <c r="L7"/>
  <c r="L80"/>
  <c r="AG71"/>
  <c r="AT71"/>
  <c r="AQ7"/>
  <c r="AW7"/>
  <c r="O37"/>
  <c r="AT37"/>
  <c r="AW37"/>
  <c r="O45"/>
  <c r="AG45"/>
  <c r="AP45"/>
  <c r="AU45"/>
  <c r="AP71"/>
  <c r="P7"/>
  <c r="AV7"/>
  <c r="AO37"/>
  <c r="AV37"/>
  <c r="AS45"/>
  <c r="AO71"/>
  <c r="AJ80"/>
  <c r="AS7"/>
  <c r="AG37"/>
  <c r="AP37"/>
  <c r="AU37"/>
  <c r="AQ45"/>
  <c r="O71"/>
  <c r="AW71"/>
  <c r="AP7"/>
  <c r="AU7"/>
  <c r="AS37"/>
  <c r="AR45"/>
  <c r="AW45"/>
  <c r="AT7"/>
  <c r="AR37"/>
  <c r="AO45"/>
  <c r="AV45"/>
  <c r="AQ71"/>
  <c r="AU71"/>
  <c r="AI80"/>
  <c r="M80"/>
  <c r="AO7"/>
  <c r="AR7"/>
  <c r="AQ37"/>
  <c r="P45"/>
  <c r="AT45"/>
  <c r="AR71"/>
  <c r="AV71"/>
  <c r="AG79" l="1"/>
  <c r="AG78" s="1"/>
  <c r="AG70"/>
  <c r="AL70" s="1"/>
  <c r="AL69" s="1"/>
  <c r="N80"/>
  <c r="O5" i="8"/>
  <c r="N6"/>
  <c r="AW80" i="7"/>
  <c r="AQ80"/>
  <c r="AM37"/>
  <c r="AZ71"/>
  <c r="P80"/>
  <c r="AM45"/>
  <c r="AY45"/>
  <c r="AY71"/>
  <c r="AV80"/>
  <c r="AR80"/>
  <c r="AL37"/>
  <c r="AL45"/>
  <c r="AZ45"/>
  <c r="AT80"/>
  <c r="AP80"/>
  <c r="AZ37"/>
  <c r="AL71"/>
  <c r="AS80"/>
  <c r="AO80"/>
  <c r="O80"/>
  <c r="AM71"/>
  <c r="AU80"/>
  <c r="AY37"/>
  <c r="AG8"/>
  <c r="AL8" s="1"/>
  <c r="AM8" s="1"/>
  <c r="AY8" s="1"/>
  <c r="AZ8" s="1"/>
  <c r="AZ7" s="1"/>
  <c r="AL79" l="1"/>
  <c r="AL78" s="1"/>
  <c r="AM70"/>
  <c r="AM69" s="1"/>
  <c r="AG69"/>
  <c r="O6" i="8"/>
  <c r="P5"/>
  <c r="AL7" i="7"/>
  <c r="AG7"/>
  <c r="AG80" s="1"/>
  <c r="AM7"/>
  <c r="AY7"/>
  <c r="AL80" l="1"/>
  <c r="AM79"/>
  <c r="AM78" s="1"/>
  <c r="AY70"/>
  <c r="AY69" s="1"/>
  <c r="P6" i="8"/>
  <c r="Q5"/>
  <c r="AM80" i="7"/>
  <c r="AY79" l="1"/>
  <c r="AY78" s="1"/>
  <c r="AY80" s="1"/>
  <c r="AZ70"/>
  <c r="AZ69" s="1"/>
  <c r="Q6" i="8"/>
  <c r="R5"/>
  <c r="AZ79" i="7" l="1"/>
  <c r="AZ78" s="1"/>
  <c r="AZ80" s="1"/>
  <c r="R6" i="8"/>
  <c r="S5"/>
  <c r="S6" l="1"/>
  <c r="T5"/>
  <c r="T6" l="1"/>
  <c r="U5"/>
  <c r="U6" l="1"/>
  <c r="V5"/>
  <c r="V6" l="1"/>
  <c r="W5"/>
  <c r="W6" l="1"/>
  <c r="X5"/>
  <c r="X6" l="1"/>
  <c r="Y5"/>
  <c r="Y6" l="1"/>
  <c r="Z5"/>
  <c r="Z6" l="1"/>
  <c r="AA5"/>
  <c r="AA6" l="1"/>
  <c r="AB5"/>
  <c r="AB6" l="1"/>
  <c r="AC5"/>
  <c r="AC6" l="1"/>
  <c r="AD5"/>
  <c r="AD6" l="1"/>
  <c r="AE5"/>
  <c r="AE6" l="1"/>
  <c r="AF5"/>
  <c r="AF6" l="1"/>
  <c r="AG5"/>
  <c r="AH5" l="1"/>
  <c r="AG6"/>
  <c r="AH6" l="1"/>
  <c r="AI5"/>
  <c r="AI6" l="1"/>
  <c r="AJ5"/>
  <c r="AJ6" l="1"/>
  <c r="AK5"/>
  <c r="AL5" l="1"/>
  <c r="AK6"/>
  <c r="AL6" l="1"/>
  <c r="AM5"/>
  <c r="AM6" l="1"/>
  <c r="AN5"/>
  <c r="AN6" s="1"/>
</calcChain>
</file>

<file path=xl/sharedStrings.xml><?xml version="1.0" encoding="utf-8"?>
<sst xmlns="http://schemas.openxmlformats.org/spreadsheetml/2006/main" count="879" uniqueCount="299">
  <si>
    <t>BẢNG CHẤM CÔNG</t>
  </si>
  <si>
    <r>
      <t>Tháng 11 năm 2019</t>
    </r>
    <r>
      <rPr>
        <i/>
        <sz val="12"/>
        <color rgb="FFFF0000"/>
        <rFont val="Calibri"/>
      </rPr>
      <t xml:space="preserve"> (từ ngày: 10/26/2019 - đến ngày: 11/25/2019)</t>
    </r>
  </si>
  <si>
    <t>STT</t>
  </si>
  <si>
    <t xml:space="preserve">Mã AC </t>
  </si>
  <si>
    <t>Mã Nhân Viên</t>
  </si>
  <si>
    <t>Họ và tên</t>
  </si>
  <si>
    <t>Chức 
vụ</t>
  </si>
  <si>
    <r>
      <t xml:space="preserve">Ngày gia nhập / </t>
    </r>
    <r>
      <rPr>
        <b/>
        <sz val="11"/>
        <color rgb="FFFF0000"/>
        <rFont val="Calibri"/>
      </rPr>
      <t>Ngày thôi việc</t>
    </r>
  </si>
  <si>
    <t>View
Inv.</t>
  </si>
  <si>
    <t>Phân loại giờ công</t>
  </si>
  <si>
    <t>NGÀY TRONG THÁNG</t>
  </si>
  <si>
    <t>Tổng cộng</t>
  </si>
  <si>
    <t>NGHỈ VẮNG</t>
  </si>
  <si>
    <t>Tổng Công + (Vắng có lương: PN  + CT + KH+ PT)</t>
  </si>
  <si>
    <t>Vắng không lương, có BHXH: PB + TS</t>
  </si>
  <si>
    <t>Vắng vi phạm nội quy: OP + TRE+SOM +K.THE</t>
  </si>
  <si>
    <t>TĂNG CA</t>
  </si>
  <si>
    <t>Tổng giờ tăng ca chưa nhân hệ số</t>
  </si>
  <si>
    <t>Tổng giờ tăng ca có nhân hệ số</t>
  </si>
  <si>
    <t>Hidden
Column</t>
  </si>
  <si>
    <t>PN: Phép thường niên</t>
  </si>
  <si>
    <t>CT: Nghỉ đi công tác</t>
  </si>
  <si>
    <t>KH: Kết hôn (có lương)</t>
  </si>
  <si>
    <t>PT: Tang chế (có lương)</t>
  </si>
  <si>
    <t>PB: Phép bệnh</t>
  </si>
  <si>
    <t>TS: 
Thai sản</t>
  </si>
  <si>
    <t>NH70: Nghỉ hưởng 70%</t>
  </si>
  <si>
    <t>PP: Phép không lương</t>
  </si>
  <si>
    <t>OP: Nghỉ không phép</t>
  </si>
  <si>
    <t>TRE: 
Đi làm trễ</t>
  </si>
  <si>
    <t>SOM: 
Đi về sớm</t>
  </si>
  <si>
    <t>K.THE: Không bấm thẻ</t>
  </si>
  <si>
    <t>N.LE: Ngày lễ</t>
  </si>
  <si>
    <t>OT 150%</t>
  </si>
  <si>
    <t>OT 195%</t>
  </si>
  <si>
    <t>OT 200%</t>
  </si>
  <si>
    <t>OT 260%</t>
  </si>
  <si>
    <t>OT 300%</t>
  </si>
  <si>
    <t>OT 390%</t>
  </si>
  <si>
    <t>Sản xuất</t>
  </si>
  <si>
    <t>-</t>
  </si>
  <si>
    <t>C</t>
  </si>
  <si>
    <t>CNSX</t>
  </si>
  <si>
    <t>+</t>
  </si>
  <si>
    <t>W</t>
  </si>
  <si>
    <t>Công nhân</t>
  </si>
  <si>
    <t>─</t>
  </si>
  <si>
    <t>Lab.</t>
  </si>
  <si>
    <t>NV KN</t>
  </si>
  <si>
    <t>CN KN</t>
  </si>
  <si>
    <t>Kế toán</t>
  </si>
  <si>
    <t>Thủ kho</t>
  </si>
  <si>
    <t xml:space="preserve">Tài xế </t>
  </si>
  <si>
    <t>NV chứng từ XNK</t>
  </si>
  <si>
    <t>Bảo vệ</t>
  </si>
  <si>
    <t>Kế Toán</t>
  </si>
  <si>
    <t>Tạp vụ</t>
  </si>
  <si>
    <t>Nhân sự</t>
  </si>
  <si>
    <t>Kế toán trưởng</t>
  </si>
  <si>
    <t>Bảo trì.</t>
  </si>
  <si>
    <t>Bảo trì</t>
  </si>
  <si>
    <t>Marketing</t>
  </si>
  <si>
    <t>Ghi chú:</t>
  </si>
  <si>
    <t>Tổng cộng:</t>
  </si>
  <si>
    <t>Giờ tăng ca ngày làm bình thường từ 6:00 - 22:00</t>
  </si>
  <si>
    <t>Giờ tăng ca đêm ngày làm bình thường từ 22:00 - 6:00 (bao gồm phụ cấp ca đêm 30%)</t>
  </si>
  <si>
    <t>Giờ tăng ca ngày nghỉ tuần từ 6:00 - 22:00</t>
  </si>
  <si>
    <t>Giờ tăng ca đêm ngày nghỉ tuần từ 22:00 - 6:00 (bao gồm phụ cấp ca đêm 30%)</t>
  </si>
  <si>
    <t>Giờ tăng ca ngày lễ từ 6:00 - 22:00</t>
  </si>
  <si>
    <t>Giờ tăng ca đêm ngày lễ từ 22:00 - 6:00 (bao gồm phụ cấp ca đêm 30%)</t>
  </si>
  <si>
    <t>BẢNG LƯƠNG</t>
  </si>
  <si>
    <r>
      <rPr>
        <i/>
        <u/>
        <sz val="11"/>
        <color theme="1"/>
        <rFont val="Calibri"/>
      </rPr>
      <t>Đơn vị tính:</t>
    </r>
    <r>
      <rPr>
        <u/>
        <sz val="11"/>
        <color theme="1"/>
        <rFont val="Calibri"/>
      </rPr>
      <t xml:space="preserve"> Việt Nam Đồng</t>
    </r>
  </si>
  <si>
    <t>Mã AC</t>
  </si>
  <si>
    <r>
      <t xml:space="preserve">Ngày gia nhập / </t>
    </r>
    <r>
      <rPr>
        <b/>
        <sz val="11"/>
        <color rgb="FFFF0000"/>
        <rFont val="Calibri"/>
      </rPr>
      <t xml:space="preserve"> thôi việc</t>
    </r>
  </si>
  <si>
    <r>
      <t xml:space="preserve">Lương
Cơ Bản
</t>
    </r>
    <r>
      <rPr>
        <sz val="11"/>
        <color theme="1" tint="0.499984740745262"/>
        <rFont val="Calibri"/>
      </rPr>
      <t>(</t>
    </r>
    <r>
      <rPr>
        <i/>
        <sz val="9"/>
        <color theme="1" tint="0.499984740745262"/>
        <rFont val="Calibri"/>
      </rPr>
      <t>Lấy từ chức năng quản lý Hồ Sơ Nhân Viên</t>
    </r>
    <r>
      <rPr>
        <sz val="11"/>
        <color theme="1" tint="0.499984740745262"/>
        <rFont val="Calibri"/>
      </rPr>
      <t>)</t>
    </r>
  </si>
  <si>
    <r>
      <t xml:space="preserve">Tổng giờ công quy định
</t>
    </r>
    <r>
      <rPr>
        <sz val="11"/>
        <color theme="1" tint="0.499984740745262"/>
        <rFont val="Calibri"/>
      </rPr>
      <t>(</t>
    </r>
    <r>
      <rPr>
        <i/>
        <sz val="9"/>
        <color theme="1" tint="0.499984740745262"/>
        <rFont val="Calibri"/>
      </rPr>
      <t>Lấy từ phân hệ Tính Công</t>
    </r>
    <r>
      <rPr>
        <sz val="11"/>
        <color theme="1" tint="0.499984740745262"/>
        <rFont val="Calibri"/>
      </rPr>
      <t>)</t>
    </r>
  </si>
  <si>
    <r>
      <t xml:space="preserve">Lương
Cơ Bản cho 01 giờ công
</t>
    </r>
    <r>
      <rPr>
        <sz val="11"/>
        <color theme="1" tint="0.499984740745262"/>
        <rFont val="Calibri"/>
      </rPr>
      <t>(</t>
    </r>
    <r>
      <rPr>
        <i/>
        <sz val="9"/>
        <color theme="1" tint="0.499984740745262"/>
        <rFont val="Calibri"/>
      </rPr>
      <t xml:space="preserve">bằng cột [3] </t>
    </r>
    <r>
      <rPr>
        <i/>
        <sz val="9"/>
        <color rgb="FFFF0000"/>
        <rFont val="Calibri"/>
      </rPr>
      <t>chia</t>
    </r>
    <r>
      <rPr>
        <i/>
        <sz val="9"/>
        <color theme="1" tint="0.499984740745262"/>
        <rFont val="Calibri"/>
      </rPr>
      <t xml:space="preserve"> cột [4]</t>
    </r>
    <r>
      <rPr>
        <sz val="11"/>
        <color theme="1" tint="0.499984740745262"/>
        <rFont val="Calibri"/>
      </rPr>
      <t>)</t>
    </r>
  </si>
  <si>
    <r>
      <t>Hệ số giờ công (</t>
    </r>
    <r>
      <rPr>
        <i/>
        <sz val="9"/>
        <color theme="0" tint="-0.499984740745262"/>
        <rFont val="Calibri"/>
      </rPr>
      <t xml:space="preserve">Tổng công + Vắng có lương: PN  + CT + KH+ PT từ bảng công bằng </t>
    </r>
    <r>
      <rPr>
        <i/>
        <sz val="9"/>
        <color rgb="FFFF0000"/>
        <rFont val="Calibri"/>
      </rPr>
      <t xml:space="preserve"> chia</t>
    </r>
    <r>
      <rPr>
        <i/>
        <sz val="9"/>
        <color theme="0" tint="-0.499984740745262"/>
        <rFont val="Calibri"/>
      </rPr>
      <t xml:space="preserve"> cột [4]</t>
    </r>
    <r>
      <rPr>
        <sz val="11"/>
        <rFont val="Calibri"/>
      </rPr>
      <t>)</t>
    </r>
  </si>
  <si>
    <r>
      <t xml:space="preserve">Tiền lương theo giờ công thực tế
</t>
    </r>
    <r>
      <rPr>
        <sz val="11"/>
        <color theme="1" tint="0.499984740745262"/>
        <rFont val="Calibri"/>
      </rPr>
      <t>(</t>
    </r>
    <r>
      <rPr>
        <i/>
        <sz val="9"/>
        <color theme="1" tint="0.499984740745262"/>
        <rFont val="Calibri"/>
      </rPr>
      <t xml:space="preserve">cột [3] </t>
    </r>
    <r>
      <rPr>
        <i/>
        <sz val="9"/>
        <color rgb="FF0066FF"/>
        <rFont val="Calibri"/>
      </rPr>
      <t>nhân</t>
    </r>
    <r>
      <rPr>
        <i/>
        <sz val="9"/>
        <color theme="1" tint="0.499984740745262"/>
        <rFont val="Calibri"/>
      </rPr>
      <t xml:space="preserve"> cột [6]</t>
    </r>
    <r>
      <rPr>
        <sz val="11"/>
        <color theme="1" tint="0.499984740745262"/>
        <rFont val="Calibri"/>
      </rPr>
      <t>)</t>
    </r>
  </si>
  <si>
    <r>
      <t xml:space="preserve">Tiền lương Tăng ca đã nhân hệ số </t>
    </r>
    <r>
      <rPr>
        <b/>
        <sz val="9"/>
        <color theme="0" tint="-0.499984740745262"/>
        <rFont val="Calibri"/>
      </rPr>
      <t>(</t>
    </r>
    <r>
      <rPr>
        <i/>
        <sz val="9"/>
        <color theme="0" tint="-0.499984740745262"/>
        <rFont val="Calibri"/>
      </rPr>
      <t xml:space="preserve">Vlookup cột Tổng giờ tăng ca có nhân hệ số ở Bảng công  </t>
    </r>
    <r>
      <rPr>
        <i/>
        <sz val="9"/>
        <color rgb="FF0066FF"/>
        <rFont val="Calibri"/>
      </rPr>
      <t>nhân</t>
    </r>
    <r>
      <rPr>
        <i/>
        <sz val="9"/>
        <color theme="0" tint="-0.499984740745262"/>
        <rFont val="Calibri"/>
      </rPr>
      <t xml:space="preserve"> cột [5] )</t>
    </r>
  </si>
  <si>
    <r>
      <t xml:space="preserve">Tiền lương Nghỉ hưởng 70% 
</t>
    </r>
    <r>
      <rPr>
        <i/>
        <sz val="9"/>
        <color theme="0" tint="-0.499984740745262"/>
        <rFont val="Calibri"/>
      </rPr>
      <t xml:space="preserve">(Vlookup cột Vắng hưởng 70% ở Bảng công  </t>
    </r>
    <r>
      <rPr>
        <i/>
        <sz val="9"/>
        <color rgb="FF0066FF"/>
        <rFont val="Calibri"/>
      </rPr>
      <t>nhân</t>
    </r>
    <r>
      <rPr>
        <i/>
        <sz val="9"/>
        <color theme="0" tint="-0.499984740745262"/>
        <rFont val="Calibri"/>
      </rPr>
      <t xml:space="preserve"> cột [5] </t>
    </r>
    <r>
      <rPr>
        <i/>
        <sz val="9"/>
        <color rgb="FF0066FF"/>
        <rFont val="Calibri"/>
      </rPr>
      <t>nhân</t>
    </r>
    <r>
      <rPr>
        <i/>
        <sz val="9"/>
        <color theme="0" tint="-0.499984740745262"/>
        <rFont val="Calibri"/>
      </rPr>
      <t xml:space="preserve"> 0.7 )</t>
    </r>
  </si>
  <si>
    <t>Tiền hoàn trả tháng trước</t>
  </si>
  <si>
    <t>Phụ cấp</t>
  </si>
  <si>
    <t>Ma chay / cưới hỏi / tai nạn / bệnh nghề nghiệp</t>
  </si>
  <si>
    <t>Vi phạm nội quy Trễ / Sớm / Vắng không phép</t>
  </si>
  <si>
    <t>Trừ khác</t>
  </si>
  <si>
    <r>
      <t xml:space="preserve">TỔNG THU NHẬP
</t>
    </r>
    <r>
      <rPr>
        <i/>
        <sz val="9"/>
        <color rgb="FF0066FF"/>
        <rFont val="Calibri"/>
      </rPr>
      <t xml:space="preserve">(Bằng SUM từ cột [7] đến cột [23] </t>
    </r>
    <r>
      <rPr>
        <i/>
        <sz val="9"/>
        <color rgb="FFFF0000"/>
        <rFont val="Calibri"/>
      </rPr>
      <t>trừ SUM cột [24] đến [25] )</t>
    </r>
  </si>
  <si>
    <t>Số người phụ thuộc giảm trừ gia cảnh (GTGC)</t>
  </si>
  <si>
    <t>Khoản trừ trước khi tính thuế</t>
  </si>
  <si>
    <r>
      <t xml:space="preserve">THU NHẬP CHỊU THUẾ TNCN
</t>
    </r>
    <r>
      <rPr>
        <i/>
        <sz val="9"/>
        <rFont val="Calibri"/>
      </rPr>
      <t xml:space="preserve">(bằng cột [26] - </t>
    </r>
    <r>
      <rPr>
        <i/>
        <sz val="9"/>
        <color rgb="FFFF0000"/>
        <rFont val="Calibri"/>
      </rPr>
      <t>trừ SUM cột [28] đến [30])</t>
    </r>
  </si>
  <si>
    <t>Thuế 
TNCN</t>
  </si>
  <si>
    <r>
      <t xml:space="preserve">Lương
đóng bảo hiểm 
</t>
    </r>
    <r>
      <rPr>
        <i/>
        <sz val="9"/>
        <rFont val="Calibri"/>
      </rPr>
      <t>(bằng cột [3])</t>
    </r>
  </si>
  <si>
    <t>Trích vào Chi phí Doanh nghiệp</t>
  </si>
  <si>
    <t>Trích vào Lương nhân viên</t>
  </si>
  <si>
    <t>Tiền tạm
ứng</t>
  </si>
  <si>
    <r>
      <t xml:space="preserve">Thực lĩnh của nhân viên 
</t>
    </r>
    <r>
      <rPr>
        <i/>
        <sz val="9"/>
        <rFont val="Calibri"/>
      </rPr>
      <t>(bằng cột [26]</t>
    </r>
    <r>
      <rPr>
        <i/>
        <sz val="9"/>
        <color rgb="FFFF0000"/>
        <rFont val="Calibri"/>
      </rPr>
      <t xml:space="preserve"> trừ cột [32] trừ cột [42] trừ cột [43])</t>
    </r>
  </si>
  <si>
    <r>
      <t xml:space="preserve">Thực chi của doanh nghiệp
</t>
    </r>
    <r>
      <rPr>
        <i/>
        <sz val="9"/>
        <rFont val="Calibri"/>
      </rPr>
      <t>(bằng cột [38] cộng cột [44])</t>
    </r>
  </si>
  <si>
    <t>Ghi Chú</t>
  </si>
  <si>
    <t>Môi trường</t>
  </si>
  <si>
    <t>Thâm niên</t>
  </si>
  <si>
    <t>Chức vụ / Trách nhiệm</t>
  </si>
  <si>
    <t>Chuyên cần</t>
  </si>
  <si>
    <t>Bằng cấp</t>
  </si>
  <si>
    <t>Thưởng khác / Phụ cấp khác</t>
  </si>
  <si>
    <t>Tiền cơm</t>
  </si>
  <si>
    <t>Đồng phục</t>
  </si>
  <si>
    <t>Điện thoại</t>
  </si>
  <si>
    <t>Nhà ở</t>
  </si>
  <si>
    <t>Đi lại</t>
  </si>
  <si>
    <t>Hỗ trợ nuôi con nhỏ …</t>
  </si>
  <si>
    <t>Tiền GTGC  mỗi người 3,6tr  + Giảm trừ bản thân 9 triệu</t>
  </si>
  <si>
    <r>
      <t xml:space="preserve">Tổng các loại phụ cấp 
</t>
    </r>
    <r>
      <rPr>
        <i/>
        <sz val="9"/>
        <rFont val="Calibri"/>
      </rPr>
      <t>(SUM từ cột [17] đến cột [23] )</t>
    </r>
  </si>
  <si>
    <r>
      <t>Tiền phụ trội tăng ca</t>
    </r>
    <r>
      <rPr>
        <i/>
        <sz val="9"/>
        <color rgb="FF0066FF"/>
        <rFont val="Calibri"/>
      </rPr>
      <t xml:space="preserve"> (lấy cột [8]</t>
    </r>
    <r>
      <rPr>
        <sz val="11"/>
        <rFont val="Calibri"/>
      </rPr>
      <t xml:space="preserve"> </t>
    </r>
    <r>
      <rPr>
        <i/>
        <sz val="9"/>
        <color rgb="FFFF0000"/>
        <rFont val="Calibri"/>
      </rPr>
      <t>trừ tiền tăng ca chưa nhân hệ số Vlookup từ bảng công)</t>
    </r>
  </si>
  <si>
    <t>KPCĐ
(2%)</t>
  </si>
  <si>
    <t>BHXH
(17,5%)</t>
  </si>
  <si>
    <t>BHYT
(3%)</t>
  </si>
  <si>
    <t>BHTN
(1%)</t>
  </si>
  <si>
    <t>Cộng
23,5%</t>
  </si>
  <si>
    <t>BHXH
(8%)</t>
  </si>
  <si>
    <t>BHYT
(1,5%)</t>
  </si>
  <si>
    <t>Cộng
10,5%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</si>
  <si>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</si>
  <si>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</si>
  <si>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</si>
  <si>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</si>
  <si>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</si>
  <si>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</si>
  <si>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</si>
  <si>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</si>
  <si>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</si>
  <si>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</si>
  <si>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</si>
  <si>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</si>
  <si>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</si>
  <si>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</si>
  <si>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</si>
  <si>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</si>
  <si>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</si>
  <si>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</si>
  <si>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</si>
  <si>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</si>
  <si>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</si>
  <si>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</si>
  <si>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</si>
  <si>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</si>
  <si>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</si>
  <si>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</si>
  <si>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</si>
  <si>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</si>
  <si>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</si>
  <si>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</si>
  <si>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</si>
  <si>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</si>
  <si>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</si>
  <si>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</si>
  <si>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</si>
  <si>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</si>
  <si>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</si>
  <si>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</si>
  <si>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</si>
  <si>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</si>
  <si>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</si>
  <si>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</si>
  <si>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</si>
  <si>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</si>
  <si>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</si>
  <si>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NGUYEN VAN SINH</t>
  </si>
  <si>
    <t>NGUYEN THI MY HANH</t>
  </si>
  <si>
    <t>TRAN MY DUNG</t>
  </si>
  <si>
    <t>NGUYEN ANH TRUNG</t>
  </si>
  <si>
    <t>LE THI CAM NHUNG</t>
  </si>
  <si>
    <t>NGUYEN THI AN</t>
  </si>
  <si>
    <t>THAI THI NGOC THUY</t>
  </si>
  <si>
    <t>PHAM THI TUYET TRINH</t>
  </si>
  <si>
    <t>HUA HOAN MO</t>
  </si>
  <si>
    <t>MAI VAN NGO</t>
  </si>
  <si>
    <t>TRAN HUU HANH</t>
  </si>
  <si>
    <t>DOAN XUAN KHOAT</t>
  </si>
  <si>
    <t>PHAM THI MAI</t>
  </si>
  <si>
    <t>TRAN VAN BON</t>
  </si>
  <si>
    <t>LE CHI NHAN</t>
  </si>
  <si>
    <t>NGUYEN TUAN TRINH</t>
  </si>
  <si>
    <t>LE NGOC XEM</t>
  </si>
  <si>
    <t>LE DINH DANH</t>
  </si>
  <si>
    <t>PHAM VAN LUOM EM</t>
  </si>
  <si>
    <t>TRAN DINH KIEM</t>
  </si>
  <si>
    <t>PHAN THANH KHAI</t>
  </si>
  <si>
    <t>NGUYEN HUU LAM</t>
  </si>
  <si>
    <t>TRAN VAN THUAT</t>
  </si>
  <si>
    <t>DANG VAN TAM</t>
  </si>
  <si>
    <t>PHAM NHU VU</t>
  </si>
  <si>
    <t>CHU VAN CUONG</t>
  </si>
  <si>
    <t>HUYNH VAN CUONG</t>
  </si>
  <si>
    <t>PHAM VAN MINH</t>
  </si>
  <si>
    <t>LUONG DINH TOAN</t>
  </si>
  <si>
    <t>LE THI XUAN UYEN</t>
  </si>
  <si>
    <t>NGUYEN HOANG THACH VU</t>
  </si>
  <si>
    <t>NGUYEN VAN PHUONG</t>
  </si>
  <si>
    <t>LE VAN TAM</t>
  </si>
  <si>
    <t>NGUYEN XUAN HAI</t>
  </si>
  <si>
    <t>CHU THI HA</t>
  </si>
  <si>
    <t>LA VAN XIEU HONG</t>
  </si>
  <si>
    <t>TRAN THI HUONG</t>
  </si>
  <si>
    <t>PHAN THI KIEU OANG</t>
  </si>
  <si>
    <t>BUI VAN PHI</t>
  </si>
  <si>
    <t>NG THI DIEM PHUONG</t>
  </si>
  <si>
    <t>LE THI HONG THUAN</t>
  </si>
  <si>
    <t>DINH THI TRI</t>
  </si>
  <si>
    <t>HA VAN TRUONG</t>
  </si>
  <si>
    <t>VO VAN TU</t>
  </si>
  <si>
    <t>KHUU THI TU AN</t>
  </si>
  <si>
    <t>PHAM MINH TU</t>
  </si>
  <si>
    <t>KHUU THI TU ANH</t>
  </si>
  <si>
    <t>LAM VAN THANH</t>
  </si>
  <si>
    <t>LAM VAN DI</t>
  </si>
  <si>
    <t>DUONG HAI QUAN</t>
  </si>
  <si>
    <t>PHAM VAN SON</t>
  </si>
  <si>
    <t>DO THI HONG GIANG</t>
  </si>
  <si>
    <t>VUONG VAN CUONG</t>
  </si>
  <si>
    <t>DO TUNG LAM</t>
  </si>
  <si>
    <t>PHAN THI KIM CHI</t>
  </si>
  <si>
    <t>HUYNH VAN TO</t>
  </si>
  <si>
    <t>LE VAN DANH</t>
  </si>
  <si>
    <t>HUYNH VAN DUC</t>
  </si>
  <si>
    <t>LE DUY QUOC DUONG</t>
  </si>
  <si>
    <t>PHAM  THI THAI DUONG</t>
  </si>
  <si>
    <t>PHAM VAN HA</t>
  </si>
  <si>
    <t>PHAM VAN GIAU</t>
  </si>
  <si>
    <t>NGUYEN THI HANH</t>
  </si>
  <si>
    <t>NGUYEN THI HOA</t>
  </si>
  <si>
    <t>LAM VAN HUNG</t>
  </si>
  <si>
    <t>TRAN THI HUE</t>
  </si>
  <si>
    <t>VO MANH HUNG</t>
  </si>
  <si>
    <t>TT00001</t>
  </si>
  <si>
    <t>TT00002</t>
  </si>
  <si>
    <t>TT00003</t>
  </si>
  <si>
    <t>TT00004</t>
  </si>
  <si>
    <t>TT00005</t>
  </si>
  <si>
    <t>TT00006</t>
  </si>
  <si>
    <t>TT00007</t>
  </si>
  <si>
    <t>TT00008</t>
  </si>
  <si>
    <t>TT00009</t>
  </si>
  <si>
    <t>TT00010</t>
  </si>
  <si>
    <t>TT00011</t>
  </si>
  <si>
    <t>TT00012</t>
  </si>
  <si>
    <t>TT00013</t>
  </si>
  <si>
    <t>TT00014</t>
  </si>
  <si>
    <t>TT00015</t>
  </si>
  <si>
    <t>TT00016</t>
  </si>
  <si>
    <t>TT00017</t>
  </si>
  <si>
    <t>TT00018</t>
  </si>
  <si>
    <t>TT00019</t>
  </si>
  <si>
    <t>TT00020</t>
  </si>
  <si>
    <t>TT00021</t>
  </si>
  <si>
    <t>TT00022</t>
  </si>
  <si>
    <t>TT00023</t>
  </si>
  <si>
    <t>TT00024</t>
  </si>
  <si>
    <t>TT00025</t>
  </si>
  <si>
    <t>TT00026</t>
  </si>
  <si>
    <t>TT00027</t>
  </si>
  <si>
    <t>TT00028</t>
  </si>
  <si>
    <t>TT00029</t>
  </si>
  <si>
    <t>TT00030</t>
  </si>
  <si>
    <t>TT00031</t>
  </si>
  <si>
    <t>TT00032</t>
  </si>
  <si>
    <t>TT00033</t>
  </si>
  <si>
    <t>TT00034</t>
  </si>
  <si>
    <t>TT00035</t>
  </si>
  <si>
    <t>TT00036</t>
  </si>
  <si>
    <t>TT00037</t>
  </si>
  <si>
    <t>TT00038</t>
  </si>
  <si>
    <t>TT00039</t>
  </si>
  <si>
    <t>TT00040</t>
  </si>
  <si>
    <t>TT00041</t>
  </si>
  <si>
    <t>TT00042</t>
  </si>
  <si>
    <t>TT00043</t>
  </si>
  <si>
    <t>TT00044</t>
  </si>
  <si>
    <t>TT00045</t>
  </si>
  <si>
    <t>TT00046</t>
  </si>
  <si>
    <t>TT00047</t>
  </si>
  <si>
    <t>TT00048</t>
  </si>
  <si>
    <t>TT00049</t>
  </si>
  <si>
    <t>TT00050</t>
  </si>
  <si>
    <t>TT00051</t>
  </si>
  <si>
    <t>TT00052</t>
  </si>
  <si>
    <t>TT00053</t>
  </si>
  <si>
    <t>TT00054</t>
  </si>
  <si>
    <t>TT00055</t>
  </si>
  <si>
    <t>TT00056</t>
  </si>
  <si>
    <t>TT00057</t>
  </si>
  <si>
    <t>TT00058</t>
  </si>
  <si>
    <t>TT00059</t>
  </si>
  <si>
    <t>TT00060</t>
  </si>
  <si>
    <t>TT00061</t>
  </si>
  <si>
    <t>TT00062</t>
  </si>
  <si>
    <t>TT00063</t>
  </si>
  <si>
    <t>TT00064</t>
  </si>
  <si>
    <t>TT00065</t>
  </si>
  <si>
    <t>TT00066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</si>
</sst>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0.000"/>
    <numFmt numFmtId="169" formatCode="[&lt;=9999999]###\-####;\(###\)\ ###\-####"/>
    <numFmt numFmtId="170" formatCode="_-* #,##0.00\ _€_-;\-* #,##0.00\ _€_-;_-* &quot;-&quot;??\ _€_-;_-@_-"/>
  </numFmts>
  <fonts count="69">
    <font>
      <sz val="11"/>
      <color theme="1"/>
      <name val="Calibri"/>
      <family val="2"/>
      <scheme val="minor"/>
    </font>
    <font>
      <sz val="1"/>
      <color theme="4" tint="0.79992065187536243"/>
      <name val="Times New Roman"/>
      <family val="1"/>
    </font>
    <font>
      <b/>
      <sz val="11"/>
      <color theme="1"/>
      <name val="Calibri"/>
      <scheme val="minor"/>
    </font>
    <font>
      <b/>
      <sz val="11"/>
      <color theme="9" tint="-0.249977111117893"/>
      <name val="Calibri"/>
      <scheme val="minor"/>
    </font>
    <font>
      <sz val="11"/>
      <color indexed="8"/>
      <name val="Times New Roman"/>
      <family val="1"/>
    </font>
    <font>
      <sz val="1"/>
      <color theme="4" tint="0.79995117038483843"/>
      <name val="Calibri"/>
      <scheme val="minor"/>
    </font>
    <font>
      <sz val="11"/>
      <color rgb="FFFF0000"/>
      <name val="Calibri"/>
      <scheme val="minor"/>
    </font>
    <font>
      <sz val="36"/>
      <color rgb="FF0070C0"/>
      <name val="Calibri"/>
      <scheme val="minor"/>
    </font>
    <font>
      <sz val="1"/>
      <color theme="4" tint="0.79992065187536243"/>
      <name val="Calibri"/>
      <scheme val="minor"/>
    </font>
    <font>
      <sz val="1"/>
      <color rgb="FFFF0000"/>
      <name val="Calibri"/>
      <scheme val="minor"/>
    </font>
    <font>
      <sz val="14"/>
      <color theme="1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2"/>
      <name val="Calibri"/>
      <scheme val="minor"/>
    </font>
    <font>
      <b/>
      <sz val="10"/>
      <name val="Calibri"/>
      <scheme val="minor"/>
    </font>
    <font>
      <b/>
      <sz val="11"/>
      <color theme="4" tint="-0.249977111117893"/>
      <name val="Calibri"/>
      <scheme val="minor"/>
    </font>
    <font>
      <b/>
      <sz val="12"/>
      <name val="Times New Roman"/>
      <family val="1"/>
    </font>
    <font>
      <b/>
      <sz val="11"/>
      <color rgb="FFFF0000"/>
      <name val="Calibri"/>
      <scheme val="minor"/>
    </font>
    <font>
      <sz val="9"/>
      <name val="Times New Roman"/>
      <family val="1"/>
    </font>
    <font>
      <b/>
      <sz val="11"/>
      <color theme="4" tint="0.79995117038483843"/>
      <name val="Calibri"/>
      <scheme val="minor"/>
    </font>
    <font>
      <b/>
      <u val="double"/>
      <sz val="14"/>
      <color rgb="FF0000FF"/>
      <name val="Times New Roman"/>
    </font>
    <font>
      <b/>
      <sz val="18"/>
      <color rgb="FFFF0000"/>
      <name val="Franklin Gothic Heavy"/>
    </font>
    <font>
      <b/>
      <sz val="11"/>
      <color theme="4" tint="-0.249977111117893"/>
      <name val="Franklin Gothic Heavy"/>
    </font>
    <font>
      <b/>
      <sz val="11"/>
      <color theme="4" tint="-0.249977111117893"/>
      <name val="Calibri"/>
    </font>
    <font>
      <b/>
      <i/>
      <sz val="11"/>
      <name val="Calibri"/>
      <scheme val="minor"/>
    </font>
    <font>
      <b/>
      <i/>
      <sz val="11"/>
      <color theme="1"/>
      <name val="Calibri"/>
      <scheme val="minor"/>
    </font>
    <font>
      <sz val="10"/>
      <color theme="1"/>
      <name val="Calibri"/>
      <scheme val="minor"/>
    </font>
    <font>
      <sz val="10"/>
      <color theme="4" tint="-0.249977111117893"/>
      <name val="Calibri"/>
    </font>
    <font>
      <i/>
      <sz val="9"/>
      <name val="Calibri"/>
      <scheme val="minor"/>
    </font>
    <font>
      <i/>
      <sz val="9"/>
      <color theme="1"/>
      <name val="Calibri"/>
      <scheme val="minor"/>
    </font>
    <font>
      <sz val="11"/>
      <color rgb="FFFF0000"/>
      <name val="Calibri"/>
      <scheme val="minor"/>
    </font>
    <font>
      <b/>
      <sz val="1"/>
      <color theme="4" tint="0.79995117038483843"/>
      <name val="Calibri"/>
      <scheme val="minor"/>
    </font>
    <font>
      <b/>
      <i/>
      <sz val="11"/>
      <color theme="9" tint="-0.249977111117893"/>
      <name val="Calibri"/>
      <scheme val="minor"/>
    </font>
    <font>
      <b/>
      <sz val="14"/>
      <color theme="9" tint="-0.249977111117893"/>
      <name val="Calibri"/>
      <scheme val="minor"/>
    </font>
    <font>
      <b/>
      <sz val="10"/>
      <color theme="9" tint="-0.249977111117893"/>
      <name val="Calibri"/>
      <scheme val="minor"/>
    </font>
    <font>
      <b/>
      <sz val="10"/>
      <color rgb="FFFF0000"/>
      <name val="Calibri"/>
      <scheme val="minor"/>
    </font>
    <font>
      <b/>
      <i/>
      <sz val="9"/>
      <color rgb="FFFF0000"/>
      <name val="Calibri"/>
      <scheme val="minor"/>
    </font>
    <font>
      <i/>
      <sz val="11"/>
      <color theme="1"/>
      <name val="Calibri"/>
      <scheme val="minor"/>
    </font>
    <font>
      <sz val="36"/>
      <color rgb="FF0070C0"/>
      <name val="Myriad Pro Black"/>
    </font>
    <font>
      <sz val="14"/>
      <color indexed="8"/>
      <name val="Times New Roman"/>
      <family val="1"/>
    </font>
    <font>
      <u/>
      <sz val="11"/>
      <color theme="1"/>
      <name val="Calibri"/>
      <scheme val="minor"/>
    </font>
    <font>
      <b/>
      <sz val="11"/>
      <color indexed="8"/>
      <name val="Calibri"/>
      <scheme val="minor"/>
    </font>
    <font>
      <sz val="11"/>
      <color theme="0" tint="-0.499984740745262"/>
      <name val="Calibri"/>
      <scheme val="minor"/>
    </font>
    <font>
      <b/>
      <i/>
      <sz val="11"/>
      <color theme="6" tint="-0.249977111117893"/>
      <name val="Calibri"/>
      <scheme val="minor"/>
    </font>
    <font>
      <b/>
      <sz val="11"/>
      <color rgb="FF0000FF"/>
      <name val="Calibri"/>
      <scheme val="minor"/>
    </font>
    <font>
      <i/>
      <sz val="11"/>
      <color theme="6" tint="-0.249977111117893"/>
      <name val="Calibri"/>
      <scheme val="minor"/>
    </font>
    <font>
      <i/>
      <sz val="10"/>
      <color theme="6" tint="-0.249977111117893"/>
      <name val="Calibri"/>
      <scheme val="minor"/>
    </font>
    <font>
      <i/>
      <sz val="10"/>
      <color theme="1"/>
      <name val="Calibri"/>
      <scheme val="minor"/>
    </font>
    <font>
      <i/>
      <sz val="10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6" tint="-0.249977111117893"/>
      <name val="Calibri"/>
      <scheme val="minor"/>
    </font>
    <font>
      <b/>
      <sz val="10"/>
      <color rgb="FF0000FF"/>
      <name val="Calibri"/>
      <scheme val="minor"/>
    </font>
    <font>
      <sz val="11"/>
      <color indexed="8"/>
      <name val="Calibri"/>
    </font>
    <font>
      <sz val="11"/>
      <color indexed="8"/>
      <name val="Arial"/>
    </font>
    <font>
      <sz val="12"/>
      <name val=".VnTime"/>
    </font>
    <font>
      <i/>
      <sz val="12"/>
      <color rgb="FFFF0000"/>
      <name val="Calibri"/>
    </font>
    <font>
      <b/>
      <sz val="11"/>
      <color rgb="FFFF0000"/>
      <name val="Calibri"/>
    </font>
    <font>
      <i/>
      <u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 tint="0.499984740745262"/>
      <name val="Calibri"/>
    </font>
    <font>
      <i/>
      <sz val="9"/>
      <color theme="1" tint="0.499984740745262"/>
      <name val="Calibri"/>
    </font>
    <font>
      <i/>
      <sz val="9"/>
      <color rgb="FFFF0000"/>
      <name val="Calibri"/>
    </font>
    <font>
      <i/>
      <sz val="9"/>
      <color theme="0" tint="-0.499984740745262"/>
      <name val="Calibri"/>
    </font>
    <font>
      <sz val="11"/>
      <name val="Calibri"/>
    </font>
    <font>
      <i/>
      <sz val="9"/>
      <color rgb="FF0066FF"/>
      <name val="Calibri"/>
    </font>
    <font>
      <b/>
      <sz val="9"/>
      <color theme="0" tint="-0.499984740745262"/>
      <name val="Calibri"/>
    </font>
    <font>
      <i/>
      <sz val="9"/>
      <name val="Calibri"/>
    </font>
    <font>
      <sz val="10"/>
      <name val="VNI-TIMES"/>
    </font>
  </fonts>
  <fills count="6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gradientFill degree="90">
        <stop position="0">
          <color theme="4" tint="0.39994506668294322"/>
        </stop>
        <stop position="1">
          <color theme="4" tint="0.79995117038483843"/>
        </stop>
      </gradientFill>
    </fill>
    <fill>
      <patternFill patternType="solid">
        <fgColor theme="0" tint="-4.9989318521683403E-2"/>
        <bgColor auto="1"/>
      </patternFill>
    </fill>
    <fill>
      <gradientFill degree="90">
        <stop position="0">
          <color theme="4" tint="0.79995117038483843"/>
        </stop>
        <stop position="1">
          <color theme="4" tint="0.59999389629810485"/>
        </stop>
      </gradientFill>
    </fill>
  </fills>
  <borders count="82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/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 style="medium">
        <color rgb="FF0070C0"/>
      </top>
      <bottom style="hair">
        <color rgb="FF0070C0"/>
      </bottom>
      <diagonal/>
    </border>
    <border>
      <left/>
      <right/>
      <top style="medium">
        <color rgb="FF0070C0"/>
      </top>
      <bottom style="hair">
        <color rgb="FF0070C0"/>
      </bottom>
      <diagonal/>
    </border>
    <border>
      <left/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hair">
        <color rgb="FF0070C0"/>
      </left>
      <right/>
      <top style="medium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/>
      <top style="hair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/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/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/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/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medium">
        <color rgb="FF0070C0"/>
      </left>
      <right/>
      <top style="thin">
        <color rgb="FF0070C0"/>
      </top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/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/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  <border>
      <left style="medium">
        <color rgb="FF0070C0"/>
      </left>
      <right/>
      <top style="thin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rgb="FF0070C0"/>
      </left>
      <right style="hair">
        <color rgb="FF0070C0"/>
      </right>
      <top style="hair">
        <color indexed="3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dotted">
        <color indexed="64"/>
      </bottom>
      <diagonal/>
    </border>
    <border>
      <left style="hair">
        <color rgb="FF0070C0"/>
      </left>
      <right style="hair">
        <color rgb="FF0070C0"/>
      </right>
      <top style="dotted">
        <color indexed="64"/>
      </top>
      <bottom style="hair">
        <color rgb="FF0070C0"/>
      </bottom>
      <diagonal/>
    </border>
    <border>
      <left/>
      <right/>
      <top style="hair">
        <color rgb="FF0070C0"/>
      </top>
      <bottom/>
      <diagonal/>
    </border>
    <border>
      <left/>
      <right/>
      <top/>
      <bottom style="hair">
        <color rgb="FF0070C0"/>
      </bottom>
      <diagonal/>
    </border>
    <border>
      <left/>
      <right style="hair">
        <color rgb="FF0070C0"/>
      </right>
      <top/>
      <bottom style="hair">
        <color rgb="FF0070C0"/>
      </bottom>
      <diagonal/>
    </border>
  </borders>
  <cellStyleXfs count="6">
    <xf numFmtId="0" fontId="0" fillId="0" borderId="0"/>
    <xf numFmtId="0" fontId="52" fillId="0" borderId="0"/>
    <xf numFmtId="0" fontId="53" fillId="0" borderId="0" applyProtection="0"/>
    <xf numFmtId="0" fontId="54" fillId="0" borderId="0"/>
    <xf numFmtId="170" fontId="52" fillId="0" borderId="0" applyFont="0" applyFill="0" applyBorder="0" applyAlignment="0" applyProtection="0"/>
    <xf numFmtId="44" fontId="59" fillId="0" borderId="0" applyFont="0" applyFill="0" applyBorder="0" applyAlignment="0" applyProtection="0"/>
  </cellStyleXfs>
  <cellXfs count="309">
    <xf numFmtId="0" fontId="0" fillId="0" borderId="0" xfId="0"/>
    <xf numFmtId="0" fontId="1" fillId="2" borderId="0" xfId="1" applyFont="1" applyFill="1"/>
    <xf numFmtId="0" fontId="0" fillId="2" borderId="0" xfId="0" applyFill="1" applyAlignment="1">
      <alignment vertical="top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1" applyFont="1" applyFill="1"/>
    <xf numFmtId="0" fontId="0" fillId="2" borderId="0" xfId="0" applyFont="1" applyFill="1"/>
    <xf numFmtId="0" fontId="0" fillId="2" borderId="0" xfId="0" applyFont="1" applyFill="1" applyAlignment="1">
      <alignment vertical="center"/>
    </xf>
    <xf numFmtId="0" fontId="2" fillId="2" borderId="0" xfId="0" applyFont="1" applyFill="1"/>
    <xf numFmtId="0" fontId="5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center"/>
    </xf>
    <xf numFmtId="0" fontId="6" fillId="2" borderId="0" xfId="0" applyFont="1" applyFill="1"/>
    <xf numFmtId="164" fontId="5" fillId="2" borderId="0" xfId="2" applyNumberFormat="1" applyFont="1" applyFill="1" applyBorder="1" applyAlignment="1">
      <alignment vertical="center"/>
    </xf>
    <xf numFmtId="164" fontId="8" fillId="2" borderId="0" xfId="2" applyNumberFormat="1" applyFont="1" applyFill="1" applyBorder="1" applyAlignment="1">
      <alignment vertical="center"/>
    </xf>
    <xf numFmtId="164" fontId="9" fillId="2" borderId="0" xfId="2" applyNumberFormat="1" applyFont="1" applyFill="1" applyBorder="1" applyAlignment="1">
      <alignment vertical="center"/>
    </xf>
    <xf numFmtId="0" fontId="5" fillId="2" borderId="0" xfId="0" applyFont="1" applyFill="1" applyAlignment="1">
      <alignment vertical="top"/>
    </xf>
    <xf numFmtId="166" fontId="16" fillId="3" borderId="12" xfId="4" applyNumberFormat="1" applyFont="1" applyFill="1" applyBorder="1" applyAlignment="1">
      <alignment horizontal="center" vertical="center" wrapText="1"/>
    </xf>
    <xf numFmtId="0" fontId="5" fillId="2" borderId="0" xfId="0" applyFont="1" applyFill="1" applyBorder="1"/>
    <xf numFmtId="3" fontId="18" fillId="5" borderId="20" xfId="4" applyNumberFormat="1" applyFont="1" applyFill="1" applyBorder="1" applyAlignment="1">
      <alignment horizontal="center" textRotation="90"/>
    </xf>
    <xf numFmtId="0" fontId="19" fillId="2" borderId="24" xfId="0" applyFont="1" applyFill="1" applyBorder="1" applyAlignment="1">
      <alignment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0" xfId="0" applyNumberFormat="1" applyFont="1" applyFill="1" applyBorder="1" applyAlignment="1">
      <alignment horizontal="center" vertical="center"/>
    </xf>
    <xf numFmtId="0" fontId="23" fillId="0" borderId="30" xfId="0" applyNumberFormat="1" applyFont="1" applyFill="1" applyBorder="1" applyAlignment="1">
      <alignment horizontal="center" vertical="center"/>
    </xf>
    <xf numFmtId="0" fontId="2" fillId="0" borderId="30" xfId="5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right" vertical="center"/>
    </xf>
    <xf numFmtId="2" fontId="2" fillId="0" borderId="31" xfId="0" applyNumberFormat="1" applyFont="1" applyFill="1" applyBorder="1" applyAlignment="1">
      <alignment horizontal="right" vertical="center"/>
    </xf>
    <xf numFmtId="2" fontId="17" fillId="0" borderId="31" xfId="0" applyNumberFormat="1" applyFont="1" applyFill="1" applyBorder="1" applyAlignment="1">
      <alignment horizontal="right" vertical="center"/>
    </xf>
    <xf numFmtId="2" fontId="24" fillId="0" borderId="31" xfId="0" applyNumberFormat="1" applyFont="1" applyFill="1" applyBorder="1" applyAlignment="1">
      <alignment horizontal="right" vertical="center"/>
    </xf>
    <xf numFmtId="2" fontId="25" fillId="0" borderId="31" xfId="0" applyNumberFormat="1" applyFont="1" applyFill="1" applyBorder="1" applyAlignment="1">
      <alignment horizontal="right" vertical="center"/>
    </xf>
    <xf numFmtId="0" fontId="2" fillId="4" borderId="3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4" xfId="0" applyFill="1" applyBorder="1" applyAlignment="1">
      <alignment horizontal="left" vertical="center"/>
    </xf>
    <xf numFmtId="14" fontId="0" fillId="0" borderId="34" xfId="0" applyNumberFormat="1" applyFill="1" applyBorder="1" applyAlignment="1">
      <alignment horizontal="left" vertical="center"/>
    </xf>
    <xf numFmtId="167" fontId="22" fillId="0" borderId="35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0" fontId="26" fillId="0" borderId="35" xfId="0" applyFont="1" applyFill="1" applyBorder="1" applyAlignment="1">
      <alignment horizontal="center" vertical="center"/>
    </xf>
    <xf numFmtId="0" fontId="26" fillId="0" borderId="35" xfId="0" applyNumberFormat="1" applyFont="1" applyFill="1" applyBorder="1" applyAlignment="1">
      <alignment horizontal="center" vertical="center"/>
    </xf>
    <xf numFmtId="0" fontId="27" fillId="0" borderId="35" xfId="0" applyNumberFormat="1" applyFont="1" applyFill="1" applyBorder="1" applyAlignment="1">
      <alignment horizontal="center" vertical="center"/>
    </xf>
    <xf numFmtId="0" fontId="26" fillId="0" borderId="35" xfId="5" applyNumberFormat="1" applyFont="1" applyFill="1" applyBorder="1" applyAlignment="1">
      <alignment horizontal="center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35" xfId="0" applyNumberFormat="1" applyFill="1" applyBorder="1" applyAlignment="1">
      <alignment horizontal="right" vertical="center"/>
    </xf>
    <xf numFmtId="2" fontId="6" fillId="0" borderId="35" xfId="0" applyNumberFormat="1" applyFont="1" applyFill="1" applyBorder="1" applyAlignment="1">
      <alignment horizontal="right" vertical="center"/>
    </xf>
    <xf numFmtId="2" fontId="28" fillId="0" borderId="35" xfId="0" applyNumberFormat="1" applyFont="1" applyFill="1" applyBorder="1" applyAlignment="1">
      <alignment horizontal="right" vertical="center"/>
    </xf>
    <xf numFmtId="2" fontId="29" fillId="0" borderId="35" xfId="0" applyNumberFormat="1" applyFont="1" applyFill="1" applyBorder="1" applyAlignment="1">
      <alignment horizontal="right" vertical="center"/>
    </xf>
    <xf numFmtId="0" fontId="0" fillId="4" borderId="36" xfId="0" applyFill="1" applyBorder="1" applyAlignment="1">
      <alignment horizontal="center" vertical="center"/>
    </xf>
    <xf numFmtId="0" fontId="26" fillId="0" borderId="35" xfId="5" applyNumberFormat="1" applyFont="1" applyFill="1" applyBorder="1" applyAlignment="1">
      <alignment horizontal="center" vertical="center"/>
    </xf>
    <xf numFmtId="14" fontId="30" fillId="0" borderId="34" xfId="0" applyNumberFormat="1" applyFont="1" applyFill="1" applyBorder="1" applyAlignment="1">
      <alignment horizontal="left" vertical="center"/>
    </xf>
    <xf numFmtId="167" fontId="22" fillId="0" borderId="29" xfId="0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5" xfId="0" applyNumberFormat="1" applyFont="1" applyFill="1" applyBorder="1" applyAlignment="1">
      <alignment horizontal="center" vertical="center"/>
    </xf>
    <xf numFmtId="0" fontId="23" fillId="0" borderId="35" xfId="0" applyNumberFormat="1" applyFont="1" applyFill="1" applyBorder="1" applyAlignment="1">
      <alignment horizontal="center" vertical="center"/>
    </xf>
    <xf numFmtId="0" fontId="2" fillId="0" borderId="35" xfId="5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right" vertical="center"/>
    </xf>
    <xf numFmtId="2" fontId="17" fillId="0" borderId="35" xfId="0" applyNumberFormat="1" applyFont="1" applyFill="1" applyBorder="1" applyAlignment="1">
      <alignment horizontal="right" vertical="center"/>
    </xf>
    <xf numFmtId="2" fontId="24" fillId="0" borderId="35" xfId="0" applyNumberFormat="1" applyFont="1" applyFill="1" applyBorder="1" applyAlignment="1">
      <alignment horizontal="right" vertical="center"/>
    </xf>
    <xf numFmtId="2" fontId="25" fillId="0" borderId="35" xfId="0" applyNumberFormat="1" applyFont="1" applyFill="1" applyBorder="1" applyAlignment="1">
      <alignment horizontal="right" vertical="center"/>
    </xf>
    <xf numFmtId="0" fontId="2" fillId="4" borderId="36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1" fillId="2" borderId="0" xfId="0" applyFont="1" applyFill="1" applyAlignment="1">
      <alignment vertical="center"/>
    </xf>
    <xf numFmtId="0" fontId="3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3" fillId="2" borderId="41" xfId="0" applyFont="1" applyFill="1" applyBorder="1" applyAlignment="1">
      <alignment horizontal="right" vertical="center"/>
    </xf>
    <xf numFmtId="0" fontId="34" fillId="2" borderId="42" xfId="0" applyFont="1" applyFill="1" applyBorder="1" applyAlignment="1">
      <alignment horizontal="center" vertical="center"/>
    </xf>
    <xf numFmtId="0" fontId="34" fillId="2" borderId="43" xfId="0" applyFont="1" applyFill="1" applyBorder="1" applyAlignment="1">
      <alignment horizontal="center" vertical="center"/>
    </xf>
    <xf numFmtId="2" fontId="34" fillId="2" borderId="43" xfId="0" applyNumberFormat="1" applyFont="1" applyFill="1" applyBorder="1" applyAlignment="1">
      <alignment horizontal="right" vertical="center"/>
    </xf>
    <xf numFmtId="2" fontId="35" fillId="2" borderId="43" xfId="0" applyNumberFormat="1" applyFont="1" applyFill="1" applyBorder="1" applyAlignment="1">
      <alignment horizontal="right" vertical="center"/>
    </xf>
    <xf numFmtId="2" fontId="36" fillId="2" borderId="43" xfId="0" applyNumberFormat="1" applyFont="1" applyFill="1" applyBorder="1" applyAlignment="1">
      <alignment horizontal="right" vertical="center"/>
    </xf>
    <xf numFmtId="2" fontId="34" fillId="2" borderId="44" xfId="0" applyNumberFormat="1" applyFont="1" applyFill="1" applyBorder="1" applyAlignment="1">
      <alignment horizontal="right" vertical="center"/>
    </xf>
    <xf numFmtId="2" fontId="34" fillId="2" borderId="45" xfId="0" applyNumberFormat="1" applyFont="1" applyFill="1" applyBorder="1" applyAlignment="1">
      <alignment horizontal="right" vertical="center"/>
    </xf>
    <xf numFmtId="0" fontId="3" fillId="2" borderId="46" xfId="0" applyFont="1" applyFill="1" applyBorder="1" applyAlignment="1">
      <alignment vertical="center"/>
    </xf>
    <xf numFmtId="0" fontId="37" fillId="2" borderId="0" xfId="0" applyFont="1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/>
    <xf numFmtId="14" fontId="0" fillId="2" borderId="0" xfId="0" applyNumberFormat="1" applyFill="1" applyBorder="1" applyAlignment="1">
      <alignment horizontal="center"/>
    </xf>
    <xf numFmtId="14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37" fillId="2" borderId="0" xfId="0" applyFont="1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horizontal="center"/>
    </xf>
    <xf numFmtId="168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39" fillId="2" borderId="0" xfId="2" applyNumberFormat="1" applyFont="1" applyFill="1" applyBorder="1" applyAlignment="1">
      <alignment vertical="center"/>
    </xf>
    <xf numFmtId="168" fontId="0" fillId="2" borderId="0" xfId="0" applyNumberFormat="1" applyFill="1"/>
    <xf numFmtId="0" fontId="40" fillId="2" borderId="0" xfId="0" applyFont="1" applyFill="1"/>
    <xf numFmtId="3" fontId="11" fillId="3" borderId="52" xfId="4" applyNumberFormat="1" applyFont="1" applyFill="1" applyBorder="1" applyAlignment="1">
      <alignment horizontal="center" vertical="center" wrapText="1"/>
    </xf>
    <xf numFmtId="3" fontId="12" fillId="3" borderId="55" xfId="4" applyNumberFormat="1" applyFont="1" applyFill="1" applyBorder="1" applyAlignment="1">
      <alignment horizontal="center" vertical="center" wrapText="1"/>
    </xf>
    <xf numFmtId="3" fontId="41" fillId="3" borderId="52" xfId="4" applyNumberFormat="1" applyFont="1" applyFill="1" applyBorder="1" applyAlignment="1">
      <alignment horizontal="center" vertical="center" wrapText="1"/>
    </xf>
    <xf numFmtId="3" fontId="11" fillId="3" borderId="12" xfId="4" applyNumberFormat="1" applyFont="1" applyFill="1" applyBorder="1" applyAlignment="1">
      <alignment horizontal="center" vertical="center" wrapText="1"/>
    </xf>
    <xf numFmtId="3" fontId="12" fillId="3" borderId="12" xfId="4" applyNumberFormat="1" applyFont="1" applyFill="1" applyBorder="1" applyAlignment="1">
      <alignment horizontal="center" vertical="center" wrapText="1"/>
    </xf>
    <xf numFmtId="0" fontId="0" fillId="2" borderId="0" xfId="0" applyFont="1" applyFill="1" applyBorder="1"/>
    <xf numFmtId="165" fontId="12" fillId="5" borderId="57" xfId="3" applyNumberFormat="1" applyFont="1" applyFill="1" applyBorder="1" applyAlignment="1">
      <alignment horizontal="center" vertical="center"/>
    </xf>
    <xf numFmtId="3" fontId="42" fillId="5" borderId="58" xfId="4" applyNumberFormat="1" applyFont="1" applyFill="1" applyBorder="1" applyAlignment="1">
      <alignment horizontal="center" vertical="center" wrapText="1"/>
    </xf>
    <xf numFmtId="165" fontId="42" fillId="5" borderId="59" xfId="3" applyNumberFormat="1" applyFont="1" applyFill="1" applyBorder="1" applyAlignment="1">
      <alignment horizontal="center" vertical="center"/>
    </xf>
    <xf numFmtId="0" fontId="42" fillId="5" borderId="58" xfId="3" applyFont="1" applyFill="1" applyBorder="1" applyAlignment="1">
      <alignment horizontal="center" vertical="center"/>
    </xf>
    <xf numFmtId="3" fontId="42" fillId="5" borderId="58" xfId="4" applyNumberFormat="1" applyFont="1" applyFill="1" applyBorder="1" applyAlignment="1">
      <alignment horizontal="center" vertical="center"/>
    </xf>
    <xf numFmtId="168" fontId="42" fillId="5" borderId="58" xfId="4" applyNumberFormat="1" applyFont="1" applyFill="1" applyBorder="1" applyAlignment="1">
      <alignment horizontal="center" vertical="center" wrapText="1"/>
    </xf>
    <xf numFmtId="3" fontId="12" fillId="5" borderId="58" xfId="4" applyNumberFormat="1" applyFont="1" applyFill="1" applyBorder="1" applyAlignment="1">
      <alignment horizontal="center" vertical="center" wrapText="1"/>
    </xf>
    <xf numFmtId="3" fontId="12" fillId="5" borderId="58" xfId="4" applyNumberFormat="1" applyFont="1" applyFill="1" applyBorder="1" applyAlignment="1">
      <alignment horizontal="center" vertical="center"/>
    </xf>
    <xf numFmtId="3" fontId="6" fillId="5" borderId="58" xfId="4" applyNumberFormat="1" applyFont="1" applyFill="1" applyBorder="1" applyAlignment="1">
      <alignment horizontal="center" vertical="center"/>
    </xf>
    <xf numFmtId="3" fontId="6" fillId="5" borderId="58" xfId="4" applyNumberFormat="1" applyFont="1" applyFill="1" applyBorder="1" applyAlignment="1">
      <alignment horizontal="center" vertical="center" wrapText="1"/>
    </xf>
    <xf numFmtId="3" fontId="12" fillId="5" borderId="59" xfId="4" applyNumberFormat="1" applyFont="1" applyFill="1" applyBorder="1" applyAlignment="1">
      <alignment horizontal="center" vertical="center"/>
    </xf>
    <xf numFmtId="3" fontId="12" fillId="5" borderId="61" xfId="3" applyNumberFormat="1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 wrapText="1"/>
    </xf>
    <xf numFmtId="0" fontId="2" fillId="2" borderId="24" xfId="0" applyFont="1" applyFill="1" applyBorder="1"/>
    <xf numFmtId="3" fontId="2" fillId="0" borderId="27" xfId="0" applyNumberFormat="1" applyFont="1" applyFill="1" applyBorder="1" applyAlignment="1">
      <alignment horizontal="right" vertical="center"/>
    </xf>
    <xf numFmtId="4" fontId="2" fillId="0" borderId="27" xfId="0" applyNumberFormat="1" applyFont="1" applyFill="1" applyBorder="1" applyAlignment="1">
      <alignment horizontal="right" vertical="center"/>
    </xf>
    <xf numFmtId="3" fontId="43" fillId="0" borderId="27" xfId="0" applyNumberFormat="1" applyFont="1" applyFill="1" applyBorder="1" applyAlignment="1">
      <alignment horizontal="right" vertical="center"/>
    </xf>
    <xf numFmtId="0" fontId="43" fillId="0" borderId="27" xfId="0" applyNumberFormat="1" applyFont="1" applyFill="1" applyBorder="1" applyAlignment="1">
      <alignment horizontal="right" vertical="center"/>
    </xf>
    <xf numFmtId="3" fontId="25" fillId="0" borderId="27" xfId="0" applyNumberFormat="1" applyFont="1" applyFill="1" applyBorder="1" applyAlignment="1">
      <alignment horizontal="right" vertical="center"/>
    </xf>
    <xf numFmtId="3" fontId="25" fillId="0" borderId="31" xfId="0" applyNumberFormat="1" applyFont="1" applyFill="1" applyBorder="1" applyAlignment="1">
      <alignment horizontal="right" vertical="center"/>
    </xf>
    <xf numFmtId="3" fontId="24" fillId="0" borderId="31" xfId="0" applyNumberFormat="1" applyFont="1" applyFill="1" applyBorder="1" applyAlignment="1">
      <alignment horizontal="right" vertical="center"/>
    </xf>
    <xf numFmtId="3" fontId="2" fillId="0" borderId="31" xfId="5" applyNumberFormat="1" applyFont="1" applyFill="1" applyBorder="1" applyAlignment="1">
      <alignment horizontal="right" vertical="center"/>
    </xf>
    <xf numFmtId="3" fontId="2" fillId="0" borderId="31" xfId="0" applyNumberFormat="1" applyFont="1" applyFill="1" applyBorder="1" applyAlignment="1">
      <alignment horizontal="right" vertical="center"/>
    </xf>
    <xf numFmtId="3" fontId="44" fillId="0" borderId="31" xfId="0" applyNumberFormat="1" applyFont="1" applyFill="1" applyBorder="1" applyAlignment="1">
      <alignment horizontal="right" vertical="center"/>
    </xf>
    <xf numFmtId="169" fontId="2" fillId="0" borderId="62" xfId="0" applyNumberFormat="1" applyFont="1" applyFill="1" applyBorder="1" applyAlignment="1">
      <alignment horizontal="left" vertical="center"/>
    </xf>
    <xf numFmtId="0" fontId="2" fillId="4" borderId="63" xfId="0" applyFont="1" applyFill="1" applyBorder="1" applyAlignment="1">
      <alignment horizontal="center"/>
    </xf>
    <xf numFmtId="0" fontId="0" fillId="2" borderId="24" xfId="0" applyFont="1" applyFill="1" applyBorder="1"/>
    <xf numFmtId="0" fontId="0" fillId="0" borderId="64" xfId="0" applyFont="1" applyFill="1" applyBorder="1" applyAlignment="1">
      <alignment horizontal="center" vertical="center"/>
    </xf>
    <xf numFmtId="3" fontId="0" fillId="0" borderId="29" xfId="0" applyNumberFormat="1" applyFont="1" applyFill="1" applyBorder="1" applyAlignment="1">
      <alignment horizontal="right" vertical="center"/>
    </xf>
    <xf numFmtId="4" fontId="0" fillId="0" borderId="29" xfId="0" applyNumberFormat="1" applyFont="1" applyFill="1" applyBorder="1" applyAlignment="1">
      <alignment horizontal="right" vertical="center"/>
    </xf>
    <xf numFmtId="3" fontId="45" fillId="0" borderId="29" xfId="0" applyNumberFormat="1" applyFont="1" applyFill="1" applyBorder="1" applyAlignment="1">
      <alignment horizontal="right" vertical="center"/>
    </xf>
    <xf numFmtId="0" fontId="46" fillId="0" borderId="29" xfId="0" applyNumberFormat="1" applyFont="1" applyFill="1" applyBorder="1" applyAlignment="1">
      <alignment horizontal="right" vertical="center"/>
    </xf>
    <xf numFmtId="3" fontId="26" fillId="0" borderId="29" xfId="0" applyNumberFormat="1" applyFont="1" applyFill="1" applyBorder="1" applyAlignment="1">
      <alignment horizontal="right" vertical="center"/>
    </xf>
    <xf numFmtId="3" fontId="2" fillId="0" borderId="29" xfId="0" applyNumberFormat="1" applyFont="1" applyFill="1" applyBorder="1" applyAlignment="1">
      <alignment horizontal="right" vertical="center"/>
    </xf>
    <xf numFmtId="3" fontId="47" fillId="0" borderId="29" xfId="0" applyNumberFormat="1" applyFont="1" applyFill="1" applyBorder="1" applyAlignment="1">
      <alignment horizontal="right" vertical="center"/>
    </xf>
    <xf numFmtId="3" fontId="47" fillId="0" borderId="30" xfId="0" applyNumberFormat="1" applyFont="1" applyFill="1" applyBorder="1" applyAlignment="1">
      <alignment horizontal="right" vertical="center"/>
    </xf>
    <xf numFmtId="3" fontId="48" fillId="0" borderId="30" xfId="0" applyNumberFormat="1" applyFont="1" applyFill="1" applyBorder="1" applyAlignment="1">
      <alignment horizontal="right" vertical="center"/>
    </xf>
    <xf numFmtId="3" fontId="2" fillId="0" borderId="30" xfId="5" applyNumberFormat="1" applyFont="1" applyFill="1" applyBorder="1" applyAlignment="1">
      <alignment horizontal="right" vertical="center"/>
    </xf>
    <xf numFmtId="3" fontId="0" fillId="0" borderId="30" xfId="0" applyNumberFormat="1" applyFont="1" applyFill="1" applyBorder="1" applyAlignment="1">
      <alignment horizontal="right" vertical="center"/>
    </xf>
    <xf numFmtId="3" fontId="44" fillId="0" borderId="30" xfId="0" applyNumberFormat="1" applyFont="1" applyFill="1" applyBorder="1" applyAlignment="1">
      <alignment horizontal="right" vertical="center"/>
    </xf>
    <xf numFmtId="169" fontId="0" fillId="0" borderId="65" xfId="0" applyNumberFormat="1" applyFont="1" applyFill="1" applyBorder="1" applyAlignment="1">
      <alignment horizontal="left" vertical="center"/>
    </xf>
    <xf numFmtId="0" fontId="0" fillId="4" borderId="63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 vertical="center"/>
    </xf>
    <xf numFmtId="167" fontId="22" fillId="0" borderId="34" xfId="0" applyNumberFormat="1" applyFont="1" applyFill="1" applyBorder="1" applyAlignment="1">
      <alignment horizontal="center" vertical="center"/>
    </xf>
    <xf numFmtId="3" fontId="0" fillId="0" borderId="34" xfId="0" applyNumberFormat="1" applyFont="1" applyFill="1" applyBorder="1" applyAlignment="1">
      <alignment horizontal="right" vertical="center"/>
    </xf>
    <xf numFmtId="4" fontId="0" fillId="0" borderId="34" xfId="0" applyNumberFormat="1" applyFont="1" applyFill="1" applyBorder="1" applyAlignment="1">
      <alignment horizontal="right" vertical="center"/>
    </xf>
    <xf numFmtId="3" fontId="45" fillId="0" borderId="34" xfId="0" applyNumberFormat="1" applyFont="1" applyFill="1" applyBorder="1" applyAlignment="1">
      <alignment horizontal="right" vertical="center"/>
    </xf>
    <xf numFmtId="0" fontId="46" fillId="0" borderId="34" xfId="0" applyNumberFormat="1" applyFont="1" applyFill="1" applyBorder="1" applyAlignment="1">
      <alignment horizontal="right" vertical="center"/>
    </xf>
    <xf numFmtId="3" fontId="26" fillId="0" borderId="34" xfId="0" applyNumberFormat="1" applyFont="1" applyFill="1" applyBorder="1" applyAlignment="1">
      <alignment horizontal="right" vertical="center"/>
    </xf>
    <xf numFmtId="3" fontId="2" fillId="0" borderId="34" xfId="0" applyNumberFormat="1" applyFont="1" applyFill="1" applyBorder="1" applyAlignment="1">
      <alignment horizontal="right" vertical="center"/>
    </xf>
    <xf numFmtId="3" fontId="47" fillId="0" borderId="34" xfId="0" applyNumberFormat="1" applyFont="1" applyFill="1" applyBorder="1" applyAlignment="1">
      <alignment horizontal="right" vertical="center"/>
    </xf>
    <xf numFmtId="3" fontId="47" fillId="0" borderId="35" xfId="0" applyNumberFormat="1" applyFont="1" applyFill="1" applyBorder="1" applyAlignment="1">
      <alignment horizontal="right" vertical="center"/>
    </xf>
    <xf numFmtId="3" fontId="48" fillId="0" borderId="35" xfId="0" applyNumberFormat="1" applyFont="1" applyFill="1" applyBorder="1" applyAlignment="1">
      <alignment horizontal="right" vertical="center"/>
    </xf>
    <xf numFmtId="3" fontId="2" fillId="0" borderId="35" xfId="5" applyNumberFormat="1" applyFont="1" applyFill="1" applyBorder="1" applyAlignment="1">
      <alignment horizontal="right" vertical="center"/>
    </xf>
    <xf numFmtId="3" fontId="0" fillId="0" borderId="35" xfId="0" applyNumberFormat="1" applyFont="1" applyFill="1" applyBorder="1" applyAlignment="1">
      <alignment horizontal="right" vertical="center"/>
    </xf>
    <xf numFmtId="3" fontId="44" fillId="0" borderId="35" xfId="0" applyNumberFormat="1" applyFont="1" applyFill="1" applyBorder="1" applyAlignment="1">
      <alignment horizontal="right" vertical="center"/>
    </xf>
    <xf numFmtId="169" fontId="0" fillId="0" borderId="66" xfId="0" applyNumberFormat="1" applyFont="1" applyFill="1" applyBorder="1" applyAlignment="1">
      <alignment horizontal="left" vertical="center"/>
    </xf>
    <xf numFmtId="0" fontId="0" fillId="4" borderId="67" xfId="0" applyFont="1" applyFill="1" applyBorder="1" applyAlignment="1">
      <alignment horizontal="center"/>
    </xf>
    <xf numFmtId="4" fontId="2" fillId="0" borderId="34" xfId="0" applyNumberFormat="1" applyFont="1" applyFill="1" applyBorder="1" applyAlignment="1">
      <alignment horizontal="right" vertical="center"/>
    </xf>
    <xf numFmtId="3" fontId="43" fillId="0" borderId="34" xfId="0" applyNumberFormat="1" applyFont="1" applyFill="1" applyBorder="1" applyAlignment="1">
      <alignment horizontal="right" vertical="center"/>
    </xf>
    <xf numFmtId="0" fontId="43" fillId="0" borderId="34" xfId="0" applyNumberFormat="1" applyFont="1" applyFill="1" applyBorder="1" applyAlignment="1">
      <alignment horizontal="right" vertical="center"/>
    </xf>
    <xf numFmtId="3" fontId="25" fillId="0" borderId="34" xfId="0" applyNumberFormat="1" applyFont="1" applyFill="1" applyBorder="1" applyAlignment="1">
      <alignment horizontal="right" vertical="center"/>
    </xf>
    <xf numFmtId="3" fontId="25" fillId="0" borderId="35" xfId="0" applyNumberFormat="1" applyFont="1" applyFill="1" applyBorder="1" applyAlignment="1">
      <alignment horizontal="right" vertical="center"/>
    </xf>
    <xf numFmtId="3" fontId="24" fillId="0" borderId="35" xfId="0" applyNumberFormat="1" applyFont="1" applyFill="1" applyBorder="1" applyAlignment="1">
      <alignment horizontal="right" vertical="center"/>
    </xf>
    <xf numFmtId="3" fontId="2" fillId="0" borderId="35" xfId="0" applyNumberFormat="1" applyFont="1" applyFill="1" applyBorder="1" applyAlignment="1">
      <alignment horizontal="right" vertical="center"/>
    </xf>
    <xf numFmtId="169" fontId="2" fillId="0" borderId="66" xfId="0" applyNumberFormat="1" applyFont="1" applyFill="1" applyBorder="1" applyAlignment="1">
      <alignment horizontal="left" vertical="center"/>
    </xf>
    <xf numFmtId="0" fontId="2" fillId="4" borderId="67" xfId="0" applyFont="1" applyFill="1" applyBorder="1" applyAlignment="1">
      <alignment horizontal="center"/>
    </xf>
    <xf numFmtId="0" fontId="0" fillId="0" borderId="68" xfId="0" applyFont="1" applyFill="1" applyBorder="1" applyAlignment="1">
      <alignment horizontal="center" vertical="center"/>
    </xf>
    <xf numFmtId="167" fontId="22" fillId="0" borderId="69" xfId="0" applyNumberFormat="1" applyFont="1" applyFill="1" applyBorder="1" applyAlignment="1">
      <alignment horizontal="center" vertical="center"/>
    </xf>
    <xf numFmtId="3" fontId="0" fillId="0" borderId="69" xfId="0" applyNumberFormat="1" applyFont="1" applyFill="1" applyBorder="1" applyAlignment="1">
      <alignment horizontal="right" vertical="center"/>
    </xf>
    <xf numFmtId="4" fontId="0" fillId="0" borderId="69" xfId="0" applyNumberFormat="1" applyFont="1" applyFill="1" applyBorder="1" applyAlignment="1">
      <alignment horizontal="right" vertical="center"/>
    </xf>
    <xf numFmtId="3" fontId="45" fillId="0" borderId="69" xfId="0" applyNumberFormat="1" applyFont="1" applyFill="1" applyBorder="1" applyAlignment="1">
      <alignment horizontal="right" vertical="center"/>
    </xf>
    <xf numFmtId="0" fontId="46" fillId="0" borderId="69" xfId="0" applyNumberFormat="1" applyFont="1" applyFill="1" applyBorder="1" applyAlignment="1">
      <alignment horizontal="right" vertical="center"/>
    </xf>
    <xf numFmtId="3" fontId="26" fillId="0" borderId="69" xfId="0" applyNumberFormat="1" applyFont="1" applyFill="1" applyBorder="1" applyAlignment="1">
      <alignment horizontal="right" vertical="center"/>
    </xf>
    <xf numFmtId="3" fontId="2" fillId="0" borderId="69" xfId="0" applyNumberFormat="1" applyFont="1" applyFill="1" applyBorder="1" applyAlignment="1">
      <alignment horizontal="right" vertical="center"/>
    </xf>
    <xf numFmtId="3" fontId="47" fillId="0" borderId="69" xfId="0" applyNumberFormat="1" applyFont="1" applyFill="1" applyBorder="1" applyAlignment="1">
      <alignment horizontal="right" vertical="center"/>
    </xf>
    <xf numFmtId="3" fontId="47" fillId="0" borderId="71" xfId="0" applyNumberFormat="1" applyFont="1" applyFill="1" applyBorder="1" applyAlignment="1">
      <alignment horizontal="right" vertical="center"/>
    </xf>
    <xf numFmtId="3" fontId="48" fillId="0" borderId="71" xfId="0" applyNumberFormat="1" applyFont="1" applyFill="1" applyBorder="1" applyAlignment="1">
      <alignment horizontal="right" vertical="center"/>
    </xf>
    <xf numFmtId="3" fontId="2" fillId="0" borderId="71" xfId="5" applyNumberFormat="1" applyFont="1" applyFill="1" applyBorder="1" applyAlignment="1">
      <alignment horizontal="right" vertical="center"/>
    </xf>
    <xf numFmtId="3" fontId="0" fillId="0" borderId="71" xfId="0" applyNumberFormat="1" applyFont="1" applyFill="1" applyBorder="1" applyAlignment="1">
      <alignment horizontal="right" vertical="center"/>
    </xf>
    <xf numFmtId="3" fontId="44" fillId="0" borderId="71" xfId="0" applyNumberFormat="1" applyFont="1" applyFill="1" applyBorder="1" applyAlignment="1">
      <alignment horizontal="right" vertical="center"/>
    </xf>
    <xf numFmtId="169" fontId="0" fillId="0" borderId="72" xfId="0" applyNumberFormat="1" applyFont="1" applyFill="1" applyBorder="1" applyAlignment="1">
      <alignment horizontal="left" vertical="center"/>
    </xf>
    <xf numFmtId="0" fontId="0" fillId="4" borderId="73" xfId="0" applyFont="1" applyFill="1" applyBorder="1" applyAlignment="1">
      <alignment horizontal="center"/>
    </xf>
    <xf numFmtId="0" fontId="0" fillId="2" borderId="4" xfId="0" applyFill="1" applyBorder="1"/>
    <xf numFmtId="0" fontId="33" fillId="2" borderId="7" xfId="0" applyFont="1" applyFill="1" applyBorder="1" applyAlignment="1">
      <alignment horizontal="right" vertical="center"/>
    </xf>
    <xf numFmtId="3" fontId="49" fillId="2" borderId="42" xfId="0" applyNumberFormat="1" applyFont="1" applyFill="1" applyBorder="1" applyAlignment="1">
      <alignment vertical="center"/>
    </xf>
    <xf numFmtId="3" fontId="49" fillId="2" borderId="43" xfId="0" applyNumberFormat="1" applyFont="1" applyFill="1" applyBorder="1" applyAlignment="1">
      <alignment vertical="center"/>
    </xf>
    <xf numFmtId="3" fontId="50" fillId="2" borderId="43" xfId="0" applyNumberFormat="1" applyFont="1" applyFill="1" applyBorder="1" applyAlignment="1">
      <alignment horizontal="right" vertical="center"/>
    </xf>
    <xf numFmtId="3" fontId="49" fillId="2" borderId="43" xfId="0" applyNumberFormat="1" applyFont="1" applyFill="1" applyBorder="1" applyAlignment="1">
      <alignment horizontal="right" vertical="center"/>
    </xf>
    <xf numFmtId="3" fontId="51" fillId="2" borderId="43" xfId="0" applyNumberFormat="1" applyFont="1" applyFill="1" applyBorder="1" applyAlignment="1">
      <alignment horizontal="right" vertical="center"/>
    </xf>
    <xf numFmtId="0" fontId="0" fillId="2" borderId="74" xfId="0" applyFill="1" applyBorder="1"/>
    <xf numFmtId="0" fontId="68" fillId="0" borderId="75" xfId="0" applyFont="1" applyBorder="1"/>
    <xf numFmtId="0" fontId="0" fillId="0" borderId="30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76" xfId="0" applyFont="1" applyFill="1" applyBorder="1" applyAlignment="1">
      <alignment horizontal="left" vertical="center"/>
    </xf>
    <xf numFmtId="0" fontId="0" fillId="0" borderId="30" xfId="0" applyFont="1" applyFill="1" applyBorder="1" applyAlignment="1">
      <alignment horizontal="left" vertical="center"/>
    </xf>
    <xf numFmtId="0" fontId="68" fillId="0" borderId="30" xfId="0" applyFont="1" applyBorder="1"/>
    <xf numFmtId="0" fontId="68" fillId="0" borderId="77" xfId="0" applyFont="1" applyBorder="1"/>
    <xf numFmtId="0" fontId="0" fillId="0" borderId="35" xfId="0" applyFont="1" applyFill="1" applyBorder="1" applyAlignment="1">
      <alignment horizontal="left" vertical="center"/>
    </xf>
    <xf numFmtId="0" fontId="68" fillId="0" borderId="78" xfId="0" applyFont="1" applyBorder="1"/>
    <xf numFmtId="0" fontId="0" fillId="0" borderId="71" xfId="0" applyFill="1" applyBorder="1" applyAlignment="1">
      <alignment horizontal="center" vertical="center"/>
    </xf>
    <xf numFmtId="0" fontId="68" fillId="0" borderId="71" xfId="0" applyFont="1" applyBorder="1"/>
    <xf numFmtId="0" fontId="0" fillId="0" borderId="71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14" fontId="0" fillId="0" borderId="30" xfId="0" applyNumberFormat="1" applyFill="1" applyBorder="1" applyAlignment="1">
      <alignment horizontal="left" vertical="center"/>
    </xf>
    <xf numFmtId="0" fontId="0" fillId="0" borderId="35" xfId="0" applyFill="1" applyBorder="1" applyAlignment="1">
      <alignment horizontal="left" vertical="center"/>
    </xf>
    <xf numFmtId="0" fontId="0" fillId="0" borderId="71" xfId="0" applyFont="1" applyFill="1" applyBorder="1" applyAlignment="1">
      <alignment horizontal="left" vertical="center"/>
    </xf>
    <xf numFmtId="3" fontId="11" fillId="3" borderId="13" xfId="4" applyNumberFormat="1" applyFont="1" applyFill="1" applyBorder="1" applyAlignment="1">
      <alignment horizontal="center" vertical="top" wrapText="1"/>
    </xf>
    <xf numFmtId="3" fontId="11" fillId="3" borderId="19" xfId="4" applyNumberFormat="1" applyFont="1" applyFill="1" applyBorder="1" applyAlignment="1">
      <alignment horizontal="center" vertical="top" wrapText="1"/>
    </xf>
    <xf numFmtId="0" fontId="20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 vertical="center"/>
    </xf>
    <xf numFmtId="0" fontId="2" fillId="0" borderId="8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top"/>
    </xf>
    <xf numFmtId="165" fontId="11" fillId="3" borderId="3" xfId="3" applyNumberFormat="1" applyFont="1" applyFill="1" applyBorder="1" applyAlignment="1">
      <alignment horizontal="center" vertical="center" wrapText="1"/>
    </xf>
    <xf numFmtId="165" fontId="11" fillId="3" borderId="11" xfId="3" applyNumberFormat="1" applyFont="1" applyFill="1" applyBorder="1" applyAlignment="1">
      <alignment horizontal="center" vertical="center" wrapText="1"/>
    </xf>
    <xf numFmtId="165" fontId="11" fillId="3" borderId="19" xfId="3" applyNumberFormat="1" applyFont="1" applyFill="1" applyBorder="1" applyAlignment="1">
      <alignment horizontal="center" vertical="center" wrapText="1"/>
    </xf>
    <xf numFmtId="0" fontId="11" fillId="3" borderId="3" xfId="3" applyFont="1" applyFill="1" applyBorder="1" applyAlignment="1">
      <alignment horizontal="center" vertical="center"/>
    </xf>
    <xf numFmtId="0" fontId="11" fillId="3" borderId="11" xfId="3" applyFont="1" applyFill="1" applyBorder="1" applyAlignment="1">
      <alignment horizontal="center" vertical="center"/>
    </xf>
    <xf numFmtId="0" fontId="11" fillId="3" borderId="19" xfId="3" applyFont="1" applyFill="1" applyBorder="1" applyAlignment="1">
      <alignment horizontal="center" vertical="center"/>
    </xf>
    <xf numFmtId="0" fontId="11" fillId="3" borderId="3" xfId="3" applyFont="1" applyFill="1" applyBorder="1" applyAlignment="1">
      <alignment horizontal="center" vertical="center" wrapText="1"/>
    </xf>
    <xf numFmtId="0" fontId="11" fillId="3" borderId="11" xfId="3" applyFont="1" applyFill="1" applyBorder="1" applyAlignment="1">
      <alignment horizontal="center" vertical="center" wrapText="1"/>
    </xf>
    <xf numFmtId="0" fontId="11" fillId="3" borderId="19" xfId="3" applyFont="1" applyFill="1" applyBorder="1" applyAlignment="1">
      <alignment horizontal="center" vertical="center" wrapText="1"/>
    </xf>
    <xf numFmtId="3" fontId="11" fillId="3" borderId="3" xfId="4" applyNumberFormat="1" applyFont="1" applyFill="1" applyBorder="1" applyAlignment="1">
      <alignment horizontal="center" vertical="center" wrapText="1"/>
    </xf>
    <xf numFmtId="3" fontId="11" fillId="3" borderId="11" xfId="4" applyNumberFormat="1" applyFont="1" applyFill="1" applyBorder="1" applyAlignment="1">
      <alignment horizontal="center" vertical="center" wrapText="1"/>
    </xf>
    <xf numFmtId="3" fontId="11" fillId="3" borderId="19" xfId="4" applyNumberFormat="1" applyFont="1" applyFill="1" applyBorder="1" applyAlignment="1">
      <alignment horizontal="center" vertical="center" wrapText="1"/>
    </xf>
    <xf numFmtId="167" fontId="21" fillId="0" borderId="39" xfId="0" applyNumberFormat="1" applyFont="1" applyFill="1" applyBorder="1" applyAlignment="1">
      <alignment horizontal="center" vertical="center"/>
    </xf>
    <xf numFmtId="167" fontId="22" fillId="0" borderId="29" xfId="0" applyNumberFormat="1" applyFont="1" applyFill="1" applyBorder="1" applyAlignment="1">
      <alignment horizontal="center" vertical="center"/>
    </xf>
    <xf numFmtId="3" fontId="12" fillId="3" borderId="3" xfId="4" applyNumberFormat="1" applyFont="1" applyFill="1" applyBorder="1" applyAlignment="1">
      <alignment horizontal="center" vertical="center" wrapText="1"/>
    </xf>
    <xf numFmtId="3" fontId="12" fillId="3" borderId="11" xfId="4" applyNumberFormat="1" applyFont="1" applyFill="1" applyBorder="1" applyAlignment="1">
      <alignment horizontal="center" vertical="center" wrapText="1"/>
    </xf>
    <xf numFmtId="3" fontId="12" fillId="3" borderId="19" xfId="4" applyNumberFormat="1" applyFont="1" applyFill="1" applyBorder="1" applyAlignment="1">
      <alignment horizontal="center" vertical="center" wrapText="1"/>
    </xf>
    <xf numFmtId="167" fontId="21" fillId="0" borderId="28" xfId="0" applyNumberFormat="1" applyFont="1" applyFill="1" applyBorder="1" applyAlignment="1">
      <alignment horizontal="center" vertical="center"/>
    </xf>
    <xf numFmtId="167" fontId="22" fillId="0" borderId="27" xfId="0" applyNumberFormat="1" applyFont="1" applyFill="1" applyBorder="1" applyAlignment="1">
      <alignment horizontal="center" vertical="center"/>
    </xf>
    <xf numFmtId="3" fontId="13" fillId="3" borderId="4" xfId="4" applyNumberFormat="1" applyFont="1" applyFill="1" applyBorder="1" applyAlignment="1">
      <alignment horizontal="center" vertical="center" wrapText="1"/>
    </xf>
    <xf numFmtId="3" fontId="11" fillId="3" borderId="5" xfId="4" applyNumberFormat="1" applyFont="1" applyFill="1" applyBorder="1" applyAlignment="1">
      <alignment horizontal="center" vertical="center" wrapText="1"/>
    </xf>
    <xf numFmtId="3" fontId="11" fillId="3" borderId="15" xfId="4" applyNumberFormat="1" applyFont="1" applyFill="1" applyBorder="1" applyAlignment="1">
      <alignment horizontal="center" vertical="center" wrapText="1"/>
    </xf>
    <xf numFmtId="3" fontId="11" fillId="3" borderId="21" xfId="4" applyNumberFormat="1" applyFont="1" applyFill="1" applyBorder="1" applyAlignment="1">
      <alignment horizontal="center" vertical="center" wrapText="1"/>
    </xf>
    <xf numFmtId="3" fontId="11" fillId="3" borderId="8" xfId="4" applyNumberFormat="1" applyFont="1" applyFill="1" applyBorder="1" applyAlignment="1">
      <alignment horizontal="center" vertical="center" wrapText="1"/>
    </xf>
    <xf numFmtId="3" fontId="11" fillId="3" borderId="16" xfId="4" applyNumberFormat="1" applyFont="1" applyFill="1" applyBorder="1" applyAlignment="1">
      <alignment horizontal="center" vertical="center" wrapText="1"/>
    </xf>
    <xf numFmtId="3" fontId="11" fillId="3" borderId="22" xfId="4" applyNumberFormat="1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2" fillId="0" borderId="79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165" fontId="11" fillId="3" borderId="2" xfId="3" applyNumberFormat="1" applyFont="1" applyFill="1" applyBorder="1" applyAlignment="1">
      <alignment horizontal="center" vertical="center"/>
    </xf>
    <xf numFmtId="165" fontId="11" fillId="3" borderId="10" xfId="3" applyNumberFormat="1" applyFont="1" applyFill="1" applyBorder="1" applyAlignment="1">
      <alignment horizontal="center" vertical="center"/>
    </xf>
    <xf numFmtId="165" fontId="11" fillId="3" borderId="18" xfId="3" applyNumberFormat="1" applyFont="1" applyFill="1" applyBorder="1" applyAlignment="1">
      <alignment horizontal="center" vertical="center"/>
    </xf>
    <xf numFmtId="3" fontId="11" fillId="3" borderId="4" xfId="4" applyNumberFormat="1" applyFont="1" applyFill="1" applyBorder="1" applyAlignment="1">
      <alignment horizontal="center" vertical="center" wrapText="1"/>
    </xf>
    <xf numFmtId="3" fontId="11" fillId="3" borderId="13" xfId="4" applyNumberFormat="1" applyFont="1" applyFill="1" applyBorder="1" applyAlignment="1">
      <alignment horizontal="center" vertical="center" wrapText="1"/>
    </xf>
    <xf numFmtId="3" fontId="11" fillId="3" borderId="6" xfId="4" applyNumberFormat="1" applyFont="1" applyFill="1" applyBorder="1" applyAlignment="1">
      <alignment horizontal="center" vertical="center" wrapText="1"/>
    </xf>
    <xf numFmtId="3" fontId="11" fillId="3" borderId="7" xfId="4" applyNumberFormat="1" applyFont="1" applyFill="1" applyBorder="1" applyAlignment="1">
      <alignment horizontal="center" vertical="center" wrapText="1"/>
    </xf>
    <xf numFmtId="3" fontId="11" fillId="3" borderId="14" xfId="4" applyNumberFormat="1" applyFont="1" applyFill="1" applyBorder="1" applyAlignment="1">
      <alignment horizontal="center" vertical="center" wrapText="1"/>
    </xf>
    <xf numFmtId="3" fontId="17" fillId="3" borderId="14" xfId="4" applyNumberFormat="1" applyFont="1" applyFill="1" applyBorder="1" applyAlignment="1">
      <alignment horizontal="center" vertical="center" wrapText="1"/>
    </xf>
    <xf numFmtId="3" fontId="17" fillId="3" borderId="21" xfId="4" applyNumberFormat="1" applyFont="1" applyFill="1" applyBorder="1" applyAlignment="1">
      <alignment horizontal="center" vertical="center" wrapText="1"/>
    </xf>
    <xf numFmtId="3" fontId="14" fillId="3" borderId="3" xfId="4" applyNumberFormat="1" applyFont="1" applyFill="1" applyBorder="1" applyAlignment="1">
      <alignment horizontal="center" vertical="center" wrapText="1"/>
    </xf>
    <xf numFmtId="3" fontId="14" fillId="3" borderId="11" xfId="4" applyNumberFormat="1" applyFont="1" applyFill="1" applyBorder="1" applyAlignment="1">
      <alignment horizontal="center" vertical="center" wrapText="1"/>
    </xf>
    <xf numFmtId="3" fontId="14" fillId="3" borderId="19" xfId="4" applyNumberFormat="1" applyFont="1" applyFill="1" applyBorder="1" applyAlignment="1">
      <alignment horizontal="center" vertical="center" wrapText="1"/>
    </xf>
    <xf numFmtId="14" fontId="0" fillId="0" borderId="39" xfId="0" applyNumberFormat="1" applyFont="1" applyFill="1" applyBorder="1" applyAlignment="1">
      <alignment horizontal="center" vertical="center"/>
    </xf>
    <xf numFmtId="14" fontId="0" fillId="0" borderId="29" xfId="0" applyNumberFormat="1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167" fontId="21" fillId="0" borderId="38" xfId="0" applyNumberFormat="1" applyFont="1" applyFill="1" applyBorder="1" applyAlignment="1">
      <alignment horizontal="center" vertical="center"/>
    </xf>
    <xf numFmtId="14" fontId="0" fillId="0" borderId="70" xfId="0" applyNumberFormat="1" applyFont="1" applyFill="1" applyBorder="1" applyAlignment="1">
      <alignment horizontal="center" vertical="center"/>
    </xf>
    <xf numFmtId="14" fontId="0" fillId="0" borderId="69" xfId="0" applyNumberFormat="1" applyFont="1" applyFill="1" applyBorder="1" applyAlignment="1">
      <alignment horizontal="center" vertical="center"/>
    </xf>
    <xf numFmtId="3" fontId="42" fillId="5" borderId="60" xfId="4" applyNumberFormat="1" applyFont="1" applyFill="1" applyBorder="1" applyAlignment="1">
      <alignment horizontal="center" vertical="center" wrapText="1"/>
    </xf>
    <xf numFmtId="3" fontId="42" fillId="5" borderId="59" xfId="4" applyNumberFormat="1" applyFont="1" applyFill="1" applyBorder="1" applyAlignment="1">
      <alignment horizontal="center" vertical="center" wrapText="1"/>
    </xf>
    <xf numFmtId="167" fontId="21" fillId="0" borderId="26" xfId="0" applyNumberFormat="1" applyFont="1" applyFill="1" applyBorder="1" applyAlignment="1">
      <alignment horizontal="center" vertical="center"/>
    </xf>
    <xf numFmtId="14" fontId="30" fillId="0" borderId="39" xfId="0" applyNumberFormat="1" applyFont="1" applyFill="1" applyBorder="1" applyAlignment="1">
      <alignment horizontal="center" vertical="center"/>
    </xf>
    <xf numFmtId="14" fontId="30" fillId="0" borderId="29" xfId="0" applyNumberFormat="1" applyFont="1" applyFill="1" applyBorder="1" applyAlignment="1">
      <alignment horizontal="center" vertical="center"/>
    </xf>
    <xf numFmtId="3" fontId="11" fillId="3" borderId="48" xfId="4" applyNumberFormat="1" applyFont="1" applyFill="1" applyBorder="1" applyAlignment="1">
      <alignment horizontal="center" vertical="center" wrapText="1"/>
    </xf>
    <xf numFmtId="3" fontId="11" fillId="3" borderId="12" xfId="4" applyNumberFormat="1" applyFont="1" applyFill="1" applyBorder="1" applyAlignment="1">
      <alignment horizontal="center" vertical="center" wrapText="1"/>
    </xf>
    <xf numFmtId="3" fontId="12" fillId="3" borderId="50" xfId="3" applyNumberFormat="1" applyFont="1" applyFill="1" applyBorder="1" applyAlignment="1">
      <alignment horizontal="center" vertical="center" wrapText="1"/>
    </xf>
    <xf numFmtId="3" fontId="12" fillId="3" borderId="56" xfId="3" applyNumberFormat="1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/>
    </xf>
    <xf numFmtId="164" fontId="39" fillId="2" borderId="0" xfId="2" applyNumberFormat="1" applyFont="1" applyFill="1" applyBorder="1" applyAlignment="1">
      <alignment horizontal="center" vertical="center"/>
    </xf>
    <xf numFmtId="3" fontId="12" fillId="3" borderId="52" xfId="4" applyNumberFormat="1" applyFont="1" applyFill="1" applyBorder="1" applyAlignment="1">
      <alignment horizontal="center" vertical="center" wrapText="1"/>
    </xf>
    <xf numFmtId="3" fontId="11" fillId="3" borderId="49" xfId="4" applyNumberFormat="1" applyFont="1" applyFill="1" applyBorder="1" applyAlignment="1">
      <alignment horizontal="center" vertical="center" wrapText="1"/>
    </xf>
    <xf numFmtId="3" fontId="11" fillId="3" borderId="53" xfId="4" applyNumberFormat="1" applyFont="1" applyFill="1" applyBorder="1" applyAlignment="1">
      <alignment horizontal="center" vertical="center" wrapText="1"/>
    </xf>
    <xf numFmtId="3" fontId="11" fillId="3" borderId="54" xfId="4" applyNumberFormat="1" applyFont="1" applyFill="1" applyBorder="1" applyAlignment="1">
      <alignment horizontal="center" vertical="center" wrapText="1"/>
    </xf>
    <xf numFmtId="0" fontId="11" fillId="3" borderId="48" xfId="3" applyFont="1" applyFill="1" applyBorder="1" applyAlignment="1">
      <alignment horizontal="center" vertical="center" wrapText="1"/>
    </xf>
    <xf numFmtId="0" fontId="11" fillId="3" borderId="12" xfId="3" applyFont="1" applyFill="1" applyBorder="1" applyAlignment="1">
      <alignment horizontal="center" vertical="center"/>
    </xf>
    <xf numFmtId="168" fontId="12" fillId="3" borderId="3" xfId="4" applyNumberFormat="1" applyFont="1" applyFill="1" applyBorder="1" applyAlignment="1">
      <alignment horizontal="center" vertical="center" wrapText="1"/>
    </xf>
    <xf numFmtId="168" fontId="12" fillId="3" borderId="52" xfId="4" applyNumberFormat="1" applyFont="1" applyFill="1" applyBorder="1" applyAlignment="1">
      <alignment horizontal="center" vertical="center" wrapText="1"/>
    </xf>
    <xf numFmtId="165" fontId="11" fillId="3" borderId="47" xfId="3" applyNumberFormat="1" applyFont="1" applyFill="1" applyBorder="1" applyAlignment="1">
      <alignment horizontal="center" vertical="center"/>
    </xf>
    <xf numFmtId="165" fontId="11" fillId="3" borderId="51" xfId="3" applyNumberFormat="1" applyFont="1" applyFill="1" applyBorder="1" applyAlignment="1">
      <alignment horizontal="center" vertical="center"/>
    </xf>
    <xf numFmtId="0" fontId="11" fillId="3" borderId="48" xfId="3" applyFont="1" applyFill="1" applyBorder="1" applyAlignment="1">
      <alignment horizontal="center" vertical="center"/>
    </xf>
    <xf numFmtId="165" fontId="11" fillId="3" borderId="52" xfId="3" applyNumberFormat="1" applyFont="1" applyFill="1" applyBorder="1" applyAlignment="1">
      <alignment horizontal="center" vertical="center" wrapText="1"/>
    </xf>
    <xf numFmtId="3" fontId="41" fillId="3" borderId="3" xfId="4" applyNumberFormat="1" applyFont="1" applyFill="1" applyBorder="1" applyAlignment="1">
      <alignment horizontal="center" vertical="center" wrapText="1"/>
    </xf>
    <xf numFmtId="3" fontId="41" fillId="3" borderId="52" xfId="4" applyNumberFormat="1" applyFont="1" applyFill="1" applyBorder="1" applyAlignment="1">
      <alignment horizontal="center" vertical="center" wrapText="1"/>
    </xf>
    <xf numFmtId="3" fontId="11" fillId="3" borderId="52" xfId="4" applyNumberFormat="1" applyFont="1" applyFill="1" applyBorder="1" applyAlignment="1">
      <alignment horizontal="center" vertical="center" wrapText="1"/>
    </xf>
    <xf numFmtId="3" fontId="11" fillId="3" borderId="48" xfId="4" applyNumberFormat="1" applyFont="1" applyFill="1" applyBorder="1" applyAlignment="1">
      <alignment horizontal="center" vertical="center"/>
    </xf>
    <xf numFmtId="3" fontId="11" fillId="3" borderId="41" xfId="4" applyNumberFormat="1" applyFont="1" applyFill="1" applyBorder="1" applyAlignment="1">
      <alignment horizontal="center" vertical="center" wrapText="1"/>
    </xf>
    <xf numFmtId="3" fontId="11" fillId="3" borderId="55" xfId="4" applyNumberFormat="1" applyFont="1" applyFill="1" applyBorder="1" applyAlignment="1">
      <alignment horizontal="center" vertical="center" wrapText="1"/>
    </xf>
    <xf numFmtId="3" fontId="12" fillId="3" borderId="5" xfId="4" applyNumberFormat="1" applyFont="1" applyFill="1" applyBorder="1" applyAlignment="1">
      <alignment horizontal="center" vertical="center" wrapText="1"/>
    </xf>
    <xf numFmtId="3" fontId="12" fillId="3" borderId="53" xfId="4" applyNumberFormat="1" applyFont="1" applyFill="1" applyBorder="1" applyAlignment="1">
      <alignment horizontal="center" vertical="center" wrapText="1"/>
    </xf>
    <xf numFmtId="3" fontId="41" fillId="3" borderId="48" xfId="4" applyNumberFormat="1" applyFont="1" applyFill="1" applyBorder="1" applyAlignment="1">
      <alignment horizontal="center" vertical="center" wrapText="1"/>
    </xf>
    <xf numFmtId="3" fontId="41" fillId="3" borderId="12" xfId="4" applyNumberFormat="1" applyFont="1" applyFill="1" applyBorder="1" applyAlignment="1">
      <alignment horizontal="center" vertical="center" wrapText="1"/>
    </xf>
  </cellXfs>
  <cellStyles count="6">
    <cellStyle name="Comma 2 4" xfId="4"/>
    <cellStyle name="Currency" xfId="5" builtinId="4"/>
    <cellStyle name="Normal" xfId="0" builtinId="0"/>
    <cellStyle name="Normal 2" xfId="3"/>
    <cellStyle name="Normal 2 2" xfId="2"/>
    <cellStyle name="Normal 3" xfId="1"/>
  </cellStyles>
  <dxfs count="37"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6" tint="-0.499984740745262"/>
      </font>
      <fill>
        <patternFill>
          <bgColor theme="6" tint="0.39988402966399123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 val="0"/>
        <i/>
      </font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88402966399123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784844508194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133350</xdr:rowOff>
    </xdr:from>
    <xdr:to>
      <xdr:col>3</xdr:col>
      <xdr:colOff>180975</xdr:colOff>
      <xdr:row>2</xdr:row>
      <xdr:rowOff>85725</xdr:rowOff>
    </xdr:to>
    <xdr:pic>
      <xdr:nvPicPr>
        <xdr:cNvPr id="3" name="Picture 2" descr="hell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7410" t="23187" r="14149" b="21835"/>
        <a:stretch>
          <a:fillRect/>
        </a:stretch>
      </xdr:blipFill>
      <xdr:spPr>
        <a:xfrm>
          <a:off x="533400" y="133350"/>
          <a:ext cx="80010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209550</xdr:rowOff>
    </xdr:from>
    <xdr:to>
      <xdr:col>3</xdr:col>
      <xdr:colOff>342900</xdr:colOff>
      <xdr:row>1</xdr:row>
      <xdr:rowOff>114300</xdr:rowOff>
    </xdr:to>
    <xdr:pic>
      <xdr:nvPicPr>
        <xdr:cNvPr id="4" name="Picture 3" descr="hell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7410" t="23187" r="14149" b="21835"/>
        <a:stretch>
          <a:fillRect/>
        </a:stretch>
      </xdr:blipFill>
      <xdr:spPr>
        <a:xfrm>
          <a:off x="457200" y="209550"/>
          <a:ext cx="80010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N87"/>
  <sheetViews>
    <sheetView showGridLines="0" tabSelected="1" topLeftCell="B1" workbookViewId="0">
      <pane xSplit="8" ySplit="6" topLeftCell="J9" activePane="bottomRight" state="frozen"/>
      <selection activeCell="B1" sqref="B1"/>
      <selection pane="topRight" activeCell="I1" sqref="I1"/>
      <selection pane="bottomLeft" activeCell="A7" sqref="A7"/>
      <selection pane="bottomRight" activeCell="E11" sqref="E11"/>
    </sheetView>
  </sheetViews>
  <sheetFormatPr defaultRowHeight="15"/>
  <cols>
    <col min="1" max="1" width="2.140625" style="10" customWidth="1"/>
    <col min="2" max="2" width="6.28515625" style="11" customWidth="1"/>
    <col min="3" max="3" width="8.85546875" style="11" customWidth="1"/>
    <col min="4" max="4" width="10.28515625" style="11" customWidth="1"/>
    <col min="5" max="5" width="25" style="12" customWidth="1"/>
    <col min="6" max="6" width="14.28515625" style="12" customWidth="1"/>
    <col min="7" max="7" width="12.85546875" style="11" customWidth="1"/>
    <col min="8" max="8" width="6.140625" style="13" customWidth="1"/>
    <col min="9" max="9" width="7" style="11" customWidth="1"/>
    <col min="10" max="22" width="4.28515625" style="11" customWidth="1"/>
    <col min="23" max="23" width="4.28515625" style="14" customWidth="1"/>
    <col min="24" max="36" width="4.28515625" style="11" customWidth="1"/>
    <col min="37" max="38" width="4.28515625" style="14" customWidth="1"/>
    <col min="39" max="39" width="4.28515625" style="13" customWidth="1"/>
    <col min="40" max="40" width="4.28515625" style="15" customWidth="1"/>
    <col min="41" max="42" width="8.7109375" style="11" customWidth="1"/>
    <col min="43" max="43" width="6.85546875" style="11" customWidth="1"/>
    <col min="44" max="45" width="8.7109375" style="11" customWidth="1"/>
    <col min="46" max="47" width="6.85546875" style="11" customWidth="1"/>
    <col min="48" max="50" width="8.7109375" style="11" customWidth="1"/>
    <col min="51" max="52" width="6.42578125" style="11" customWidth="1"/>
    <col min="53" max="53" width="7.5703125" style="11" customWidth="1"/>
    <col min="54" max="54" width="6.85546875" style="16" customWidth="1"/>
    <col min="55" max="57" width="8.7109375" style="16" customWidth="1"/>
    <col min="58" max="63" width="6.5703125" style="11" customWidth="1"/>
    <col min="64" max="65" width="8.7109375" style="11" customWidth="1"/>
    <col min="66" max="66" width="7.85546875" style="11" hidden="1" customWidth="1"/>
    <col min="67" max="16384" width="9.140625" style="11"/>
  </cols>
  <sheetData>
    <row r="1" spans="1:66" ht="47.25" customHeight="1">
      <c r="B1" s="247" t="s">
        <v>0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7"/>
    </row>
    <row r="2" spans="1:66" s="1" customFormat="1" ht="21" hidden="1" customHeight="1">
      <c r="A2" s="17">
        <v>43764</v>
      </c>
      <c r="B2" s="18">
        <v>43794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9"/>
      <c r="BC2" s="19"/>
      <c r="BD2" s="19"/>
      <c r="BE2" s="19"/>
      <c r="BF2" s="18"/>
      <c r="BG2" s="18"/>
      <c r="BH2" s="18"/>
      <c r="BI2" s="18"/>
      <c r="BJ2" s="18"/>
      <c r="BK2" s="18"/>
      <c r="BL2" s="18"/>
      <c r="BM2" s="18"/>
    </row>
    <row r="3" spans="1:66" s="2" customFormat="1" ht="21.75" customHeight="1" thickBot="1">
      <c r="A3" s="20"/>
      <c r="B3" s="217" t="s">
        <v>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7"/>
      <c r="BL3" s="217"/>
      <c r="BM3" s="217"/>
    </row>
    <row r="4" spans="1:66" ht="22.5" customHeight="1">
      <c r="B4" s="256" t="s">
        <v>2</v>
      </c>
      <c r="C4" s="218" t="s">
        <v>3</v>
      </c>
      <c r="D4" s="218" t="s">
        <v>4</v>
      </c>
      <c r="E4" s="221" t="s">
        <v>5</v>
      </c>
      <c r="F4" s="224" t="s">
        <v>6</v>
      </c>
      <c r="G4" s="227" t="s">
        <v>7</v>
      </c>
      <c r="H4" s="232" t="s">
        <v>8</v>
      </c>
      <c r="I4" s="227" t="s">
        <v>9</v>
      </c>
      <c r="J4" s="237" t="s">
        <v>10</v>
      </c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27" t="s">
        <v>11</v>
      </c>
      <c r="AP4" s="238" t="s">
        <v>12</v>
      </c>
      <c r="AQ4" s="259"/>
      <c r="AR4" s="259"/>
      <c r="AS4" s="259"/>
      <c r="AT4" s="259"/>
      <c r="AU4" s="259"/>
      <c r="AV4" s="259"/>
      <c r="AW4" s="259"/>
      <c r="AX4" s="259"/>
      <c r="AY4" s="259"/>
      <c r="AZ4" s="259"/>
      <c r="BA4" s="259"/>
      <c r="BB4" s="259"/>
      <c r="BC4" s="266" t="s">
        <v>13</v>
      </c>
      <c r="BD4" s="266" t="s">
        <v>14</v>
      </c>
      <c r="BE4" s="266" t="s">
        <v>15</v>
      </c>
      <c r="BF4" s="261" t="s">
        <v>16</v>
      </c>
      <c r="BG4" s="262"/>
      <c r="BH4" s="262"/>
      <c r="BI4" s="262"/>
      <c r="BJ4" s="262"/>
      <c r="BK4" s="262"/>
      <c r="BL4" s="238" t="s">
        <v>17</v>
      </c>
      <c r="BM4" s="241" t="s">
        <v>18</v>
      </c>
      <c r="BN4" s="244" t="s">
        <v>19</v>
      </c>
    </row>
    <row r="5" spans="1:66" ht="26.25" customHeight="1">
      <c r="B5" s="257"/>
      <c r="C5" s="219"/>
      <c r="D5" s="219"/>
      <c r="E5" s="222"/>
      <c r="F5" s="225"/>
      <c r="G5" s="228"/>
      <c r="H5" s="233"/>
      <c r="I5" s="228"/>
      <c r="J5" s="21">
        <f>A2</f>
        <v>43764</v>
      </c>
      <c r="K5" s="21">
        <f>J5+1</f>
        <v>43765</v>
      </c>
      <c r="L5" s="21">
        <f t="shared" ref="L5:AK5" si="0">K5+1</f>
        <v>43766</v>
      </c>
      <c r="M5" s="21">
        <f t="shared" si="0"/>
        <v>43767</v>
      </c>
      <c r="N5" s="21">
        <f t="shared" si="0"/>
        <v>43768</v>
      </c>
      <c r="O5" s="21">
        <f t="shared" si="0"/>
        <v>43769</v>
      </c>
      <c r="P5" s="21">
        <f t="shared" si="0"/>
        <v>43770</v>
      </c>
      <c r="Q5" s="21">
        <f t="shared" si="0"/>
        <v>43771</v>
      </c>
      <c r="R5" s="21">
        <f t="shared" si="0"/>
        <v>43772</v>
      </c>
      <c r="S5" s="21">
        <f t="shared" si="0"/>
        <v>43773</v>
      </c>
      <c r="T5" s="21">
        <f t="shared" si="0"/>
        <v>43774</v>
      </c>
      <c r="U5" s="21">
        <f t="shared" si="0"/>
        <v>43775</v>
      </c>
      <c r="V5" s="21">
        <f t="shared" si="0"/>
        <v>43776</v>
      </c>
      <c r="W5" s="21">
        <f t="shared" si="0"/>
        <v>43777</v>
      </c>
      <c r="X5" s="21">
        <f t="shared" si="0"/>
        <v>43778</v>
      </c>
      <c r="Y5" s="21">
        <f t="shared" si="0"/>
        <v>43779</v>
      </c>
      <c r="Z5" s="21">
        <f t="shared" si="0"/>
        <v>43780</v>
      </c>
      <c r="AA5" s="21">
        <f t="shared" si="0"/>
        <v>43781</v>
      </c>
      <c r="AB5" s="21">
        <f t="shared" si="0"/>
        <v>43782</v>
      </c>
      <c r="AC5" s="21">
        <f t="shared" si="0"/>
        <v>43783</v>
      </c>
      <c r="AD5" s="21">
        <f t="shared" si="0"/>
        <v>43784</v>
      </c>
      <c r="AE5" s="21">
        <f t="shared" si="0"/>
        <v>43785</v>
      </c>
      <c r="AF5" s="21">
        <f t="shared" si="0"/>
        <v>43786</v>
      </c>
      <c r="AG5" s="21">
        <f t="shared" si="0"/>
        <v>43787</v>
      </c>
      <c r="AH5" s="21">
        <f t="shared" si="0"/>
        <v>43788</v>
      </c>
      <c r="AI5" s="21">
        <f>AH5+1</f>
        <v>43789</v>
      </c>
      <c r="AJ5" s="21">
        <f t="shared" si="0"/>
        <v>43790</v>
      </c>
      <c r="AK5" s="21">
        <f t="shared" si="0"/>
        <v>43791</v>
      </c>
      <c r="AL5" s="21">
        <f>IF(DAY(AK5+1)=DAY(J5),"",AK5+1)</f>
        <v>43792</v>
      </c>
      <c r="AM5" s="21">
        <f>IF(AL5="","",AL5+1)</f>
        <v>43793</v>
      </c>
      <c r="AN5" s="21">
        <f>IF(AM5="","",IF(DAY(AM5+1)=DAY(J5),"",AM5+1))</f>
        <v>43794</v>
      </c>
      <c r="AO5" s="228"/>
      <c r="AP5" s="211" t="s">
        <v>20</v>
      </c>
      <c r="AQ5" s="211" t="s">
        <v>21</v>
      </c>
      <c r="AR5" s="211" t="s">
        <v>22</v>
      </c>
      <c r="AS5" s="211" t="s">
        <v>23</v>
      </c>
      <c r="AT5" s="211" t="s">
        <v>24</v>
      </c>
      <c r="AU5" s="211" t="s">
        <v>25</v>
      </c>
      <c r="AV5" s="211" t="s">
        <v>26</v>
      </c>
      <c r="AW5" s="211" t="s">
        <v>27</v>
      </c>
      <c r="AX5" s="211" t="s">
        <v>28</v>
      </c>
      <c r="AY5" s="211" t="s">
        <v>29</v>
      </c>
      <c r="AZ5" s="211" t="s">
        <v>30</v>
      </c>
      <c r="BA5" s="211" t="s">
        <v>31</v>
      </c>
      <c r="BB5" s="264" t="s">
        <v>32</v>
      </c>
      <c r="BC5" s="267"/>
      <c r="BD5" s="267"/>
      <c r="BE5" s="267"/>
      <c r="BF5" s="260" t="s">
        <v>33</v>
      </c>
      <c r="BG5" s="260" t="s">
        <v>34</v>
      </c>
      <c r="BH5" s="260" t="s">
        <v>35</v>
      </c>
      <c r="BI5" s="260" t="s">
        <v>36</v>
      </c>
      <c r="BJ5" s="260" t="s">
        <v>37</v>
      </c>
      <c r="BK5" s="263" t="s">
        <v>38</v>
      </c>
      <c r="BL5" s="239"/>
      <c r="BM5" s="242"/>
      <c r="BN5" s="245"/>
    </row>
    <row r="6" spans="1:66" ht="36" customHeight="1" thickBot="1">
      <c r="A6" s="22"/>
      <c r="B6" s="258"/>
      <c r="C6" s="220"/>
      <c r="D6" s="220"/>
      <c r="E6" s="223"/>
      <c r="F6" s="226"/>
      <c r="G6" s="229"/>
      <c r="H6" s="234"/>
      <c r="I6" s="229"/>
      <c r="J6" s="23" t="str">
        <f>CHOOSE(WEEKDAY(J5),"  CN","  T. hai","  T. ba","  T. tư","  T. năm","  T. sáu","  T. bảy")</f>
        <v xml:space="preserve">  T. bảy</v>
      </c>
      <c r="K6" s="23" t="str">
        <f t="shared" ref="K6:AK6" si="1">CHOOSE(WEEKDAY(K5),"  CN","  T. hai","  T. ba","  T. tư","  T. năm","  T. sáu","  T. bảy")</f>
        <v xml:space="preserve">  CN</v>
      </c>
      <c r="L6" s="23" t="str">
        <f t="shared" si="1"/>
        <v xml:space="preserve">  T. hai</v>
      </c>
      <c r="M6" s="23" t="str">
        <f t="shared" si="1"/>
        <v xml:space="preserve">  T. ba</v>
      </c>
      <c r="N6" s="23" t="str">
        <f t="shared" si="1"/>
        <v xml:space="preserve">  T. tư</v>
      </c>
      <c r="O6" s="23" t="str">
        <f t="shared" si="1"/>
        <v xml:space="preserve">  T. năm</v>
      </c>
      <c r="P6" s="23" t="str">
        <f t="shared" si="1"/>
        <v xml:space="preserve">  T. sáu</v>
      </c>
      <c r="Q6" s="23" t="str">
        <f t="shared" si="1"/>
        <v xml:space="preserve">  T. bảy</v>
      </c>
      <c r="R6" s="23" t="str">
        <f t="shared" si="1"/>
        <v xml:space="preserve">  CN</v>
      </c>
      <c r="S6" s="23" t="str">
        <f t="shared" si="1"/>
        <v xml:space="preserve">  T. hai</v>
      </c>
      <c r="T6" s="23" t="str">
        <f t="shared" si="1"/>
        <v xml:space="preserve">  T. ba</v>
      </c>
      <c r="U6" s="23" t="str">
        <f t="shared" si="1"/>
        <v xml:space="preserve">  T. tư</v>
      </c>
      <c r="V6" s="23" t="str">
        <f t="shared" si="1"/>
        <v xml:space="preserve">  T. năm</v>
      </c>
      <c r="W6" s="23" t="str">
        <f t="shared" si="1"/>
        <v xml:space="preserve">  T. sáu</v>
      </c>
      <c r="X6" s="23" t="str">
        <f t="shared" si="1"/>
        <v xml:space="preserve">  T. bảy</v>
      </c>
      <c r="Y6" s="23" t="str">
        <f t="shared" si="1"/>
        <v xml:space="preserve">  CN</v>
      </c>
      <c r="Z6" s="23" t="str">
        <f t="shared" si="1"/>
        <v xml:space="preserve">  T. hai</v>
      </c>
      <c r="AA6" s="23" t="str">
        <f t="shared" si="1"/>
        <v xml:space="preserve">  T. ba</v>
      </c>
      <c r="AB6" s="23" t="str">
        <f t="shared" si="1"/>
        <v xml:space="preserve">  T. tư</v>
      </c>
      <c r="AC6" s="23" t="str">
        <f t="shared" si="1"/>
        <v xml:space="preserve">  T. năm</v>
      </c>
      <c r="AD6" s="23" t="str">
        <f t="shared" si="1"/>
        <v xml:space="preserve">  T. sáu</v>
      </c>
      <c r="AE6" s="23" t="str">
        <f t="shared" si="1"/>
        <v xml:space="preserve">  T. bảy</v>
      </c>
      <c r="AF6" s="23" t="str">
        <f t="shared" si="1"/>
        <v xml:space="preserve">  CN</v>
      </c>
      <c r="AG6" s="23" t="str">
        <f t="shared" si="1"/>
        <v xml:space="preserve">  T. hai</v>
      </c>
      <c r="AH6" s="23" t="str">
        <f t="shared" si="1"/>
        <v xml:space="preserve">  T. ba</v>
      </c>
      <c r="AI6" s="23" t="str">
        <f t="shared" si="1"/>
        <v xml:space="preserve">  T. tư</v>
      </c>
      <c r="AJ6" s="23" t="str">
        <f t="shared" si="1"/>
        <v xml:space="preserve">  T. năm</v>
      </c>
      <c r="AK6" s="23" t="str">
        <f t="shared" si="1"/>
        <v xml:space="preserve">  T. sáu</v>
      </c>
      <c r="AL6" s="23" t="str">
        <f>IF(AL5&lt;&gt;"",CHOOSE(WEEKDAY(AL5),"  CN","  T. hai","  T. ba","  T. tư","  T. năm","  T. sáu","  T. bảy")," ")</f>
        <v xml:space="preserve">  T. bảy</v>
      </c>
      <c r="AM6" s="23" t="str">
        <f>IF(AM5&lt;&gt;"",CHOOSE(WEEKDAY(AM5),"  CN","  T. hai","  T. ba","  T. tư","  T. năm","  T. sáu","  T. bảy")," ")</f>
        <v xml:space="preserve">  CN</v>
      </c>
      <c r="AN6" s="23" t="str">
        <f>IF(AN5&lt;&gt;"",CHOOSE(WEEKDAY(AN5),"  CN","  T. hai","  T. ba","  T. tư","  T. năm","  T. sáu","  T. bảy")," ")</f>
        <v xml:space="preserve">  T. hai</v>
      </c>
      <c r="AO6" s="229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65"/>
      <c r="BC6" s="268"/>
      <c r="BD6" s="268"/>
      <c r="BE6" s="268"/>
      <c r="BF6" s="229"/>
      <c r="BG6" s="229"/>
      <c r="BH6" s="229"/>
      <c r="BI6" s="229"/>
      <c r="BJ6" s="229"/>
      <c r="BK6" s="240"/>
      <c r="BL6" s="240"/>
      <c r="BM6" s="243"/>
      <c r="BN6" s="246"/>
    </row>
    <row r="7" spans="1:66" s="3" customFormat="1" ht="24" customHeight="1">
      <c r="A7" s="24">
        <v>0</v>
      </c>
      <c r="B7" s="252" t="s">
        <v>39</v>
      </c>
      <c r="C7" s="253"/>
      <c r="D7" s="254"/>
      <c r="E7" s="254"/>
      <c r="F7" s="254"/>
      <c r="G7" s="255"/>
      <c r="H7" s="235" t="s">
        <v>40</v>
      </c>
      <c r="I7" s="236"/>
      <c r="J7" s="25">
        <v>32.000000000000064</v>
      </c>
      <c r="K7" s="25">
        <v>0</v>
      </c>
      <c r="L7" s="25">
        <v>224.0000000000006</v>
      </c>
      <c r="M7" s="25">
        <v>207.80000000000052</v>
      </c>
      <c r="N7" s="25">
        <v>200.00000000000051</v>
      </c>
      <c r="O7" s="25">
        <v>220.00000000000057</v>
      </c>
      <c r="P7" s="25">
        <v>224.0000000000006</v>
      </c>
      <c r="Q7" s="25">
        <v>16.000000000000032</v>
      </c>
      <c r="R7" s="25">
        <v>0</v>
      </c>
      <c r="S7" s="25">
        <v>192.00000000000045</v>
      </c>
      <c r="T7" s="25">
        <v>216.00000000000054</v>
      </c>
      <c r="U7" s="25">
        <v>228.0000000000006</v>
      </c>
      <c r="V7" s="25">
        <v>223.93333333333391</v>
      </c>
      <c r="W7" s="26">
        <v>212.00000000000054</v>
      </c>
      <c r="X7" s="25">
        <v>24.00000000000005</v>
      </c>
      <c r="Y7" s="25">
        <v>0</v>
      </c>
      <c r="Z7" s="25">
        <v>211.96666666666721</v>
      </c>
      <c r="AA7" s="25">
        <v>224.0000000000006</v>
      </c>
      <c r="AB7" s="25">
        <v>204.00000000000051</v>
      </c>
      <c r="AC7" s="25">
        <v>216.00000000000057</v>
      </c>
      <c r="AD7" s="25">
        <v>212.00000000000054</v>
      </c>
      <c r="AE7" s="25">
        <v>0</v>
      </c>
      <c r="AF7" s="25">
        <v>0</v>
      </c>
      <c r="AG7" s="25">
        <v>232.00000000000063</v>
      </c>
      <c r="AH7" s="25">
        <v>215.51666666666722</v>
      </c>
      <c r="AI7" s="25">
        <v>208.00000000000051</v>
      </c>
      <c r="AJ7" s="25">
        <v>215.88333333333389</v>
      </c>
      <c r="AK7" s="26">
        <v>176.00000000000043</v>
      </c>
      <c r="AL7" s="27">
        <v>24.00000000000005</v>
      </c>
      <c r="AM7" s="28">
        <v>0</v>
      </c>
      <c r="AN7" s="29">
        <v>224.0000000000006</v>
      </c>
      <c r="AO7" s="30">
        <f t="shared" ref="AO7:AO38" si="2">SUM(J7:AN7)</f>
        <v>4583.1000000000113</v>
      </c>
      <c r="AP7" s="31">
        <v>260.00000000000057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  <c r="AV7" s="31">
        <v>1056.0000000000023</v>
      </c>
      <c r="AW7" s="31">
        <v>36.000000000000071</v>
      </c>
      <c r="AX7" s="31">
        <v>28.000000000000057</v>
      </c>
      <c r="AY7" s="31">
        <v>0.90000000000000013</v>
      </c>
      <c r="AZ7" s="31">
        <v>0</v>
      </c>
      <c r="BA7" s="31">
        <v>8</v>
      </c>
      <c r="BB7" s="32">
        <v>29</v>
      </c>
      <c r="BC7" s="33">
        <f>SUBTOTAL(9,BC8:BC36)</f>
        <v>4843.1000000000104</v>
      </c>
      <c r="BD7" s="33">
        <f>SUBTOTAL(9,BD8:BD36)</f>
        <v>0</v>
      </c>
      <c r="BE7" s="33">
        <f>SUBTOTAL(9,BE8:BE36)</f>
        <v>36.900000000000048</v>
      </c>
      <c r="BF7" s="31">
        <v>188.29999999999998</v>
      </c>
      <c r="BG7" s="31">
        <v>256</v>
      </c>
      <c r="BH7" s="31">
        <v>0</v>
      </c>
      <c r="BI7" s="31">
        <v>0</v>
      </c>
      <c r="BJ7" s="31">
        <v>8.7833333333333332</v>
      </c>
      <c r="BK7" s="31">
        <v>16</v>
      </c>
      <c r="BL7" s="34">
        <f>SUBTOTAL(9,BL8:BL36)</f>
        <v>469.08333333333326</v>
      </c>
      <c r="BM7" s="34">
        <f>SUBTOTAL(9,BM8:BM36)</f>
        <v>870.39999999999986</v>
      </c>
      <c r="BN7" s="35" t="s">
        <v>41</v>
      </c>
    </row>
    <row r="8" spans="1:66" s="4" customFormat="1" ht="15.75">
      <c r="A8" s="36">
        <v>7</v>
      </c>
      <c r="B8" s="37">
        <v>1</v>
      </c>
      <c r="C8" s="38">
        <v>1</v>
      </c>
      <c r="D8" s="196" t="s">
        <v>233</v>
      </c>
      <c r="E8" s="199" t="s">
        <v>166</v>
      </c>
      <c r="F8" s="207" t="s">
        <v>42</v>
      </c>
      <c r="G8" s="40">
        <v>39282</v>
      </c>
      <c r="H8" s="41" t="s">
        <v>43</v>
      </c>
      <c r="I8" s="38" t="s">
        <v>44</v>
      </c>
      <c r="J8" s="42"/>
      <c r="K8" s="42"/>
      <c r="L8" s="42">
        <v>8.000000000000016</v>
      </c>
      <c r="M8" s="42">
        <v>8.000000000000016</v>
      </c>
      <c r="N8" s="42">
        <v>8.000000000000016</v>
      </c>
      <c r="O8" s="42">
        <v>8.000000000000016</v>
      </c>
      <c r="P8" s="42">
        <v>8.000000000000016</v>
      </c>
      <c r="Q8" s="42"/>
      <c r="R8" s="42"/>
      <c r="S8" s="42">
        <v>8.000000000000016</v>
      </c>
      <c r="T8" s="42">
        <v>8.000000000000016</v>
      </c>
      <c r="U8" s="42">
        <v>8.000000000000016</v>
      </c>
      <c r="V8" s="42">
        <v>8.000000000000016</v>
      </c>
      <c r="W8" s="43">
        <v>8.000000000000016</v>
      </c>
      <c r="X8" s="42"/>
      <c r="Y8" s="42"/>
      <c r="Z8" s="42">
        <v>8.000000000000016</v>
      </c>
      <c r="AA8" s="42">
        <v>8.000000000000016</v>
      </c>
      <c r="AB8" s="42">
        <v>8.000000000000016</v>
      </c>
      <c r="AC8" s="42">
        <v>8.000000000000016</v>
      </c>
      <c r="AD8" s="42">
        <v>8.000000000000016</v>
      </c>
      <c r="AE8" s="42"/>
      <c r="AF8" s="42"/>
      <c r="AG8" s="42">
        <v>8.000000000000016</v>
      </c>
      <c r="AH8" s="42">
        <v>8.000000000000016</v>
      </c>
      <c r="AI8" s="42">
        <v>8.000000000000016</v>
      </c>
      <c r="AJ8" s="42"/>
      <c r="AK8" s="43"/>
      <c r="AL8" s="44"/>
      <c r="AM8" s="45"/>
      <c r="AN8" s="46">
        <v>8.000000000000016</v>
      </c>
      <c r="AO8" s="47">
        <f t="shared" si="2"/>
        <v>152.00000000000034</v>
      </c>
      <c r="AP8" s="48">
        <v>16.000000000000032</v>
      </c>
      <c r="AQ8" s="48"/>
      <c r="AR8" s="48"/>
      <c r="AS8" s="48"/>
      <c r="AT8" s="48"/>
      <c r="AU8" s="48"/>
      <c r="AV8" s="48">
        <v>40.000000000000078</v>
      </c>
      <c r="AW8" s="48"/>
      <c r="AX8" s="48"/>
      <c r="AY8" s="48"/>
      <c r="AZ8" s="48"/>
      <c r="BA8" s="48"/>
      <c r="BB8" s="49">
        <v>1</v>
      </c>
      <c r="BC8" s="50">
        <f t="shared" ref="BC8:BC36" si="3">SUM(AO8:AS8)</f>
        <v>168.00000000000037</v>
      </c>
      <c r="BD8" s="50">
        <f t="shared" ref="BD8:BD36" si="4">SUM(AT8:AU8)</f>
        <v>0</v>
      </c>
      <c r="BE8" s="50">
        <f t="shared" ref="BE8:BE36" si="5">SUM(AX8:BA8)</f>
        <v>0</v>
      </c>
      <c r="BF8" s="48"/>
      <c r="BG8" s="48">
        <v>72</v>
      </c>
      <c r="BH8" s="48"/>
      <c r="BI8" s="48"/>
      <c r="BJ8" s="48"/>
      <c r="BK8" s="48">
        <v>8</v>
      </c>
      <c r="BL8" s="51">
        <f t="shared" ref="BL8:BL36" si="6">SUM(BF8:BK8)</f>
        <v>80</v>
      </c>
      <c r="BM8" s="51">
        <f t="shared" ref="BM8:BM36" si="7">BF8*1.5 +BG8*1.95 +BH8*2 +BI8*2.6 +BJ8*3 +BK8*3.9</f>
        <v>171.6</v>
      </c>
      <c r="BN8" s="52" t="s">
        <v>41</v>
      </c>
    </row>
    <row r="9" spans="1:66" s="4" customFormat="1" ht="15.75">
      <c r="A9" s="36">
        <v>7</v>
      </c>
      <c r="B9" s="37">
        <v>2</v>
      </c>
      <c r="C9" s="38">
        <v>2</v>
      </c>
      <c r="D9" s="196" t="s">
        <v>234</v>
      </c>
      <c r="E9" s="200" t="s">
        <v>167</v>
      </c>
      <c r="F9" s="207" t="s">
        <v>45</v>
      </c>
      <c r="G9" s="40">
        <v>39237</v>
      </c>
      <c r="H9" s="41" t="s">
        <v>43</v>
      </c>
      <c r="I9" s="38" t="s">
        <v>44</v>
      </c>
      <c r="J9" s="42"/>
      <c r="K9" s="42"/>
      <c r="L9" s="42">
        <v>8.000000000000016</v>
      </c>
      <c r="M9" s="42">
        <v>8.000000000000016</v>
      </c>
      <c r="N9" s="42">
        <v>4.000000000000008</v>
      </c>
      <c r="O9" s="42">
        <v>4.000000000000008</v>
      </c>
      <c r="P9" s="42">
        <v>8.000000000000016</v>
      </c>
      <c r="Q9" s="42"/>
      <c r="R9" s="42"/>
      <c r="S9" s="42"/>
      <c r="T9" s="42">
        <v>8.000000000000016</v>
      </c>
      <c r="U9" s="42">
        <v>8.000000000000016</v>
      </c>
      <c r="V9" s="42">
        <v>7.9333333333333487</v>
      </c>
      <c r="W9" s="43">
        <v>8.000000000000016</v>
      </c>
      <c r="X9" s="42"/>
      <c r="Y9" s="42"/>
      <c r="Z9" s="42">
        <v>7.9666666666666828</v>
      </c>
      <c r="AA9" s="42">
        <v>8.000000000000016</v>
      </c>
      <c r="AB9" s="42">
        <v>4.000000000000008</v>
      </c>
      <c r="AC9" s="42">
        <v>8.000000000000016</v>
      </c>
      <c r="AD9" s="42">
        <v>8.000000000000016</v>
      </c>
      <c r="AE9" s="42"/>
      <c r="AF9" s="42"/>
      <c r="AG9" s="42">
        <v>8.000000000000016</v>
      </c>
      <c r="AH9" s="42">
        <v>8.000000000000016</v>
      </c>
      <c r="AI9" s="42"/>
      <c r="AJ9" s="42"/>
      <c r="AK9" s="43"/>
      <c r="AL9" s="44"/>
      <c r="AM9" s="45"/>
      <c r="AN9" s="53">
        <v>8.000000000000016</v>
      </c>
      <c r="AO9" s="47">
        <f t="shared" si="2"/>
        <v>123.90000000000025</v>
      </c>
      <c r="AP9" s="48"/>
      <c r="AQ9" s="48"/>
      <c r="AR9" s="48"/>
      <c r="AS9" s="48"/>
      <c r="AT9" s="48"/>
      <c r="AU9" s="48"/>
      <c r="AV9" s="48">
        <v>40.000000000000078</v>
      </c>
      <c r="AW9" s="48">
        <v>36.000000000000071</v>
      </c>
      <c r="AX9" s="48">
        <v>8.000000000000016</v>
      </c>
      <c r="AY9" s="48">
        <v>0.1</v>
      </c>
      <c r="AZ9" s="48"/>
      <c r="BA9" s="48"/>
      <c r="BB9" s="49">
        <v>1</v>
      </c>
      <c r="BC9" s="50">
        <f t="shared" si="3"/>
        <v>123.90000000000025</v>
      </c>
      <c r="BD9" s="50">
        <f t="shared" si="4"/>
        <v>0</v>
      </c>
      <c r="BE9" s="50">
        <f t="shared" si="5"/>
        <v>8.1000000000000156</v>
      </c>
      <c r="BF9" s="48"/>
      <c r="BG9" s="48"/>
      <c r="BH9" s="48"/>
      <c r="BI9" s="48"/>
      <c r="BJ9" s="48"/>
      <c r="BK9" s="48"/>
      <c r="BL9" s="51">
        <f t="shared" si="6"/>
        <v>0</v>
      </c>
      <c r="BM9" s="51">
        <f t="shared" si="7"/>
        <v>0</v>
      </c>
      <c r="BN9" s="52"/>
    </row>
    <row r="10" spans="1:66" s="4" customFormat="1" ht="15.75">
      <c r="A10" s="36">
        <v>7</v>
      </c>
      <c r="B10" s="37">
        <v>3</v>
      </c>
      <c r="C10" s="38">
        <v>3</v>
      </c>
      <c r="D10" s="196" t="s">
        <v>235</v>
      </c>
      <c r="E10" s="200" t="s">
        <v>168</v>
      </c>
      <c r="F10" s="207" t="s">
        <v>42</v>
      </c>
      <c r="G10" s="40">
        <v>39602</v>
      </c>
      <c r="H10" s="41" t="s">
        <v>43</v>
      </c>
      <c r="I10" s="38" t="s">
        <v>44</v>
      </c>
      <c r="J10" s="42"/>
      <c r="K10" s="42"/>
      <c r="L10" s="42">
        <v>8.000000000000016</v>
      </c>
      <c r="M10" s="42">
        <v>8.000000000000016</v>
      </c>
      <c r="N10" s="42">
        <v>8.000000000000016</v>
      </c>
      <c r="O10" s="42">
        <v>8.000000000000016</v>
      </c>
      <c r="P10" s="42">
        <v>8.000000000000016</v>
      </c>
      <c r="Q10" s="42"/>
      <c r="R10" s="42"/>
      <c r="S10" s="42">
        <v>8.000000000000016</v>
      </c>
      <c r="T10" s="42">
        <v>4.000000000000008</v>
      </c>
      <c r="U10" s="42">
        <v>8.000000000000016</v>
      </c>
      <c r="V10" s="42">
        <v>8.000000000000016</v>
      </c>
      <c r="W10" s="43">
        <v>8.000000000000016</v>
      </c>
      <c r="X10" s="42"/>
      <c r="Y10" s="42"/>
      <c r="Z10" s="42">
        <v>8.000000000000016</v>
      </c>
      <c r="AA10" s="42">
        <v>8.000000000000016</v>
      </c>
      <c r="AB10" s="42">
        <v>8.000000000000016</v>
      </c>
      <c r="AC10" s="42">
        <v>8.000000000000016</v>
      </c>
      <c r="AD10" s="42">
        <v>8.000000000000016</v>
      </c>
      <c r="AE10" s="42"/>
      <c r="AF10" s="42"/>
      <c r="AG10" s="42">
        <v>8.000000000000016</v>
      </c>
      <c r="AH10" s="42">
        <v>7.5166666666666817</v>
      </c>
      <c r="AI10" s="42">
        <v>8.000000000000016</v>
      </c>
      <c r="AJ10" s="42">
        <v>8.000000000000016</v>
      </c>
      <c r="AK10" s="43">
        <v>8.000000000000016</v>
      </c>
      <c r="AL10" s="44"/>
      <c r="AM10" s="45"/>
      <c r="AN10" s="53">
        <v>8.000000000000016</v>
      </c>
      <c r="AO10" s="47">
        <f t="shared" si="2"/>
        <v>163.51666666666702</v>
      </c>
      <c r="AP10" s="48">
        <v>4.000000000000008</v>
      </c>
      <c r="AQ10" s="48"/>
      <c r="AR10" s="48"/>
      <c r="AS10" s="48"/>
      <c r="AT10" s="48"/>
      <c r="AU10" s="48"/>
      <c r="AV10" s="48">
        <v>40.000000000000078</v>
      </c>
      <c r="AW10" s="48"/>
      <c r="AX10" s="48"/>
      <c r="AY10" s="48">
        <v>0.48333333333333334</v>
      </c>
      <c r="AZ10" s="48"/>
      <c r="BA10" s="48"/>
      <c r="BB10" s="49">
        <v>1</v>
      </c>
      <c r="BC10" s="50">
        <f t="shared" si="3"/>
        <v>167.51666666666702</v>
      </c>
      <c r="BD10" s="50">
        <f t="shared" si="4"/>
        <v>0</v>
      </c>
      <c r="BE10" s="50">
        <f t="shared" si="5"/>
        <v>0.48333333333333334</v>
      </c>
      <c r="BF10" s="48"/>
      <c r="BG10" s="48"/>
      <c r="BH10" s="48"/>
      <c r="BI10" s="48"/>
      <c r="BJ10" s="48"/>
      <c r="BK10" s="48"/>
      <c r="BL10" s="51">
        <f t="shared" si="6"/>
        <v>0</v>
      </c>
      <c r="BM10" s="51">
        <f t="shared" si="7"/>
        <v>0</v>
      </c>
      <c r="BN10" s="52"/>
    </row>
    <row r="11" spans="1:66" s="4" customFormat="1" ht="15.75">
      <c r="A11" s="36">
        <v>7</v>
      </c>
      <c r="B11" s="37">
        <v>4</v>
      </c>
      <c r="C11" s="38">
        <v>4</v>
      </c>
      <c r="D11" s="196" t="s">
        <v>236</v>
      </c>
      <c r="E11" s="200" t="s">
        <v>169</v>
      </c>
      <c r="F11" s="207" t="s">
        <v>45</v>
      </c>
      <c r="G11" s="40">
        <v>40046</v>
      </c>
      <c r="H11" s="41" t="s">
        <v>43</v>
      </c>
      <c r="I11" s="38" t="s">
        <v>44</v>
      </c>
      <c r="J11" s="42">
        <v>8.000000000000016</v>
      </c>
      <c r="K11" s="42"/>
      <c r="L11" s="42">
        <v>8.000000000000016</v>
      </c>
      <c r="M11" s="42">
        <v>8.000000000000016</v>
      </c>
      <c r="N11" s="42">
        <v>8.000000000000016</v>
      </c>
      <c r="O11" s="42">
        <v>8.000000000000016</v>
      </c>
      <c r="P11" s="42">
        <v>8.000000000000016</v>
      </c>
      <c r="Q11" s="42">
        <v>8.000000000000016</v>
      </c>
      <c r="R11" s="42"/>
      <c r="S11" s="42">
        <v>8.000000000000016</v>
      </c>
      <c r="T11" s="42">
        <v>8.000000000000016</v>
      </c>
      <c r="U11" s="42">
        <v>8.000000000000016</v>
      </c>
      <c r="V11" s="42">
        <v>8.000000000000016</v>
      </c>
      <c r="W11" s="43">
        <v>8.000000000000016</v>
      </c>
      <c r="X11" s="42">
        <v>8.000000000000016</v>
      </c>
      <c r="Y11" s="42"/>
      <c r="Z11" s="42">
        <v>8.000000000000016</v>
      </c>
      <c r="AA11" s="42">
        <v>8.000000000000016</v>
      </c>
      <c r="AB11" s="42">
        <v>8.000000000000016</v>
      </c>
      <c r="AC11" s="42">
        <v>8.000000000000016</v>
      </c>
      <c r="AD11" s="42">
        <v>8.000000000000016</v>
      </c>
      <c r="AE11" s="42"/>
      <c r="AF11" s="42"/>
      <c r="AG11" s="42">
        <v>8.000000000000016</v>
      </c>
      <c r="AH11" s="42">
        <v>8.000000000000016</v>
      </c>
      <c r="AI11" s="42">
        <v>8.000000000000016</v>
      </c>
      <c r="AJ11" s="42">
        <v>8.000000000000016</v>
      </c>
      <c r="AK11" s="43">
        <v>8.000000000000016</v>
      </c>
      <c r="AL11" s="44">
        <v>8.000000000000016</v>
      </c>
      <c r="AM11" s="45"/>
      <c r="AN11" s="53">
        <v>8.000000000000016</v>
      </c>
      <c r="AO11" s="47">
        <f t="shared" si="2"/>
        <v>200.00000000000051</v>
      </c>
      <c r="AP11" s="48"/>
      <c r="AQ11" s="48"/>
      <c r="AR11" s="48"/>
      <c r="AS11" s="48"/>
      <c r="AT11" s="48"/>
      <c r="AU11" s="48"/>
      <c r="AV11" s="48">
        <v>8.000000000000016</v>
      </c>
      <c r="AW11" s="48"/>
      <c r="AX11" s="48"/>
      <c r="AY11" s="48"/>
      <c r="AZ11" s="48"/>
      <c r="BA11" s="48"/>
      <c r="BB11" s="49">
        <v>1</v>
      </c>
      <c r="BC11" s="50">
        <f t="shared" si="3"/>
        <v>200.00000000000051</v>
      </c>
      <c r="BD11" s="50">
        <f t="shared" si="4"/>
        <v>0</v>
      </c>
      <c r="BE11" s="50">
        <f t="shared" si="5"/>
        <v>0</v>
      </c>
      <c r="BF11" s="48">
        <v>33.5</v>
      </c>
      <c r="BG11" s="48"/>
      <c r="BH11" s="48"/>
      <c r="BI11" s="48"/>
      <c r="BJ11" s="48">
        <v>2</v>
      </c>
      <c r="BK11" s="48"/>
      <c r="BL11" s="51">
        <f t="shared" si="6"/>
        <v>35.5</v>
      </c>
      <c r="BM11" s="51">
        <f t="shared" si="7"/>
        <v>56.25</v>
      </c>
      <c r="BN11" s="52"/>
    </row>
    <row r="12" spans="1:66" s="4" customFormat="1" ht="15.75">
      <c r="A12" s="36">
        <v>7</v>
      </c>
      <c r="B12" s="37">
        <v>5</v>
      </c>
      <c r="C12" s="38">
        <v>5</v>
      </c>
      <c r="D12" s="196" t="s">
        <v>237</v>
      </c>
      <c r="E12" s="200" t="s">
        <v>170</v>
      </c>
      <c r="F12" s="207" t="s">
        <v>45</v>
      </c>
      <c r="G12" s="54">
        <v>43791</v>
      </c>
      <c r="H12" s="41" t="s">
        <v>43</v>
      </c>
      <c r="I12" s="38" t="s">
        <v>44</v>
      </c>
      <c r="J12" s="42" t="s">
        <v>46</v>
      </c>
      <c r="K12" s="42" t="s">
        <v>46</v>
      </c>
      <c r="L12" s="42" t="s">
        <v>46</v>
      </c>
      <c r="M12" s="42" t="s">
        <v>46</v>
      </c>
      <c r="N12" s="42" t="s">
        <v>46</v>
      </c>
      <c r="O12" s="42" t="s">
        <v>46</v>
      </c>
      <c r="P12" s="42">
        <v>8.000000000000016</v>
      </c>
      <c r="Q12" s="42"/>
      <c r="R12" s="42"/>
      <c r="S12" s="42">
        <v>8.000000000000016</v>
      </c>
      <c r="T12" s="42">
        <v>8.000000000000016</v>
      </c>
      <c r="U12" s="42">
        <v>8.000000000000016</v>
      </c>
      <c r="V12" s="42">
        <v>8.000000000000016</v>
      </c>
      <c r="W12" s="43">
        <v>8.000000000000016</v>
      </c>
      <c r="X12" s="42"/>
      <c r="Y12" s="42"/>
      <c r="Z12" s="42">
        <v>8.000000000000016</v>
      </c>
      <c r="AA12" s="42">
        <v>8.000000000000016</v>
      </c>
      <c r="AB12" s="42">
        <v>8.000000000000016</v>
      </c>
      <c r="AC12" s="42">
        <v>8.000000000000016</v>
      </c>
      <c r="AD12" s="42">
        <v>4.000000000000008</v>
      </c>
      <c r="AE12" s="42"/>
      <c r="AF12" s="42"/>
      <c r="AG12" s="42">
        <v>8.000000000000016</v>
      </c>
      <c r="AH12" s="42">
        <v>8.000000000000016</v>
      </c>
      <c r="AI12" s="42">
        <v>8.000000000000016</v>
      </c>
      <c r="AJ12" s="42">
        <v>8.000000000000016</v>
      </c>
      <c r="AK12" s="43" t="s">
        <v>46</v>
      </c>
      <c r="AL12" s="44" t="s">
        <v>46</v>
      </c>
      <c r="AM12" s="45" t="s">
        <v>46</v>
      </c>
      <c r="AN12" s="53" t="s">
        <v>46</v>
      </c>
      <c r="AO12" s="47">
        <f t="shared" si="2"/>
        <v>116.00000000000023</v>
      </c>
      <c r="AP12" s="48">
        <v>8.000000000000016</v>
      </c>
      <c r="AQ12" s="48"/>
      <c r="AR12" s="48"/>
      <c r="AS12" s="48"/>
      <c r="AT12" s="48"/>
      <c r="AU12" s="48"/>
      <c r="AV12" s="48">
        <v>40.000000000000078</v>
      </c>
      <c r="AW12" s="48"/>
      <c r="AX12" s="48"/>
      <c r="AY12" s="48"/>
      <c r="AZ12" s="48"/>
      <c r="BA12" s="48"/>
      <c r="BB12" s="49">
        <v>1</v>
      </c>
      <c r="BC12" s="50">
        <f t="shared" si="3"/>
        <v>124.00000000000024</v>
      </c>
      <c r="BD12" s="50">
        <f t="shared" si="4"/>
        <v>0</v>
      </c>
      <c r="BE12" s="50">
        <f t="shared" si="5"/>
        <v>0</v>
      </c>
      <c r="BF12" s="48">
        <v>3</v>
      </c>
      <c r="BG12" s="48">
        <v>24</v>
      </c>
      <c r="BH12" s="48"/>
      <c r="BI12" s="48"/>
      <c r="BJ12" s="48"/>
      <c r="BK12" s="48"/>
      <c r="BL12" s="51">
        <f t="shared" si="6"/>
        <v>27</v>
      </c>
      <c r="BM12" s="51">
        <f t="shared" si="7"/>
        <v>51.3</v>
      </c>
      <c r="BN12" s="52"/>
    </row>
    <row r="13" spans="1:66" s="4" customFormat="1" ht="15.75">
      <c r="A13" s="36">
        <v>7</v>
      </c>
      <c r="B13" s="37">
        <v>6</v>
      </c>
      <c r="C13" s="38">
        <v>6</v>
      </c>
      <c r="D13" s="196" t="s">
        <v>238</v>
      </c>
      <c r="E13" s="200" t="s">
        <v>171</v>
      </c>
      <c r="F13" s="207" t="s">
        <v>42</v>
      </c>
      <c r="G13" s="39"/>
      <c r="H13" s="41" t="s">
        <v>43</v>
      </c>
      <c r="I13" s="38" t="s">
        <v>44</v>
      </c>
      <c r="J13" s="42"/>
      <c r="K13" s="42"/>
      <c r="L13" s="42">
        <v>8.000000000000016</v>
      </c>
      <c r="M13" s="42">
        <v>8.000000000000016</v>
      </c>
      <c r="N13" s="42">
        <v>8.000000000000016</v>
      </c>
      <c r="O13" s="42">
        <v>8.000000000000016</v>
      </c>
      <c r="P13" s="42">
        <v>8.000000000000016</v>
      </c>
      <c r="Q13" s="42"/>
      <c r="R13" s="42"/>
      <c r="S13" s="42">
        <v>8.000000000000016</v>
      </c>
      <c r="T13" s="42">
        <v>8.000000000000016</v>
      </c>
      <c r="U13" s="42">
        <v>8.000000000000016</v>
      </c>
      <c r="V13" s="42">
        <v>8.000000000000016</v>
      </c>
      <c r="W13" s="43">
        <v>8.000000000000016</v>
      </c>
      <c r="X13" s="42"/>
      <c r="Y13" s="42"/>
      <c r="Z13" s="42">
        <v>8.000000000000016</v>
      </c>
      <c r="AA13" s="42">
        <v>8.000000000000016</v>
      </c>
      <c r="AB13" s="42">
        <v>8.000000000000016</v>
      </c>
      <c r="AC13" s="42">
        <v>8.000000000000016</v>
      </c>
      <c r="AD13" s="42">
        <v>8.000000000000016</v>
      </c>
      <c r="AE13" s="42"/>
      <c r="AF13" s="42"/>
      <c r="AG13" s="42">
        <v>8.000000000000016</v>
      </c>
      <c r="AH13" s="42">
        <v>8.000000000000016</v>
      </c>
      <c r="AI13" s="42">
        <v>8.000000000000016</v>
      </c>
      <c r="AJ13" s="42">
        <v>8.000000000000016</v>
      </c>
      <c r="AK13" s="43">
        <v>8.000000000000016</v>
      </c>
      <c r="AL13" s="44"/>
      <c r="AM13" s="45"/>
      <c r="AN13" s="53">
        <v>8.000000000000016</v>
      </c>
      <c r="AO13" s="47">
        <f t="shared" si="2"/>
        <v>168.0000000000004</v>
      </c>
      <c r="AP13" s="48"/>
      <c r="AQ13" s="48"/>
      <c r="AR13" s="48"/>
      <c r="AS13" s="48"/>
      <c r="AT13" s="48"/>
      <c r="AU13" s="48"/>
      <c r="AV13" s="48">
        <v>40.000000000000078</v>
      </c>
      <c r="AW13" s="48"/>
      <c r="AX13" s="48"/>
      <c r="AY13" s="48"/>
      <c r="AZ13" s="48"/>
      <c r="BA13" s="48"/>
      <c r="BB13" s="49">
        <v>1</v>
      </c>
      <c r="BC13" s="50">
        <f t="shared" si="3"/>
        <v>168.0000000000004</v>
      </c>
      <c r="BD13" s="50">
        <f t="shared" si="4"/>
        <v>0</v>
      </c>
      <c r="BE13" s="50">
        <f t="shared" si="5"/>
        <v>0</v>
      </c>
      <c r="BF13" s="48">
        <v>3</v>
      </c>
      <c r="BG13" s="48"/>
      <c r="BH13" s="48"/>
      <c r="BI13" s="48"/>
      <c r="BJ13" s="48"/>
      <c r="BK13" s="48"/>
      <c r="BL13" s="51">
        <f t="shared" si="6"/>
        <v>3</v>
      </c>
      <c r="BM13" s="51">
        <f t="shared" si="7"/>
        <v>4.5</v>
      </c>
      <c r="BN13" s="52"/>
    </row>
    <row r="14" spans="1:66" s="4" customFormat="1" ht="15.75">
      <c r="A14" s="36">
        <v>7</v>
      </c>
      <c r="B14" s="37">
        <v>7</v>
      </c>
      <c r="C14" s="38">
        <v>7</v>
      </c>
      <c r="D14" s="196" t="s">
        <v>239</v>
      </c>
      <c r="E14" s="200" t="s">
        <v>172</v>
      </c>
      <c r="F14" s="207" t="s">
        <v>42</v>
      </c>
      <c r="G14" s="40">
        <v>40945</v>
      </c>
      <c r="H14" s="41" t="s">
        <v>43</v>
      </c>
      <c r="I14" s="38" t="s">
        <v>44</v>
      </c>
      <c r="J14" s="42"/>
      <c r="K14" s="42"/>
      <c r="L14" s="42">
        <v>8.000000000000016</v>
      </c>
      <c r="M14" s="42">
        <v>8.000000000000016</v>
      </c>
      <c r="N14" s="42">
        <v>8.000000000000016</v>
      </c>
      <c r="O14" s="42">
        <v>8.000000000000016</v>
      </c>
      <c r="P14" s="42">
        <v>8.000000000000016</v>
      </c>
      <c r="Q14" s="42"/>
      <c r="R14" s="42"/>
      <c r="S14" s="42">
        <v>8.000000000000016</v>
      </c>
      <c r="T14" s="42">
        <v>8.000000000000016</v>
      </c>
      <c r="U14" s="42">
        <v>8.000000000000016</v>
      </c>
      <c r="V14" s="42">
        <v>8.000000000000016</v>
      </c>
      <c r="W14" s="43">
        <v>8.000000000000016</v>
      </c>
      <c r="X14" s="42"/>
      <c r="Y14" s="42"/>
      <c r="Z14" s="42">
        <v>8.000000000000016</v>
      </c>
      <c r="AA14" s="42">
        <v>8.000000000000016</v>
      </c>
      <c r="AB14" s="42">
        <v>8.000000000000016</v>
      </c>
      <c r="AC14" s="42">
        <v>8.000000000000016</v>
      </c>
      <c r="AD14" s="42">
        <v>8.000000000000016</v>
      </c>
      <c r="AE14" s="42"/>
      <c r="AF14" s="42"/>
      <c r="AG14" s="42">
        <v>8.000000000000016</v>
      </c>
      <c r="AH14" s="42">
        <v>8.000000000000016</v>
      </c>
      <c r="AI14" s="42">
        <v>8.000000000000016</v>
      </c>
      <c r="AJ14" s="42">
        <v>8.000000000000016</v>
      </c>
      <c r="AK14" s="43">
        <v>8.000000000000016</v>
      </c>
      <c r="AL14" s="44"/>
      <c r="AM14" s="45"/>
      <c r="AN14" s="53">
        <v>8.000000000000016</v>
      </c>
      <c r="AO14" s="47">
        <f t="shared" si="2"/>
        <v>168.0000000000004</v>
      </c>
      <c r="AP14" s="48"/>
      <c r="AQ14" s="48"/>
      <c r="AR14" s="48"/>
      <c r="AS14" s="48"/>
      <c r="AT14" s="48"/>
      <c r="AU14" s="48"/>
      <c r="AV14" s="48">
        <v>40.000000000000078</v>
      </c>
      <c r="AW14" s="48"/>
      <c r="AX14" s="48"/>
      <c r="AY14" s="48"/>
      <c r="AZ14" s="48"/>
      <c r="BA14" s="48"/>
      <c r="BB14" s="49">
        <v>1</v>
      </c>
      <c r="BC14" s="50">
        <f t="shared" si="3"/>
        <v>168.0000000000004</v>
      </c>
      <c r="BD14" s="50">
        <f t="shared" si="4"/>
        <v>0</v>
      </c>
      <c r="BE14" s="50">
        <f t="shared" si="5"/>
        <v>0</v>
      </c>
      <c r="BF14" s="48">
        <v>3</v>
      </c>
      <c r="BG14" s="48">
        <v>56</v>
      </c>
      <c r="BH14" s="48"/>
      <c r="BI14" s="48"/>
      <c r="BJ14" s="48"/>
      <c r="BK14" s="48"/>
      <c r="BL14" s="51">
        <f t="shared" si="6"/>
        <v>59</v>
      </c>
      <c r="BM14" s="51">
        <f t="shared" si="7"/>
        <v>113.7</v>
      </c>
      <c r="BN14" s="52"/>
    </row>
    <row r="15" spans="1:66" s="4" customFormat="1" ht="15.75">
      <c r="A15" s="36">
        <v>7</v>
      </c>
      <c r="B15" s="37">
        <v>8</v>
      </c>
      <c r="C15" s="38">
        <v>8</v>
      </c>
      <c r="D15" s="196" t="s">
        <v>240</v>
      </c>
      <c r="E15" s="200" t="s">
        <v>173</v>
      </c>
      <c r="F15" s="207" t="s">
        <v>42</v>
      </c>
      <c r="G15" s="40">
        <v>40946</v>
      </c>
      <c r="H15" s="41" t="s">
        <v>43</v>
      </c>
      <c r="I15" s="38" t="s">
        <v>44</v>
      </c>
      <c r="J15" s="42">
        <v>8.000000000000016</v>
      </c>
      <c r="K15" s="42"/>
      <c r="L15" s="42">
        <v>8.000000000000016</v>
      </c>
      <c r="M15" s="42"/>
      <c r="N15" s="42">
        <v>8.000000000000016</v>
      </c>
      <c r="O15" s="42">
        <v>8.000000000000016</v>
      </c>
      <c r="P15" s="42">
        <v>8.000000000000016</v>
      </c>
      <c r="Q15" s="42">
        <v>8.000000000000016</v>
      </c>
      <c r="R15" s="42"/>
      <c r="S15" s="42">
        <v>8.000000000000016</v>
      </c>
      <c r="T15" s="42">
        <v>8.000000000000016</v>
      </c>
      <c r="U15" s="42">
        <v>8.000000000000016</v>
      </c>
      <c r="V15" s="42">
        <v>8.000000000000016</v>
      </c>
      <c r="W15" s="43">
        <v>8.000000000000016</v>
      </c>
      <c r="X15" s="42">
        <v>8.000000000000016</v>
      </c>
      <c r="Y15" s="42"/>
      <c r="Z15" s="42">
        <v>8.000000000000016</v>
      </c>
      <c r="AA15" s="42">
        <v>8.000000000000016</v>
      </c>
      <c r="AB15" s="42">
        <v>8.000000000000016</v>
      </c>
      <c r="AC15" s="42">
        <v>8.000000000000016</v>
      </c>
      <c r="AD15" s="42">
        <v>8.000000000000016</v>
      </c>
      <c r="AE15" s="42"/>
      <c r="AF15" s="42"/>
      <c r="AG15" s="42">
        <v>8.000000000000016</v>
      </c>
      <c r="AH15" s="42">
        <v>8.000000000000016</v>
      </c>
      <c r="AI15" s="42">
        <v>8.000000000000016</v>
      </c>
      <c r="AJ15" s="42">
        <v>8.000000000000016</v>
      </c>
      <c r="AK15" s="43">
        <v>8.000000000000016</v>
      </c>
      <c r="AL15" s="44">
        <v>8.000000000000016</v>
      </c>
      <c r="AM15" s="45"/>
      <c r="AN15" s="53">
        <v>8.000000000000016</v>
      </c>
      <c r="AO15" s="47">
        <f t="shared" si="2"/>
        <v>192.00000000000048</v>
      </c>
      <c r="AP15" s="48">
        <v>8.000000000000016</v>
      </c>
      <c r="AQ15" s="48"/>
      <c r="AR15" s="48"/>
      <c r="AS15" s="48"/>
      <c r="AT15" s="48"/>
      <c r="AU15" s="48"/>
      <c r="AV15" s="48">
        <v>8.000000000000016</v>
      </c>
      <c r="AW15" s="48"/>
      <c r="AX15" s="48"/>
      <c r="AY15" s="48"/>
      <c r="AZ15" s="48"/>
      <c r="BA15" s="48"/>
      <c r="BB15" s="49">
        <v>1</v>
      </c>
      <c r="BC15" s="50">
        <f t="shared" si="3"/>
        <v>200.00000000000051</v>
      </c>
      <c r="BD15" s="50">
        <f t="shared" si="4"/>
        <v>0</v>
      </c>
      <c r="BE15" s="50">
        <f t="shared" si="5"/>
        <v>0</v>
      </c>
      <c r="BF15" s="48">
        <v>39.75</v>
      </c>
      <c r="BG15" s="48"/>
      <c r="BH15" s="48"/>
      <c r="BI15" s="48"/>
      <c r="BJ15" s="48">
        <v>4.7833333333333332</v>
      </c>
      <c r="BK15" s="48"/>
      <c r="BL15" s="51">
        <f t="shared" si="6"/>
        <v>44.533333333333331</v>
      </c>
      <c r="BM15" s="51">
        <f t="shared" si="7"/>
        <v>73.974999999999994</v>
      </c>
      <c r="BN15" s="52"/>
    </row>
    <row r="16" spans="1:66" s="4" customFormat="1" ht="15.75">
      <c r="A16" s="36">
        <v>7</v>
      </c>
      <c r="B16" s="37">
        <v>9</v>
      </c>
      <c r="C16" s="38">
        <v>9</v>
      </c>
      <c r="D16" s="196" t="s">
        <v>241</v>
      </c>
      <c r="E16" s="200" t="s">
        <v>174</v>
      </c>
      <c r="F16" s="207" t="s">
        <v>42</v>
      </c>
      <c r="G16" s="40">
        <v>40946</v>
      </c>
      <c r="H16" s="41" t="s">
        <v>43</v>
      </c>
      <c r="I16" s="38" t="s">
        <v>44</v>
      </c>
      <c r="J16" s="42"/>
      <c r="K16" s="42"/>
      <c r="L16" s="42">
        <v>8.000000000000016</v>
      </c>
      <c r="M16" s="42">
        <v>8.000000000000016</v>
      </c>
      <c r="N16" s="42">
        <v>8.000000000000016</v>
      </c>
      <c r="O16" s="42">
        <v>8.000000000000016</v>
      </c>
      <c r="P16" s="42">
        <v>8.000000000000016</v>
      </c>
      <c r="Q16" s="42"/>
      <c r="R16" s="42"/>
      <c r="S16" s="42">
        <v>8.000000000000016</v>
      </c>
      <c r="T16" s="42">
        <v>8.000000000000016</v>
      </c>
      <c r="U16" s="42">
        <v>8.000000000000016</v>
      </c>
      <c r="V16" s="42">
        <v>8.000000000000016</v>
      </c>
      <c r="W16" s="43">
        <v>8.000000000000016</v>
      </c>
      <c r="X16" s="42"/>
      <c r="Y16" s="42"/>
      <c r="Z16" s="42">
        <v>8.000000000000016</v>
      </c>
      <c r="AA16" s="42">
        <v>8.000000000000016</v>
      </c>
      <c r="AB16" s="42">
        <v>8.000000000000016</v>
      </c>
      <c r="AC16" s="42">
        <v>8.000000000000016</v>
      </c>
      <c r="AD16" s="42">
        <v>8.000000000000016</v>
      </c>
      <c r="AE16" s="42"/>
      <c r="AF16" s="42"/>
      <c r="AG16" s="42">
        <v>8.000000000000016</v>
      </c>
      <c r="AH16" s="42">
        <v>8.000000000000016</v>
      </c>
      <c r="AI16" s="42">
        <v>8.000000000000016</v>
      </c>
      <c r="AJ16" s="42">
        <v>8.000000000000016</v>
      </c>
      <c r="AK16" s="43">
        <v>8.000000000000016</v>
      </c>
      <c r="AL16" s="44"/>
      <c r="AM16" s="45"/>
      <c r="AN16" s="53">
        <v>8.000000000000016</v>
      </c>
      <c r="AO16" s="47">
        <f t="shared" si="2"/>
        <v>168.0000000000004</v>
      </c>
      <c r="AP16" s="48"/>
      <c r="AQ16" s="48"/>
      <c r="AR16" s="48"/>
      <c r="AS16" s="48"/>
      <c r="AT16" s="48"/>
      <c r="AU16" s="48"/>
      <c r="AV16" s="48">
        <v>40.000000000000078</v>
      </c>
      <c r="AW16" s="48"/>
      <c r="AX16" s="48"/>
      <c r="AY16" s="48"/>
      <c r="AZ16" s="48"/>
      <c r="BA16" s="48"/>
      <c r="BB16" s="49">
        <v>1</v>
      </c>
      <c r="BC16" s="50">
        <f t="shared" si="3"/>
        <v>168.0000000000004</v>
      </c>
      <c r="BD16" s="50">
        <f t="shared" si="4"/>
        <v>0</v>
      </c>
      <c r="BE16" s="50">
        <f t="shared" si="5"/>
        <v>0</v>
      </c>
      <c r="BF16" s="48">
        <v>20</v>
      </c>
      <c r="BG16" s="48"/>
      <c r="BH16" s="48"/>
      <c r="BI16" s="48"/>
      <c r="BJ16" s="48"/>
      <c r="BK16" s="48"/>
      <c r="BL16" s="51">
        <f t="shared" si="6"/>
        <v>20</v>
      </c>
      <c r="BM16" s="51">
        <f t="shared" si="7"/>
        <v>30</v>
      </c>
      <c r="BN16" s="52"/>
    </row>
    <row r="17" spans="1:66" s="4" customFormat="1" ht="15.75">
      <c r="A17" s="36">
        <v>7</v>
      </c>
      <c r="B17" s="37">
        <v>10</v>
      </c>
      <c r="C17" s="38">
        <v>10</v>
      </c>
      <c r="D17" s="196" t="s">
        <v>242</v>
      </c>
      <c r="E17" s="200" t="s">
        <v>175</v>
      </c>
      <c r="F17" s="207" t="s">
        <v>45</v>
      </c>
      <c r="G17" s="39"/>
      <c r="H17" s="41" t="s">
        <v>43</v>
      </c>
      <c r="I17" s="38" t="s">
        <v>44</v>
      </c>
      <c r="J17" s="42"/>
      <c r="K17" s="42"/>
      <c r="L17" s="42">
        <v>8.000000000000016</v>
      </c>
      <c r="M17" s="42">
        <v>8.000000000000016</v>
      </c>
      <c r="N17" s="42">
        <v>8.000000000000016</v>
      </c>
      <c r="O17" s="42">
        <v>8.000000000000016</v>
      </c>
      <c r="P17" s="42">
        <v>8.000000000000016</v>
      </c>
      <c r="Q17" s="42"/>
      <c r="R17" s="42"/>
      <c r="S17" s="42">
        <v>8.000000000000016</v>
      </c>
      <c r="T17" s="42">
        <v>8.000000000000016</v>
      </c>
      <c r="U17" s="42">
        <v>8.000000000000016</v>
      </c>
      <c r="V17" s="42">
        <v>8.000000000000016</v>
      </c>
      <c r="W17" s="43">
        <v>8.000000000000016</v>
      </c>
      <c r="X17" s="42"/>
      <c r="Y17" s="42"/>
      <c r="Z17" s="42">
        <v>8.000000000000016</v>
      </c>
      <c r="AA17" s="42"/>
      <c r="AB17" s="42"/>
      <c r="AC17" s="42">
        <v>8.000000000000016</v>
      </c>
      <c r="AD17" s="42">
        <v>8.000000000000016</v>
      </c>
      <c r="AE17" s="42"/>
      <c r="AF17" s="42"/>
      <c r="AG17" s="42">
        <v>8.000000000000016</v>
      </c>
      <c r="AH17" s="42">
        <v>8.000000000000016</v>
      </c>
      <c r="AI17" s="42">
        <v>4.000000000000008</v>
      </c>
      <c r="AJ17" s="42">
        <v>8.000000000000016</v>
      </c>
      <c r="AK17" s="43">
        <v>8.000000000000016</v>
      </c>
      <c r="AL17" s="44"/>
      <c r="AM17" s="45"/>
      <c r="AN17" s="53">
        <v>8.000000000000016</v>
      </c>
      <c r="AO17" s="47">
        <f t="shared" si="2"/>
        <v>148.00000000000031</v>
      </c>
      <c r="AP17" s="48">
        <v>16.000000000000032</v>
      </c>
      <c r="AQ17" s="48"/>
      <c r="AR17" s="48"/>
      <c r="AS17" s="48"/>
      <c r="AT17" s="48"/>
      <c r="AU17" s="48"/>
      <c r="AV17" s="48">
        <v>40.000000000000078</v>
      </c>
      <c r="AW17" s="48"/>
      <c r="AX17" s="48"/>
      <c r="AY17" s="48"/>
      <c r="AZ17" s="48"/>
      <c r="BA17" s="48"/>
      <c r="BB17" s="49">
        <v>1</v>
      </c>
      <c r="BC17" s="50">
        <f t="shared" si="3"/>
        <v>164.00000000000034</v>
      </c>
      <c r="BD17" s="50">
        <f t="shared" si="4"/>
        <v>0</v>
      </c>
      <c r="BE17" s="50">
        <f t="shared" si="5"/>
        <v>0</v>
      </c>
      <c r="BF17" s="48">
        <v>8</v>
      </c>
      <c r="BG17" s="48"/>
      <c r="BH17" s="48"/>
      <c r="BI17" s="48"/>
      <c r="BJ17" s="48"/>
      <c r="BK17" s="48"/>
      <c r="BL17" s="51">
        <f t="shared" si="6"/>
        <v>8</v>
      </c>
      <c r="BM17" s="51">
        <f t="shared" si="7"/>
        <v>12</v>
      </c>
      <c r="BN17" s="52"/>
    </row>
    <row r="18" spans="1:66" s="4" customFormat="1" ht="15.75">
      <c r="A18" s="36">
        <v>7</v>
      </c>
      <c r="B18" s="37">
        <v>11</v>
      </c>
      <c r="C18" s="38">
        <v>11</v>
      </c>
      <c r="D18" s="196" t="s">
        <v>243</v>
      </c>
      <c r="E18" s="200" t="s">
        <v>176</v>
      </c>
      <c r="F18" s="207" t="s">
        <v>42</v>
      </c>
      <c r="G18" s="40">
        <v>41156</v>
      </c>
      <c r="H18" s="41" t="s">
        <v>43</v>
      </c>
      <c r="I18" s="38" t="s">
        <v>44</v>
      </c>
      <c r="J18" s="42"/>
      <c r="K18" s="42"/>
      <c r="L18" s="42">
        <v>8.000000000000016</v>
      </c>
      <c r="M18" s="42">
        <v>8.000000000000016</v>
      </c>
      <c r="N18" s="42">
        <v>8.000000000000016</v>
      </c>
      <c r="O18" s="42">
        <v>8.000000000000016</v>
      </c>
      <c r="P18" s="42">
        <v>8.000000000000016</v>
      </c>
      <c r="Q18" s="42"/>
      <c r="R18" s="42"/>
      <c r="S18" s="42">
        <v>8.000000000000016</v>
      </c>
      <c r="T18" s="42">
        <v>8.000000000000016</v>
      </c>
      <c r="U18" s="42">
        <v>8.000000000000016</v>
      </c>
      <c r="V18" s="42">
        <v>8.000000000000016</v>
      </c>
      <c r="W18" s="43">
        <v>8.000000000000016</v>
      </c>
      <c r="X18" s="42"/>
      <c r="Y18" s="42"/>
      <c r="Z18" s="42">
        <v>8.000000000000016</v>
      </c>
      <c r="AA18" s="42">
        <v>8.000000000000016</v>
      </c>
      <c r="AB18" s="42">
        <v>8.000000000000016</v>
      </c>
      <c r="AC18" s="42">
        <v>8.000000000000016</v>
      </c>
      <c r="AD18" s="42">
        <v>8.000000000000016</v>
      </c>
      <c r="AE18" s="42"/>
      <c r="AF18" s="42"/>
      <c r="AG18" s="42">
        <v>8.000000000000016</v>
      </c>
      <c r="AH18" s="42">
        <v>8.000000000000016</v>
      </c>
      <c r="AI18" s="42">
        <v>8.000000000000016</v>
      </c>
      <c r="AJ18" s="42">
        <v>8.000000000000016</v>
      </c>
      <c r="AK18" s="43">
        <v>8.000000000000016</v>
      </c>
      <c r="AL18" s="44"/>
      <c r="AM18" s="45"/>
      <c r="AN18" s="53">
        <v>8.000000000000016</v>
      </c>
      <c r="AO18" s="47">
        <f t="shared" si="2"/>
        <v>168.0000000000004</v>
      </c>
      <c r="AP18" s="48"/>
      <c r="AQ18" s="48"/>
      <c r="AR18" s="48"/>
      <c r="AS18" s="48"/>
      <c r="AT18" s="48"/>
      <c r="AU18" s="48"/>
      <c r="AV18" s="48">
        <v>40.000000000000078</v>
      </c>
      <c r="AW18" s="48"/>
      <c r="AX18" s="48"/>
      <c r="AY18" s="48"/>
      <c r="AZ18" s="48"/>
      <c r="BA18" s="48"/>
      <c r="BB18" s="49">
        <v>1</v>
      </c>
      <c r="BC18" s="50">
        <f t="shared" si="3"/>
        <v>168.0000000000004</v>
      </c>
      <c r="BD18" s="50">
        <f t="shared" si="4"/>
        <v>0</v>
      </c>
      <c r="BE18" s="50">
        <f t="shared" si="5"/>
        <v>0</v>
      </c>
      <c r="BF18" s="48">
        <v>6</v>
      </c>
      <c r="BG18" s="48"/>
      <c r="BH18" s="48"/>
      <c r="BI18" s="48"/>
      <c r="BJ18" s="48"/>
      <c r="BK18" s="48"/>
      <c r="BL18" s="51">
        <f t="shared" si="6"/>
        <v>6</v>
      </c>
      <c r="BM18" s="51">
        <f t="shared" si="7"/>
        <v>9</v>
      </c>
      <c r="BN18" s="52"/>
    </row>
    <row r="19" spans="1:66" s="4" customFormat="1" ht="15.75">
      <c r="A19" s="36">
        <v>7</v>
      </c>
      <c r="B19" s="37">
        <v>12</v>
      </c>
      <c r="C19" s="38">
        <v>12</v>
      </c>
      <c r="D19" s="196" t="s">
        <v>244</v>
      </c>
      <c r="E19" s="200" t="s">
        <v>177</v>
      </c>
      <c r="F19" s="207" t="s">
        <v>42</v>
      </c>
      <c r="G19" s="40">
        <v>41169</v>
      </c>
      <c r="H19" s="41" t="s">
        <v>43</v>
      </c>
      <c r="I19" s="38" t="s">
        <v>44</v>
      </c>
      <c r="J19" s="42"/>
      <c r="K19" s="42"/>
      <c r="L19" s="42">
        <v>8.000000000000016</v>
      </c>
      <c r="M19" s="42">
        <v>8.000000000000016</v>
      </c>
      <c r="N19" s="42">
        <v>8.000000000000016</v>
      </c>
      <c r="O19" s="42">
        <v>8.000000000000016</v>
      </c>
      <c r="P19" s="42">
        <v>8.000000000000016</v>
      </c>
      <c r="Q19" s="42"/>
      <c r="R19" s="42"/>
      <c r="S19" s="42">
        <v>8.000000000000016</v>
      </c>
      <c r="T19" s="42">
        <v>8.000000000000016</v>
      </c>
      <c r="U19" s="42">
        <v>8.000000000000016</v>
      </c>
      <c r="V19" s="42">
        <v>8.000000000000016</v>
      </c>
      <c r="W19" s="43">
        <v>4.000000000000008</v>
      </c>
      <c r="X19" s="42"/>
      <c r="Y19" s="42"/>
      <c r="Z19" s="42">
        <v>4.000000000000008</v>
      </c>
      <c r="AA19" s="42">
        <v>8.000000000000016</v>
      </c>
      <c r="AB19" s="42"/>
      <c r="AC19" s="42">
        <v>8.000000000000016</v>
      </c>
      <c r="AD19" s="42">
        <v>8.000000000000016</v>
      </c>
      <c r="AE19" s="42"/>
      <c r="AF19" s="42"/>
      <c r="AG19" s="42">
        <v>8.000000000000016</v>
      </c>
      <c r="AH19" s="42">
        <v>8.000000000000016</v>
      </c>
      <c r="AI19" s="42"/>
      <c r="AJ19" s="42">
        <v>8.000000000000016</v>
      </c>
      <c r="AK19" s="43">
        <v>8.000000000000016</v>
      </c>
      <c r="AL19" s="44"/>
      <c r="AM19" s="45"/>
      <c r="AN19" s="53">
        <v>8.000000000000016</v>
      </c>
      <c r="AO19" s="47">
        <f t="shared" si="2"/>
        <v>144.00000000000031</v>
      </c>
      <c r="AP19" s="48">
        <v>24.00000000000005</v>
      </c>
      <c r="AQ19" s="48"/>
      <c r="AR19" s="48"/>
      <c r="AS19" s="48"/>
      <c r="AT19" s="48"/>
      <c r="AU19" s="48"/>
      <c r="AV19" s="48">
        <v>40.000000000000078</v>
      </c>
      <c r="AW19" s="48"/>
      <c r="AX19" s="48"/>
      <c r="AY19" s="48"/>
      <c r="AZ19" s="48"/>
      <c r="BA19" s="48"/>
      <c r="BB19" s="49">
        <v>1</v>
      </c>
      <c r="BC19" s="50">
        <f t="shared" si="3"/>
        <v>168.00000000000037</v>
      </c>
      <c r="BD19" s="50">
        <f t="shared" si="4"/>
        <v>0</v>
      </c>
      <c r="BE19" s="50">
        <f t="shared" si="5"/>
        <v>0</v>
      </c>
      <c r="BF19" s="48"/>
      <c r="BG19" s="48"/>
      <c r="BH19" s="48"/>
      <c r="BI19" s="48"/>
      <c r="BJ19" s="48"/>
      <c r="BK19" s="48"/>
      <c r="BL19" s="51">
        <f t="shared" si="6"/>
        <v>0</v>
      </c>
      <c r="BM19" s="51">
        <f t="shared" si="7"/>
        <v>0</v>
      </c>
      <c r="BN19" s="52"/>
    </row>
    <row r="20" spans="1:66" s="4" customFormat="1" ht="15.75">
      <c r="A20" s="36">
        <v>7</v>
      </c>
      <c r="B20" s="37">
        <v>13</v>
      </c>
      <c r="C20" s="38">
        <v>13</v>
      </c>
      <c r="D20" s="196" t="s">
        <v>245</v>
      </c>
      <c r="E20" s="200" t="s">
        <v>178</v>
      </c>
      <c r="F20" s="207" t="s">
        <v>42</v>
      </c>
      <c r="G20" s="39"/>
      <c r="H20" s="41" t="s">
        <v>43</v>
      </c>
      <c r="I20" s="38" t="s">
        <v>44</v>
      </c>
      <c r="J20" s="42"/>
      <c r="K20" s="42"/>
      <c r="L20" s="42">
        <v>8.000000000000016</v>
      </c>
      <c r="M20" s="42">
        <v>8.000000000000016</v>
      </c>
      <c r="N20" s="42">
        <v>8.000000000000016</v>
      </c>
      <c r="O20" s="42">
        <v>8.000000000000016</v>
      </c>
      <c r="P20" s="42">
        <v>8.000000000000016</v>
      </c>
      <c r="Q20" s="42"/>
      <c r="R20" s="42"/>
      <c r="S20" s="42">
        <v>8.000000000000016</v>
      </c>
      <c r="T20" s="42">
        <v>8.000000000000016</v>
      </c>
      <c r="U20" s="42">
        <v>8.000000000000016</v>
      </c>
      <c r="V20" s="42">
        <v>8.000000000000016</v>
      </c>
      <c r="W20" s="43"/>
      <c r="X20" s="42"/>
      <c r="Y20" s="42"/>
      <c r="Z20" s="42">
        <v>8.000000000000016</v>
      </c>
      <c r="AA20" s="42">
        <v>8.000000000000016</v>
      </c>
      <c r="AB20" s="42">
        <v>8.000000000000016</v>
      </c>
      <c r="AC20" s="42">
        <v>8.000000000000016</v>
      </c>
      <c r="AD20" s="42">
        <v>8.000000000000016</v>
      </c>
      <c r="AE20" s="42"/>
      <c r="AF20" s="42"/>
      <c r="AG20" s="42">
        <v>8.000000000000016</v>
      </c>
      <c r="AH20" s="42">
        <v>8.000000000000016</v>
      </c>
      <c r="AI20" s="42">
        <v>8.000000000000016</v>
      </c>
      <c r="AJ20" s="42">
        <v>8.000000000000016</v>
      </c>
      <c r="AK20" s="43">
        <v>8.000000000000016</v>
      </c>
      <c r="AL20" s="44"/>
      <c r="AM20" s="45"/>
      <c r="AN20" s="53">
        <v>8.000000000000016</v>
      </c>
      <c r="AO20" s="47">
        <f t="shared" si="2"/>
        <v>160.00000000000037</v>
      </c>
      <c r="AP20" s="48">
        <v>8.000000000000016</v>
      </c>
      <c r="AQ20" s="48"/>
      <c r="AR20" s="48"/>
      <c r="AS20" s="48"/>
      <c r="AT20" s="48"/>
      <c r="AU20" s="48"/>
      <c r="AV20" s="48">
        <v>40.000000000000078</v>
      </c>
      <c r="AW20" s="48"/>
      <c r="AX20" s="48"/>
      <c r="AY20" s="48"/>
      <c r="AZ20" s="48"/>
      <c r="BA20" s="48"/>
      <c r="BB20" s="49">
        <v>1</v>
      </c>
      <c r="BC20" s="50">
        <f t="shared" si="3"/>
        <v>168.0000000000004</v>
      </c>
      <c r="BD20" s="50">
        <f t="shared" si="4"/>
        <v>0</v>
      </c>
      <c r="BE20" s="50">
        <f t="shared" si="5"/>
        <v>0</v>
      </c>
      <c r="BF20" s="48">
        <v>3</v>
      </c>
      <c r="BG20" s="48"/>
      <c r="BH20" s="48"/>
      <c r="BI20" s="48"/>
      <c r="BJ20" s="48"/>
      <c r="BK20" s="48"/>
      <c r="BL20" s="51">
        <f t="shared" si="6"/>
        <v>3</v>
      </c>
      <c r="BM20" s="51">
        <f t="shared" si="7"/>
        <v>4.5</v>
      </c>
      <c r="BN20" s="52"/>
    </row>
    <row r="21" spans="1:66" s="4" customFormat="1" ht="15.75">
      <c r="A21" s="36">
        <v>7</v>
      </c>
      <c r="B21" s="37">
        <v>14</v>
      </c>
      <c r="C21" s="38">
        <v>14</v>
      </c>
      <c r="D21" s="196" t="s">
        <v>246</v>
      </c>
      <c r="E21" s="200" t="s">
        <v>179</v>
      </c>
      <c r="F21" s="207" t="s">
        <v>42</v>
      </c>
      <c r="G21" s="39"/>
      <c r="H21" s="41" t="s">
        <v>43</v>
      </c>
      <c r="I21" s="38" t="s">
        <v>44</v>
      </c>
      <c r="J21" s="42"/>
      <c r="K21" s="42"/>
      <c r="L21" s="42">
        <v>8.000000000000016</v>
      </c>
      <c r="M21" s="42">
        <v>8.000000000000016</v>
      </c>
      <c r="N21" s="42">
        <v>4.000000000000008</v>
      </c>
      <c r="O21" s="42">
        <v>8.000000000000016</v>
      </c>
      <c r="P21" s="42">
        <v>8.000000000000016</v>
      </c>
      <c r="Q21" s="42"/>
      <c r="R21" s="42"/>
      <c r="S21" s="42"/>
      <c r="T21" s="42">
        <v>8.000000000000016</v>
      </c>
      <c r="U21" s="42">
        <v>8.000000000000016</v>
      </c>
      <c r="V21" s="42">
        <v>8.000000000000016</v>
      </c>
      <c r="W21" s="43">
        <v>8.000000000000016</v>
      </c>
      <c r="X21" s="42"/>
      <c r="Y21" s="42"/>
      <c r="Z21" s="42">
        <v>8.000000000000016</v>
      </c>
      <c r="AA21" s="42">
        <v>8.000000000000016</v>
      </c>
      <c r="AB21" s="42">
        <v>8.000000000000016</v>
      </c>
      <c r="AC21" s="42">
        <v>8.000000000000016</v>
      </c>
      <c r="AD21" s="42">
        <v>8.000000000000016</v>
      </c>
      <c r="AE21" s="42"/>
      <c r="AF21" s="42"/>
      <c r="AG21" s="42">
        <v>8.000000000000016</v>
      </c>
      <c r="AH21" s="42">
        <v>8.000000000000016</v>
      </c>
      <c r="AI21" s="42">
        <v>8.000000000000016</v>
      </c>
      <c r="AJ21" s="42">
        <v>8.000000000000016</v>
      </c>
      <c r="AK21" s="43">
        <v>8.000000000000016</v>
      </c>
      <c r="AL21" s="44"/>
      <c r="AM21" s="45"/>
      <c r="AN21" s="53">
        <v>8.000000000000016</v>
      </c>
      <c r="AO21" s="47">
        <f t="shared" si="2"/>
        <v>156.00000000000034</v>
      </c>
      <c r="AP21" s="48">
        <v>12.000000000000025</v>
      </c>
      <c r="AQ21" s="48"/>
      <c r="AR21" s="48"/>
      <c r="AS21" s="48"/>
      <c r="AT21" s="48"/>
      <c r="AU21" s="48"/>
      <c r="AV21" s="48">
        <v>40.000000000000078</v>
      </c>
      <c r="AW21" s="48"/>
      <c r="AX21" s="48"/>
      <c r="AY21" s="48"/>
      <c r="AZ21" s="48"/>
      <c r="BA21" s="48"/>
      <c r="BB21" s="49">
        <v>1</v>
      </c>
      <c r="BC21" s="50">
        <f t="shared" si="3"/>
        <v>168.00000000000037</v>
      </c>
      <c r="BD21" s="50">
        <f t="shared" si="4"/>
        <v>0</v>
      </c>
      <c r="BE21" s="50">
        <f t="shared" si="5"/>
        <v>0</v>
      </c>
      <c r="BF21" s="48">
        <v>12</v>
      </c>
      <c r="BG21" s="48"/>
      <c r="BH21" s="48"/>
      <c r="BI21" s="48"/>
      <c r="BJ21" s="48"/>
      <c r="BK21" s="48"/>
      <c r="BL21" s="51">
        <f t="shared" si="6"/>
        <v>12</v>
      </c>
      <c r="BM21" s="51">
        <f t="shared" si="7"/>
        <v>18</v>
      </c>
      <c r="BN21" s="52"/>
    </row>
    <row r="22" spans="1:66" s="4" customFormat="1" ht="15.75">
      <c r="A22" s="36">
        <v>7</v>
      </c>
      <c r="B22" s="37">
        <v>15</v>
      </c>
      <c r="C22" s="38">
        <v>15</v>
      </c>
      <c r="D22" s="196" t="s">
        <v>247</v>
      </c>
      <c r="E22" s="200" t="s">
        <v>180</v>
      </c>
      <c r="F22" s="207" t="s">
        <v>42</v>
      </c>
      <c r="G22" s="39"/>
      <c r="H22" s="41" t="s">
        <v>43</v>
      </c>
      <c r="I22" s="38" t="s">
        <v>44</v>
      </c>
      <c r="J22" s="42"/>
      <c r="K22" s="42"/>
      <c r="L22" s="42">
        <v>8.000000000000016</v>
      </c>
      <c r="M22" s="42">
        <v>8.000000000000016</v>
      </c>
      <c r="N22" s="42">
        <v>8.000000000000016</v>
      </c>
      <c r="O22" s="42">
        <v>8.000000000000016</v>
      </c>
      <c r="P22" s="42">
        <v>8.000000000000016</v>
      </c>
      <c r="Q22" s="42"/>
      <c r="R22" s="42"/>
      <c r="S22" s="42">
        <v>8.000000000000016</v>
      </c>
      <c r="T22" s="42">
        <v>8.000000000000016</v>
      </c>
      <c r="U22" s="42">
        <v>4.000000000000008</v>
      </c>
      <c r="V22" s="42">
        <v>8.000000000000016</v>
      </c>
      <c r="W22" s="43">
        <v>8.000000000000016</v>
      </c>
      <c r="X22" s="42"/>
      <c r="Y22" s="42"/>
      <c r="Z22" s="42">
        <v>8.000000000000016</v>
      </c>
      <c r="AA22" s="42">
        <v>8.000000000000016</v>
      </c>
      <c r="AB22" s="42">
        <v>8.000000000000016</v>
      </c>
      <c r="AC22" s="42">
        <v>8.000000000000016</v>
      </c>
      <c r="AD22" s="42">
        <v>8.000000000000016</v>
      </c>
      <c r="AE22" s="42"/>
      <c r="AF22" s="42"/>
      <c r="AG22" s="42">
        <v>8.000000000000016</v>
      </c>
      <c r="AH22" s="42">
        <v>8.000000000000016</v>
      </c>
      <c r="AI22" s="42">
        <v>8.000000000000016</v>
      </c>
      <c r="AJ22" s="42">
        <v>8.000000000000016</v>
      </c>
      <c r="AK22" s="43">
        <v>8.000000000000016</v>
      </c>
      <c r="AL22" s="44"/>
      <c r="AM22" s="45"/>
      <c r="AN22" s="53">
        <v>8.000000000000016</v>
      </c>
      <c r="AO22" s="47">
        <f t="shared" si="2"/>
        <v>164.00000000000037</v>
      </c>
      <c r="AP22" s="48">
        <v>4.000000000000008</v>
      </c>
      <c r="AQ22" s="48"/>
      <c r="AR22" s="48"/>
      <c r="AS22" s="48"/>
      <c r="AT22" s="48"/>
      <c r="AU22" s="48"/>
      <c r="AV22" s="48">
        <v>40.000000000000078</v>
      </c>
      <c r="AW22" s="48"/>
      <c r="AX22" s="48"/>
      <c r="AY22" s="48"/>
      <c r="AZ22" s="48"/>
      <c r="BA22" s="48"/>
      <c r="BB22" s="49">
        <v>1</v>
      </c>
      <c r="BC22" s="50">
        <f t="shared" si="3"/>
        <v>168.00000000000037</v>
      </c>
      <c r="BD22" s="50">
        <f t="shared" si="4"/>
        <v>0</v>
      </c>
      <c r="BE22" s="50">
        <f t="shared" si="5"/>
        <v>0</v>
      </c>
      <c r="BF22" s="48"/>
      <c r="BG22" s="48"/>
      <c r="BH22" s="48"/>
      <c r="BI22" s="48"/>
      <c r="BJ22" s="48"/>
      <c r="BK22" s="48"/>
      <c r="BL22" s="51">
        <f t="shared" si="6"/>
        <v>0</v>
      </c>
      <c r="BM22" s="51">
        <f t="shared" si="7"/>
        <v>0</v>
      </c>
      <c r="BN22" s="52"/>
    </row>
    <row r="23" spans="1:66" s="4" customFormat="1" ht="15.75">
      <c r="A23" s="36">
        <v>7</v>
      </c>
      <c r="B23" s="37">
        <v>16</v>
      </c>
      <c r="C23" s="38">
        <v>16</v>
      </c>
      <c r="D23" s="196" t="s">
        <v>248</v>
      </c>
      <c r="E23" s="200" t="s">
        <v>181</v>
      </c>
      <c r="F23" s="207" t="s">
        <v>42</v>
      </c>
      <c r="G23" s="39"/>
      <c r="H23" s="41" t="s">
        <v>43</v>
      </c>
      <c r="I23" s="38" t="s">
        <v>44</v>
      </c>
      <c r="J23" s="42"/>
      <c r="K23" s="42"/>
      <c r="L23" s="42">
        <v>8.000000000000016</v>
      </c>
      <c r="M23" s="42">
        <v>8.000000000000016</v>
      </c>
      <c r="N23" s="42">
        <v>8.000000000000016</v>
      </c>
      <c r="O23" s="42">
        <v>8.000000000000016</v>
      </c>
      <c r="P23" s="42">
        <v>8.000000000000016</v>
      </c>
      <c r="Q23" s="42"/>
      <c r="R23" s="42"/>
      <c r="S23" s="42">
        <v>8.000000000000016</v>
      </c>
      <c r="T23" s="42">
        <v>8.000000000000016</v>
      </c>
      <c r="U23" s="42">
        <v>8.000000000000016</v>
      </c>
      <c r="V23" s="42">
        <v>8.000000000000016</v>
      </c>
      <c r="W23" s="43">
        <v>8.000000000000016</v>
      </c>
      <c r="X23" s="42"/>
      <c r="Y23" s="42"/>
      <c r="Z23" s="42">
        <v>8.000000000000016</v>
      </c>
      <c r="AA23" s="42">
        <v>8.000000000000016</v>
      </c>
      <c r="AB23" s="42">
        <v>8.000000000000016</v>
      </c>
      <c r="AC23" s="42">
        <v>8.000000000000016</v>
      </c>
      <c r="AD23" s="42">
        <v>8.000000000000016</v>
      </c>
      <c r="AE23" s="42"/>
      <c r="AF23" s="42"/>
      <c r="AG23" s="42">
        <v>8.000000000000016</v>
      </c>
      <c r="AH23" s="42">
        <v>8.000000000000016</v>
      </c>
      <c r="AI23" s="42">
        <v>8.000000000000016</v>
      </c>
      <c r="AJ23" s="42">
        <v>8.000000000000016</v>
      </c>
      <c r="AK23" s="43"/>
      <c r="AL23" s="44"/>
      <c r="AM23" s="45"/>
      <c r="AN23" s="53">
        <v>8.000000000000016</v>
      </c>
      <c r="AO23" s="47">
        <f t="shared" si="2"/>
        <v>160.00000000000037</v>
      </c>
      <c r="AP23" s="48">
        <v>8.000000000000016</v>
      </c>
      <c r="AQ23" s="48"/>
      <c r="AR23" s="48"/>
      <c r="AS23" s="48"/>
      <c r="AT23" s="48"/>
      <c r="AU23" s="48"/>
      <c r="AV23" s="48">
        <v>40.000000000000078</v>
      </c>
      <c r="AW23" s="48"/>
      <c r="AX23" s="48"/>
      <c r="AY23" s="48"/>
      <c r="AZ23" s="48"/>
      <c r="BA23" s="48"/>
      <c r="BB23" s="49">
        <v>1</v>
      </c>
      <c r="BC23" s="50">
        <f t="shared" si="3"/>
        <v>168.0000000000004</v>
      </c>
      <c r="BD23" s="50">
        <f t="shared" si="4"/>
        <v>0</v>
      </c>
      <c r="BE23" s="50">
        <f t="shared" si="5"/>
        <v>0</v>
      </c>
      <c r="BF23" s="48">
        <v>5</v>
      </c>
      <c r="BG23" s="48"/>
      <c r="BH23" s="48"/>
      <c r="BI23" s="48"/>
      <c r="BJ23" s="48"/>
      <c r="BK23" s="48"/>
      <c r="BL23" s="51">
        <f t="shared" si="6"/>
        <v>5</v>
      </c>
      <c r="BM23" s="51">
        <f t="shared" si="7"/>
        <v>7.5</v>
      </c>
      <c r="BN23" s="52"/>
    </row>
    <row r="24" spans="1:66" s="4" customFormat="1" ht="15.75">
      <c r="A24" s="36">
        <v>7</v>
      </c>
      <c r="B24" s="37">
        <v>17</v>
      </c>
      <c r="C24" s="38">
        <v>17</v>
      </c>
      <c r="D24" s="196" t="s">
        <v>249</v>
      </c>
      <c r="E24" s="200" t="s">
        <v>182</v>
      </c>
      <c r="F24" s="207" t="s">
        <v>42</v>
      </c>
      <c r="G24" s="39"/>
      <c r="H24" s="41" t="s">
        <v>43</v>
      </c>
      <c r="I24" s="38" t="s">
        <v>44</v>
      </c>
      <c r="J24" s="42"/>
      <c r="K24" s="42"/>
      <c r="L24" s="42">
        <v>8.000000000000016</v>
      </c>
      <c r="M24" s="42">
        <v>8.000000000000016</v>
      </c>
      <c r="N24" s="42">
        <v>8.000000000000016</v>
      </c>
      <c r="O24" s="42">
        <v>8.000000000000016</v>
      </c>
      <c r="P24" s="42">
        <v>8.000000000000016</v>
      </c>
      <c r="Q24" s="42"/>
      <c r="R24" s="42"/>
      <c r="S24" s="42">
        <v>8.000000000000016</v>
      </c>
      <c r="T24" s="42">
        <v>8.000000000000016</v>
      </c>
      <c r="U24" s="42">
        <v>8.000000000000016</v>
      </c>
      <c r="V24" s="42"/>
      <c r="W24" s="43"/>
      <c r="X24" s="42"/>
      <c r="Y24" s="42"/>
      <c r="Z24" s="42">
        <v>8.000000000000016</v>
      </c>
      <c r="AA24" s="42">
        <v>8.000000000000016</v>
      </c>
      <c r="AB24" s="42">
        <v>8.000000000000016</v>
      </c>
      <c r="AC24" s="42">
        <v>8.000000000000016</v>
      </c>
      <c r="AD24" s="42">
        <v>8.000000000000016</v>
      </c>
      <c r="AE24" s="42"/>
      <c r="AF24" s="42"/>
      <c r="AG24" s="42">
        <v>8.000000000000016</v>
      </c>
      <c r="AH24" s="42">
        <v>8.000000000000016</v>
      </c>
      <c r="AI24" s="42">
        <v>8.000000000000016</v>
      </c>
      <c r="AJ24" s="42">
        <v>8.000000000000016</v>
      </c>
      <c r="AK24" s="43">
        <v>8.000000000000016</v>
      </c>
      <c r="AL24" s="44"/>
      <c r="AM24" s="45"/>
      <c r="AN24" s="53">
        <v>8.000000000000016</v>
      </c>
      <c r="AO24" s="47">
        <f t="shared" si="2"/>
        <v>152.00000000000034</v>
      </c>
      <c r="AP24" s="48">
        <v>12.000000000000025</v>
      </c>
      <c r="AQ24" s="48"/>
      <c r="AR24" s="48"/>
      <c r="AS24" s="48"/>
      <c r="AT24" s="48"/>
      <c r="AU24" s="48"/>
      <c r="AV24" s="48">
        <v>40.000000000000078</v>
      </c>
      <c r="AW24" s="48"/>
      <c r="AX24" s="48"/>
      <c r="AY24" s="48"/>
      <c r="AZ24" s="48"/>
      <c r="BA24" s="48"/>
      <c r="BB24" s="49">
        <v>1</v>
      </c>
      <c r="BC24" s="50">
        <f t="shared" si="3"/>
        <v>164.00000000000037</v>
      </c>
      <c r="BD24" s="50">
        <f t="shared" si="4"/>
        <v>0</v>
      </c>
      <c r="BE24" s="50">
        <f t="shared" si="5"/>
        <v>0</v>
      </c>
      <c r="BF24" s="48">
        <v>12</v>
      </c>
      <c r="BG24" s="48"/>
      <c r="BH24" s="48"/>
      <c r="BI24" s="48"/>
      <c r="BJ24" s="48"/>
      <c r="BK24" s="48"/>
      <c r="BL24" s="51">
        <f t="shared" si="6"/>
        <v>12</v>
      </c>
      <c r="BM24" s="51">
        <f t="shared" si="7"/>
        <v>18</v>
      </c>
      <c r="BN24" s="52"/>
    </row>
    <row r="25" spans="1:66" s="4" customFormat="1" ht="15.75">
      <c r="A25" s="36">
        <v>7</v>
      </c>
      <c r="B25" s="37">
        <v>18</v>
      </c>
      <c r="C25" s="38">
        <v>18</v>
      </c>
      <c r="D25" s="196" t="s">
        <v>250</v>
      </c>
      <c r="E25" s="200" t="s">
        <v>183</v>
      </c>
      <c r="F25" s="207" t="s">
        <v>42</v>
      </c>
      <c r="G25" s="39"/>
      <c r="H25" s="41" t="s">
        <v>43</v>
      </c>
      <c r="I25" s="38" t="s">
        <v>44</v>
      </c>
      <c r="J25" s="42"/>
      <c r="K25" s="42"/>
      <c r="L25" s="42">
        <v>8.000000000000016</v>
      </c>
      <c r="M25" s="42">
        <v>8.000000000000016</v>
      </c>
      <c r="N25" s="42"/>
      <c r="O25" s="42">
        <v>8.000000000000016</v>
      </c>
      <c r="P25" s="42">
        <v>8.000000000000016</v>
      </c>
      <c r="Q25" s="42"/>
      <c r="R25" s="42"/>
      <c r="S25" s="42">
        <v>8.000000000000016</v>
      </c>
      <c r="T25" s="42">
        <v>8.000000000000016</v>
      </c>
      <c r="U25" s="42">
        <v>8.000000000000016</v>
      </c>
      <c r="V25" s="42">
        <v>8.000000000000016</v>
      </c>
      <c r="W25" s="43">
        <v>8.000000000000016</v>
      </c>
      <c r="X25" s="42"/>
      <c r="Y25" s="42"/>
      <c r="Z25" s="42">
        <v>8.000000000000016</v>
      </c>
      <c r="AA25" s="42">
        <v>8.000000000000016</v>
      </c>
      <c r="AB25" s="42">
        <v>8.000000000000016</v>
      </c>
      <c r="AC25" s="42">
        <v>8.000000000000016</v>
      </c>
      <c r="AD25" s="42">
        <v>8.000000000000016</v>
      </c>
      <c r="AE25" s="42"/>
      <c r="AF25" s="42"/>
      <c r="AG25" s="42">
        <v>8.000000000000016</v>
      </c>
      <c r="AH25" s="42">
        <v>8.000000000000016</v>
      </c>
      <c r="AI25" s="42">
        <v>8.000000000000016</v>
      </c>
      <c r="AJ25" s="42">
        <v>8.000000000000016</v>
      </c>
      <c r="AK25" s="43">
        <v>8.000000000000016</v>
      </c>
      <c r="AL25" s="44"/>
      <c r="AM25" s="45"/>
      <c r="AN25" s="53">
        <v>8.000000000000016</v>
      </c>
      <c r="AO25" s="47">
        <f t="shared" si="2"/>
        <v>160.00000000000037</v>
      </c>
      <c r="AP25" s="48">
        <v>8.000000000000016</v>
      </c>
      <c r="AQ25" s="48"/>
      <c r="AR25" s="48"/>
      <c r="AS25" s="48"/>
      <c r="AT25" s="48"/>
      <c r="AU25" s="48"/>
      <c r="AV25" s="48">
        <v>40.000000000000078</v>
      </c>
      <c r="AW25" s="48"/>
      <c r="AX25" s="48"/>
      <c r="AY25" s="48"/>
      <c r="AZ25" s="48"/>
      <c r="BA25" s="48"/>
      <c r="BB25" s="49">
        <v>1</v>
      </c>
      <c r="BC25" s="50">
        <f t="shared" si="3"/>
        <v>168.0000000000004</v>
      </c>
      <c r="BD25" s="50">
        <f t="shared" si="4"/>
        <v>0</v>
      </c>
      <c r="BE25" s="50">
        <f t="shared" si="5"/>
        <v>0</v>
      </c>
      <c r="BF25" s="48"/>
      <c r="BG25" s="48"/>
      <c r="BH25" s="48"/>
      <c r="BI25" s="48"/>
      <c r="BJ25" s="48"/>
      <c r="BK25" s="48"/>
      <c r="BL25" s="51">
        <f t="shared" si="6"/>
        <v>0</v>
      </c>
      <c r="BM25" s="51">
        <f t="shared" si="7"/>
        <v>0</v>
      </c>
      <c r="BN25" s="52"/>
    </row>
    <row r="26" spans="1:66" s="4" customFormat="1" ht="15.75">
      <c r="A26" s="36">
        <v>7</v>
      </c>
      <c r="B26" s="37">
        <v>19</v>
      </c>
      <c r="C26" s="38">
        <v>19</v>
      </c>
      <c r="D26" s="196" t="s">
        <v>251</v>
      </c>
      <c r="E26" s="200" t="s">
        <v>184</v>
      </c>
      <c r="F26" s="207" t="s">
        <v>42</v>
      </c>
      <c r="G26" s="39"/>
      <c r="H26" s="41" t="s">
        <v>43</v>
      </c>
      <c r="I26" s="38" t="s">
        <v>44</v>
      </c>
      <c r="J26" s="42"/>
      <c r="K26" s="42"/>
      <c r="L26" s="42">
        <v>8.000000000000016</v>
      </c>
      <c r="M26" s="42">
        <v>8.000000000000016</v>
      </c>
      <c r="N26" s="42">
        <v>8.000000000000016</v>
      </c>
      <c r="O26" s="42">
        <v>8.000000000000016</v>
      </c>
      <c r="P26" s="42">
        <v>8.000000000000016</v>
      </c>
      <c r="Q26" s="42"/>
      <c r="R26" s="42"/>
      <c r="S26" s="42">
        <v>4.000000000000008</v>
      </c>
      <c r="T26" s="42">
        <v>8.000000000000016</v>
      </c>
      <c r="U26" s="42">
        <v>8.000000000000016</v>
      </c>
      <c r="V26" s="42">
        <v>8.000000000000016</v>
      </c>
      <c r="W26" s="43">
        <v>8.000000000000016</v>
      </c>
      <c r="X26" s="42"/>
      <c r="Y26" s="42"/>
      <c r="Z26" s="42">
        <v>8.000000000000016</v>
      </c>
      <c r="AA26" s="42">
        <v>8.000000000000016</v>
      </c>
      <c r="AB26" s="42">
        <v>8.000000000000016</v>
      </c>
      <c r="AC26" s="42">
        <v>8.000000000000016</v>
      </c>
      <c r="AD26" s="42">
        <v>8.000000000000016</v>
      </c>
      <c r="AE26" s="42"/>
      <c r="AF26" s="42"/>
      <c r="AG26" s="42">
        <v>8.000000000000016</v>
      </c>
      <c r="AH26" s="42">
        <v>8.000000000000016</v>
      </c>
      <c r="AI26" s="42">
        <v>8.000000000000016</v>
      </c>
      <c r="AJ26" s="42">
        <v>8.000000000000016</v>
      </c>
      <c r="AK26" s="43">
        <v>8.000000000000016</v>
      </c>
      <c r="AL26" s="44"/>
      <c r="AM26" s="45"/>
      <c r="AN26" s="53">
        <v>8.000000000000016</v>
      </c>
      <c r="AO26" s="47">
        <f t="shared" si="2"/>
        <v>164.00000000000037</v>
      </c>
      <c r="AP26" s="48">
        <v>4.000000000000008</v>
      </c>
      <c r="AQ26" s="48"/>
      <c r="AR26" s="48"/>
      <c r="AS26" s="48"/>
      <c r="AT26" s="48"/>
      <c r="AU26" s="48"/>
      <c r="AV26" s="48">
        <v>40.000000000000078</v>
      </c>
      <c r="AW26" s="48"/>
      <c r="AX26" s="48"/>
      <c r="AY26" s="48"/>
      <c r="AZ26" s="48"/>
      <c r="BA26" s="48"/>
      <c r="BB26" s="49">
        <v>1</v>
      </c>
      <c r="BC26" s="50">
        <f t="shared" si="3"/>
        <v>168.00000000000037</v>
      </c>
      <c r="BD26" s="50">
        <f t="shared" si="4"/>
        <v>0</v>
      </c>
      <c r="BE26" s="50">
        <f t="shared" si="5"/>
        <v>0</v>
      </c>
      <c r="BF26" s="48">
        <v>3</v>
      </c>
      <c r="BG26" s="48"/>
      <c r="BH26" s="48"/>
      <c r="BI26" s="48"/>
      <c r="BJ26" s="48"/>
      <c r="BK26" s="48"/>
      <c r="BL26" s="51">
        <f t="shared" si="6"/>
        <v>3</v>
      </c>
      <c r="BM26" s="51">
        <f t="shared" si="7"/>
        <v>4.5</v>
      </c>
      <c r="BN26" s="52"/>
    </row>
    <row r="27" spans="1:66" s="4" customFormat="1" ht="15.75">
      <c r="A27" s="36">
        <v>7</v>
      </c>
      <c r="B27" s="37">
        <v>20</v>
      </c>
      <c r="C27" s="38">
        <v>20</v>
      </c>
      <c r="D27" s="196" t="s">
        <v>252</v>
      </c>
      <c r="E27" s="200" t="s">
        <v>185</v>
      </c>
      <c r="F27" s="207" t="s">
        <v>42</v>
      </c>
      <c r="G27" s="39"/>
      <c r="H27" s="41" t="s">
        <v>43</v>
      </c>
      <c r="I27" s="38" t="s">
        <v>44</v>
      </c>
      <c r="J27" s="42"/>
      <c r="K27" s="42"/>
      <c r="L27" s="42">
        <v>8.000000000000016</v>
      </c>
      <c r="M27" s="42">
        <v>8.000000000000016</v>
      </c>
      <c r="N27" s="42">
        <v>8.000000000000016</v>
      </c>
      <c r="O27" s="42">
        <v>8.000000000000016</v>
      </c>
      <c r="P27" s="42">
        <v>8.000000000000016</v>
      </c>
      <c r="Q27" s="42"/>
      <c r="R27" s="42"/>
      <c r="S27" s="42">
        <v>8.000000000000016</v>
      </c>
      <c r="T27" s="42">
        <v>8.000000000000016</v>
      </c>
      <c r="U27" s="42">
        <v>8.000000000000016</v>
      </c>
      <c r="V27" s="42">
        <v>8.000000000000016</v>
      </c>
      <c r="W27" s="43">
        <v>8.000000000000016</v>
      </c>
      <c r="X27" s="42"/>
      <c r="Y27" s="42"/>
      <c r="Z27" s="42">
        <v>8.000000000000016</v>
      </c>
      <c r="AA27" s="42">
        <v>8.000000000000016</v>
      </c>
      <c r="AB27" s="42"/>
      <c r="AC27" s="42">
        <v>8.000000000000016</v>
      </c>
      <c r="AD27" s="42">
        <v>8.000000000000016</v>
      </c>
      <c r="AE27" s="42"/>
      <c r="AF27" s="42"/>
      <c r="AG27" s="42">
        <v>8.000000000000016</v>
      </c>
      <c r="AH27" s="42">
        <v>8.000000000000016</v>
      </c>
      <c r="AI27" s="42">
        <v>8.000000000000016</v>
      </c>
      <c r="AJ27" s="42">
        <v>8.000000000000016</v>
      </c>
      <c r="AK27" s="43">
        <v>8.000000000000016</v>
      </c>
      <c r="AL27" s="44"/>
      <c r="AM27" s="45"/>
      <c r="AN27" s="53">
        <v>8.000000000000016</v>
      </c>
      <c r="AO27" s="47">
        <f t="shared" si="2"/>
        <v>160.00000000000037</v>
      </c>
      <c r="AP27" s="48">
        <v>8.000000000000016</v>
      </c>
      <c r="AQ27" s="48"/>
      <c r="AR27" s="48"/>
      <c r="AS27" s="48"/>
      <c r="AT27" s="48"/>
      <c r="AU27" s="48"/>
      <c r="AV27" s="48">
        <v>40.000000000000078</v>
      </c>
      <c r="AW27" s="48"/>
      <c r="AX27" s="48"/>
      <c r="AY27" s="48"/>
      <c r="AZ27" s="48"/>
      <c r="BA27" s="48"/>
      <c r="BB27" s="49">
        <v>1</v>
      </c>
      <c r="BC27" s="50">
        <f t="shared" si="3"/>
        <v>168.0000000000004</v>
      </c>
      <c r="BD27" s="50">
        <f t="shared" si="4"/>
        <v>0</v>
      </c>
      <c r="BE27" s="50">
        <f t="shared" si="5"/>
        <v>0</v>
      </c>
      <c r="BF27" s="48"/>
      <c r="BG27" s="48">
        <v>32</v>
      </c>
      <c r="BH27" s="48"/>
      <c r="BI27" s="48"/>
      <c r="BJ27" s="48"/>
      <c r="BK27" s="48"/>
      <c r="BL27" s="51">
        <f t="shared" si="6"/>
        <v>32</v>
      </c>
      <c r="BM27" s="51">
        <f t="shared" si="7"/>
        <v>62.4</v>
      </c>
      <c r="BN27" s="52"/>
    </row>
    <row r="28" spans="1:66" s="4" customFormat="1" ht="15.75">
      <c r="A28" s="36">
        <v>7</v>
      </c>
      <c r="B28" s="37">
        <v>21</v>
      </c>
      <c r="C28" s="38">
        <v>21</v>
      </c>
      <c r="D28" s="196" t="s">
        <v>253</v>
      </c>
      <c r="E28" s="200" t="s">
        <v>186</v>
      </c>
      <c r="F28" s="207" t="s">
        <v>42</v>
      </c>
      <c r="G28" s="39"/>
      <c r="H28" s="41" t="s">
        <v>43</v>
      </c>
      <c r="I28" s="38" t="s">
        <v>44</v>
      </c>
      <c r="J28" s="42"/>
      <c r="K28" s="42"/>
      <c r="L28" s="42">
        <v>8.000000000000016</v>
      </c>
      <c r="M28" s="42">
        <v>8.000000000000016</v>
      </c>
      <c r="N28" s="42">
        <v>8.000000000000016</v>
      </c>
      <c r="O28" s="42">
        <v>8.000000000000016</v>
      </c>
      <c r="P28" s="42">
        <v>8.000000000000016</v>
      </c>
      <c r="Q28" s="42"/>
      <c r="R28" s="42"/>
      <c r="S28" s="42">
        <v>4.000000000000008</v>
      </c>
      <c r="T28" s="42">
        <v>8.000000000000016</v>
      </c>
      <c r="U28" s="42">
        <v>8.000000000000016</v>
      </c>
      <c r="V28" s="42">
        <v>8.000000000000016</v>
      </c>
      <c r="W28" s="43">
        <v>8.000000000000016</v>
      </c>
      <c r="X28" s="42"/>
      <c r="Y28" s="42"/>
      <c r="Z28" s="42"/>
      <c r="AA28" s="42">
        <v>8.000000000000016</v>
      </c>
      <c r="AB28" s="42">
        <v>8.000000000000016</v>
      </c>
      <c r="AC28" s="42">
        <v>8.000000000000016</v>
      </c>
      <c r="AD28" s="42">
        <v>8.000000000000016</v>
      </c>
      <c r="AE28" s="42"/>
      <c r="AF28" s="42"/>
      <c r="AG28" s="42">
        <v>8.000000000000016</v>
      </c>
      <c r="AH28" s="42">
        <v>8.000000000000016</v>
      </c>
      <c r="AI28" s="42">
        <v>8.000000000000016</v>
      </c>
      <c r="AJ28" s="42">
        <v>8.000000000000016</v>
      </c>
      <c r="AK28" s="43">
        <v>8.000000000000016</v>
      </c>
      <c r="AL28" s="44"/>
      <c r="AM28" s="45"/>
      <c r="AN28" s="53">
        <v>8.000000000000016</v>
      </c>
      <c r="AO28" s="47">
        <f t="shared" si="2"/>
        <v>156.00000000000034</v>
      </c>
      <c r="AP28" s="48">
        <v>8.000000000000016</v>
      </c>
      <c r="AQ28" s="48"/>
      <c r="AR28" s="48"/>
      <c r="AS28" s="48"/>
      <c r="AT28" s="48"/>
      <c r="AU28" s="48"/>
      <c r="AV28" s="48">
        <v>40.000000000000078</v>
      </c>
      <c r="AW28" s="48"/>
      <c r="AX28" s="48"/>
      <c r="AY28" s="48"/>
      <c r="AZ28" s="48"/>
      <c r="BA28" s="48"/>
      <c r="BB28" s="49">
        <v>1</v>
      </c>
      <c r="BC28" s="50">
        <f t="shared" si="3"/>
        <v>164.00000000000037</v>
      </c>
      <c r="BD28" s="50">
        <f t="shared" si="4"/>
        <v>0</v>
      </c>
      <c r="BE28" s="50">
        <f t="shared" si="5"/>
        <v>0</v>
      </c>
      <c r="BF28" s="48"/>
      <c r="BG28" s="48"/>
      <c r="BH28" s="48"/>
      <c r="BI28" s="48"/>
      <c r="BJ28" s="48"/>
      <c r="BK28" s="48"/>
      <c r="BL28" s="51">
        <f t="shared" si="6"/>
        <v>0</v>
      </c>
      <c r="BM28" s="51">
        <f t="shared" si="7"/>
        <v>0</v>
      </c>
      <c r="BN28" s="52"/>
    </row>
    <row r="29" spans="1:66" s="4" customFormat="1" ht="15.75">
      <c r="A29" s="36">
        <v>7</v>
      </c>
      <c r="B29" s="37">
        <v>22</v>
      </c>
      <c r="C29" s="38">
        <v>22</v>
      </c>
      <c r="D29" s="196" t="s">
        <v>254</v>
      </c>
      <c r="E29" s="200" t="s">
        <v>187</v>
      </c>
      <c r="F29" s="207" t="s">
        <v>42</v>
      </c>
      <c r="G29" s="39"/>
      <c r="H29" s="41" t="s">
        <v>43</v>
      </c>
      <c r="I29" s="38" t="s">
        <v>44</v>
      </c>
      <c r="J29" s="42"/>
      <c r="K29" s="42"/>
      <c r="L29" s="42">
        <v>8.000000000000016</v>
      </c>
      <c r="M29" s="42"/>
      <c r="N29" s="42">
        <v>8.000000000000016</v>
      </c>
      <c r="O29" s="42">
        <v>8.000000000000016</v>
      </c>
      <c r="P29" s="42"/>
      <c r="Q29" s="42"/>
      <c r="R29" s="42"/>
      <c r="S29" s="42"/>
      <c r="T29" s="42"/>
      <c r="U29" s="42">
        <v>8.000000000000016</v>
      </c>
      <c r="V29" s="42">
        <v>8.000000000000016</v>
      </c>
      <c r="W29" s="43">
        <v>8.000000000000016</v>
      </c>
      <c r="X29" s="42"/>
      <c r="Y29" s="42"/>
      <c r="Z29" s="42">
        <v>8.000000000000016</v>
      </c>
      <c r="AA29" s="42">
        <v>8.000000000000016</v>
      </c>
      <c r="AB29" s="42">
        <v>8.000000000000016</v>
      </c>
      <c r="AC29" s="42">
        <v>8.000000000000016</v>
      </c>
      <c r="AD29" s="42">
        <v>8.000000000000016</v>
      </c>
      <c r="AE29" s="42"/>
      <c r="AF29" s="42"/>
      <c r="AG29" s="42">
        <v>8.000000000000016</v>
      </c>
      <c r="AH29" s="42">
        <v>8.000000000000016</v>
      </c>
      <c r="AI29" s="42">
        <v>4.000000000000008</v>
      </c>
      <c r="AJ29" s="42">
        <v>8.000000000000016</v>
      </c>
      <c r="AK29" s="43">
        <v>8.000000000000016</v>
      </c>
      <c r="AL29" s="44"/>
      <c r="AM29" s="45"/>
      <c r="AN29" s="53">
        <v>8.000000000000016</v>
      </c>
      <c r="AO29" s="47">
        <f t="shared" si="2"/>
        <v>132.00000000000026</v>
      </c>
      <c r="AP29" s="48">
        <v>36.000000000000071</v>
      </c>
      <c r="AQ29" s="48"/>
      <c r="AR29" s="48"/>
      <c r="AS29" s="48"/>
      <c r="AT29" s="48"/>
      <c r="AU29" s="48"/>
      <c r="AV29" s="48">
        <v>40.000000000000078</v>
      </c>
      <c r="AW29" s="48"/>
      <c r="AX29" s="48"/>
      <c r="AY29" s="48"/>
      <c r="AZ29" s="48"/>
      <c r="BA29" s="48"/>
      <c r="BB29" s="49">
        <v>1</v>
      </c>
      <c r="BC29" s="50">
        <f t="shared" si="3"/>
        <v>168.00000000000034</v>
      </c>
      <c r="BD29" s="50">
        <f t="shared" si="4"/>
        <v>0</v>
      </c>
      <c r="BE29" s="50">
        <f t="shared" si="5"/>
        <v>0</v>
      </c>
      <c r="BF29" s="48"/>
      <c r="BG29" s="48"/>
      <c r="BH29" s="48"/>
      <c r="BI29" s="48"/>
      <c r="BJ29" s="48"/>
      <c r="BK29" s="48"/>
      <c r="BL29" s="51">
        <f t="shared" si="6"/>
        <v>0</v>
      </c>
      <c r="BM29" s="51">
        <f t="shared" si="7"/>
        <v>0</v>
      </c>
      <c r="BN29" s="52"/>
    </row>
    <row r="30" spans="1:66" s="4" customFormat="1" ht="15.75">
      <c r="A30" s="36">
        <v>7</v>
      </c>
      <c r="B30" s="37">
        <v>23</v>
      </c>
      <c r="C30" s="38">
        <v>23</v>
      </c>
      <c r="D30" s="196" t="s">
        <v>255</v>
      </c>
      <c r="E30" s="200" t="s">
        <v>188</v>
      </c>
      <c r="F30" s="207" t="s">
        <v>42</v>
      </c>
      <c r="G30" s="39"/>
      <c r="H30" s="41" t="s">
        <v>43</v>
      </c>
      <c r="I30" s="38" t="s">
        <v>44</v>
      </c>
      <c r="J30" s="42">
        <v>8.000000000000016</v>
      </c>
      <c r="K30" s="42"/>
      <c r="L30" s="42">
        <v>8.000000000000016</v>
      </c>
      <c r="M30" s="42">
        <v>8.000000000000016</v>
      </c>
      <c r="N30" s="42">
        <v>8.000000000000016</v>
      </c>
      <c r="O30" s="42">
        <v>8.000000000000016</v>
      </c>
      <c r="P30" s="42">
        <v>8.000000000000016</v>
      </c>
      <c r="Q30" s="42"/>
      <c r="R30" s="42"/>
      <c r="S30" s="42">
        <v>8.000000000000016</v>
      </c>
      <c r="T30" s="42">
        <v>8.000000000000016</v>
      </c>
      <c r="U30" s="42">
        <v>8.000000000000016</v>
      </c>
      <c r="V30" s="42">
        <v>8.000000000000016</v>
      </c>
      <c r="W30" s="43">
        <v>8.000000000000016</v>
      </c>
      <c r="X30" s="42"/>
      <c r="Y30" s="42"/>
      <c r="Z30" s="42">
        <v>8.000000000000016</v>
      </c>
      <c r="AA30" s="42">
        <v>8.000000000000016</v>
      </c>
      <c r="AB30" s="42">
        <v>8.000000000000016</v>
      </c>
      <c r="AC30" s="42">
        <v>8.000000000000016</v>
      </c>
      <c r="AD30" s="42"/>
      <c r="AE30" s="42"/>
      <c r="AF30" s="42"/>
      <c r="AG30" s="42">
        <v>8.000000000000016</v>
      </c>
      <c r="AH30" s="42"/>
      <c r="AI30" s="42">
        <v>8.000000000000016</v>
      </c>
      <c r="AJ30" s="42">
        <v>8.000000000000016</v>
      </c>
      <c r="AK30" s="43">
        <v>8.000000000000016</v>
      </c>
      <c r="AL30" s="44">
        <v>8.000000000000016</v>
      </c>
      <c r="AM30" s="45"/>
      <c r="AN30" s="53">
        <v>8.000000000000016</v>
      </c>
      <c r="AO30" s="47">
        <f t="shared" si="2"/>
        <v>168.0000000000004</v>
      </c>
      <c r="AP30" s="48">
        <v>16.000000000000032</v>
      </c>
      <c r="AQ30" s="48"/>
      <c r="AR30" s="48"/>
      <c r="AS30" s="48"/>
      <c r="AT30" s="48"/>
      <c r="AU30" s="48"/>
      <c r="AV30" s="48">
        <v>24.00000000000005</v>
      </c>
      <c r="AW30" s="48"/>
      <c r="AX30" s="48"/>
      <c r="AY30" s="48"/>
      <c r="AZ30" s="48"/>
      <c r="BA30" s="48"/>
      <c r="BB30" s="49">
        <v>1</v>
      </c>
      <c r="BC30" s="50">
        <f t="shared" si="3"/>
        <v>184.00000000000043</v>
      </c>
      <c r="BD30" s="50">
        <f t="shared" si="4"/>
        <v>0</v>
      </c>
      <c r="BE30" s="50">
        <f t="shared" si="5"/>
        <v>0</v>
      </c>
      <c r="BF30" s="48">
        <v>21.516666666666666</v>
      </c>
      <c r="BG30" s="48"/>
      <c r="BH30" s="48"/>
      <c r="BI30" s="48"/>
      <c r="BJ30" s="48"/>
      <c r="BK30" s="48"/>
      <c r="BL30" s="51">
        <f t="shared" si="6"/>
        <v>21.516666666666666</v>
      </c>
      <c r="BM30" s="51">
        <f t="shared" si="7"/>
        <v>32.274999999999999</v>
      </c>
      <c r="BN30" s="52"/>
    </row>
    <row r="31" spans="1:66" s="4" customFormat="1" ht="15.75">
      <c r="A31" s="36">
        <v>7</v>
      </c>
      <c r="B31" s="37">
        <v>24</v>
      </c>
      <c r="C31" s="38">
        <v>24</v>
      </c>
      <c r="D31" s="196" t="s">
        <v>256</v>
      </c>
      <c r="E31" s="200" t="s">
        <v>189</v>
      </c>
      <c r="F31" s="207" t="s">
        <v>42</v>
      </c>
      <c r="G31" s="39"/>
      <c r="H31" s="41" t="s">
        <v>43</v>
      </c>
      <c r="I31" s="38" t="s">
        <v>44</v>
      </c>
      <c r="J31" s="42">
        <v>8.000000000000016</v>
      </c>
      <c r="K31" s="42"/>
      <c r="L31" s="42">
        <v>8.000000000000016</v>
      </c>
      <c r="M31" s="42">
        <v>8.000000000000016</v>
      </c>
      <c r="N31" s="42">
        <v>8.000000000000016</v>
      </c>
      <c r="O31" s="42">
        <v>8.000000000000016</v>
      </c>
      <c r="P31" s="42">
        <v>8.000000000000016</v>
      </c>
      <c r="Q31" s="42"/>
      <c r="R31" s="42"/>
      <c r="S31" s="42">
        <v>8.000000000000016</v>
      </c>
      <c r="T31" s="42">
        <v>8.000000000000016</v>
      </c>
      <c r="U31" s="42">
        <v>8.000000000000016</v>
      </c>
      <c r="V31" s="42">
        <v>8.000000000000016</v>
      </c>
      <c r="W31" s="43">
        <v>8.000000000000016</v>
      </c>
      <c r="X31" s="42">
        <v>8.000000000000016</v>
      </c>
      <c r="Y31" s="42"/>
      <c r="Z31" s="42">
        <v>8.000000000000016</v>
      </c>
      <c r="AA31" s="42">
        <v>8.000000000000016</v>
      </c>
      <c r="AB31" s="42">
        <v>8.000000000000016</v>
      </c>
      <c r="AC31" s="42">
        <v>8.000000000000016</v>
      </c>
      <c r="AD31" s="42">
        <v>8.000000000000016</v>
      </c>
      <c r="AE31" s="42"/>
      <c r="AF31" s="42"/>
      <c r="AG31" s="42">
        <v>8.000000000000016</v>
      </c>
      <c r="AH31" s="42">
        <v>8.000000000000016</v>
      </c>
      <c r="AI31" s="42">
        <v>8.000000000000016</v>
      </c>
      <c r="AJ31" s="42">
        <v>8.000000000000016</v>
      </c>
      <c r="AK31" s="43"/>
      <c r="AL31" s="44"/>
      <c r="AM31" s="45"/>
      <c r="AN31" s="53">
        <v>8.000000000000016</v>
      </c>
      <c r="AO31" s="47">
        <f t="shared" si="2"/>
        <v>176.00000000000043</v>
      </c>
      <c r="AP31" s="48">
        <v>8.000000000000016</v>
      </c>
      <c r="AQ31" s="48"/>
      <c r="AR31" s="48"/>
      <c r="AS31" s="48"/>
      <c r="AT31" s="48"/>
      <c r="AU31" s="48"/>
      <c r="AV31" s="48">
        <v>24.00000000000005</v>
      </c>
      <c r="AW31" s="48"/>
      <c r="AX31" s="48"/>
      <c r="AY31" s="48"/>
      <c r="AZ31" s="48"/>
      <c r="BA31" s="48"/>
      <c r="BB31" s="49">
        <v>1</v>
      </c>
      <c r="BC31" s="50">
        <f t="shared" si="3"/>
        <v>184.00000000000045</v>
      </c>
      <c r="BD31" s="50">
        <f t="shared" si="4"/>
        <v>0</v>
      </c>
      <c r="BE31" s="50">
        <f t="shared" si="5"/>
        <v>0</v>
      </c>
      <c r="BF31" s="48">
        <v>15.533333333333333</v>
      </c>
      <c r="BG31" s="48"/>
      <c r="BH31" s="48"/>
      <c r="BI31" s="48"/>
      <c r="BJ31" s="48">
        <v>2</v>
      </c>
      <c r="BK31" s="48"/>
      <c r="BL31" s="51">
        <f t="shared" si="6"/>
        <v>17.533333333333331</v>
      </c>
      <c r="BM31" s="51">
        <f t="shared" si="7"/>
        <v>29.3</v>
      </c>
      <c r="BN31" s="52"/>
    </row>
    <row r="32" spans="1:66" s="4" customFormat="1" ht="15.75">
      <c r="A32" s="36">
        <v>7</v>
      </c>
      <c r="B32" s="37">
        <v>25</v>
      </c>
      <c r="C32" s="38">
        <v>25</v>
      </c>
      <c r="D32" s="196" t="s">
        <v>257</v>
      </c>
      <c r="E32" s="200" t="s">
        <v>190</v>
      </c>
      <c r="F32" s="207" t="s">
        <v>42</v>
      </c>
      <c r="G32" s="39"/>
      <c r="H32" s="41" t="s">
        <v>43</v>
      </c>
      <c r="I32" s="38" t="s">
        <v>44</v>
      </c>
      <c r="J32" s="42"/>
      <c r="K32" s="42"/>
      <c r="L32" s="42">
        <v>8.000000000000016</v>
      </c>
      <c r="M32" s="42">
        <v>8.000000000000016</v>
      </c>
      <c r="N32" s="42"/>
      <c r="O32" s="42">
        <v>8.000000000000016</v>
      </c>
      <c r="P32" s="42">
        <v>8.000000000000016</v>
      </c>
      <c r="Q32" s="42"/>
      <c r="R32" s="42"/>
      <c r="S32" s="42">
        <v>8.000000000000016</v>
      </c>
      <c r="T32" s="42">
        <v>8.000000000000016</v>
      </c>
      <c r="U32" s="42">
        <v>8.000000000000016</v>
      </c>
      <c r="V32" s="42">
        <v>8.000000000000016</v>
      </c>
      <c r="W32" s="43">
        <v>8.000000000000016</v>
      </c>
      <c r="X32" s="42"/>
      <c r="Y32" s="42"/>
      <c r="Z32" s="42"/>
      <c r="AA32" s="42">
        <v>8.000000000000016</v>
      </c>
      <c r="AB32" s="42">
        <v>8.000000000000016</v>
      </c>
      <c r="AC32" s="42">
        <v>8.000000000000016</v>
      </c>
      <c r="AD32" s="42">
        <v>8.000000000000016</v>
      </c>
      <c r="AE32" s="42"/>
      <c r="AF32" s="42"/>
      <c r="AG32" s="42">
        <v>8.000000000000016</v>
      </c>
      <c r="AH32" s="42">
        <v>8.000000000000016</v>
      </c>
      <c r="AI32" s="42">
        <v>8.000000000000016</v>
      </c>
      <c r="AJ32" s="42">
        <v>8.000000000000016</v>
      </c>
      <c r="AK32" s="43">
        <v>8.000000000000016</v>
      </c>
      <c r="AL32" s="44"/>
      <c r="AM32" s="45"/>
      <c r="AN32" s="53">
        <v>8.000000000000016</v>
      </c>
      <c r="AO32" s="47">
        <f t="shared" si="2"/>
        <v>152.00000000000034</v>
      </c>
      <c r="AP32" s="48">
        <v>16.000000000000032</v>
      </c>
      <c r="AQ32" s="48"/>
      <c r="AR32" s="48"/>
      <c r="AS32" s="48"/>
      <c r="AT32" s="48"/>
      <c r="AU32" s="48"/>
      <c r="AV32" s="48">
        <v>40.000000000000078</v>
      </c>
      <c r="AW32" s="48"/>
      <c r="AX32" s="48"/>
      <c r="AY32" s="48"/>
      <c r="AZ32" s="48"/>
      <c r="BA32" s="48"/>
      <c r="BB32" s="49">
        <v>1</v>
      </c>
      <c r="BC32" s="50">
        <f t="shared" si="3"/>
        <v>168.00000000000037</v>
      </c>
      <c r="BD32" s="50">
        <f t="shared" si="4"/>
        <v>0</v>
      </c>
      <c r="BE32" s="50">
        <f t="shared" si="5"/>
        <v>0</v>
      </c>
      <c r="BF32" s="48"/>
      <c r="BG32" s="48"/>
      <c r="BH32" s="48"/>
      <c r="BI32" s="48"/>
      <c r="BJ32" s="48"/>
      <c r="BK32" s="48"/>
      <c r="BL32" s="51">
        <f t="shared" si="6"/>
        <v>0</v>
      </c>
      <c r="BM32" s="51">
        <f t="shared" si="7"/>
        <v>0</v>
      </c>
      <c r="BN32" s="52"/>
    </row>
    <row r="33" spans="1:66" s="4" customFormat="1" ht="15.75">
      <c r="A33" s="36">
        <v>7</v>
      </c>
      <c r="B33" s="37">
        <v>26</v>
      </c>
      <c r="C33" s="38">
        <v>26</v>
      </c>
      <c r="D33" s="196" t="s">
        <v>258</v>
      </c>
      <c r="E33" s="200" t="s">
        <v>191</v>
      </c>
      <c r="F33" s="207" t="s">
        <v>42</v>
      </c>
      <c r="G33" s="39"/>
      <c r="H33" s="41" t="s">
        <v>43</v>
      </c>
      <c r="I33" s="38" t="s">
        <v>44</v>
      </c>
      <c r="J33" s="42"/>
      <c r="K33" s="42"/>
      <c r="L33" s="42">
        <v>8.000000000000016</v>
      </c>
      <c r="M33" s="42">
        <v>8.000000000000016</v>
      </c>
      <c r="N33" s="42">
        <v>8.000000000000016</v>
      </c>
      <c r="O33" s="42">
        <v>8.000000000000016</v>
      </c>
      <c r="P33" s="42">
        <v>8.000000000000016</v>
      </c>
      <c r="Q33" s="42"/>
      <c r="R33" s="42"/>
      <c r="S33" s="42"/>
      <c r="T33" s="42">
        <v>8.000000000000016</v>
      </c>
      <c r="U33" s="42">
        <v>8.000000000000016</v>
      </c>
      <c r="V33" s="42">
        <v>8.000000000000016</v>
      </c>
      <c r="W33" s="43">
        <v>8.000000000000016</v>
      </c>
      <c r="X33" s="42"/>
      <c r="Y33" s="42"/>
      <c r="Z33" s="42">
        <v>8.000000000000016</v>
      </c>
      <c r="AA33" s="42">
        <v>8.000000000000016</v>
      </c>
      <c r="AB33" s="42">
        <v>8.000000000000016</v>
      </c>
      <c r="AC33" s="42">
        <v>8.000000000000016</v>
      </c>
      <c r="AD33" s="42">
        <v>8.000000000000016</v>
      </c>
      <c r="AE33" s="42"/>
      <c r="AF33" s="42"/>
      <c r="AG33" s="42">
        <v>8.000000000000016</v>
      </c>
      <c r="AH33" s="42">
        <v>8.000000000000016</v>
      </c>
      <c r="AI33" s="42">
        <v>8.000000000000016</v>
      </c>
      <c r="AJ33" s="42">
        <v>8.000000000000016</v>
      </c>
      <c r="AK33" s="43">
        <v>8.000000000000016</v>
      </c>
      <c r="AL33" s="44"/>
      <c r="AM33" s="45"/>
      <c r="AN33" s="53">
        <v>8.000000000000016</v>
      </c>
      <c r="AO33" s="47">
        <f t="shared" si="2"/>
        <v>160.00000000000037</v>
      </c>
      <c r="AP33" s="48">
        <v>4.000000000000008</v>
      </c>
      <c r="AQ33" s="48"/>
      <c r="AR33" s="48"/>
      <c r="AS33" s="48"/>
      <c r="AT33" s="48"/>
      <c r="AU33" s="48"/>
      <c r="AV33" s="48">
        <v>40.000000000000078</v>
      </c>
      <c r="AW33" s="48"/>
      <c r="AX33" s="48"/>
      <c r="AY33" s="48"/>
      <c r="AZ33" s="48"/>
      <c r="BA33" s="48"/>
      <c r="BB33" s="49">
        <v>1</v>
      </c>
      <c r="BC33" s="50">
        <f t="shared" si="3"/>
        <v>164.00000000000037</v>
      </c>
      <c r="BD33" s="50">
        <f t="shared" si="4"/>
        <v>0</v>
      </c>
      <c r="BE33" s="50">
        <f t="shared" si="5"/>
        <v>0</v>
      </c>
      <c r="BF33" s="48"/>
      <c r="BG33" s="48"/>
      <c r="BH33" s="48"/>
      <c r="BI33" s="48"/>
      <c r="BJ33" s="48"/>
      <c r="BK33" s="48"/>
      <c r="BL33" s="51">
        <f t="shared" si="6"/>
        <v>0</v>
      </c>
      <c r="BM33" s="51">
        <f t="shared" si="7"/>
        <v>0</v>
      </c>
      <c r="BN33" s="52"/>
    </row>
    <row r="34" spans="1:66" s="4" customFormat="1" ht="15.75">
      <c r="A34" s="36">
        <v>7</v>
      </c>
      <c r="B34" s="37">
        <v>27</v>
      </c>
      <c r="C34" s="38">
        <v>27</v>
      </c>
      <c r="D34" s="196" t="s">
        <v>259</v>
      </c>
      <c r="E34" s="200" t="s">
        <v>192</v>
      </c>
      <c r="F34" s="207" t="s">
        <v>42</v>
      </c>
      <c r="G34" s="39"/>
      <c r="H34" s="41" t="s">
        <v>43</v>
      </c>
      <c r="I34" s="38" t="s">
        <v>44</v>
      </c>
      <c r="J34" s="42"/>
      <c r="K34" s="42"/>
      <c r="L34" s="42">
        <v>8.000000000000016</v>
      </c>
      <c r="M34" s="42">
        <v>8.000000000000016</v>
      </c>
      <c r="N34" s="42">
        <v>8.000000000000016</v>
      </c>
      <c r="O34" s="42">
        <v>8.000000000000016</v>
      </c>
      <c r="P34" s="42">
        <v>8.000000000000016</v>
      </c>
      <c r="Q34" s="42"/>
      <c r="R34" s="42"/>
      <c r="S34" s="42">
        <v>8.000000000000016</v>
      </c>
      <c r="T34" s="42">
        <v>8.000000000000016</v>
      </c>
      <c r="U34" s="42">
        <v>8.000000000000016</v>
      </c>
      <c r="V34" s="42">
        <v>8.000000000000016</v>
      </c>
      <c r="W34" s="43">
        <v>8.000000000000016</v>
      </c>
      <c r="X34" s="42"/>
      <c r="Y34" s="42"/>
      <c r="Z34" s="42">
        <v>8.000000000000016</v>
      </c>
      <c r="AA34" s="42">
        <v>8.000000000000016</v>
      </c>
      <c r="AB34" s="42">
        <v>8.000000000000016</v>
      </c>
      <c r="AC34" s="42"/>
      <c r="AD34" s="42"/>
      <c r="AE34" s="42"/>
      <c r="AF34" s="42"/>
      <c r="AG34" s="42">
        <v>8.000000000000016</v>
      </c>
      <c r="AH34" s="42">
        <v>8.000000000000016</v>
      </c>
      <c r="AI34" s="42">
        <v>8.000000000000016</v>
      </c>
      <c r="AJ34" s="42">
        <v>8.000000000000016</v>
      </c>
      <c r="AK34" s="43"/>
      <c r="AL34" s="44"/>
      <c r="AM34" s="45"/>
      <c r="AN34" s="53">
        <v>8.000000000000016</v>
      </c>
      <c r="AO34" s="47">
        <f t="shared" si="2"/>
        <v>144.00000000000031</v>
      </c>
      <c r="AP34" s="48">
        <v>24.00000000000005</v>
      </c>
      <c r="AQ34" s="48"/>
      <c r="AR34" s="48"/>
      <c r="AS34" s="48"/>
      <c r="AT34" s="48"/>
      <c r="AU34" s="48"/>
      <c r="AV34" s="48">
        <v>40.000000000000078</v>
      </c>
      <c r="AW34" s="48"/>
      <c r="AX34" s="48"/>
      <c r="AY34" s="48"/>
      <c r="AZ34" s="48"/>
      <c r="BA34" s="48"/>
      <c r="BB34" s="49">
        <v>1</v>
      </c>
      <c r="BC34" s="50">
        <f t="shared" si="3"/>
        <v>168.00000000000037</v>
      </c>
      <c r="BD34" s="50">
        <f t="shared" si="4"/>
        <v>0</v>
      </c>
      <c r="BE34" s="50">
        <f t="shared" si="5"/>
        <v>0</v>
      </c>
      <c r="BF34" s="48"/>
      <c r="BG34" s="48">
        <v>40</v>
      </c>
      <c r="BH34" s="48"/>
      <c r="BI34" s="48"/>
      <c r="BJ34" s="48"/>
      <c r="BK34" s="48"/>
      <c r="BL34" s="51">
        <f t="shared" si="6"/>
        <v>40</v>
      </c>
      <c r="BM34" s="51">
        <f t="shared" si="7"/>
        <v>78</v>
      </c>
      <c r="BN34" s="52"/>
    </row>
    <row r="35" spans="1:66" s="4" customFormat="1" ht="15.75">
      <c r="A35" s="36">
        <v>7</v>
      </c>
      <c r="B35" s="37">
        <v>28</v>
      </c>
      <c r="C35" s="38">
        <v>28</v>
      </c>
      <c r="D35" s="196" t="s">
        <v>260</v>
      </c>
      <c r="E35" s="200" t="s">
        <v>193</v>
      </c>
      <c r="F35" s="207" t="s">
        <v>42</v>
      </c>
      <c r="G35" s="39"/>
      <c r="H35" s="41" t="s">
        <v>43</v>
      </c>
      <c r="I35" s="38" t="s">
        <v>44</v>
      </c>
      <c r="J35" s="42"/>
      <c r="K35" s="42"/>
      <c r="L35" s="42">
        <v>8.000000000000016</v>
      </c>
      <c r="M35" s="42">
        <v>7.8000000000000158</v>
      </c>
      <c r="N35" s="42">
        <v>8.000000000000016</v>
      </c>
      <c r="O35" s="42">
        <v>8.000000000000016</v>
      </c>
      <c r="P35" s="42">
        <v>8.000000000000016</v>
      </c>
      <c r="Q35" s="42"/>
      <c r="R35" s="42"/>
      <c r="S35" s="42">
        <v>8.000000000000016</v>
      </c>
      <c r="T35" s="42">
        <v>8.000000000000016</v>
      </c>
      <c r="U35" s="42">
        <v>8.000000000000016</v>
      </c>
      <c r="V35" s="42">
        <v>8.000000000000016</v>
      </c>
      <c r="W35" s="43">
        <v>8.000000000000016</v>
      </c>
      <c r="X35" s="42"/>
      <c r="Y35" s="42"/>
      <c r="Z35" s="42">
        <v>8.000000000000016</v>
      </c>
      <c r="AA35" s="42">
        <v>8.000000000000016</v>
      </c>
      <c r="AB35" s="42">
        <v>8.000000000000016</v>
      </c>
      <c r="AC35" s="42">
        <v>8.000000000000016</v>
      </c>
      <c r="AD35" s="42">
        <v>8.000000000000016</v>
      </c>
      <c r="AE35" s="42"/>
      <c r="AF35" s="42"/>
      <c r="AG35" s="42">
        <v>8.000000000000016</v>
      </c>
      <c r="AH35" s="42">
        <v>8.000000000000016</v>
      </c>
      <c r="AI35" s="42">
        <v>8.000000000000016</v>
      </c>
      <c r="AJ35" s="42">
        <v>8.000000000000016</v>
      </c>
      <c r="AK35" s="43"/>
      <c r="AL35" s="44"/>
      <c r="AM35" s="45"/>
      <c r="AN35" s="53">
        <v>8.000000000000016</v>
      </c>
      <c r="AO35" s="47">
        <f t="shared" si="2"/>
        <v>159.80000000000035</v>
      </c>
      <c r="AP35" s="48">
        <v>8.000000000000016</v>
      </c>
      <c r="AQ35" s="48"/>
      <c r="AR35" s="48"/>
      <c r="AS35" s="48"/>
      <c r="AT35" s="48"/>
      <c r="AU35" s="48"/>
      <c r="AV35" s="48">
        <v>32.000000000000064</v>
      </c>
      <c r="AW35" s="48"/>
      <c r="AX35" s="48"/>
      <c r="AY35" s="48">
        <v>0.2</v>
      </c>
      <c r="AZ35" s="48"/>
      <c r="BA35" s="48">
        <v>8</v>
      </c>
      <c r="BB35" s="49">
        <v>1</v>
      </c>
      <c r="BC35" s="50">
        <f t="shared" si="3"/>
        <v>167.80000000000038</v>
      </c>
      <c r="BD35" s="50">
        <f t="shared" si="4"/>
        <v>0</v>
      </c>
      <c r="BE35" s="50">
        <f t="shared" si="5"/>
        <v>8.1999999999999993</v>
      </c>
      <c r="BF35" s="48"/>
      <c r="BG35" s="48">
        <v>32</v>
      </c>
      <c r="BH35" s="48"/>
      <c r="BI35" s="48"/>
      <c r="BJ35" s="48"/>
      <c r="BK35" s="48">
        <v>8</v>
      </c>
      <c r="BL35" s="51">
        <f t="shared" si="6"/>
        <v>40</v>
      </c>
      <c r="BM35" s="51">
        <f t="shared" si="7"/>
        <v>93.6</v>
      </c>
      <c r="BN35" s="52"/>
    </row>
    <row r="36" spans="1:66" s="4" customFormat="1" ht="15.75">
      <c r="A36" s="36">
        <v>7</v>
      </c>
      <c r="B36" s="37">
        <v>29</v>
      </c>
      <c r="C36" s="38">
        <v>29</v>
      </c>
      <c r="D36" s="196" t="s">
        <v>261</v>
      </c>
      <c r="E36" s="200" t="s">
        <v>194</v>
      </c>
      <c r="F36" s="207" t="s">
        <v>42</v>
      </c>
      <c r="G36" s="39"/>
      <c r="H36" s="41" t="s">
        <v>43</v>
      </c>
      <c r="I36" s="38" t="s">
        <v>44</v>
      </c>
      <c r="J36" s="42"/>
      <c r="K36" s="42"/>
      <c r="L36" s="42">
        <v>8.000000000000016</v>
      </c>
      <c r="M36" s="42">
        <v>8.000000000000016</v>
      </c>
      <c r="N36" s="42">
        <v>8.000000000000016</v>
      </c>
      <c r="O36" s="42">
        <v>8.000000000000016</v>
      </c>
      <c r="P36" s="42">
        <v>8.000000000000016</v>
      </c>
      <c r="Q36" s="42"/>
      <c r="R36" s="42"/>
      <c r="S36" s="42">
        <v>8.000000000000016</v>
      </c>
      <c r="T36" s="42">
        <v>4.000000000000008</v>
      </c>
      <c r="U36" s="42">
        <v>8.000000000000016</v>
      </c>
      <c r="V36" s="42">
        <v>8.000000000000016</v>
      </c>
      <c r="W36" s="43">
        <v>8.000000000000016</v>
      </c>
      <c r="X36" s="42"/>
      <c r="Y36" s="42"/>
      <c r="Z36" s="42">
        <v>8.000000000000016</v>
      </c>
      <c r="AA36" s="42">
        <v>8.000000000000016</v>
      </c>
      <c r="AB36" s="42">
        <v>8.000000000000016</v>
      </c>
      <c r="AC36" s="42"/>
      <c r="AD36" s="42">
        <v>8.000000000000016</v>
      </c>
      <c r="AE36" s="42"/>
      <c r="AF36" s="42"/>
      <c r="AG36" s="42">
        <v>8.000000000000016</v>
      </c>
      <c r="AH36" s="42"/>
      <c r="AI36" s="42">
        <v>8.000000000000016</v>
      </c>
      <c r="AJ36" s="42">
        <v>7.8833333333333488</v>
      </c>
      <c r="AK36" s="43">
        <v>8.000000000000016</v>
      </c>
      <c r="AL36" s="44"/>
      <c r="AM36" s="45"/>
      <c r="AN36" s="53">
        <v>8.000000000000016</v>
      </c>
      <c r="AO36" s="47">
        <f t="shared" si="2"/>
        <v>147.88333333333364</v>
      </c>
      <c r="AP36" s="48"/>
      <c r="AQ36" s="48"/>
      <c r="AR36" s="48"/>
      <c r="AS36" s="48"/>
      <c r="AT36" s="48"/>
      <c r="AU36" s="48"/>
      <c r="AV36" s="48">
        <v>40.000000000000078</v>
      </c>
      <c r="AW36" s="48"/>
      <c r="AX36" s="48">
        <v>20.000000000000039</v>
      </c>
      <c r="AY36" s="48">
        <v>0.11666666666666667</v>
      </c>
      <c r="AZ36" s="48"/>
      <c r="BA36" s="48"/>
      <c r="BB36" s="49">
        <v>1</v>
      </c>
      <c r="BC36" s="50">
        <f t="shared" si="3"/>
        <v>147.88333333333364</v>
      </c>
      <c r="BD36" s="50">
        <f t="shared" si="4"/>
        <v>0</v>
      </c>
      <c r="BE36" s="50">
        <f t="shared" si="5"/>
        <v>20.116666666666706</v>
      </c>
      <c r="BF36" s="48"/>
      <c r="BG36" s="48"/>
      <c r="BH36" s="48"/>
      <c r="BI36" s="48"/>
      <c r="BJ36" s="48"/>
      <c r="BK36" s="48"/>
      <c r="BL36" s="51">
        <f t="shared" si="6"/>
        <v>0</v>
      </c>
      <c r="BM36" s="51">
        <f t="shared" si="7"/>
        <v>0</v>
      </c>
      <c r="BN36" s="52"/>
    </row>
    <row r="37" spans="1:66" s="3" customFormat="1" ht="24" customHeight="1">
      <c r="A37" s="24">
        <v>0</v>
      </c>
      <c r="B37" s="213" t="s">
        <v>47</v>
      </c>
      <c r="C37" s="250"/>
      <c r="D37" s="214"/>
      <c r="E37" s="214"/>
      <c r="F37" s="214"/>
      <c r="G37" s="251"/>
      <c r="H37" s="230" t="s">
        <v>40</v>
      </c>
      <c r="I37" s="231"/>
      <c r="J37" s="56">
        <v>0</v>
      </c>
      <c r="K37" s="56">
        <v>0</v>
      </c>
      <c r="L37" s="56">
        <v>48.000000000000092</v>
      </c>
      <c r="M37" s="56">
        <v>52.000000000000099</v>
      </c>
      <c r="N37" s="56">
        <v>56.000000000000107</v>
      </c>
      <c r="O37" s="56">
        <v>56.000000000000107</v>
      </c>
      <c r="P37" s="56">
        <v>56.000000000000107</v>
      </c>
      <c r="Q37" s="56">
        <v>0</v>
      </c>
      <c r="R37" s="56">
        <v>0</v>
      </c>
      <c r="S37" s="56">
        <v>52.000000000000099</v>
      </c>
      <c r="T37" s="56">
        <v>56.000000000000107</v>
      </c>
      <c r="U37" s="56">
        <v>56.000000000000107</v>
      </c>
      <c r="V37" s="56">
        <v>48.000000000000092</v>
      </c>
      <c r="W37" s="57">
        <v>48.000000000000092</v>
      </c>
      <c r="X37" s="56">
        <v>0</v>
      </c>
      <c r="Y37" s="56">
        <v>0</v>
      </c>
      <c r="Z37" s="56">
        <v>52.000000000000099</v>
      </c>
      <c r="AA37" s="56">
        <v>56.000000000000107</v>
      </c>
      <c r="AB37" s="56">
        <v>52.000000000000099</v>
      </c>
      <c r="AC37" s="56">
        <v>56.000000000000107</v>
      </c>
      <c r="AD37" s="56">
        <v>56.000000000000107</v>
      </c>
      <c r="AE37" s="56">
        <v>0</v>
      </c>
      <c r="AF37" s="56">
        <v>0</v>
      </c>
      <c r="AG37" s="56">
        <v>44.000000000000085</v>
      </c>
      <c r="AH37" s="56">
        <v>56.000000000000107</v>
      </c>
      <c r="AI37" s="56">
        <v>56.000000000000107</v>
      </c>
      <c r="AJ37" s="56">
        <v>56.000000000000107</v>
      </c>
      <c r="AK37" s="57">
        <v>52.000000000000099</v>
      </c>
      <c r="AL37" s="58">
        <v>0</v>
      </c>
      <c r="AM37" s="59">
        <v>0</v>
      </c>
      <c r="AN37" s="60">
        <v>56.000000000000107</v>
      </c>
      <c r="AO37" s="30">
        <f t="shared" si="2"/>
        <v>1120.000000000002</v>
      </c>
      <c r="AP37" s="61">
        <v>56.000000000000114</v>
      </c>
      <c r="AQ37" s="61">
        <v>0</v>
      </c>
      <c r="AR37" s="61">
        <v>0</v>
      </c>
      <c r="AS37" s="61">
        <v>0</v>
      </c>
      <c r="AT37" s="61">
        <v>0</v>
      </c>
      <c r="AU37" s="61">
        <v>0</v>
      </c>
      <c r="AV37" s="61">
        <v>280.00000000000057</v>
      </c>
      <c r="AW37" s="61">
        <v>0</v>
      </c>
      <c r="AX37" s="61">
        <v>0</v>
      </c>
      <c r="AY37" s="61">
        <v>0</v>
      </c>
      <c r="AZ37" s="61">
        <v>0</v>
      </c>
      <c r="BA37" s="61">
        <v>0</v>
      </c>
      <c r="BB37" s="62">
        <v>7</v>
      </c>
      <c r="BC37" s="63">
        <f>SUBTOTAL(9,BC38:BC44)</f>
        <v>1176.0000000000027</v>
      </c>
      <c r="BD37" s="63">
        <f>SUBTOTAL(9,BD38:BD44)</f>
        <v>0</v>
      </c>
      <c r="BE37" s="63">
        <f>SUBTOTAL(9,BE38:BE44)</f>
        <v>0</v>
      </c>
      <c r="BF37" s="61">
        <v>0</v>
      </c>
      <c r="BG37" s="61">
        <v>0</v>
      </c>
      <c r="BH37" s="61">
        <v>0</v>
      </c>
      <c r="BI37" s="61">
        <v>0</v>
      </c>
      <c r="BJ37" s="61">
        <v>0</v>
      </c>
      <c r="BK37" s="61">
        <v>0</v>
      </c>
      <c r="BL37" s="64">
        <f>SUBTOTAL(9,BL38:BL44)</f>
        <v>0</v>
      </c>
      <c r="BM37" s="64">
        <f>SUBTOTAL(9,BM38:BM44)</f>
        <v>0</v>
      </c>
      <c r="BN37" s="65"/>
    </row>
    <row r="38" spans="1:66" s="4" customFormat="1" ht="15.75">
      <c r="A38" s="36">
        <v>37</v>
      </c>
      <c r="B38" s="37">
        <v>30</v>
      </c>
      <c r="C38" s="38">
        <v>30</v>
      </c>
      <c r="D38" s="196" t="s">
        <v>262</v>
      </c>
      <c r="E38" s="200" t="s">
        <v>195</v>
      </c>
      <c r="F38" s="207" t="s">
        <v>48</v>
      </c>
      <c r="G38" s="40">
        <v>40074</v>
      </c>
      <c r="H38" s="41" t="s">
        <v>43</v>
      </c>
      <c r="I38" s="38" t="s">
        <v>44</v>
      </c>
      <c r="J38" s="42"/>
      <c r="K38" s="42"/>
      <c r="L38" s="42">
        <v>8.000000000000016</v>
      </c>
      <c r="M38" s="42">
        <v>8.000000000000016</v>
      </c>
      <c r="N38" s="42">
        <v>8.000000000000016</v>
      </c>
      <c r="O38" s="42">
        <v>8.000000000000016</v>
      </c>
      <c r="P38" s="42">
        <v>8.000000000000016</v>
      </c>
      <c r="Q38" s="42"/>
      <c r="R38" s="42"/>
      <c r="S38" s="42">
        <v>8.000000000000016</v>
      </c>
      <c r="T38" s="42">
        <v>8.000000000000016</v>
      </c>
      <c r="U38" s="42">
        <v>8.000000000000016</v>
      </c>
      <c r="V38" s="42">
        <v>8.000000000000016</v>
      </c>
      <c r="W38" s="43">
        <v>8.000000000000016</v>
      </c>
      <c r="X38" s="42"/>
      <c r="Y38" s="42"/>
      <c r="Z38" s="42">
        <v>8.000000000000016</v>
      </c>
      <c r="AA38" s="42">
        <v>8.000000000000016</v>
      </c>
      <c r="AB38" s="42">
        <v>8.000000000000016</v>
      </c>
      <c r="AC38" s="42">
        <v>8.000000000000016</v>
      </c>
      <c r="AD38" s="42">
        <v>8.000000000000016</v>
      </c>
      <c r="AE38" s="42"/>
      <c r="AF38" s="42"/>
      <c r="AG38" s="42">
        <v>8.000000000000016</v>
      </c>
      <c r="AH38" s="42">
        <v>8.000000000000016</v>
      </c>
      <c r="AI38" s="42">
        <v>8.000000000000016</v>
      </c>
      <c r="AJ38" s="42">
        <v>8.000000000000016</v>
      </c>
      <c r="AK38" s="43">
        <v>8.000000000000016</v>
      </c>
      <c r="AL38" s="44"/>
      <c r="AM38" s="45"/>
      <c r="AN38" s="53">
        <v>8.000000000000016</v>
      </c>
      <c r="AO38" s="47">
        <f t="shared" si="2"/>
        <v>168.0000000000004</v>
      </c>
      <c r="AP38" s="48"/>
      <c r="AQ38" s="48"/>
      <c r="AR38" s="48"/>
      <c r="AS38" s="48"/>
      <c r="AT38" s="48"/>
      <c r="AU38" s="48"/>
      <c r="AV38" s="48">
        <v>40.000000000000078</v>
      </c>
      <c r="AW38" s="48"/>
      <c r="AX38" s="48"/>
      <c r="AY38" s="48"/>
      <c r="AZ38" s="48"/>
      <c r="BA38" s="48"/>
      <c r="BB38" s="49">
        <v>1</v>
      </c>
      <c r="BC38" s="50">
        <f t="shared" ref="BC38:BC44" si="8">SUM(AO38:AS38)</f>
        <v>168.0000000000004</v>
      </c>
      <c r="BD38" s="50">
        <f t="shared" ref="BD38:BD44" si="9">SUM(AT38:AU38)</f>
        <v>0</v>
      </c>
      <c r="BE38" s="50">
        <f t="shared" ref="BE38:BE44" si="10">SUM(AX38:BA38)</f>
        <v>0</v>
      </c>
      <c r="BF38" s="48"/>
      <c r="BG38" s="48"/>
      <c r="BH38" s="48"/>
      <c r="BI38" s="48"/>
      <c r="BJ38" s="48"/>
      <c r="BK38" s="48"/>
      <c r="BL38" s="51">
        <f t="shared" ref="BL38:BL44" si="11">SUM(BF38:BK38)</f>
        <v>0</v>
      </c>
      <c r="BM38" s="51">
        <f t="shared" ref="BM38:BM44" si="12">BF38*1.5 +BG38*1.95 +BH38*2 +BI38*2.6 +BJ38*3 +BK38*3.9</f>
        <v>0</v>
      </c>
      <c r="BN38" s="52"/>
    </row>
    <row r="39" spans="1:66" s="4" customFormat="1" ht="15.75">
      <c r="A39" s="36">
        <v>37</v>
      </c>
      <c r="B39" s="37">
        <v>31</v>
      </c>
      <c r="C39" s="38">
        <v>31</v>
      </c>
      <c r="D39" s="196" t="s">
        <v>263</v>
      </c>
      <c r="E39" s="200" t="s">
        <v>196</v>
      </c>
      <c r="F39" s="207" t="s">
        <v>48</v>
      </c>
      <c r="G39" s="40">
        <v>39979</v>
      </c>
      <c r="H39" s="41" t="s">
        <v>43</v>
      </c>
      <c r="I39" s="38" t="s">
        <v>44</v>
      </c>
      <c r="J39" s="42"/>
      <c r="K39" s="42"/>
      <c r="L39" s="42">
        <v>8.000000000000016</v>
      </c>
      <c r="M39" s="42">
        <v>8.000000000000016</v>
      </c>
      <c r="N39" s="42">
        <v>8.000000000000016</v>
      </c>
      <c r="O39" s="42">
        <v>8.000000000000016</v>
      </c>
      <c r="P39" s="42">
        <v>8.000000000000016</v>
      </c>
      <c r="Q39" s="42"/>
      <c r="R39" s="42"/>
      <c r="S39" s="42">
        <v>8.000000000000016</v>
      </c>
      <c r="T39" s="42">
        <v>8.000000000000016</v>
      </c>
      <c r="U39" s="42">
        <v>8.000000000000016</v>
      </c>
      <c r="V39" s="42">
        <v>8.000000000000016</v>
      </c>
      <c r="W39" s="43"/>
      <c r="X39" s="42"/>
      <c r="Y39" s="42"/>
      <c r="Z39" s="42">
        <v>8.000000000000016</v>
      </c>
      <c r="AA39" s="42">
        <v>8.000000000000016</v>
      </c>
      <c r="AB39" s="42">
        <v>8.000000000000016</v>
      </c>
      <c r="AC39" s="42">
        <v>8.000000000000016</v>
      </c>
      <c r="AD39" s="42">
        <v>8.000000000000016</v>
      </c>
      <c r="AE39" s="42"/>
      <c r="AF39" s="42"/>
      <c r="AG39" s="42">
        <v>8.000000000000016</v>
      </c>
      <c r="AH39" s="42">
        <v>8.000000000000016</v>
      </c>
      <c r="AI39" s="42">
        <v>8.000000000000016</v>
      </c>
      <c r="AJ39" s="42">
        <v>8.000000000000016</v>
      </c>
      <c r="AK39" s="43">
        <v>8.000000000000016</v>
      </c>
      <c r="AL39" s="44"/>
      <c r="AM39" s="45"/>
      <c r="AN39" s="53">
        <v>8.000000000000016</v>
      </c>
      <c r="AO39" s="47">
        <f t="shared" ref="AO39:AO70" si="13">SUM(J39:AN39)</f>
        <v>160.00000000000037</v>
      </c>
      <c r="AP39" s="48">
        <v>8.000000000000016</v>
      </c>
      <c r="AQ39" s="48"/>
      <c r="AR39" s="48"/>
      <c r="AS39" s="48"/>
      <c r="AT39" s="48"/>
      <c r="AU39" s="48"/>
      <c r="AV39" s="48">
        <v>40.000000000000078</v>
      </c>
      <c r="AW39" s="48"/>
      <c r="AX39" s="48"/>
      <c r="AY39" s="48"/>
      <c r="AZ39" s="48"/>
      <c r="BA39" s="48"/>
      <c r="BB39" s="49">
        <v>1</v>
      </c>
      <c r="BC39" s="50">
        <f t="shared" si="8"/>
        <v>168.0000000000004</v>
      </c>
      <c r="BD39" s="50">
        <f t="shared" si="9"/>
        <v>0</v>
      </c>
      <c r="BE39" s="50">
        <f t="shared" si="10"/>
        <v>0</v>
      </c>
      <c r="BF39" s="48"/>
      <c r="BG39" s="48"/>
      <c r="BH39" s="48"/>
      <c r="BI39" s="48"/>
      <c r="BJ39" s="48"/>
      <c r="BK39" s="48"/>
      <c r="BL39" s="51">
        <f t="shared" si="11"/>
        <v>0</v>
      </c>
      <c r="BM39" s="51">
        <f t="shared" si="12"/>
        <v>0</v>
      </c>
      <c r="BN39" s="52"/>
    </row>
    <row r="40" spans="1:66" s="4" customFormat="1" ht="15.75">
      <c r="A40" s="36">
        <v>37</v>
      </c>
      <c r="B40" s="37">
        <v>32</v>
      </c>
      <c r="C40" s="38">
        <v>32</v>
      </c>
      <c r="D40" s="196" t="s">
        <v>264</v>
      </c>
      <c r="E40" s="200" t="s">
        <v>197</v>
      </c>
      <c r="F40" s="207" t="s">
        <v>48</v>
      </c>
      <c r="G40" s="40">
        <v>40483</v>
      </c>
      <c r="H40" s="41" t="s">
        <v>43</v>
      </c>
      <c r="I40" s="38" t="s">
        <v>44</v>
      </c>
      <c r="J40" s="42"/>
      <c r="K40" s="42"/>
      <c r="L40" s="42">
        <v>8.000000000000016</v>
      </c>
      <c r="M40" s="42">
        <v>4.000000000000008</v>
      </c>
      <c r="N40" s="42">
        <v>8.000000000000016</v>
      </c>
      <c r="O40" s="42">
        <v>8.000000000000016</v>
      </c>
      <c r="P40" s="42">
        <v>8.000000000000016</v>
      </c>
      <c r="Q40" s="42"/>
      <c r="R40" s="42"/>
      <c r="S40" s="42">
        <v>4.000000000000008</v>
      </c>
      <c r="T40" s="42">
        <v>8.000000000000016</v>
      </c>
      <c r="U40" s="42">
        <v>8.000000000000016</v>
      </c>
      <c r="V40" s="42">
        <v>8.000000000000016</v>
      </c>
      <c r="W40" s="43">
        <v>8.000000000000016</v>
      </c>
      <c r="X40" s="42"/>
      <c r="Y40" s="42"/>
      <c r="Z40" s="42">
        <v>4.000000000000008</v>
      </c>
      <c r="AA40" s="42">
        <v>8.000000000000016</v>
      </c>
      <c r="AB40" s="42">
        <v>4.000000000000008</v>
      </c>
      <c r="AC40" s="42">
        <v>8.000000000000016</v>
      </c>
      <c r="AD40" s="42">
        <v>8.000000000000016</v>
      </c>
      <c r="AE40" s="42"/>
      <c r="AF40" s="42"/>
      <c r="AG40" s="42">
        <v>8.000000000000016</v>
      </c>
      <c r="AH40" s="42">
        <v>8.000000000000016</v>
      </c>
      <c r="AI40" s="42">
        <v>8.000000000000016</v>
      </c>
      <c r="AJ40" s="42">
        <v>8.000000000000016</v>
      </c>
      <c r="AK40" s="43">
        <v>8.000000000000016</v>
      </c>
      <c r="AL40" s="44"/>
      <c r="AM40" s="45"/>
      <c r="AN40" s="53">
        <v>8.000000000000016</v>
      </c>
      <c r="AO40" s="47">
        <f t="shared" si="13"/>
        <v>152.00000000000034</v>
      </c>
      <c r="AP40" s="48">
        <v>16.000000000000032</v>
      </c>
      <c r="AQ40" s="48"/>
      <c r="AR40" s="48"/>
      <c r="AS40" s="48"/>
      <c r="AT40" s="48"/>
      <c r="AU40" s="48"/>
      <c r="AV40" s="48">
        <v>40.000000000000078</v>
      </c>
      <c r="AW40" s="48"/>
      <c r="AX40" s="48"/>
      <c r="AY40" s="48"/>
      <c r="AZ40" s="48"/>
      <c r="BA40" s="48"/>
      <c r="BB40" s="49">
        <v>1</v>
      </c>
      <c r="BC40" s="50">
        <f t="shared" si="8"/>
        <v>168.00000000000037</v>
      </c>
      <c r="BD40" s="50">
        <f t="shared" si="9"/>
        <v>0</v>
      </c>
      <c r="BE40" s="50">
        <f t="shared" si="10"/>
        <v>0</v>
      </c>
      <c r="BF40" s="48"/>
      <c r="BG40" s="48"/>
      <c r="BH40" s="48"/>
      <c r="BI40" s="48"/>
      <c r="BJ40" s="48"/>
      <c r="BK40" s="48"/>
      <c r="BL40" s="51">
        <f t="shared" si="11"/>
        <v>0</v>
      </c>
      <c r="BM40" s="51">
        <f t="shared" si="12"/>
        <v>0</v>
      </c>
      <c r="BN40" s="52"/>
    </row>
    <row r="41" spans="1:66" s="4" customFormat="1" ht="15.75">
      <c r="A41" s="36">
        <v>37</v>
      </c>
      <c r="B41" s="37">
        <v>33</v>
      </c>
      <c r="C41" s="38">
        <v>33</v>
      </c>
      <c r="D41" s="196" t="s">
        <v>265</v>
      </c>
      <c r="E41" s="200" t="s">
        <v>198</v>
      </c>
      <c r="F41" s="207" t="s">
        <v>49</v>
      </c>
      <c r="G41" s="39"/>
      <c r="H41" s="41" t="s">
        <v>43</v>
      </c>
      <c r="I41" s="38" t="s">
        <v>44</v>
      </c>
      <c r="J41" s="42"/>
      <c r="K41" s="42"/>
      <c r="L41" s="42">
        <v>8.000000000000016</v>
      </c>
      <c r="M41" s="42">
        <v>8.000000000000016</v>
      </c>
      <c r="N41" s="42">
        <v>8.000000000000016</v>
      </c>
      <c r="O41" s="42">
        <v>8.000000000000016</v>
      </c>
      <c r="P41" s="42">
        <v>8.000000000000016</v>
      </c>
      <c r="Q41" s="42"/>
      <c r="R41" s="42"/>
      <c r="S41" s="42">
        <v>8.000000000000016</v>
      </c>
      <c r="T41" s="42">
        <v>8.000000000000016</v>
      </c>
      <c r="U41" s="42">
        <v>8.000000000000016</v>
      </c>
      <c r="V41" s="42">
        <v>8.000000000000016</v>
      </c>
      <c r="W41" s="43">
        <v>8.000000000000016</v>
      </c>
      <c r="X41" s="42"/>
      <c r="Y41" s="42"/>
      <c r="Z41" s="42">
        <v>8.000000000000016</v>
      </c>
      <c r="AA41" s="42">
        <v>8.000000000000016</v>
      </c>
      <c r="AB41" s="42">
        <v>8.000000000000016</v>
      </c>
      <c r="AC41" s="42">
        <v>8.000000000000016</v>
      </c>
      <c r="AD41" s="42">
        <v>8.000000000000016</v>
      </c>
      <c r="AE41" s="42"/>
      <c r="AF41" s="42"/>
      <c r="AG41" s="42">
        <v>8.000000000000016</v>
      </c>
      <c r="AH41" s="42">
        <v>8.000000000000016</v>
      </c>
      <c r="AI41" s="42">
        <v>8.000000000000016</v>
      </c>
      <c r="AJ41" s="42">
        <v>8.000000000000016</v>
      </c>
      <c r="AK41" s="43">
        <v>8.000000000000016</v>
      </c>
      <c r="AL41" s="44"/>
      <c r="AM41" s="45"/>
      <c r="AN41" s="53">
        <v>8.000000000000016</v>
      </c>
      <c r="AO41" s="47">
        <f t="shared" si="13"/>
        <v>168.0000000000004</v>
      </c>
      <c r="AP41" s="48"/>
      <c r="AQ41" s="48"/>
      <c r="AR41" s="48"/>
      <c r="AS41" s="48"/>
      <c r="AT41" s="48"/>
      <c r="AU41" s="48"/>
      <c r="AV41" s="48">
        <v>40.000000000000078</v>
      </c>
      <c r="AW41" s="48"/>
      <c r="AX41" s="48"/>
      <c r="AY41" s="48"/>
      <c r="AZ41" s="48"/>
      <c r="BA41" s="48"/>
      <c r="BB41" s="49">
        <v>1</v>
      </c>
      <c r="BC41" s="50">
        <f t="shared" si="8"/>
        <v>168.0000000000004</v>
      </c>
      <c r="BD41" s="50">
        <f t="shared" si="9"/>
        <v>0</v>
      </c>
      <c r="BE41" s="50">
        <f t="shared" si="10"/>
        <v>0</v>
      </c>
      <c r="BF41" s="48"/>
      <c r="BG41" s="48"/>
      <c r="BH41" s="48"/>
      <c r="BI41" s="48"/>
      <c r="BJ41" s="48"/>
      <c r="BK41" s="48"/>
      <c r="BL41" s="51">
        <f t="shared" si="11"/>
        <v>0</v>
      </c>
      <c r="BM41" s="51">
        <f t="shared" si="12"/>
        <v>0</v>
      </c>
      <c r="BN41" s="52"/>
    </row>
    <row r="42" spans="1:66" s="4" customFormat="1" ht="15.75">
      <c r="A42" s="36">
        <v>37</v>
      </c>
      <c r="B42" s="37">
        <v>34</v>
      </c>
      <c r="C42" s="38">
        <v>34</v>
      </c>
      <c r="D42" s="196" t="s">
        <v>266</v>
      </c>
      <c r="E42" s="200" t="s">
        <v>199</v>
      </c>
      <c r="F42" s="207" t="s">
        <v>48</v>
      </c>
      <c r="G42" s="39"/>
      <c r="H42" s="41" t="s">
        <v>43</v>
      </c>
      <c r="I42" s="38" t="s">
        <v>44</v>
      </c>
      <c r="J42" s="42"/>
      <c r="K42" s="42"/>
      <c r="L42" s="42">
        <v>8.000000000000016</v>
      </c>
      <c r="M42" s="42">
        <v>8.000000000000016</v>
      </c>
      <c r="N42" s="42">
        <v>8.000000000000016</v>
      </c>
      <c r="O42" s="42">
        <v>8.000000000000016</v>
      </c>
      <c r="P42" s="42">
        <v>8.000000000000016</v>
      </c>
      <c r="Q42" s="42"/>
      <c r="R42" s="42"/>
      <c r="S42" s="42">
        <v>8.000000000000016</v>
      </c>
      <c r="T42" s="42">
        <v>8.000000000000016</v>
      </c>
      <c r="U42" s="42">
        <v>8.000000000000016</v>
      </c>
      <c r="V42" s="42">
        <v>8.000000000000016</v>
      </c>
      <c r="W42" s="43">
        <v>8.000000000000016</v>
      </c>
      <c r="X42" s="42"/>
      <c r="Y42" s="42"/>
      <c r="Z42" s="42">
        <v>8.000000000000016</v>
      </c>
      <c r="AA42" s="42">
        <v>8.000000000000016</v>
      </c>
      <c r="AB42" s="42">
        <v>8.000000000000016</v>
      </c>
      <c r="AC42" s="42">
        <v>8.000000000000016</v>
      </c>
      <c r="AD42" s="42">
        <v>8.000000000000016</v>
      </c>
      <c r="AE42" s="42"/>
      <c r="AF42" s="42"/>
      <c r="AG42" s="42"/>
      <c r="AH42" s="42">
        <v>8.000000000000016</v>
      </c>
      <c r="AI42" s="42">
        <v>8.000000000000016</v>
      </c>
      <c r="AJ42" s="42">
        <v>8.000000000000016</v>
      </c>
      <c r="AK42" s="43">
        <v>8.000000000000016</v>
      </c>
      <c r="AL42" s="44"/>
      <c r="AM42" s="45"/>
      <c r="AN42" s="53">
        <v>8.000000000000016</v>
      </c>
      <c r="AO42" s="47">
        <f t="shared" si="13"/>
        <v>160.00000000000037</v>
      </c>
      <c r="AP42" s="48">
        <v>8.000000000000016</v>
      </c>
      <c r="AQ42" s="48"/>
      <c r="AR42" s="48"/>
      <c r="AS42" s="48"/>
      <c r="AT42" s="48"/>
      <c r="AU42" s="48"/>
      <c r="AV42" s="48">
        <v>40.000000000000078</v>
      </c>
      <c r="AW42" s="48"/>
      <c r="AX42" s="48"/>
      <c r="AY42" s="48"/>
      <c r="AZ42" s="48"/>
      <c r="BA42" s="48"/>
      <c r="BB42" s="49">
        <v>1</v>
      </c>
      <c r="BC42" s="50">
        <f t="shared" si="8"/>
        <v>168.0000000000004</v>
      </c>
      <c r="BD42" s="50">
        <f t="shared" si="9"/>
        <v>0</v>
      </c>
      <c r="BE42" s="50">
        <f t="shared" si="10"/>
        <v>0</v>
      </c>
      <c r="BF42" s="48"/>
      <c r="BG42" s="48"/>
      <c r="BH42" s="48"/>
      <c r="BI42" s="48"/>
      <c r="BJ42" s="48"/>
      <c r="BK42" s="48"/>
      <c r="BL42" s="51">
        <f t="shared" si="11"/>
        <v>0</v>
      </c>
      <c r="BM42" s="51">
        <f t="shared" si="12"/>
        <v>0</v>
      </c>
      <c r="BN42" s="52"/>
    </row>
    <row r="43" spans="1:66" s="4" customFormat="1" ht="15.75">
      <c r="A43" s="36">
        <v>37</v>
      </c>
      <c r="B43" s="37">
        <v>35</v>
      </c>
      <c r="C43" s="38">
        <v>35</v>
      </c>
      <c r="D43" s="196" t="s">
        <v>267</v>
      </c>
      <c r="E43" s="200" t="s">
        <v>200</v>
      </c>
      <c r="F43" s="207" t="s">
        <v>48</v>
      </c>
      <c r="G43" s="39"/>
      <c r="H43" s="41" t="s">
        <v>43</v>
      </c>
      <c r="I43" s="38" t="s">
        <v>44</v>
      </c>
      <c r="J43" s="42"/>
      <c r="K43" s="42"/>
      <c r="L43" s="42"/>
      <c r="M43" s="42">
        <v>8.000000000000016</v>
      </c>
      <c r="N43" s="42">
        <v>8.000000000000016</v>
      </c>
      <c r="O43" s="42">
        <v>8.000000000000016</v>
      </c>
      <c r="P43" s="42">
        <v>8.000000000000016</v>
      </c>
      <c r="Q43" s="42"/>
      <c r="R43" s="42"/>
      <c r="S43" s="42">
        <v>8.000000000000016</v>
      </c>
      <c r="T43" s="42">
        <v>8.000000000000016</v>
      </c>
      <c r="U43" s="42">
        <v>8.000000000000016</v>
      </c>
      <c r="V43" s="42"/>
      <c r="W43" s="43">
        <v>8.000000000000016</v>
      </c>
      <c r="X43" s="42"/>
      <c r="Y43" s="42"/>
      <c r="Z43" s="42">
        <v>8.000000000000016</v>
      </c>
      <c r="AA43" s="42">
        <v>8.000000000000016</v>
      </c>
      <c r="AB43" s="42">
        <v>8.000000000000016</v>
      </c>
      <c r="AC43" s="42">
        <v>8.000000000000016</v>
      </c>
      <c r="AD43" s="42">
        <v>8.000000000000016</v>
      </c>
      <c r="AE43" s="42"/>
      <c r="AF43" s="42"/>
      <c r="AG43" s="42">
        <v>8.000000000000016</v>
      </c>
      <c r="AH43" s="42">
        <v>8.000000000000016</v>
      </c>
      <c r="AI43" s="42">
        <v>8.000000000000016</v>
      </c>
      <c r="AJ43" s="42">
        <v>8.000000000000016</v>
      </c>
      <c r="AK43" s="43">
        <v>8.000000000000016</v>
      </c>
      <c r="AL43" s="44"/>
      <c r="AM43" s="45"/>
      <c r="AN43" s="53">
        <v>8.000000000000016</v>
      </c>
      <c r="AO43" s="47">
        <f t="shared" si="13"/>
        <v>152.00000000000034</v>
      </c>
      <c r="AP43" s="48">
        <v>16.000000000000032</v>
      </c>
      <c r="AQ43" s="48"/>
      <c r="AR43" s="48"/>
      <c r="AS43" s="48"/>
      <c r="AT43" s="48"/>
      <c r="AU43" s="48"/>
      <c r="AV43" s="48">
        <v>40.000000000000078</v>
      </c>
      <c r="AW43" s="48"/>
      <c r="AX43" s="48"/>
      <c r="AY43" s="48"/>
      <c r="AZ43" s="48"/>
      <c r="BA43" s="48"/>
      <c r="BB43" s="49">
        <v>1</v>
      </c>
      <c r="BC43" s="50">
        <f t="shared" si="8"/>
        <v>168.00000000000037</v>
      </c>
      <c r="BD43" s="50">
        <f t="shared" si="9"/>
        <v>0</v>
      </c>
      <c r="BE43" s="50">
        <f t="shared" si="10"/>
        <v>0</v>
      </c>
      <c r="BF43" s="48"/>
      <c r="BG43" s="48"/>
      <c r="BH43" s="48"/>
      <c r="BI43" s="48"/>
      <c r="BJ43" s="48"/>
      <c r="BK43" s="48"/>
      <c r="BL43" s="51">
        <f t="shared" si="11"/>
        <v>0</v>
      </c>
      <c r="BM43" s="51">
        <f t="shared" si="12"/>
        <v>0</v>
      </c>
      <c r="BN43" s="52"/>
    </row>
    <row r="44" spans="1:66" s="4" customFormat="1" ht="15.75">
      <c r="A44" s="36">
        <v>37</v>
      </c>
      <c r="B44" s="37">
        <v>36</v>
      </c>
      <c r="C44" s="38">
        <v>36</v>
      </c>
      <c r="D44" s="196" t="s">
        <v>268</v>
      </c>
      <c r="E44" s="200" t="s">
        <v>201</v>
      </c>
      <c r="F44" s="207" t="s">
        <v>48</v>
      </c>
      <c r="G44" s="39"/>
      <c r="H44" s="41" t="s">
        <v>43</v>
      </c>
      <c r="I44" s="38" t="s">
        <v>44</v>
      </c>
      <c r="J44" s="42"/>
      <c r="K44" s="42"/>
      <c r="L44" s="42">
        <v>8.000000000000016</v>
      </c>
      <c r="M44" s="42">
        <v>8.000000000000016</v>
      </c>
      <c r="N44" s="42">
        <v>8.000000000000016</v>
      </c>
      <c r="O44" s="42">
        <v>8.000000000000016</v>
      </c>
      <c r="P44" s="42">
        <v>8.000000000000016</v>
      </c>
      <c r="Q44" s="42"/>
      <c r="R44" s="42"/>
      <c r="S44" s="42">
        <v>8.000000000000016</v>
      </c>
      <c r="T44" s="42">
        <v>8.000000000000016</v>
      </c>
      <c r="U44" s="42">
        <v>8.000000000000016</v>
      </c>
      <c r="V44" s="42">
        <v>8.000000000000016</v>
      </c>
      <c r="W44" s="43">
        <v>8.000000000000016</v>
      </c>
      <c r="X44" s="42"/>
      <c r="Y44" s="42"/>
      <c r="Z44" s="42">
        <v>8.000000000000016</v>
      </c>
      <c r="AA44" s="42">
        <v>8.000000000000016</v>
      </c>
      <c r="AB44" s="42">
        <v>8.000000000000016</v>
      </c>
      <c r="AC44" s="42">
        <v>8.000000000000016</v>
      </c>
      <c r="AD44" s="42">
        <v>8.000000000000016</v>
      </c>
      <c r="AE44" s="42"/>
      <c r="AF44" s="42"/>
      <c r="AG44" s="42">
        <v>4.000000000000008</v>
      </c>
      <c r="AH44" s="42">
        <v>8.000000000000016</v>
      </c>
      <c r="AI44" s="42">
        <v>8.000000000000016</v>
      </c>
      <c r="AJ44" s="42">
        <v>8.000000000000016</v>
      </c>
      <c r="AK44" s="43">
        <v>4.000000000000008</v>
      </c>
      <c r="AL44" s="44"/>
      <c r="AM44" s="45"/>
      <c r="AN44" s="53">
        <v>8.000000000000016</v>
      </c>
      <c r="AO44" s="47">
        <f t="shared" si="13"/>
        <v>160.00000000000034</v>
      </c>
      <c r="AP44" s="48">
        <v>8.000000000000016</v>
      </c>
      <c r="AQ44" s="48"/>
      <c r="AR44" s="48"/>
      <c r="AS44" s="48"/>
      <c r="AT44" s="48"/>
      <c r="AU44" s="48"/>
      <c r="AV44" s="48">
        <v>40.000000000000078</v>
      </c>
      <c r="AW44" s="48"/>
      <c r="AX44" s="48"/>
      <c r="AY44" s="48"/>
      <c r="AZ44" s="48"/>
      <c r="BA44" s="48"/>
      <c r="BB44" s="49">
        <v>1</v>
      </c>
      <c r="BC44" s="50">
        <f t="shared" si="8"/>
        <v>168.00000000000037</v>
      </c>
      <c r="BD44" s="50">
        <f t="shared" si="9"/>
        <v>0</v>
      </c>
      <c r="BE44" s="50">
        <f t="shared" si="10"/>
        <v>0</v>
      </c>
      <c r="BF44" s="48"/>
      <c r="BG44" s="48"/>
      <c r="BH44" s="48"/>
      <c r="BI44" s="48"/>
      <c r="BJ44" s="48"/>
      <c r="BK44" s="48"/>
      <c r="BL44" s="51">
        <f t="shared" si="11"/>
        <v>0</v>
      </c>
      <c r="BM44" s="51">
        <f t="shared" si="12"/>
        <v>0</v>
      </c>
      <c r="BN44" s="52"/>
    </row>
    <row r="45" spans="1:66" s="3" customFormat="1" ht="24" customHeight="1">
      <c r="A45" s="24">
        <v>0</v>
      </c>
      <c r="B45" s="213" t="s">
        <v>50</v>
      </c>
      <c r="C45" s="250"/>
      <c r="D45" s="214"/>
      <c r="E45" s="214"/>
      <c r="F45" s="214"/>
      <c r="G45" s="251"/>
      <c r="H45" s="230" t="s">
        <v>40</v>
      </c>
      <c r="I45" s="231"/>
      <c r="J45" s="56">
        <v>48.000000000000092</v>
      </c>
      <c r="K45" s="56">
        <v>16.000000000000032</v>
      </c>
      <c r="L45" s="56">
        <v>176.00000000000043</v>
      </c>
      <c r="M45" s="56">
        <v>180.00000000000043</v>
      </c>
      <c r="N45" s="56">
        <v>184.00000000000045</v>
      </c>
      <c r="O45" s="56">
        <v>184.00000000000045</v>
      </c>
      <c r="P45" s="56">
        <v>184.00000000000045</v>
      </c>
      <c r="Q45" s="56">
        <v>40.000000000000078</v>
      </c>
      <c r="R45" s="56">
        <v>16.000000000000032</v>
      </c>
      <c r="S45" s="56">
        <v>184.00000000000045</v>
      </c>
      <c r="T45" s="56">
        <v>184.00000000000045</v>
      </c>
      <c r="U45" s="56">
        <v>176.00000000000043</v>
      </c>
      <c r="V45" s="56">
        <v>176.00000000000043</v>
      </c>
      <c r="W45" s="57">
        <v>176.00000000000043</v>
      </c>
      <c r="X45" s="56">
        <v>48.000000000000092</v>
      </c>
      <c r="Y45" s="56">
        <v>16.000000000000032</v>
      </c>
      <c r="Z45" s="56">
        <v>176.00000000000043</v>
      </c>
      <c r="AA45" s="56">
        <v>184.00000000000045</v>
      </c>
      <c r="AB45" s="56">
        <v>172.0000000000004</v>
      </c>
      <c r="AC45" s="56">
        <v>184.00000000000045</v>
      </c>
      <c r="AD45" s="56">
        <v>168.0000000000004</v>
      </c>
      <c r="AE45" s="56">
        <v>16.000000000000032</v>
      </c>
      <c r="AF45" s="56">
        <v>8.000000000000016</v>
      </c>
      <c r="AG45" s="56">
        <v>184.00000000000045</v>
      </c>
      <c r="AH45" s="56">
        <v>180.00000000000043</v>
      </c>
      <c r="AI45" s="56">
        <v>152.00000000000034</v>
      </c>
      <c r="AJ45" s="56">
        <v>176.00000000000043</v>
      </c>
      <c r="AK45" s="57">
        <v>175.95000000000041</v>
      </c>
      <c r="AL45" s="58">
        <v>56.000000000000107</v>
      </c>
      <c r="AM45" s="59">
        <v>16.000000000000032</v>
      </c>
      <c r="AN45" s="60">
        <v>176.00000000000043</v>
      </c>
      <c r="AO45" s="30">
        <f t="shared" si="13"/>
        <v>4011.9500000000094</v>
      </c>
      <c r="AP45" s="61">
        <v>116.00000000000024</v>
      </c>
      <c r="AQ45" s="61">
        <v>0</v>
      </c>
      <c r="AR45" s="61">
        <v>0</v>
      </c>
      <c r="AS45" s="61">
        <v>0</v>
      </c>
      <c r="AT45" s="61">
        <v>0</v>
      </c>
      <c r="AU45" s="61">
        <v>0</v>
      </c>
      <c r="AV45" s="61">
        <v>624.00000000000125</v>
      </c>
      <c r="AW45" s="61">
        <v>0</v>
      </c>
      <c r="AX45" s="61">
        <v>16.000000000000032</v>
      </c>
      <c r="AY45" s="61">
        <v>0.05</v>
      </c>
      <c r="AZ45" s="61">
        <v>0</v>
      </c>
      <c r="BA45" s="61">
        <v>8</v>
      </c>
      <c r="BB45" s="62">
        <v>23</v>
      </c>
      <c r="BC45" s="63">
        <f>SUBTOTAL(9,BC46:BC68)</f>
        <v>4127.9500000000098</v>
      </c>
      <c r="BD45" s="63">
        <f>SUBTOTAL(9,BD46:BD68)</f>
        <v>0</v>
      </c>
      <c r="BE45" s="63">
        <f>SUBTOTAL(9,BE46:BE68)</f>
        <v>24.050000000000033</v>
      </c>
      <c r="BF45" s="61">
        <v>467.8</v>
      </c>
      <c r="BG45" s="61">
        <v>38</v>
      </c>
      <c r="BH45" s="61">
        <v>25.366666666666667</v>
      </c>
      <c r="BI45" s="61">
        <v>71</v>
      </c>
      <c r="BJ45" s="61">
        <v>27</v>
      </c>
      <c r="BK45" s="61">
        <v>2.5</v>
      </c>
      <c r="BL45" s="64">
        <f>SUBTOTAL(9,BL46:BL68)</f>
        <v>631.66666666666663</v>
      </c>
      <c r="BM45" s="64">
        <f>SUBTOTAL(9,BM46:BM68)</f>
        <v>1101.8833333333332</v>
      </c>
      <c r="BN45" s="65"/>
    </row>
    <row r="46" spans="1:66" s="4" customFormat="1" ht="15.75">
      <c r="A46" s="36">
        <v>45</v>
      </c>
      <c r="B46" s="37">
        <v>37</v>
      </c>
      <c r="C46" s="38">
        <v>37</v>
      </c>
      <c r="D46" s="196" t="s">
        <v>269</v>
      </c>
      <c r="E46" s="200" t="s">
        <v>202</v>
      </c>
      <c r="F46" s="207" t="s">
        <v>51</v>
      </c>
      <c r="G46" s="39"/>
      <c r="H46" s="41" t="s">
        <v>43</v>
      </c>
      <c r="I46" s="38" t="s">
        <v>44</v>
      </c>
      <c r="J46" s="42"/>
      <c r="K46" s="42"/>
      <c r="L46" s="42">
        <v>8.000000000000016</v>
      </c>
      <c r="M46" s="42">
        <v>8.000000000000016</v>
      </c>
      <c r="N46" s="42">
        <v>8.000000000000016</v>
      </c>
      <c r="O46" s="42">
        <v>8.000000000000016</v>
      </c>
      <c r="P46" s="42">
        <v>8.000000000000016</v>
      </c>
      <c r="Q46" s="42"/>
      <c r="R46" s="42"/>
      <c r="S46" s="42">
        <v>8.000000000000016</v>
      </c>
      <c r="T46" s="42">
        <v>8.000000000000016</v>
      </c>
      <c r="U46" s="42">
        <v>8.000000000000016</v>
      </c>
      <c r="V46" s="42">
        <v>8.000000000000016</v>
      </c>
      <c r="W46" s="43">
        <v>8.000000000000016</v>
      </c>
      <c r="X46" s="42"/>
      <c r="Y46" s="42"/>
      <c r="Z46" s="42">
        <v>8.000000000000016</v>
      </c>
      <c r="AA46" s="42">
        <v>8.000000000000016</v>
      </c>
      <c r="AB46" s="42">
        <v>8.000000000000016</v>
      </c>
      <c r="AC46" s="42">
        <v>8.000000000000016</v>
      </c>
      <c r="AD46" s="42">
        <v>8.000000000000016</v>
      </c>
      <c r="AE46" s="42">
        <v>8.000000000000016</v>
      </c>
      <c r="AF46" s="42"/>
      <c r="AG46" s="42">
        <v>8.000000000000016</v>
      </c>
      <c r="AH46" s="42">
        <v>8.000000000000016</v>
      </c>
      <c r="AI46" s="42">
        <v>8.000000000000016</v>
      </c>
      <c r="AJ46" s="42">
        <v>8.000000000000016</v>
      </c>
      <c r="AK46" s="43">
        <v>8.000000000000016</v>
      </c>
      <c r="AL46" s="44">
        <v>8.000000000000016</v>
      </c>
      <c r="AM46" s="45"/>
      <c r="AN46" s="53">
        <v>8.000000000000016</v>
      </c>
      <c r="AO46" s="47">
        <f t="shared" si="13"/>
        <v>184.00000000000045</v>
      </c>
      <c r="AP46" s="48"/>
      <c r="AQ46" s="48"/>
      <c r="AR46" s="48"/>
      <c r="AS46" s="48"/>
      <c r="AT46" s="48"/>
      <c r="AU46" s="48"/>
      <c r="AV46" s="48">
        <v>24.00000000000005</v>
      </c>
      <c r="AW46" s="48"/>
      <c r="AX46" s="48"/>
      <c r="AY46" s="48"/>
      <c r="AZ46" s="48"/>
      <c r="BA46" s="48"/>
      <c r="BB46" s="49">
        <v>1</v>
      </c>
      <c r="BC46" s="50">
        <f t="shared" ref="BC46:BC68" si="14">SUM(AO46:AS46)</f>
        <v>184.00000000000045</v>
      </c>
      <c r="BD46" s="50">
        <f t="shared" ref="BD46:BD68" si="15">SUM(AT46:AU46)</f>
        <v>0</v>
      </c>
      <c r="BE46" s="50">
        <f t="shared" ref="BE46:BE68" si="16">SUM(AX46:BA46)</f>
        <v>0</v>
      </c>
      <c r="BF46" s="48"/>
      <c r="BG46" s="48"/>
      <c r="BH46" s="48"/>
      <c r="BI46" s="48"/>
      <c r="BJ46" s="48"/>
      <c r="BK46" s="48"/>
      <c r="BL46" s="51">
        <f t="shared" ref="BL46:BL68" si="17">SUM(BF46:BK46)</f>
        <v>0</v>
      </c>
      <c r="BM46" s="51">
        <f t="shared" ref="BM46:BM68" si="18">BF46*1.5 +BG46*1.95 +BH46*2 +BI46*2.6 +BJ46*3 +BK46*3.9</f>
        <v>0</v>
      </c>
      <c r="BN46" s="52"/>
    </row>
    <row r="47" spans="1:66" s="4" customFormat="1" ht="15.75">
      <c r="A47" s="36">
        <v>45</v>
      </c>
      <c r="B47" s="37">
        <v>38</v>
      </c>
      <c r="C47" s="38">
        <v>38</v>
      </c>
      <c r="D47" s="196" t="s">
        <v>270</v>
      </c>
      <c r="E47" s="200" t="s">
        <v>203</v>
      </c>
      <c r="F47" s="207" t="s">
        <v>52</v>
      </c>
      <c r="G47" s="40">
        <v>39722</v>
      </c>
      <c r="H47" s="41" t="s">
        <v>43</v>
      </c>
      <c r="I47" s="38" t="s">
        <v>44</v>
      </c>
      <c r="J47" s="42"/>
      <c r="K47" s="42"/>
      <c r="L47" s="42">
        <v>8.000000000000016</v>
      </c>
      <c r="M47" s="42">
        <v>8.000000000000016</v>
      </c>
      <c r="N47" s="42">
        <v>8.000000000000016</v>
      </c>
      <c r="O47" s="42">
        <v>8.000000000000016</v>
      </c>
      <c r="P47" s="42">
        <v>8.000000000000016</v>
      </c>
      <c r="Q47" s="42"/>
      <c r="R47" s="42"/>
      <c r="S47" s="42">
        <v>8.000000000000016</v>
      </c>
      <c r="T47" s="42">
        <v>8.000000000000016</v>
      </c>
      <c r="U47" s="42">
        <v>8.000000000000016</v>
      </c>
      <c r="V47" s="42">
        <v>8.000000000000016</v>
      </c>
      <c r="W47" s="43">
        <v>8.000000000000016</v>
      </c>
      <c r="X47" s="42"/>
      <c r="Y47" s="42"/>
      <c r="Z47" s="42">
        <v>8.000000000000016</v>
      </c>
      <c r="AA47" s="42">
        <v>8.000000000000016</v>
      </c>
      <c r="AB47" s="42">
        <v>8.000000000000016</v>
      </c>
      <c r="AC47" s="42">
        <v>8.000000000000016</v>
      </c>
      <c r="AD47" s="42"/>
      <c r="AE47" s="42"/>
      <c r="AF47" s="42"/>
      <c r="AG47" s="42">
        <v>8.000000000000016</v>
      </c>
      <c r="AH47" s="42">
        <v>8.000000000000016</v>
      </c>
      <c r="AI47" s="42">
        <v>8.000000000000016</v>
      </c>
      <c r="AJ47" s="42">
        <v>8.000000000000016</v>
      </c>
      <c r="AK47" s="43">
        <v>8.000000000000016</v>
      </c>
      <c r="AL47" s="44"/>
      <c r="AM47" s="45"/>
      <c r="AN47" s="53">
        <v>8.000000000000016</v>
      </c>
      <c r="AO47" s="47">
        <f t="shared" si="13"/>
        <v>160.00000000000037</v>
      </c>
      <c r="AP47" s="48">
        <v>8.000000000000016</v>
      </c>
      <c r="AQ47" s="48"/>
      <c r="AR47" s="48"/>
      <c r="AS47" s="48"/>
      <c r="AT47" s="48"/>
      <c r="AU47" s="48"/>
      <c r="AV47" s="48">
        <v>40.000000000000078</v>
      </c>
      <c r="AW47" s="48"/>
      <c r="AX47" s="48"/>
      <c r="AY47" s="48"/>
      <c r="AZ47" s="48"/>
      <c r="BA47" s="48"/>
      <c r="BB47" s="49">
        <v>1</v>
      </c>
      <c r="BC47" s="50">
        <f t="shared" si="14"/>
        <v>168.0000000000004</v>
      </c>
      <c r="BD47" s="50">
        <f t="shared" si="15"/>
        <v>0</v>
      </c>
      <c r="BE47" s="50">
        <f t="shared" si="16"/>
        <v>0</v>
      </c>
      <c r="BF47" s="48">
        <v>50.866666666666667</v>
      </c>
      <c r="BG47" s="48">
        <v>7</v>
      </c>
      <c r="BH47" s="48"/>
      <c r="BI47" s="48"/>
      <c r="BJ47" s="48"/>
      <c r="BK47" s="48"/>
      <c r="BL47" s="51">
        <f t="shared" si="17"/>
        <v>57.866666666666667</v>
      </c>
      <c r="BM47" s="51">
        <f t="shared" si="18"/>
        <v>89.95</v>
      </c>
      <c r="BN47" s="52"/>
    </row>
    <row r="48" spans="1:66" s="4" customFormat="1" ht="15.75">
      <c r="A48" s="36">
        <v>45</v>
      </c>
      <c r="B48" s="37">
        <v>39</v>
      </c>
      <c r="C48" s="38">
        <v>39</v>
      </c>
      <c r="D48" s="196" t="s">
        <v>271</v>
      </c>
      <c r="E48" s="200" t="s">
        <v>204</v>
      </c>
      <c r="F48" s="207" t="s">
        <v>52</v>
      </c>
      <c r="G48" s="39"/>
      <c r="H48" s="41" t="s">
        <v>43</v>
      </c>
      <c r="I48" s="38" t="s">
        <v>44</v>
      </c>
      <c r="J48" s="42">
        <v>8.000000000000016</v>
      </c>
      <c r="K48" s="42"/>
      <c r="L48" s="42">
        <v>8.000000000000016</v>
      </c>
      <c r="M48" s="42">
        <v>8.000000000000016</v>
      </c>
      <c r="N48" s="42">
        <v>8.000000000000016</v>
      </c>
      <c r="O48" s="42">
        <v>8.000000000000016</v>
      </c>
      <c r="P48" s="42">
        <v>8.000000000000016</v>
      </c>
      <c r="Q48" s="42">
        <v>8.000000000000016</v>
      </c>
      <c r="R48" s="42"/>
      <c r="S48" s="42">
        <v>8.000000000000016</v>
      </c>
      <c r="T48" s="42">
        <v>8.000000000000016</v>
      </c>
      <c r="U48" s="42">
        <v>8.000000000000016</v>
      </c>
      <c r="V48" s="42">
        <v>8.000000000000016</v>
      </c>
      <c r="W48" s="43">
        <v>8.000000000000016</v>
      </c>
      <c r="X48" s="42"/>
      <c r="Y48" s="42"/>
      <c r="Z48" s="42"/>
      <c r="AA48" s="42">
        <v>8.000000000000016</v>
      </c>
      <c r="AB48" s="42">
        <v>8.000000000000016</v>
      </c>
      <c r="AC48" s="42">
        <v>8.000000000000016</v>
      </c>
      <c r="AD48" s="42">
        <v>8.000000000000016</v>
      </c>
      <c r="AE48" s="42"/>
      <c r="AF48" s="42"/>
      <c r="AG48" s="42">
        <v>8.000000000000016</v>
      </c>
      <c r="AH48" s="42">
        <v>8.000000000000016</v>
      </c>
      <c r="AI48" s="42">
        <v>8.000000000000016</v>
      </c>
      <c r="AJ48" s="42">
        <v>8.000000000000016</v>
      </c>
      <c r="AK48" s="43">
        <v>8.000000000000016</v>
      </c>
      <c r="AL48" s="44">
        <v>8.000000000000016</v>
      </c>
      <c r="AM48" s="45"/>
      <c r="AN48" s="53">
        <v>8.000000000000016</v>
      </c>
      <c r="AO48" s="47">
        <f t="shared" si="13"/>
        <v>184.00000000000045</v>
      </c>
      <c r="AP48" s="48">
        <v>8.000000000000016</v>
      </c>
      <c r="AQ48" s="48"/>
      <c r="AR48" s="48"/>
      <c r="AS48" s="48"/>
      <c r="AT48" s="48"/>
      <c r="AU48" s="48"/>
      <c r="AV48" s="48">
        <v>16.000000000000032</v>
      </c>
      <c r="AW48" s="48"/>
      <c r="AX48" s="48"/>
      <c r="AY48" s="48"/>
      <c r="AZ48" s="48"/>
      <c r="BA48" s="48"/>
      <c r="BB48" s="49">
        <v>1</v>
      </c>
      <c r="BC48" s="50">
        <f t="shared" si="14"/>
        <v>192.00000000000048</v>
      </c>
      <c r="BD48" s="50">
        <f t="shared" si="15"/>
        <v>0</v>
      </c>
      <c r="BE48" s="50">
        <f t="shared" si="16"/>
        <v>0</v>
      </c>
      <c r="BF48" s="48">
        <v>35.666666666666664</v>
      </c>
      <c r="BG48" s="48"/>
      <c r="BH48" s="48"/>
      <c r="BI48" s="48"/>
      <c r="BJ48" s="48">
        <v>4</v>
      </c>
      <c r="BK48" s="48"/>
      <c r="BL48" s="51">
        <f t="shared" si="17"/>
        <v>39.666666666666664</v>
      </c>
      <c r="BM48" s="51">
        <f t="shared" si="18"/>
        <v>65.5</v>
      </c>
      <c r="BN48" s="52"/>
    </row>
    <row r="49" spans="1:66" s="4" customFormat="1" ht="15.75">
      <c r="A49" s="36">
        <v>45</v>
      </c>
      <c r="B49" s="37">
        <v>40</v>
      </c>
      <c r="C49" s="38">
        <v>40</v>
      </c>
      <c r="D49" s="196" t="s">
        <v>272</v>
      </c>
      <c r="E49" s="200" t="s">
        <v>205</v>
      </c>
      <c r="F49" s="207" t="s">
        <v>53</v>
      </c>
      <c r="G49" s="40">
        <v>40437</v>
      </c>
      <c r="H49" s="41" t="s">
        <v>43</v>
      </c>
      <c r="I49" s="38" t="s">
        <v>44</v>
      </c>
      <c r="J49" s="42"/>
      <c r="K49" s="42"/>
      <c r="L49" s="42">
        <v>8.000000000000016</v>
      </c>
      <c r="M49" s="42">
        <v>8.000000000000016</v>
      </c>
      <c r="N49" s="42">
        <v>8.000000000000016</v>
      </c>
      <c r="O49" s="42">
        <v>8.000000000000016</v>
      </c>
      <c r="P49" s="42">
        <v>8.000000000000016</v>
      </c>
      <c r="Q49" s="42"/>
      <c r="R49" s="42"/>
      <c r="S49" s="42">
        <v>8.000000000000016</v>
      </c>
      <c r="T49" s="42">
        <v>8.000000000000016</v>
      </c>
      <c r="U49" s="42">
        <v>8.000000000000016</v>
      </c>
      <c r="V49" s="42">
        <v>8.000000000000016</v>
      </c>
      <c r="W49" s="43"/>
      <c r="X49" s="42"/>
      <c r="Y49" s="42"/>
      <c r="Z49" s="42">
        <v>8.000000000000016</v>
      </c>
      <c r="AA49" s="42">
        <v>8.000000000000016</v>
      </c>
      <c r="AB49" s="42">
        <v>8.000000000000016</v>
      </c>
      <c r="AC49" s="42">
        <v>8.000000000000016</v>
      </c>
      <c r="AD49" s="42">
        <v>8.000000000000016</v>
      </c>
      <c r="AE49" s="42"/>
      <c r="AF49" s="42"/>
      <c r="AG49" s="42">
        <v>8.000000000000016</v>
      </c>
      <c r="AH49" s="42">
        <v>4.000000000000008</v>
      </c>
      <c r="AI49" s="42">
        <v>8.000000000000016</v>
      </c>
      <c r="AJ49" s="42">
        <v>8.000000000000016</v>
      </c>
      <c r="AK49" s="43">
        <v>8.000000000000016</v>
      </c>
      <c r="AL49" s="44"/>
      <c r="AM49" s="45"/>
      <c r="AN49" s="53">
        <v>8.000000000000016</v>
      </c>
      <c r="AO49" s="47">
        <f t="shared" si="13"/>
        <v>156.00000000000034</v>
      </c>
      <c r="AP49" s="48">
        <v>12.000000000000025</v>
      </c>
      <c r="AQ49" s="48"/>
      <c r="AR49" s="48"/>
      <c r="AS49" s="48"/>
      <c r="AT49" s="48"/>
      <c r="AU49" s="48"/>
      <c r="AV49" s="48">
        <v>40.000000000000078</v>
      </c>
      <c r="AW49" s="48"/>
      <c r="AX49" s="48"/>
      <c r="AY49" s="48"/>
      <c r="AZ49" s="48"/>
      <c r="BA49" s="48"/>
      <c r="BB49" s="49">
        <v>1</v>
      </c>
      <c r="BC49" s="50">
        <f t="shared" si="14"/>
        <v>168.00000000000037</v>
      </c>
      <c r="BD49" s="50">
        <f t="shared" si="15"/>
        <v>0</v>
      </c>
      <c r="BE49" s="50">
        <f t="shared" si="16"/>
        <v>0</v>
      </c>
      <c r="BF49" s="48"/>
      <c r="BG49" s="48"/>
      <c r="BH49" s="48"/>
      <c r="BI49" s="48"/>
      <c r="BJ49" s="48"/>
      <c r="BK49" s="48"/>
      <c r="BL49" s="51">
        <f t="shared" si="17"/>
        <v>0</v>
      </c>
      <c r="BM49" s="51">
        <f t="shared" si="18"/>
        <v>0</v>
      </c>
      <c r="BN49" s="52"/>
    </row>
    <row r="50" spans="1:66" s="4" customFormat="1" ht="15.75">
      <c r="A50" s="36">
        <v>45</v>
      </c>
      <c r="B50" s="37">
        <v>41</v>
      </c>
      <c r="C50" s="38">
        <v>41</v>
      </c>
      <c r="D50" s="196" t="s">
        <v>273</v>
      </c>
      <c r="E50" s="200" t="s">
        <v>206</v>
      </c>
      <c r="F50" s="207" t="s">
        <v>54</v>
      </c>
      <c r="G50" s="40">
        <v>40533</v>
      </c>
      <c r="H50" s="41" t="s">
        <v>43</v>
      </c>
      <c r="I50" s="38" t="s">
        <v>44</v>
      </c>
      <c r="J50" s="42"/>
      <c r="K50" s="42">
        <v>8.000000000000016</v>
      </c>
      <c r="L50" s="42">
        <v>8.000000000000016</v>
      </c>
      <c r="M50" s="42">
        <v>8.000000000000016</v>
      </c>
      <c r="N50" s="42">
        <v>8.000000000000016</v>
      </c>
      <c r="O50" s="42">
        <v>8.000000000000016</v>
      </c>
      <c r="P50" s="42">
        <v>8.000000000000016</v>
      </c>
      <c r="Q50" s="42"/>
      <c r="R50" s="42">
        <v>8.000000000000016</v>
      </c>
      <c r="S50" s="42">
        <v>8.000000000000016</v>
      </c>
      <c r="T50" s="42">
        <v>8.000000000000016</v>
      </c>
      <c r="U50" s="42">
        <v>8.000000000000016</v>
      </c>
      <c r="V50" s="42">
        <v>8.000000000000016</v>
      </c>
      <c r="W50" s="43">
        <v>8.000000000000016</v>
      </c>
      <c r="X50" s="42"/>
      <c r="Y50" s="42">
        <v>8.000000000000016</v>
      </c>
      <c r="Z50" s="42">
        <v>8.000000000000016</v>
      </c>
      <c r="AA50" s="42">
        <v>8.000000000000016</v>
      </c>
      <c r="AB50" s="42">
        <v>8.000000000000016</v>
      </c>
      <c r="AC50" s="42">
        <v>8.000000000000016</v>
      </c>
      <c r="AD50" s="42">
        <v>8.000000000000016</v>
      </c>
      <c r="AE50" s="42"/>
      <c r="AF50" s="42"/>
      <c r="AG50" s="42">
        <v>8.000000000000016</v>
      </c>
      <c r="AH50" s="42">
        <v>8.000000000000016</v>
      </c>
      <c r="AI50" s="42">
        <v>8.000000000000016</v>
      </c>
      <c r="AJ50" s="42">
        <v>8.000000000000016</v>
      </c>
      <c r="AK50" s="43">
        <v>8.000000000000016</v>
      </c>
      <c r="AL50" s="44"/>
      <c r="AM50" s="45">
        <v>8.000000000000016</v>
      </c>
      <c r="AN50" s="53">
        <v>8.000000000000016</v>
      </c>
      <c r="AO50" s="47">
        <f t="shared" si="13"/>
        <v>200.00000000000051</v>
      </c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v>8</v>
      </c>
      <c r="BB50" s="49">
        <v>1</v>
      </c>
      <c r="BC50" s="50">
        <f t="shared" si="14"/>
        <v>200.00000000000051</v>
      </c>
      <c r="BD50" s="50">
        <f t="shared" si="15"/>
        <v>0</v>
      </c>
      <c r="BE50" s="50">
        <f t="shared" si="16"/>
        <v>8</v>
      </c>
      <c r="BF50" s="48">
        <v>30</v>
      </c>
      <c r="BG50" s="48">
        <v>7</v>
      </c>
      <c r="BH50" s="48">
        <v>6</v>
      </c>
      <c r="BI50" s="48">
        <v>21</v>
      </c>
      <c r="BJ50" s="48"/>
      <c r="BK50" s="48"/>
      <c r="BL50" s="51">
        <f t="shared" si="17"/>
        <v>64</v>
      </c>
      <c r="BM50" s="51">
        <f t="shared" si="18"/>
        <v>125.25</v>
      </c>
      <c r="BN50" s="52"/>
    </row>
    <row r="51" spans="1:66" s="4" customFormat="1" ht="15.75">
      <c r="A51" s="36">
        <v>45</v>
      </c>
      <c r="B51" s="37">
        <v>42</v>
      </c>
      <c r="C51" s="38">
        <v>42</v>
      </c>
      <c r="D51" s="196" t="s">
        <v>274</v>
      </c>
      <c r="E51" s="200" t="s">
        <v>207</v>
      </c>
      <c r="F51" s="207" t="s">
        <v>55</v>
      </c>
      <c r="G51" s="40">
        <v>40680</v>
      </c>
      <c r="H51" s="41" t="s">
        <v>43</v>
      </c>
      <c r="I51" s="38" t="s">
        <v>44</v>
      </c>
      <c r="J51" s="42"/>
      <c r="K51" s="42"/>
      <c r="L51" s="42">
        <v>8.000000000000016</v>
      </c>
      <c r="M51" s="42">
        <v>4.000000000000008</v>
      </c>
      <c r="N51" s="42">
        <v>8.000000000000016</v>
      </c>
      <c r="O51" s="42">
        <v>8.000000000000016</v>
      </c>
      <c r="P51" s="42">
        <v>8.000000000000016</v>
      </c>
      <c r="Q51" s="42"/>
      <c r="R51" s="42"/>
      <c r="S51" s="42">
        <v>8.000000000000016</v>
      </c>
      <c r="T51" s="42">
        <v>8.000000000000016</v>
      </c>
      <c r="U51" s="42">
        <v>8.000000000000016</v>
      </c>
      <c r="V51" s="42">
        <v>8.000000000000016</v>
      </c>
      <c r="W51" s="43">
        <v>8.000000000000016</v>
      </c>
      <c r="X51" s="42"/>
      <c r="Y51" s="42"/>
      <c r="Z51" s="42">
        <v>8.000000000000016</v>
      </c>
      <c r="AA51" s="42">
        <v>8.000000000000016</v>
      </c>
      <c r="AB51" s="42">
        <v>8.000000000000016</v>
      </c>
      <c r="AC51" s="42">
        <v>8.000000000000016</v>
      </c>
      <c r="AD51" s="42">
        <v>8.000000000000016</v>
      </c>
      <c r="AE51" s="42"/>
      <c r="AF51" s="42"/>
      <c r="AG51" s="42">
        <v>8.000000000000016</v>
      </c>
      <c r="AH51" s="42">
        <v>8.000000000000016</v>
      </c>
      <c r="AI51" s="42">
        <v>4.000000000000008</v>
      </c>
      <c r="AJ51" s="42">
        <v>8.000000000000016</v>
      </c>
      <c r="AK51" s="43">
        <v>8.000000000000016</v>
      </c>
      <c r="AL51" s="44"/>
      <c r="AM51" s="45"/>
      <c r="AN51" s="53">
        <v>8.000000000000016</v>
      </c>
      <c r="AO51" s="47">
        <f t="shared" si="13"/>
        <v>160.00000000000034</v>
      </c>
      <c r="AP51" s="48">
        <v>8.000000000000016</v>
      </c>
      <c r="AQ51" s="48"/>
      <c r="AR51" s="48"/>
      <c r="AS51" s="48"/>
      <c r="AT51" s="48"/>
      <c r="AU51" s="48"/>
      <c r="AV51" s="48">
        <v>40.000000000000078</v>
      </c>
      <c r="AW51" s="48"/>
      <c r="AX51" s="48"/>
      <c r="AY51" s="48"/>
      <c r="AZ51" s="48"/>
      <c r="BA51" s="48"/>
      <c r="BB51" s="49">
        <v>1</v>
      </c>
      <c r="BC51" s="50">
        <f t="shared" si="14"/>
        <v>168.00000000000037</v>
      </c>
      <c r="BD51" s="50">
        <f t="shared" si="15"/>
        <v>0</v>
      </c>
      <c r="BE51" s="50">
        <f t="shared" si="16"/>
        <v>0</v>
      </c>
      <c r="BF51" s="48"/>
      <c r="BG51" s="48"/>
      <c r="BH51" s="48"/>
      <c r="BI51" s="48"/>
      <c r="BJ51" s="48"/>
      <c r="BK51" s="48"/>
      <c r="BL51" s="51">
        <f t="shared" si="17"/>
        <v>0</v>
      </c>
      <c r="BM51" s="51">
        <f t="shared" si="18"/>
        <v>0</v>
      </c>
      <c r="BN51" s="52"/>
    </row>
    <row r="52" spans="1:66" s="4" customFormat="1" ht="15.75">
      <c r="A52" s="36">
        <v>45</v>
      </c>
      <c r="B52" s="37">
        <v>43</v>
      </c>
      <c r="C52" s="38">
        <v>43</v>
      </c>
      <c r="D52" s="196" t="s">
        <v>275</v>
      </c>
      <c r="E52" s="200" t="s">
        <v>208</v>
      </c>
      <c r="F52" s="207" t="s">
        <v>54</v>
      </c>
      <c r="G52" s="40">
        <v>40946</v>
      </c>
      <c r="H52" s="41" t="s">
        <v>43</v>
      </c>
      <c r="I52" s="38" t="s">
        <v>44</v>
      </c>
      <c r="J52" s="42"/>
      <c r="K52" s="42">
        <v>8.000000000000016</v>
      </c>
      <c r="L52" s="42">
        <v>8.000000000000016</v>
      </c>
      <c r="M52" s="42">
        <v>8.000000000000016</v>
      </c>
      <c r="N52" s="42">
        <v>8.000000000000016</v>
      </c>
      <c r="O52" s="42">
        <v>8.000000000000016</v>
      </c>
      <c r="P52" s="42">
        <v>8.000000000000016</v>
      </c>
      <c r="Q52" s="42"/>
      <c r="R52" s="42">
        <v>8.000000000000016</v>
      </c>
      <c r="S52" s="42">
        <v>8.000000000000016</v>
      </c>
      <c r="T52" s="42">
        <v>8.000000000000016</v>
      </c>
      <c r="U52" s="42">
        <v>8.000000000000016</v>
      </c>
      <c r="V52" s="42">
        <v>8.000000000000016</v>
      </c>
      <c r="W52" s="43">
        <v>8.000000000000016</v>
      </c>
      <c r="X52" s="42"/>
      <c r="Y52" s="42">
        <v>8.000000000000016</v>
      </c>
      <c r="Z52" s="42">
        <v>8.000000000000016</v>
      </c>
      <c r="AA52" s="42">
        <v>8.000000000000016</v>
      </c>
      <c r="AB52" s="42">
        <v>8.000000000000016</v>
      </c>
      <c r="AC52" s="42">
        <v>8.000000000000016</v>
      </c>
      <c r="AD52" s="42">
        <v>8.000000000000016</v>
      </c>
      <c r="AE52" s="42"/>
      <c r="AF52" s="42">
        <v>8.000000000000016</v>
      </c>
      <c r="AG52" s="42">
        <v>8.000000000000016</v>
      </c>
      <c r="AH52" s="42">
        <v>8.000000000000016</v>
      </c>
      <c r="AI52" s="42">
        <v>8.000000000000016</v>
      </c>
      <c r="AJ52" s="42">
        <v>8.000000000000016</v>
      </c>
      <c r="AK52" s="43">
        <v>7.9500000000000162</v>
      </c>
      <c r="AL52" s="44"/>
      <c r="AM52" s="45">
        <v>8.000000000000016</v>
      </c>
      <c r="AN52" s="53">
        <v>8.000000000000016</v>
      </c>
      <c r="AO52" s="47">
        <f t="shared" si="13"/>
        <v>207.95000000000053</v>
      </c>
      <c r="AP52" s="48"/>
      <c r="AQ52" s="48"/>
      <c r="AR52" s="48"/>
      <c r="AS52" s="48"/>
      <c r="AT52" s="48"/>
      <c r="AU52" s="48"/>
      <c r="AV52" s="48"/>
      <c r="AW52" s="48"/>
      <c r="AX52" s="48"/>
      <c r="AY52" s="48">
        <v>0.05</v>
      </c>
      <c r="AZ52" s="48"/>
      <c r="BA52" s="48"/>
      <c r="BB52" s="49">
        <v>1</v>
      </c>
      <c r="BC52" s="50">
        <f t="shared" si="14"/>
        <v>207.95000000000053</v>
      </c>
      <c r="BD52" s="50">
        <f t="shared" si="15"/>
        <v>0</v>
      </c>
      <c r="BE52" s="50">
        <f t="shared" si="16"/>
        <v>0.05</v>
      </c>
      <c r="BF52" s="48">
        <v>31.75</v>
      </c>
      <c r="BG52" s="48">
        <v>6</v>
      </c>
      <c r="BH52" s="48">
        <v>4</v>
      </c>
      <c r="BI52" s="48">
        <v>14</v>
      </c>
      <c r="BJ52" s="48"/>
      <c r="BK52" s="48"/>
      <c r="BL52" s="51">
        <f t="shared" si="17"/>
        <v>55.75</v>
      </c>
      <c r="BM52" s="51">
        <f t="shared" si="18"/>
        <v>103.72499999999999</v>
      </c>
      <c r="BN52" s="52"/>
    </row>
    <row r="53" spans="1:66" s="4" customFormat="1" ht="15.75">
      <c r="A53" s="36">
        <v>45</v>
      </c>
      <c r="B53" s="37">
        <v>44</v>
      </c>
      <c r="C53" s="38">
        <v>44</v>
      </c>
      <c r="D53" s="196" t="s">
        <v>276</v>
      </c>
      <c r="E53" s="200" t="s">
        <v>209</v>
      </c>
      <c r="F53" s="207" t="s">
        <v>54</v>
      </c>
      <c r="G53" s="39"/>
      <c r="H53" s="41" t="s">
        <v>43</v>
      </c>
      <c r="I53" s="38" t="s">
        <v>44</v>
      </c>
      <c r="J53" s="42">
        <v>8.000000000000016</v>
      </c>
      <c r="K53" s="42"/>
      <c r="L53" s="42">
        <v>8.000000000000016</v>
      </c>
      <c r="M53" s="42">
        <v>8.000000000000016</v>
      </c>
      <c r="N53" s="42">
        <v>8.000000000000016</v>
      </c>
      <c r="O53" s="42">
        <v>8.000000000000016</v>
      </c>
      <c r="P53" s="42">
        <v>8.000000000000016</v>
      </c>
      <c r="Q53" s="42">
        <v>8.000000000000016</v>
      </c>
      <c r="R53" s="42"/>
      <c r="S53" s="42">
        <v>8.000000000000016</v>
      </c>
      <c r="T53" s="42">
        <v>8.000000000000016</v>
      </c>
      <c r="U53" s="42">
        <v>8.000000000000016</v>
      </c>
      <c r="V53" s="42">
        <v>8.000000000000016</v>
      </c>
      <c r="W53" s="43">
        <v>8.000000000000016</v>
      </c>
      <c r="X53" s="42">
        <v>8.000000000000016</v>
      </c>
      <c r="Y53" s="42"/>
      <c r="Z53" s="42">
        <v>8.000000000000016</v>
      </c>
      <c r="AA53" s="42">
        <v>8.000000000000016</v>
      </c>
      <c r="AB53" s="42">
        <v>8.000000000000016</v>
      </c>
      <c r="AC53" s="42">
        <v>8.000000000000016</v>
      </c>
      <c r="AD53" s="42">
        <v>8.000000000000016</v>
      </c>
      <c r="AE53" s="42"/>
      <c r="AF53" s="42"/>
      <c r="AG53" s="42">
        <v>8.000000000000016</v>
      </c>
      <c r="AH53" s="42">
        <v>8.000000000000016</v>
      </c>
      <c r="AI53" s="42">
        <v>4.000000000000008</v>
      </c>
      <c r="AJ53" s="42">
        <v>8.000000000000016</v>
      </c>
      <c r="AK53" s="43">
        <v>8.000000000000016</v>
      </c>
      <c r="AL53" s="44">
        <v>8.000000000000016</v>
      </c>
      <c r="AM53" s="45"/>
      <c r="AN53" s="53">
        <v>8.000000000000016</v>
      </c>
      <c r="AO53" s="47">
        <f t="shared" si="13"/>
        <v>196.00000000000048</v>
      </c>
      <c r="AP53" s="48">
        <v>4.000000000000008</v>
      </c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9">
        <v>1</v>
      </c>
      <c r="BC53" s="50">
        <f t="shared" si="14"/>
        <v>200.00000000000048</v>
      </c>
      <c r="BD53" s="50">
        <f t="shared" si="15"/>
        <v>0</v>
      </c>
      <c r="BE53" s="50">
        <f t="shared" si="16"/>
        <v>0</v>
      </c>
      <c r="BF53" s="48">
        <v>37</v>
      </c>
      <c r="BG53" s="48">
        <v>7</v>
      </c>
      <c r="BH53" s="48">
        <v>5.8666666666666671</v>
      </c>
      <c r="BI53" s="48">
        <v>21</v>
      </c>
      <c r="BJ53" s="48">
        <v>2</v>
      </c>
      <c r="BK53" s="48">
        <v>1</v>
      </c>
      <c r="BL53" s="51">
        <f t="shared" si="17"/>
        <v>73.866666666666674</v>
      </c>
      <c r="BM53" s="51">
        <f t="shared" si="18"/>
        <v>145.38333333333335</v>
      </c>
      <c r="BN53" s="52"/>
    </row>
    <row r="54" spans="1:66" s="4" customFormat="1" ht="15.75">
      <c r="A54" s="36">
        <v>45</v>
      </c>
      <c r="B54" s="37">
        <v>45</v>
      </c>
      <c r="C54" s="38">
        <v>45</v>
      </c>
      <c r="D54" s="196" t="s">
        <v>277</v>
      </c>
      <c r="E54" s="200" t="s">
        <v>210</v>
      </c>
      <c r="F54" s="207" t="s">
        <v>52</v>
      </c>
      <c r="G54" s="39"/>
      <c r="H54" s="41" t="s">
        <v>43</v>
      </c>
      <c r="I54" s="38" t="s">
        <v>44</v>
      </c>
      <c r="J54" s="42"/>
      <c r="K54" s="42"/>
      <c r="L54" s="42">
        <v>8.000000000000016</v>
      </c>
      <c r="M54" s="42">
        <v>8.000000000000016</v>
      </c>
      <c r="N54" s="42">
        <v>8.000000000000016</v>
      </c>
      <c r="O54" s="42">
        <v>8.000000000000016</v>
      </c>
      <c r="P54" s="42">
        <v>8.000000000000016</v>
      </c>
      <c r="Q54" s="42"/>
      <c r="R54" s="42"/>
      <c r="S54" s="42">
        <v>8.000000000000016</v>
      </c>
      <c r="T54" s="42">
        <v>8.000000000000016</v>
      </c>
      <c r="U54" s="42">
        <v>8.000000000000016</v>
      </c>
      <c r="V54" s="42">
        <v>8.000000000000016</v>
      </c>
      <c r="W54" s="43">
        <v>8.000000000000016</v>
      </c>
      <c r="X54" s="42"/>
      <c r="Y54" s="42"/>
      <c r="Z54" s="42">
        <v>8.000000000000016</v>
      </c>
      <c r="AA54" s="42">
        <v>8.000000000000016</v>
      </c>
      <c r="AB54" s="42">
        <v>8.000000000000016</v>
      </c>
      <c r="AC54" s="42">
        <v>8.000000000000016</v>
      </c>
      <c r="AD54" s="42">
        <v>4.000000000000008</v>
      </c>
      <c r="AE54" s="42"/>
      <c r="AF54" s="42"/>
      <c r="AG54" s="42">
        <v>8.000000000000016</v>
      </c>
      <c r="AH54" s="42">
        <v>8.000000000000016</v>
      </c>
      <c r="AI54" s="42">
        <v>8.000000000000016</v>
      </c>
      <c r="AJ54" s="42">
        <v>8.000000000000016</v>
      </c>
      <c r="AK54" s="43">
        <v>8.000000000000016</v>
      </c>
      <c r="AL54" s="44">
        <v>8.000000000000016</v>
      </c>
      <c r="AM54" s="45"/>
      <c r="AN54" s="53">
        <v>8.000000000000016</v>
      </c>
      <c r="AO54" s="47">
        <f t="shared" si="13"/>
        <v>172.0000000000004</v>
      </c>
      <c r="AP54" s="48">
        <v>4.000000000000008</v>
      </c>
      <c r="AQ54" s="48"/>
      <c r="AR54" s="48"/>
      <c r="AS54" s="48"/>
      <c r="AT54" s="48"/>
      <c r="AU54" s="48"/>
      <c r="AV54" s="48">
        <v>32.000000000000064</v>
      </c>
      <c r="AW54" s="48"/>
      <c r="AX54" s="48"/>
      <c r="AY54" s="48"/>
      <c r="AZ54" s="48"/>
      <c r="BA54" s="48"/>
      <c r="BB54" s="49">
        <v>1</v>
      </c>
      <c r="BC54" s="50">
        <f t="shared" si="14"/>
        <v>176.0000000000004</v>
      </c>
      <c r="BD54" s="50">
        <f t="shared" si="15"/>
        <v>0</v>
      </c>
      <c r="BE54" s="50">
        <f t="shared" si="16"/>
        <v>0</v>
      </c>
      <c r="BF54" s="48">
        <v>52.75</v>
      </c>
      <c r="BG54" s="48">
        <v>2</v>
      </c>
      <c r="BH54" s="48"/>
      <c r="BI54" s="48"/>
      <c r="BJ54" s="48">
        <v>2</v>
      </c>
      <c r="BK54" s="48"/>
      <c r="BL54" s="51">
        <f t="shared" si="17"/>
        <v>56.75</v>
      </c>
      <c r="BM54" s="51">
        <f t="shared" si="18"/>
        <v>89.025000000000006</v>
      </c>
      <c r="BN54" s="52"/>
    </row>
    <row r="55" spans="1:66" s="4" customFormat="1" ht="15.75">
      <c r="A55" s="36">
        <v>45</v>
      </c>
      <c r="B55" s="37">
        <v>46</v>
      </c>
      <c r="C55" s="38">
        <v>46</v>
      </c>
      <c r="D55" s="196" t="s">
        <v>278</v>
      </c>
      <c r="E55" s="200" t="s">
        <v>211</v>
      </c>
      <c r="F55" s="207" t="s">
        <v>52</v>
      </c>
      <c r="G55" s="40">
        <v>41169</v>
      </c>
      <c r="H55" s="41" t="s">
        <v>43</v>
      </c>
      <c r="I55" s="38" t="s">
        <v>44</v>
      </c>
      <c r="J55" s="42"/>
      <c r="K55" s="42"/>
      <c r="L55" s="42"/>
      <c r="M55" s="42">
        <v>8.000000000000016</v>
      </c>
      <c r="N55" s="42">
        <v>8.000000000000016</v>
      </c>
      <c r="O55" s="42">
        <v>8.000000000000016</v>
      </c>
      <c r="P55" s="42">
        <v>8.000000000000016</v>
      </c>
      <c r="Q55" s="42"/>
      <c r="R55" s="42"/>
      <c r="S55" s="42">
        <v>8.000000000000016</v>
      </c>
      <c r="T55" s="42">
        <v>8.000000000000016</v>
      </c>
      <c r="U55" s="42">
        <v>8.000000000000016</v>
      </c>
      <c r="V55" s="42">
        <v>8.000000000000016</v>
      </c>
      <c r="W55" s="43">
        <v>8.000000000000016</v>
      </c>
      <c r="X55" s="42">
        <v>8.000000000000016</v>
      </c>
      <c r="Y55" s="42"/>
      <c r="Z55" s="42">
        <v>8.000000000000016</v>
      </c>
      <c r="AA55" s="42">
        <v>8.000000000000016</v>
      </c>
      <c r="AB55" s="42">
        <v>8.000000000000016</v>
      </c>
      <c r="AC55" s="42">
        <v>8.000000000000016</v>
      </c>
      <c r="AD55" s="42">
        <v>4.000000000000008</v>
      </c>
      <c r="AE55" s="42"/>
      <c r="AF55" s="42"/>
      <c r="AG55" s="42">
        <v>8.000000000000016</v>
      </c>
      <c r="AH55" s="42">
        <v>8.000000000000016</v>
      </c>
      <c r="AI55" s="42"/>
      <c r="AJ55" s="42">
        <v>8.000000000000016</v>
      </c>
      <c r="AK55" s="43">
        <v>8.000000000000016</v>
      </c>
      <c r="AL55" s="44"/>
      <c r="AM55" s="45"/>
      <c r="AN55" s="53"/>
      <c r="AO55" s="47">
        <f t="shared" si="13"/>
        <v>148.00000000000031</v>
      </c>
      <c r="AP55" s="48">
        <v>12.000000000000025</v>
      </c>
      <c r="AQ55" s="48"/>
      <c r="AR55" s="48"/>
      <c r="AS55" s="48"/>
      <c r="AT55" s="48"/>
      <c r="AU55" s="48"/>
      <c r="AV55" s="48">
        <v>32.000000000000064</v>
      </c>
      <c r="AW55" s="48"/>
      <c r="AX55" s="48">
        <v>16.000000000000032</v>
      </c>
      <c r="AY55" s="48"/>
      <c r="AZ55" s="48"/>
      <c r="BA55" s="48"/>
      <c r="BB55" s="49">
        <v>1</v>
      </c>
      <c r="BC55" s="50">
        <f t="shared" si="14"/>
        <v>160.00000000000034</v>
      </c>
      <c r="BD55" s="50">
        <f t="shared" si="15"/>
        <v>0</v>
      </c>
      <c r="BE55" s="50">
        <f t="shared" si="16"/>
        <v>16.000000000000032</v>
      </c>
      <c r="BF55" s="48">
        <v>11.7</v>
      </c>
      <c r="BG55" s="48"/>
      <c r="BH55" s="48"/>
      <c r="BI55" s="48"/>
      <c r="BJ55" s="48">
        <v>2</v>
      </c>
      <c r="BK55" s="48"/>
      <c r="BL55" s="51">
        <f t="shared" si="17"/>
        <v>13.7</v>
      </c>
      <c r="BM55" s="51">
        <f t="shared" si="18"/>
        <v>23.549999999999997</v>
      </c>
      <c r="BN55" s="52"/>
    </row>
    <row r="56" spans="1:66" s="4" customFormat="1" ht="15.75">
      <c r="A56" s="36">
        <v>45</v>
      </c>
      <c r="B56" s="37">
        <v>47</v>
      </c>
      <c r="C56" s="38">
        <v>47</v>
      </c>
      <c r="D56" s="196" t="s">
        <v>279</v>
      </c>
      <c r="E56" s="200" t="s">
        <v>212</v>
      </c>
      <c r="F56" s="207" t="s">
        <v>52</v>
      </c>
      <c r="G56" s="40">
        <v>41214</v>
      </c>
      <c r="H56" s="41" t="s">
        <v>43</v>
      </c>
      <c r="I56" s="38" t="s">
        <v>44</v>
      </c>
      <c r="J56" s="42"/>
      <c r="K56" s="42"/>
      <c r="L56" s="42">
        <v>8.000000000000016</v>
      </c>
      <c r="M56" s="42">
        <v>8.000000000000016</v>
      </c>
      <c r="N56" s="42">
        <v>8.000000000000016</v>
      </c>
      <c r="O56" s="42">
        <v>8.000000000000016</v>
      </c>
      <c r="P56" s="42">
        <v>8.000000000000016</v>
      </c>
      <c r="Q56" s="42"/>
      <c r="R56" s="42"/>
      <c r="S56" s="42">
        <v>8.000000000000016</v>
      </c>
      <c r="T56" s="42">
        <v>8.000000000000016</v>
      </c>
      <c r="U56" s="42">
        <v>8.000000000000016</v>
      </c>
      <c r="V56" s="42">
        <v>8.000000000000016</v>
      </c>
      <c r="W56" s="43">
        <v>8.000000000000016</v>
      </c>
      <c r="X56" s="42"/>
      <c r="Y56" s="42"/>
      <c r="Z56" s="42">
        <v>8.000000000000016</v>
      </c>
      <c r="AA56" s="42">
        <v>8.000000000000016</v>
      </c>
      <c r="AB56" s="42">
        <v>8.000000000000016</v>
      </c>
      <c r="AC56" s="42">
        <v>8.000000000000016</v>
      </c>
      <c r="AD56" s="42">
        <v>8.000000000000016</v>
      </c>
      <c r="AE56" s="42"/>
      <c r="AF56" s="42"/>
      <c r="AG56" s="42">
        <v>8.000000000000016</v>
      </c>
      <c r="AH56" s="42">
        <v>8.000000000000016</v>
      </c>
      <c r="AI56" s="42">
        <v>8.000000000000016</v>
      </c>
      <c r="AJ56" s="42">
        <v>8.000000000000016</v>
      </c>
      <c r="AK56" s="43">
        <v>8.000000000000016</v>
      </c>
      <c r="AL56" s="44"/>
      <c r="AM56" s="45"/>
      <c r="AN56" s="53">
        <v>8.000000000000016</v>
      </c>
      <c r="AO56" s="47">
        <f t="shared" si="13"/>
        <v>168.0000000000004</v>
      </c>
      <c r="AP56" s="48"/>
      <c r="AQ56" s="48"/>
      <c r="AR56" s="48"/>
      <c r="AS56" s="48"/>
      <c r="AT56" s="48"/>
      <c r="AU56" s="48"/>
      <c r="AV56" s="48">
        <v>40.000000000000078</v>
      </c>
      <c r="AW56" s="48"/>
      <c r="AX56" s="48"/>
      <c r="AY56" s="48"/>
      <c r="AZ56" s="48"/>
      <c r="BA56" s="48"/>
      <c r="BB56" s="49">
        <v>1</v>
      </c>
      <c r="BC56" s="50">
        <f t="shared" si="14"/>
        <v>168.0000000000004</v>
      </c>
      <c r="BD56" s="50">
        <f t="shared" si="15"/>
        <v>0</v>
      </c>
      <c r="BE56" s="50">
        <f t="shared" si="16"/>
        <v>0</v>
      </c>
      <c r="BF56" s="48">
        <v>74.5</v>
      </c>
      <c r="BG56" s="48"/>
      <c r="BH56" s="48">
        <v>5.5</v>
      </c>
      <c r="BI56" s="48">
        <v>1</v>
      </c>
      <c r="BJ56" s="48">
        <v>4.5</v>
      </c>
      <c r="BK56" s="48">
        <v>1.5</v>
      </c>
      <c r="BL56" s="51">
        <f t="shared" si="17"/>
        <v>87</v>
      </c>
      <c r="BM56" s="51">
        <f t="shared" si="18"/>
        <v>144.69999999999999</v>
      </c>
      <c r="BN56" s="52"/>
    </row>
    <row r="57" spans="1:66" s="4" customFormat="1" ht="15.75">
      <c r="A57" s="36">
        <v>45</v>
      </c>
      <c r="B57" s="37">
        <v>48</v>
      </c>
      <c r="C57" s="38">
        <v>48</v>
      </c>
      <c r="D57" s="196" t="s">
        <v>280</v>
      </c>
      <c r="E57" s="200" t="s">
        <v>213</v>
      </c>
      <c r="F57" s="207" t="s">
        <v>51</v>
      </c>
      <c r="G57" s="39"/>
      <c r="H57" s="41" t="s">
        <v>43</v>
      </c>
      <c r="I57" s="38" t="s">
        <v>44</v>
      </c>
      <c r="J57" s="42">
        <v>8.000000000000016</v>
      </c>
      <c r="K57" s="42"/>
      <c r="L57" s="42">
        <v>8.000000000000016</v>
      </c>
      <c r="M57" s="42">
        <v>8.000000000000016</v>
      </c>
      <c r="N57" s="42">
        <v>8.000000000000016</v>
      </c>
      <c r="O57" s="42">
        <v>8.000000000000016</v>
      </c>
      <c r="P57" s="42">
        <v>8.000000000000016</v>
      </c>
      <c r="Q57" s="42">
        <v>8.000000000000016</v>
      </c>
      <c r="R57" s="42"/>
      <c r="S57" s="42">
        <v>8.000000000000016</v>
      </c>
      <c r="T57" s="42">
        <v>8.000000000000016</v>
      </c>
      <c r="U57" s="42">
        <v>8.000000000000016</v>
      </c>
      <c r="V57" s="42">
        <v>8.000000000000016</v>
      </c>
      <c r="W57" s="43">
        <v>8.000000000000016</v>
      </c>
      <c r="X57" s="42">
        <v>8.000000000000016</v>
      </c>
      <c r="Y57" s="42"/>
      <c r="Z57" s="42">
        <v>8.000000000000016</v>
      </c>
      <c r="AA57" s="42">
        <v>8.000000000000016</v>
      </c>
      <c r="AB57" s="42">
        <v>8.000000000000016</v>
      </c>
      <c r="AC57" s="42">
        <v>8.000000000000016</v>
      </c>
      <c r="AD57" s="42">
        <v>8.000000000000016</v>
      </c>
      <c r="AE57" s="42"/>
      <c r="AF57" s="42"/>
      <c r="AG57" s="42">
        <v>8.000000000000016</v>
      </c>
      <c r="AH57" s="42">
        <v>8.000000000000016</v>
      </c>
      <c r="AI57" s="42">
        <v>8.000000000000016</v>
      </c>
      <c r="AJ57" s="42">
        <v>8.000000000000016</v>
      </c>
      <c r="AK57" s="43">
        <v>8.000000000000016</v>
      </c>
      <c r="AL57" s="44">
        <v>8.000000000000016</v>
      </c>
      <c r="AM57" s="45"/>
      <c r="AN57" s="53">
        <v>8.000000000000016</v>
      </c>
      <c r="AO57" s="47">
        <f t="shared" si="13"/>
        <v>200.00000000000051</v>
      </c>
      <c r="AP57" s="48"/>
      <c r="AQ57" s="48"/>
      <c r="AR57" s="48"/>
      <c r="AS57" s="48"/>
      <c r="AT57" s="48"/>
      <c r="AU57" s="48"/>
      <c r="AV57" s="48">
        <v>8.000000000000016</v>
      </c>
      <c r="AW57" s="48"/>
      <c r="AX57" s="48"/>
      <c r="AY57" s="48"/>
      <c r="AZ57" s="48"/>
      <c r="BA57" s="48"/>
      <c r="BB57" s="49">
        <v>1</v>
      </c>
      <c r="BC57" s="50">
        <f t="shared" si="14"/>
        <v>200.00000000000051</v>
      </c>
      <c r="BD57" s="50">
        <f t="shared" si="15"/>
        <v>0</v>
      </c>
      <c r="BE57" s="50">
        <f t="shared" si="16"/>
        <v>0</v>
      </c>
      <c r="BF57" s="48">
        <v>34.5</v>
      </c>
      <c r="BG57" s="48"/>
      <c r="BH57" s="48"/>
      <c r="BI57" s="48"/>
      <c r="BJ57" s="48">
        <v>2</v>
      </c>
      <c r="BK57" s="48"/>
      <c r="BL57" s="51">
        <f t="shared" si="17"/>
        <v>36.5</v>
      </c>
      <c r="BM57" s="51">
        <f t="shared" si="18"/>
        <v>57.75</v>
      </c>
      <c r="BN57" s="52"/>
    </row>
    <row r="58" spans="1:66" s="4" customFormat="1" ht="15.75">
      <c r="A58" s="36">
        <v>45</v>
      </c>
      <c r="B58" s="37">
        <v>49</v>
      </c>
      <c r="C58" s="38">
        <v>49</v>
      </c>
      <c r="D58" s="196" t="s">
        <v>281</v>
      </c>
      <c r="E58" s="200" t="s">
        <v>214</v>
      </c>
      <c r="F58" s="207" t="s">
        <v>56</v>
      </c>
      <c r="G58" s="39"/>
      <c r="H58" s="41" t="s">
        <v>43</v>
      </c>
      <c r="I58" s="38" t="s">
        <v>44</v>
      </c>
      <c r="J58" s="42"/>
      <c r="K58" s="42"/>
      <c r="L58" s="42">
        <v>8.000000000000016</v>
      </c>
      <c r="M58" s="42">
        <v>8.000000000000016</v>
      </c>
      <c r="N58" s="42">
        <v>8.000000000000016</v>
      </c>
      <c r="O58" s="42">
        <v>8.000000000000016</v>
      </c>
      <c r="P58" s="42">
        <v>8.000000000000016</v>
      </c>
      <c r="Q58" s="42"/>
      <c r="R58" s="42"/>
      <c r="S58" s="42">
        <v>8.000000000000016</v>
      </c>
      <c r="T58" s="42">
        <v>8.000000000000016</v>
      </c>
      <c r="U58" s="42">
        <v>8.000000000000016</v>
      </c>
      <c r="V58" s="42">
        <v>8.000000000000016</v>
      </c>
      <c r="W58" s="43">
        <v>8.000000000000016</v>
      </c>
      <c r="X58" s="42"/>
      <c r="Y58" s="42"/>
      <c r="Z58" s="42">
        <v>8.000000000000016</v>
      </c>
      <c r="AA58" s="42">
        <v>8.000000000000016</v>
      </c>
      <c r="AB58" s="42">
        <v>8.000000000000016</v>
      </c>
      <c r="AC58" s="42">
        <v>8.000000000000016</v>
      </c>
      <c r="AD58" s="42">
        <v>8.000000000000016</v>
      </c>
      <c r="AE58" s="42"/>
      <c r="AF58" s="42"/>
      <c r="AG58" s="42">
        <v>8.000000000000016</v>
      </c>
      <c r="AH58" s="42">
        <v>8.000000000000016</v>
      </c>
      <c r="AI58" s="42">
        <v>8.000000000000016</v>
      </c>
      <c r="AJ58" s="42">
        <v>8.000000000000016</v>
      </c>
      <c r="AK58" s="43">
        <v>8.000000000000016</v>
      </c>
      <c r="AL58" s="44"/>
      <c r="AM58" s="45"/>
      <c r="AN58" s="53">
        <v>8.000000000000016</v>
      </c>
      <c r="AO58" s="47">
        <f t="shared" si="13"/>
        <v>168.0000000000004</v>
      </c>
      <c r="AP58" s="48"/>
      <c r="AQ58" s="48"/>
      <c r="AR58" s="48"/>
      <c r="AS58" s="48"/>
      <c r="AT58" s="48"/>
      <c r="AU58" s="48"/>
      <c r="AV58" s="48">
        <v>40.000000000000078</v>
      </c>
      <c r="AW58" s="48"/>
      <c r="AX58" s="48"/>
      <c r="AY58" s="48"/>
      <c r="AZ58" s="48"/>
      <c r="BA58" s="48"/>
      <c r="BB58" s="49">
        <v>1</v>
      </c>
      <c r="BC58" s="50">
        <f t="shared" si="14"/>
        <v>168.0000000000004</v>
      </c>
      <c r="BD58" s="50">
        <f t="shared" si="15"/>
        <v>0</v>
      </c>
      <c r="BE58" s="50">
        <f t="shared" si="16"/>
        <v>0</v>
      </c>
      <c r="BF58" s="48"/>
      <c r="BG58" s="48"/>
      <c r="BH58" s="48"/>
      <c r="BI58" s="48"/>
      <c r="BJ58" s="48"/>
      <c r="BK58" s="48"/>
      <c r="BL58" s="51">
        <f t="shared" si="17"/>
        <v>0</v>
      </c>
      <c r="BM58" s="51">
        <f t="shared" si="18"/>
        <v>0</v>
      </c>
      <c r="BN58" s="52"/>
    </row>
    <row r="59" spans="1:66" s="4" customFormat="1" ht="15.75">
      <c r="A59" s="36">
        <v>45</v>
      </c>
      <c r="B59" s="37">
        <v>50</v>
      </c>
      <c r="C59" s="38">
        <v>50</v>
      </c>
      <c r="D59" s="196" t="s">
        <v>282</v>
      </c>
      <c r="E59" s="200" t="s">
        <v>215</v>
      </c>
      <c r="F59" s="207" t="s">
        <v>52</v>
      </c>
      <c r="G59" s="39"/>
      <c r="H59" s="41" t="s">
        <v>43</v>
      </c>
      <c r="I59" s="38" t="s">
        <v>44</v>
      </c>
      <c r="J59" s="42">
        <v>8.000000000000016</v>
      </c>
      <c r="K59" s="42"/>
      <c r="L59" s="42">
        <v>8.000000000000016</v>
      </c>
      <c r="M59" s="42">
        <v>8.000000000000016</v>
      </c>
      <c r="N59" s="42">
        <v>8.000000000000016</v>
      </c>
      <c r="O59" s="42">
        <v>8.000000000000016</v>
      </c>
      <c r="P59" s="42">
        <v>8.000000000000016</v>
      </c>
      <c r="Q59" s="42"/>
      <c r="R59" s="42"/>
      <c r="S59" s="42">
        <v>8.000000000000016</v>
      </c>
      <c r="T59" s="42">
        <v>8.000000000000016</v>
      </c>
      <c r="U59" s="42">
        <v>8.000000000000016</v>
      </c>
      <c r="V59" s="42">
        <v>8.000000000000016</v>
      </c>
      <c r="W59" s="43">
        <v>8.000000000000016</v>
      </c>
      <c r="X59" s="42">
        <v>8.000000000000016</v>
      </c>
      <c r="Y59" s="42"/>
      <c r="Z59" s="42">
        <v>8.000000000000016</v>
      </c>
      <c r="AA59" s="42">
        <v>8.000000000000016</v>
      </c>
      <c r="AB59" s="42">
        <v>4.000000000000008</v>
      </c>
      <c r="AC59" s="42">
        <v>8.000000000000016</v>
      </c>
      <c r="AD59" s="42">
        <v>8.000000000000016</v>
      </c>
      <c r="AE59" s="42"/>
      <c r="AF59" s="42"/>
      <c r="AG59" s="42">
        <v>8.000000000000016</v>
      </c>
      <c r="AH59" s="42">
        <v>8.000000000000016</v>
      </c>
      <c r="AI59" s="42">
        <v>8.000000000000016</v>
      </c>
      <c r="AJ59" s="42">
        <v>8.000000000000016</v>
      </c>
      <c r="AK59" s="43">
        <v>8.000000000000016</v>
      </c>
      <c r="AL59" s="44"/>
      <c r="AM59" s="45"/>
      <c r="AN59" s="53">
        <v>8.000000000000016</v>
      </c>
      <c r="AO59" s="47">
        <f t="shared" si="13"/>
        <v>180.00000000000043</v>
      </c>
      <c r="AP59" s="48">
        <v>4.000000000000008</v>
      </c>
      <c r="AQ59" s="48"/>
      <c r="AR59" s="48"/>
      <c r="AS59" s="48"/>
      <c r="AT59" s="48"/>
      <c r="AU59" s="48"/>
      <c r="AV59" s="48">
        <v>24.00000000000005</v>
      </c>
      <c r="AW59" s="48"/>
      <c r="AX59" s="48"/>
      <c r="AY59" s="48"/>
      <c r="AZ59" s="48"/>
      <c r="BA59" s="48"/>
      <c r="BB59" s="49">
        <v>1</v>
      </c>
      <c r="BC59" s="50">
        <f t="shared" si="14"/>
        <v>184.00000000000043</v>
      </c>
      <c r="BD59" s="50">
        <f t="shared" si="15"/>
        <v>0</v>
      </c>
      <c r="BE59" s="50">
        <f t="shared" si="16"/>
        <v>0</v>
      </c>
      <c r="BF59" s="48">
        <v>43.716666666666669</v>
      </c>
      <c r="BG59" s="48"/>
      <c r="BH59" s="48"/>
      <c r="BI59" s="48"/>
      <c r="BJ59" s="48">
        <v>5.5</v>
      </c>
      <c r="BK59" s="48"/>
      <c r="BL59" s="51">
        <f t="shared" si="17"/>
        <v>49.216666666666669</v>
      </c>
      <c r="BM59" s="51">
        <f t="shared" si="18"/>
        <v>82.075000000000003</v>
      </c>
      <c r="BN59" s="52"/>
    </row>
    <row r="60" spans="1:66" s="4" customFormat="1" ht="15.75">
      <c r="A60" s="36">
        <v>45</v>
      </c>
      <c r="B60" s="37">
        <v>51</v>
      </c>
      <c r="C60" s="38">
        <v>51</v>
      </c>
      <c r="D60" s="196" t="s">
        <v>283</v>
      </c>
      <c r="E60" s="200" t="s">
        <v>216</v>
      </c>
      <c r="F60" s="207" t="s">
        <v>56</v>
      </c>
      <c r="G60" s="39"/>
      <c r="H60" s="41" t="s">
        <v>43</v>
      </c>
      <c r="I60" s="38" t="s">
        <v>44</v>
      </c>
      <c r="J60" s="42"/>
      <c r="K60" s="42"/>
      <c r="L60" s="42">
        <v>8.000000000000016</v>
      </c>
      <c r="M60" s="42">
        <v>8.000000000000016</v>
      </c>
      <c r="N60" s="42">
        <v>8.000000000000016</v>
      </c>
      <c r="O60" s="42">
        <v>8.000000000000016</v>
      </c>
      <c r="P60" s="42">
        <v>8.000000000000016</v>
      </c>
      <c r="Q60" s="42"/>
      <c r="R60" s="42"/>
      <c r="S60" s="42">
        <v>8.000000000000016</v>
      </c>
      <c r="T60" s="42">
        <v>8.000000000000016</v>
      </c>
      <c r="U60" s="42">
        <v>8.000000000000016</v>
      </c>
      <c r="V60" s="42">
        <v>8.000000000000016</v>
      </c>
      <c r="W60" s="43">
        <v>8.000000000000016</v>
      </c>
      <c r="X60" s="42"/>
      <c r="Y60" s="42"/>
      <c r="Z60" s="42">
        <v>8.000000000000016</v>
      </c>
      <c r="AA60" s="42">
        <v>8.000000000000016</v>
      </c>
      <c r="AB60" s="42">
        <v>8.000000000000016</v>
      </c>
      <c r="AC60" s="42">
        <v>8.000000000000016</v>
      </c>
      <c r="AD60" s="42">
        <v>8.000000000000016</v>
      </c>
      <c r="AE60" s="42"/>
      <c r="AF60" s="42"/>
      <c r="AG60" s="42">
        <v>8.000000000000016</v>
      </c>
      <c r="AH60" s="42">
        <v>8.000000000000016</v>
      </c>
      <c r="AI60" s="42">
        <v>8.000000000000016</v>
      </c>
      <c r="AJ60" s="42">
        <v>8.000000000000016</v>
      </c>
      <c r="AK60" s="43">
        <v>8.000000000000016</v>
      </c>
      <c r="AL60" s="44"/>
      <c r="AM60" s="45"/>
      <c r="AN60" s="53">
        <v>8.000000000000016</v>
      </c>
      <c r="AO60" s="47">
        <f t="shared" si="13"/>
        <v>168.0000000000004</v>
      </c>
      <c r="AP60" s="48"/>
      <c r="AQ60" s="48"/>
      <c r="AR60" s="48"/>
      <c r="AS60" s="48"/>
      <c r="AT60" s="48"/>
      <c r="AU60" s="48"/>
      <c r="AV60" s="48">
        <v>40.000000000000078</v>
      </c>
      <c r="AW60" s="48"/>
      <c r="AX60" s="48"/>
      <c r="AY60" s="48"/>
      <c r="AZ60" s="48"/>
      <c r="BA60" s="48"/>
      <c r="BB60" s="49">
        <v>1</v>
      </c>
      <c r="BC60" s="50">
        <f t="shared" si="14"/>
        <v>168.0000000000004</v>
      </c>
      <c r="BD60" s="50">
        <f t="shared" si="15"/>
        <v>0</v>
      </c>
      <c r="BE60" s="50">
        <f t="shared" si="16"/>
        <v>0</v>
      </c>
      <c r="BF60" s="48"/>
      <c r="BG60" s="48"/>
      <c r="BH60" s="48"/>
      <c r="BI60" s="48"/>
      <c r="BJ60" s="48"/>
      <c r="BK60" s="48"/>
      <c r="BL60" s="51">
        <f t="shared" si="17"/>
        <v>0</v>
      </c>
      <c r="BM60" s="51">
        <f t="shared" si="18"/>
        <v>0</v>
      </c>
      <c r="BN60" s="52"/>
    </row>
    <row r="61" spans="1:66" s="4" customFormat="1" ht="15.75">
      <c r="A61" s="36">
        <v>45</v>
      </c>
      <c r="B61" s="37">
        <v>52</v>
      </c>
      <c r="C61" s="38">
        <v>52</v>
      </c>
      <c r="D61" s="196" t="s">
        <v>284</v>
      </c>
      <c r="E61" s="200" t="s">
        <v>217</v>
      </c>
      <c r="F61" s="207" t="s">
        <v>52</v>
      </c>
      <c r="G61" s="39"/>
      <c r="H61" s="41" t="s">
        <v>43</v>
      </c>
      <c r="I61" s="38" t="s">
        <v>44</v>
      </c>
      <c r="J61" s="42">
        <v>8.000000000000016</v>
      </c>
      <c r="K61" s="42"/>
      <c r="L61" s="42">
        <v>8.000000000000016</v>
      </c>
      <c r="M61" s="42">
        <v>8.000000000000016</v>
      </c>
      <c r="N61" s="42">
        <v>8.000000000000016</v>
      </c>
      <c r="O61" s="42">
        <v>8.000000000000016</v>
      </c>
      <c r="P61" s="42">
        <v>8.000000000000016</v>
      </c>
      <c r="Q61" s="42"/>
      <c r="R61" s="42"/>
      <c r="S61" s="42">
        <v>8.000000000000016</v>
      </c>
      <c r="T61" s="42">
        <v>8.000000000000016</v>
      </c>
      <c r="U61" s="42"/>
      <c r="V61" s="42">
        <v>8.000000000000016</v>
      </c>
      <c r="W61" s="43">
        <v>8.000000000000016</v>
      </c>
      <c r="X61" s="42"/>
      <c r="Y61" s="42"/>
      <c r="Z61" s="42">
        <v>8.000000000000016</v>
      </c>
      <c r="AA61" s="42">
        <v>8.000000000000016</v>
      </c>
      <c r="AB61" s="42"/>
      <c r="AC61" s="42">
        <v>8.000000000000016</v>
      </c>
      <c r="AD61" s="42">
        <v>8.000000000000016</v>
      </c>
      <c r="AE61" s="42"/>
      <c r="AF61" s="42"/>
      <c r="AG61" s="42">
        <v>8.000000000000016</v>
      </c>
      <c r="AH61" s="42">
        <v>8.000000000000016</v>
      </c>
      <c r="AI61" s="42">
        <v>8.000000000000016</v>
      </c>
      <c r="AJ61" s="42">
        <v>8.000000000000016</v>
      </c>
      <c r="AK61" s="43">
        <v>8.000000000000016</v>
      </c>
      <c r="AL61" s="44">
        <v>8.000000000000016</v>
      </c>
      <c r="AM61" s="45"/>
      <c r="AN61" s="53">
        <v>8.000000000000016</v>
      </c>
      <c r="AO61" s="47">
        <f t="shared" si="13"/>
        <v>168.0000000000004</v>
      </c>
      <c r="AP61" s="48">
        <v>16.000000000000032</v>
      </c>
      <c r="AQ61" s="48"/>
      <c r="AR61" s="48"/>
      <c r="AS61" s="48"/>
      <c r="AT61" s="48"/>
      <c r="AU61" s="48"/>
      <c r="AV61" s="48">
        <v>24.00000000000005</v>
      </c>
      <c r="AW61" s="48"/>
      <c r="AX61" s="48"/>
      <c r="AY61" s="48"/>
      <c r="AZ61" s="48"/>
      <c r="BA61" s="48"/>
      <c r="BB61" s="49">
        <v>1</v>
      </c>
      <c r="BC61" s="50">
        <f t="shared" si="14"/>
        <v>184.00000000000043</v>
      </c>
      <c r="BD61" s="50">
        <f t="shared" si="15"/>
        <v>0</v>
      </c>
      <c r="BE61" s="50">
        <f t="shared" si="16"/>
        <v>0</v>
      </c>
      <c r="BF61" s="48">
        <v>18.533333333333331</v>
      </c>
      <c r="BG61" s="48"/>
      <c r="BH61" s="48"/>
      <c r="BI61" s="48"/>
      <c r="BJ61" s="48">
        <v>2</v>
      </c>
      <c r="BK61" s="48"/>
      <c r="BL61" s="51">
        <f t="shared" si="17"/>
        <v>20.533333333333331</v>
      </c>
      <c r="BM61" s="51">
        <f t="shared" si="18"/>
        <v>33.799999999999997</v>
      </c>
      <c r="BN61" s="52"/>
    </row>
    <row r="62" spans="1:66" s="4" customFormat="1" ht="15.75">
      <c r="A62" s="36">
        <v>45</v>
      </c>
      <c r="B62" s="37">
        <v>53</v>
      </c>
      <c r="C62" s="38">
        <v>53</v>
      </c>
      <c r="D62" s="196" t="s">
        <v>285</v>
      </c>
      <c r="E62" s="200" t="s">
        <v>218</v>
      </c>
      <c r="F62" s="207" t="s">
        <v>51</v>
      </c>
      <c r="G62" s="39"/>
      <c r="H62" s="41" t="s">
        <v>43</v>
      </c>
      <c r="I62" s="38" t="s">
        <v>44</v>
      </c>
      <c r="J62" s="42"/>
      <c r="K62" s="42"/>
      <c r="L62" s="42">
        <v>8.000000000000016</v>
      </c>
      <c r="M62" s="42">
        <v>8.000000000000016</v>
      </c>
      <c r="N62" s="42">
        <v>8.000000000000016</v>
      </c>
      <c r="O62" s="42">
        <v>8.000000000000016</v>
      </c>
      <c r="P62" s="42">
        <v>8.000000000000016</v>
      </c>
      <c r="Q62" s="42">
        <v>8.000000000000016</v>
      </c>
      <c r="R62" s="42"/>
      <c r="S62" s="42">
        <v>8.000000000000016</v>
      </c>
      <c r="T62" s="42">
        <v>8.000000000000016</v>
      </c>
      <c r="U62" s="42">
        <v>8.000000000000016</v>
      </c>
      <c r="V62" s="42"/>
      <c r="W62" s="43">
        <v>8.000000000000016</v>
      </c>
      <c r="X62" s="42">
        <v>8.000000000000016</v>
      </c>
      <c r="Y62" s="42"/>
      <c r="Z62" s="42">
        <v>8.000000000000016</v>
      </c>
      <c r="AA62" s="42">
        <v>8.000000000000016</v>
      </c>
      <c r="AB62" s="42">
        <v>8.000000000000016</v>
      </c>
      <c r="AC62" s="42">
        <v>8.000000000000016</v>
      </c>
      <c r="AD62" s="42">
        <v>8.000000000000016</v>
      </c>
      <c r="AE62" s="42"/>
      <c r="AF62" s="42"/>
      <c r="AG62" s="42">
        <v>8.000000000000016</v>
      </c>
      <c r="AH62" s="42">
        <v>8.000000000000016</v>
      </c>
      <c r="AI62" s="42">
        <v>8.000000000000016</v>
      </c>
      <c r="AJ62" s="42">
        <v>8.000000000000016</v>
      </c>
      <c r="AK62" s="43">
        <v>8.000000000000016</v>
      </c>
      <c r="AL62" s="44"/>
      <c r="AM62" s="45"/>
      <c r="AN62" s="53">
        <v>8.000000000000016</v>
      </c>
      <c r="AO62" s="47">
        <f t="shared" si="13"/>
        <v>176.00000000000043</v>
      </c>
      <c r="AP62" s="48">
        <v>8.000000000000016</v>
      </c>
      <c r="AQ62" s="48"/>
      <c r="AR62" s="48"/>
      <c r="AS62" s="48"/>
      <c r="AT62" s="48"/>
      <c r="AU62" s="48"/>
      <c r="AV62" s="48">
        <v>24.00000000000005</v>
      </c>
      <c r="AW62" s="48"/>
      <c r="AX62" s="48"/>
      <c r="AY62" s="48"/>
      <c r="AZ62" s="48"/>
      <c r="BA62" s="48"/>
      <c r="BB62" s="49">
        <v>1</v>
      </c>
      <c r="BC62" s="50">
        <f t="shared" si="14"/>
        <v>184.00000000000045</v>
      </c>
      <c r="BD62" s="50">
        <f t="shared" si="15"/>
        <v>0</v>
      </c>
      <c r="BE62" s="50">
        <f t="shared" si="16"/>
        <v>0</v>
      </c>
      <c r="BF62" s="48">
        <v>4.8166666666666664</v>
      </c>
      <c r="BG62" s="48"/>
      <c r="BH62" s="48"/>
      <c r="BI62" s="48"/>
      <c r="BJ62" s="48"/>
      <c r="BK62" s="48"/>
      <c r="BL62" s="51">
        <f t="shared" si="17"/>
        <v>4.8166666666666664</v>
      </c>
      <c r="BM62" s="51">
        <f t="shared" si="18"/>
        <v>7.2249999999999996</v>
      </c>
      <c r="BN62" s="52"/>
    </row>
    <row r="63" spans="1:66" s="4" customFormat="1" ht="15.75">
      <c r="A63" s="36">
        <v>45</v>
      </c>
      <c r="B63" s="37">
        <v>54</v>
      </c>
      <c r="C63" s="38">
        <v>54</v>
      </c>
      <c r="D63" s="196" t="s">
        <v>286</v>
      </c>
      <c r="E63" s="200" t="s">
        <v>219</v>
      </c>
      <c r="F63" s="207" t="s">
        <v>55</v>
      </c>
      <c r="G63" s="40">
        <v>39083</v>
      </c>
      <c r="H63" s="41" t="s">
        <v>43</v>
      </c>
      <c r="I63" s="38" t="s">
        <v>44</v>
      </c>
      <c r="J63" s="42"/>
      <c r="K63" s="42"/>
      <c r="L63" s="42">
        <v>8.000000000000016</v>
      </c>
      <c r="M63" s="42">
        <v>8.000000000000016</v>
      </c>
      <c r="N63" s="42">
        <v>8.000000000000016</v>
      </c>
      <c r="O63" s="42">
        <v>8.000000000000016</v>
      </c>
      <c r="P63" s="42">
        <v>8.000000000000016</v>
      </c>
      <c r="Q63" s="42"/>
      <c r="R63" s="42"/>
      <c r="S63" s="42">
        <v>8.000000000000016</v>
      </c>
      <c r="T63" s="42">
        <v>8.000000000000016</v>
      </c>
      <c r="U63" s="42">
        <v>8.000000000000016</v>
      </c>
      <c r="V63" s="42">
        <v>8.000000000000016</v>
      </c>
      <c r="W63" s="43">
        <v>8.000000000000016</v>
      </c>
      <c r="X63" s="42"/>
      <c r="Y63" s="42"/>
      <c r="Z63" s="42">
        <v>8.000000000000016</v>
      </c>
      <c r="AA63" s="42">
        <v>8.000000000000016</v>
      </c>
      <c r="AB63" s="42">
        <v>8.000000000000016</v>
      </c>
      <c r="AC63" s="42">
        <v>8.000000000000016</v>
      </c>
      <c r="AD63" s="42">
        <v>8.000000000000016</v>
      </c>
      <c r="AE63" s="42"/>
      <c r="AF63" s="42"/>
      <c r="AG63" s="42">
        <v>8.000000000000016</v>
      </c>
      <c r="AH63" s="42">
        <v>8.000000000000016</v>
      </c>
      <c r="AI63" s="42"/>
      <c r="AJ63" s="42"/>
      <c r="AK63" s="43"/>
      <c r="AL63" s="44"/>
      <c r="AM63" s="45"/>
      <c r="AN63" s="53">
        <v>8.000000000000016</v>
      </c>
      <c r="AO63" s="47">
        <f t="shared" si="13"/>
        <v>144.00000000000031</v>
      </c>
      <c r="AP63" s="48">
        <v>24.00000000000005</v>
      </c>
      <c r="AQ63" s="48"/>
      <c r="AR63" s="48"/>
      <c r="AS63" s="48"/>
      <c r="AT63" s="48"/>
      <c r="AU63" s="48"/>
      <c r="AV63" s="48">
        <v>40.000000000000078</v>
      </c>
      <c r="AW63" s="48"/>
      <c r="AX63" s="48"/>
      <c r="AY63" s="48"/>
      <c r="AZ63" s="48"/>
      <c r="BA63" s="48"/>
      <c r="BB63" s="49">
        <v>1</v>
      </c>
      <c r="BC63" s="50">
        <f t="shared" si="14"/>
        <v>168.00000000000037</v>
      </c>
      <c r="BD63" s="50">
        <f t="shared" si="15"/>
        <v>0</v>
      </c>
      <c r="BE63" s="50">
        <f t="shared" si="16"/>
        <v>0</v>
      </c>
      <c r="BF63" s="48"/>
      <c r="BG63" s="48"/>
      <c r="BH63" s="48"/>
      <c r="BI63" s="48"/>
      <c r="BJ63" s="48"/>
      <c r="BK63" s="48"/>
      <c r="BL63" s="51">
        <f t="shared" si="17"/>
        <v>0</v>
      </c>
      <c r="BM63" s="51">
        <f t="shared" si="18"/>
        <v>0</v>
      </c>
      <c r="BN63" s="52"/>
    </row>
    <row r="64" spans="1:66" s="4" customFormat="1" ht="15.75">
      <c r="A64" s="36">
        <v>45</v>
      </c>
      <c r="B64" s="37">
        <v>55</v>
      </c>
      <c r="C64" s="38">
        <v>55</v>
      </c>
      <c r="D64" s="196" t="s">
        <v>287</v>
      </c>
      <c r="E64" s="200" t="s">
        <v>220</v>
      </c>
      <c r="F64" s="207" t="s">
        <v>57</v>
      </c>
      <c r="G64" s="39"/>
      <c r="H64" s="41" t="s">
        <v>43</v>
      </c>
      <c r="I64" s="38" t="s">
        <v>44</v>
      </c>
      <c r="J64" s="42"/>
      <c r="K64" s="42"/>
      <c r="L64" s="42">
        <v>8.000000000000016</v>
      </c>
      <c r="M64" s="42">
        <v>8.000000000000016</v>
      </c>
      <c r="N64" s="42">
        <v>8.000000000000016</v>
      </c>
      <c r="O64" s="42">
        <v>8.000000000000016</v>
      </c>
      <c r="P64" s="42">
        <v>8.000000000000016</v>
      </c>
      <c r="Q64" s="42"/>
      <c r="R64" s="42"/>
      <c r="S64" s="42">
        <v>8.000000000000016</v>
      </c>
      <c r="T64" s="42">
        <v>8.000000000000016</v>
      </c>
      <c r="U64" s="42">
        <v>8.000000000000016</v>
      </c>
      <c r="V64" s="42">
        <v>8.000000000000016</v>
      </c>
      <c r="W64" s="43">
        <v>8.000000000000016</v>
      </c>
      <c r="X64" s="42"/>
      <c r="Y64" s="42"/>
      <c r="Z64" s="42">
        <v>8.000000000000016</v>
      </c>
      <c r="AA64" s="42">
        <v>8.000000000000016</v>
      </c>
      <c r="AB64" s="42">
        <v>8.000000000000016</v>
      </c>
      <c r="AC64" s="42">
        <v>8.000000000000016</v>
      </c>
      <c r="AD64" s="42">
        <v>8.000000000000016</v>
      </c>
      <c r="AE64" s="42"/>
      <c r="AF64" s="42"/>
      <c r="AG64" s="42">
        <v>8.000000000000016</v>
      </c>
      <c r="AH64" s="42">
        <v>8.000000000000016</v>
      </c>
      <c r="AI64" s="42"/>
      <c r="AJ64" s="42">
        <v>8.000000000000016</v>
      </c>
      <c r="AK64" s="43">
        <v>8.000000000000016</v>
      </c>
      <c r="AL64" s="44"/>
      <c r="AM64" s="45"/>
      <c r="AN64" s="53">
        <v>8.000000000000016</v>
      </c>
      <c r="AO64" s="47">
        <f t="shared" si="13"/>
        <v>160.00000000000037</v>
      </c>
      <c r="AP64" s="48">
        <v>8.000000000000016</v>
      </c>
      <c r="AQ64" s="48"/>
      <c r="AR64" s="48"/>
      <c r="AS64" s="48"/>
      <c r="AT64" s="48"/>
      <c r="AU64" s="48"/>
      <c r="AV64" s="48">
        <v>40.000000000000078</v>
      </c>
      <c r="AW64" s="48"/>
      <c r="AX64" s="48"/>
      <c r="AY64" s="48"/>
      <c r="AZ64" s="48"/>
      <c r="BA64" s="48"/>
      <c r="BB64" s="49">
        <v>1</v>
      </c>
      <c r="BC64" s="50">
        <f t="shared" si="14"/>
        <v>168.0000000000004</v>
      </c>
      <c r="BD64" s="50">
        <f t="shared" si="15"/>
        <v>0</v>
      </c>
      <c r="BE64" s="50">
        <f t="shared" si="16"/>
        <v>0</v>
      </c>
      <c r="BF64" s="48"/>
      <c r="BG64" s="48"/>
      <c r="BH64" s="48"/>
      <c r="BI64" s="48"/>
      <c r="BJ64" s="48"/>
      <c r="BK64" s="48"/>
      <c r="BL64" s="51">
        <f t="shared" si="17"/>
        <v>0</v>
      </c>
      <c r="BM64" s="51">
        <f t="shared" si="18"/>
        <v>0</v>
      </c>
      <c r="BN64" s="52"/>
    </row>
    <row r="65" spans="1:66" s="4" customFormat="1" ht="15.75">
      <c r="A65" s="36">
        <v>45</v>
      </c>
      <c r="B65" s="37">
        <v>56</v>
      </c>
      <c r="C65" s="38">
        <v>56</v>
      </c>
      <c r="D65" s="196" t="s">
        <v>288</v>
      </c>
      <c r="E65" s="200" t="s">
        <v>221</v>
      </c>
      <c r="F65" s="207" t="s">
        <v>54</v>
      </c>
      <c r="G65" s="40">
        <v>39238</v>
      </c>
      <c r="H65" s="41" t="s">
        <v>43</v>
      </c>
      <c r="I65" s="38" t="s">
        <v>44</v>
      </c>
      <c r="J65" s="42">
        <v>8.000000000000016</v>
      </c>
      <c r="K65" s="42"/>
      <c r="L65" s="42">
        <v>8.000000000000016</v>
      </c>
      <c r="M65" s="42">
        <v>8.000000000000016</v>
      </c>
      <c r="N65" s="42">
        <v>8.000000000000016</v>
      </c>
      <c r="O65" s="42">
        <v>8.000000000000016</v>
      </c>
      <c r="P65" s="42">
        <v>8.000000000000016</v>
      </c>
      <c r="Q65" s="42">
        <v>8.000000000000016</v>
      </c>
      <c r="R65" s="42"/>
      <c r="S65" s="42">
        <v>8.000000000000016</v>
      </c>
      <c r="T65" s="42">
        <v>8.000000000000016</v>
      </c>
      <c r="U65" s="42">
        <v>8.000000000000016</v>
      </c>
      <c r="V65" s="42">
        <v>8.000000000000016</v>
      </c>
      <c r="W65" s="43">
        <v>8.000000000000016</v>
      </c>
      <c r="X65" s="42">
        <v>8.000000000000016</v>
      </c>
      <c r="Y65" s="42"/>
      <c r="Z65" s="42">
        <v>8.000000000000016</v>
      </c>
      <c r="AA65" s="42">
        <v>8.000000000000016</v>
      </c>
      <c r="AB65" s="42">
        <v>8.000000000000016</v>
      </c>
      <c r="AC65" s="42">
        <v>8.000000000000016</v>
      </c>
      <c r="AD65" s="42">
        <v>8.000000000000016</v>
      </c>
      <c r="AE65" s="42">
        <v>8.000000000000016</v>
      </c>
      <c r="AF65" s="42"/>
      <c r="AG65" s="42">
        <v>8.000000000000016</v>
      </c>
      <c r="AH65" s="42">
        <v>8.000000000000016</v>
      </c>
      <c r="AI65" s="42">
        <v>8.000000000000016</v>
      </c>
      <c r="AJ65" s="42">
        <v>8.000000000000016</v>
      </c>
      <c r="AK65" s="43">
        <v>8.000000000000016</v>
      </c>
      <c r="AL65" s="44">
        <v>8.000000000000016</v>
      </c>
      <c r="AM65" s="45"/>
      <c r="AN65" s="53">
        <v>8.000000000000016</v>
      </c>
      <c r="AO65" s="47">
        <f t="shared" si="13"/>
        <v>208.00000000000054</v>
      </c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9">
        <v>1</v>
      </c>
      <c r="BC65" s="50">
        <f t="shared" si="14"/>
        <v>208.00000000000054</v>
      </c>
      <c r="BD65" s="50">
        <f t="shared" si="15"/>
        <v>0</v>
      </c>
      <c r="BE65" s="50">
        <f t="shared" si="16"/>
        <v>0</v>
      </c>
      <c r="BF65" s="48">
        <v>42</v>
      </c>
      <c r="BG65" s="48">
        <v>9</v>
      </c>
      <c r="BH65" s="48">
        <v>4</v>
      </c>
      <c r="BI65" s="48">
        <v>14</v>
      </c>
      <c r="BJ65" s="48">
        <v>3</v>
      </c>
      <c r="BK65" s="48"/>
      <c r="BL65" s="51">
        <f t="shared" si="17"/>
        <v>72</v>
      </c>
      <c r="BM65" s="51">
        <f t="shared" si="18"/>
        <v>133.94999999999999</v>
      </c>
      <c r="BN65" s="52"/>
    </row>
    <row r="66" spans="1:66" s="4" customFormat="1" ht="15.75">
      <c r="A66" s="36">
        <v>45</v>
      </c>
      <c r="B66" s="37">
        <v>57</v>
      </c>
      <c r="C66" s="38">
        <v>57</v>
      </c>
      <c r="D66" s="196" t="s">
        <v>289</v>
      </c>
      <c r="E66" s="200" t="s">
        <v>222</v>
      </c>
      <c r="F66" s="207" t="s">
        <v>50</v>
      </c>
      <c r="G66" s="40">
        <v>39412</v>
      </c>
      <c r="H66" s="41" t="s">
        <v>43</v>
      </c>
      <c r="I66" s="38" t="s">
        <v>44</v>
      </c>
      <c r="J66" s="42"/>
      <c r="K66" s="42"/>
      <c r="L66" s="42">
        <v>8.000000000000016</v>
      </c>
      <c r="M66" s="42">
        <v>8.000000000000016</v>
      </c>
      <c r="N66" s="42">
        <v>8.000000000000016</v>
      </c>
      <c r="O66" s="42">
        <v>8.000000000000016</v>
      </c>
      <c r="P66" s="42">
        <v>8.000000000000016</v>
      </c>
      <c r="Q66" s="42"/>
      <c r="R66" s="42"/>
      <c r="S66" s="42">
        <v>8.000000000000016</v>
      </c>
      <c r="T66" s="42">
        <v>8.000000000000016</v>
      </c>
      <c r="U66" s="42">
        <v>8.000000000000016</v>
      </c>
      <c r="V66" s="42">
        <v>8.000000000000016</v>
      </c>
      <c r="W66" s="43">
        <v>8.000000000000016</v>
      </c>
      <c r="X66" s="42"/>
      <c r="Y66" s="42"/>
      <c r="Z66" s="42">
        <v>8.000000000000016</v>
      </c>
      <c r="AA66" s="42">
        <v>8.000000000000016</v>
      </c>
      <c r="AB66" s="42">
        <v>8.000000000000016</v>
      </c>
      <c r="AC66" s="42">
        <v>8.000000000000016</v>
      </c>
      <c r="AD66" s="42">
        <v>8.000000000000016</v>
      </c>
      <c r="AE66" s="42"/>
      <c r="AF66" s="42"/>
      <c r="AG66" s="42">
        <v>8.000000000000016</v>
      </c>
      <c r="AH66" s="42">
        <v>8.000000000000016</v>
      </c>
      <c r="AI66" s="42">
        <v>8.000000000000016</v>
      </c>
      <c r="AJ66" s="42">
        <v>8.000000000000016</v>
      </c>
      <c r="AK66" s="43">
        <v>8.000000000000016</v>
      </c>
      <c r="AL66" s="44"/>
      <c r="AM66" s="45"/>
      <c r="AN66" s="53">
        <v>8.000000000000016</v>
      </c>
      <c r="AO66" s="47">
        <f t="shared" si="13"/>
        <v>168.0000000000004</v>
      </c>
      <c r="AP66" s="48"/>
      <c r="AQ66" s="48"/>
      <c r="AR66" s="48"/>
      <c r="AS66" s="48"/>
      <c r="AT66" s="48"/>
      <c r="AU66" s="48"/>
      <c r="AV66" s="48">
        <v>40.000000000000078</v>
      </c>
      <c r="AW66" s="48"/>
      <c r="AX66" s="48"/>
      <c r="AY66" s="48"/>
      <c r="AZ66" s="48"/>
      <c r="BA66" s="48"/>
      <c r="BB66" s="49">
        <v>1</v>
      </c>
      <c r="BC66" s="50">
        <f t="shared" si="14"/>
        <v>168.0000000000004</v>
      </c>
      <c r="BD66" s="50">
        <f t="shared" si="15"/>
        <v>0</v>
      </c>
      <c r="BE66" s="50">
        <f t="shared" si="16"/>
        <v>0</v>
      </c>
      <c r="BF66" s="48"/>
      <c r="BG66" s="48"/>
      <c r="BH66" s="48"/>
      <c r="BI66" s="48"/>
      <c r="BJ66" s="48"/>
      <c r="BK66" s="48"/>
      <c r="BL66" s="51">
        <f t="shared" si="17"/>
        <v>0</v>
      </c>
      <c r="BM66" s="51">
        <f t="shared" si="18"/>
        <v>0</v>
      </c>
      <c r="BN66" s="52"/>
    </row>
    <row r="67" spans="1:66" s="4" customFormat="1" ht="15.75">
      <c r="A67" s="36">
        <v>45</v>
      </c>
      <c r="B67" s="37">
        <v>58</v>
      </c>
      <c r="C67" s="38">
        <v>58</v>
      </c>
      <c r="D67" s="196" t="s">
        <v>290</v>
      </c>
      <c r="E67" s="200" t="s">
        <v>223</v>
      </c>
      <c r="F67" s="207" t="s">
        <v>58</v>
      </c>
      <c r="G67" s="39"/>
      <c r="H67" s="41" t="s">
        <v>43</v>
      </c>
      <c r="I67" s="38" t="s">
        <v>44</v>
      </c>
      <c r="J67" s="42"/>
      <c r="K67" s="42"/>
      <c r="L67" s="42">
        <v>8.000000000000016</v>
      </c>
      <c r="M67" s="42">
        <v>8.000000000000016</v>
      </c>
      <c r="N67" s="42">
        <v>8.000000000000016</v>
      </c>
      <c r="O67" s="42">
        <v>8.000000000000016</v>
      </c>
      <c r="P67" s="42">
        <v>8.000000000000016</v>
      </c>
      <c r="Q67" s="42"/>
      <c r="R67" s="42"/>
      <c r="S67" s="42">
        <v>8.000000000000016</v>
      </c>
      <c r="T67" s="42">
        <v>8.000000000000016</v>
      </c>
      <c r="U67" s="42">
        <v>8.000000000000016</v>
      </c>
      <c r="V67" s="42">
        <v>8.000000000000016</v>
      </c>
      <c r="W67" s="43">
        <v>8.000000000000016</v>
      </c>
      <c r="X67" s="42"/>
      <c r="Y67" s="42"/>
      <c r="Z67" s="42">
        <v>8.000000000000016</v>
      </c>
      <c r="AA67" s="42">
        <v>8.000000000000016</v>
      </c>
      <c r="AB67" s="42">
        <v>8.000000000000016</v>
      </c>
      <c r="AC67" s="42">
        <v>8.000000000000016</v>
      </c>
      <c r="AD67" s="42">
        <v>8.000000000000016</v>
      </c>
      <c r="AE67" s="42"/>
      <c r="AF67" s="42"/>
      <c r="AG67" s="42">
        <v>8.000000000000016</v>
      </c>
      <c r="AH67" s="42">
        <v>8.000000000000016</v>
      </c>
      <c r="AI67" s="42">
        <v>8.000000000000016</v>
      </c>
      <c r="AJ67" s="42">
        <v>8.000000000000016</v>
      </c>
      <c r="AK67" s="43">
        <v>8.000000000000016</v>
      </c>
      <c r="AL67" s="44"/>
      <c r="AM67" s="45"/>
      <c r="AN67" s="53">
        <v>8.000000000000016</v>
      </c>
      <c r="AO67" s="47">
        <f t="shared" si="13"/>
        <v>168.0000000000004</v>
      </c>
      <c r="AP67" s="48"/>
      <c r="AQ67" s="48"/>
      <c r="AR67" s="48"/>
      <c r="AS67" s="48"/>
      <c r="AT67" s="48"/>
      <c r="AU67" s="48"/>
      <c r="AV67" s="48">
        <v>40.000000000000078</v>
      </c>
      <c r="AW67" s="48"/>
      <c r="AX67" s="48"/>
      <c r="AY67" s="48"/>
      <c r="AZ67" s="48"/>
      <c r="BA67" s="48"/>
      <c r="BB67" s="49">
        <v>1</v>
      </c>
      <c r="BC67" s="50">
        <f t="shared" si="14"/>
        <v>168.0000000000004</v>
      </c>
      <c r="BD67" s="50">
        <f t="shared" si="15"/>
        <v>0</v>
      </c>
      <c r="BE67" s="50">
        <f t="shared" si="16"/>
        <v>0</v>
      </c>
      <c r="BF67" s="48"/>
      <c r="BG67" s="48"/>
      <c r="BH67" s="48"/>
      <c r="BI67" s="48"/>
      <c r="BJ67" s="48"/>
      <c r="BK67" s="48"/>
      <c r="BL67" s="51">
        <f t="shared" si="17"/>
        <v>0</v>
      </c>
      <c r="BM67" s="51">
        <f t="shared" si="18"/>
        <v>0</v>
      </c>
      <c r="BN67" s="52"/>
    </row>
    <row r="68" spans="1:66" s="4" customFormat="1" ht="15.75">
      <c r="A68" s="36">
        <v>45</v>
      </c>
      <c r="B68" s="37">
        <v>59</v>
      </c>
      <c r="C68" s="38">
        <v>59</v>
      </c>
      <c r="D68" s="197" t="s">
        <v>291</v>
      </c>
      <c r="E68" s="201" t="s">
        <v>224</v>
      </c>
      <c r="F68" s="209" t="s">
        <v>55</v>
      </c>
      <c r="G68" s="39"/>
      <c r="H68" s="41" t="s">
        <v>43</v>
      </c>
      <c r="I68" s="38" t="s">
        <v>44</v>
      </c>
      <c r="J68" s="42"/>
      <c r="K68" s="42"/>
      <c r="L68" s="42">
        <v>8.000000000000016</v>
      </c>
      <c r="M68" s="42">
        <v>8.000000000000016</v>
      </c>
      <c r="N68" s="42">
        <v>8.000000000000016</v>
      </c>
      <c r="O68" s="42">
        <v>8.000000000000016</v>
      </c>
      <c r="P68" s="42">
        <v>8.000000000000016</v>
      </c>
      <c r="Q68" s="42"/>
      <c r="R68" s="42"/>
      <c r="S68" s="42">
        <v>8.000000000000016</v>
      </c>
      <c r="T68" s="42">
        <v>8.000000000000016</v>
      </c>
      <c r="U68" s="42">
        <v>8.000000000000016</v>
      </c>
      <c r="V68" s="42">
        <v>8.000000000000016</v>
      </c>
      <c r="W68" s="43">
        <v>8.000000000000016</v>
      </c>
      <c r="X68" s="42"/>
      <c r="Y68" s="42"/>
      <c r="Z68" s="42">
        <v>8.000000000000016</v>
      </c>
      <c r="AA68" s="42">
        <v>8.000000000000016</v>
      </c>
      <c r="AB68" s="42">
        <v>8.000000000000016</v>
      </c>
      <c r="AC68" s="42">
        <v>8.000000000000016</v>
      </c>
      <c r="AD68" s="42">
        <v>8.000000000000016</v>
      </c>
      <c r="AE68" s="42"/>
      <c r="AF68" s="42"/>
      <c r="AG68" s="42">
        <v>8.000000000000016</v>
      </c>
      <c r="AH68" s="42">
        <v>8.000000000000016</v>
      </c>
      <c r="AI68" s="42">
        <v>8.000000000000016</v>
      </c>
      <c r="AJ68" s="42">
        <v>8.000000000000016</v>
      </c>
      <c r="AK68" s="43">
        <v>8.000000000000016</v>
      </c>
      <c r="AL68" s="44"/>
      <c r="AM68" s="45"/>
      <c r="AN68" s="53">
        <v>8.000000000000016</v>
      </c>
      <c r="AO68" s="47">
        <f t="shared" si="13"/>
        <v>168.0000000000004</v>
      </c>
      <c r="AP68" s="48"/>
      <c r="AQ68" s="48"/>
      <c r="AR68" s="48"/>
      <c r="AS68" s="48"/>
      <c r="AT68" s="48"/>
      <c r="AU68" s="48"/>
      <c r="AV68" s="48">
        <v>40.000000000000078</v>
      </c>
      <c r="AW68" s="48"/>
      <c r="AX68" s="48"/>
      <c r="AY68" s="48"/>
      <c r="AZ68" s="48"/>
      <c r="BA68" s="48"/>
      <c r="BB68" s="49">
        <v>1</v>
      </c>
      <c r="BC68" s="50">
        <f t="shared" si="14"/>
        <v>168.0000000000004</v>
      </c>
      <c r="BD68" s="50">
        <f t="shared" si="15"/>
        <v>0</v>
      </c>
      <c r="BE68" s="50">
        <f t="shared" si="16"/>
        <v>0</v>
      </c>
      <c r="BF68" s="48"/>
      <c r="BG68" s="48"/>
      <c r="BH68" s="48"/>
      <c r="BI68" s="48"/>
      <c r="BJ68" s="48"/>
      <c r="BK68" s="48"/>
      <c r="BL68" s="51">
        <f t="shared" si="17"/>
        <v>0</v>
      </c>
      <c r="BM68" s="51">
        <f t="shared" si="18"/>
        <v>0</v>
      </c>
      <c r="BN68" s="52"/>
    </row>
    <row r="69" spans="1:66" s="3" customFormat="1" ht="24" customHeight="1">
      <c r="A69" s="24">
        <v>0</v>
      </c>
      <c r="B69" s="213" t="s">
        <v>57</v>
      </c>
      <c r="C69" s="250"/>
      <c r="D69" s="250"/>
      <c r="E69" s="250"/>
      <c r="F69" s="250"/>
      <c r="G69" s="251"/>
      <c r="H69" s="230" t="s">
        <v>40</v>
      </c>
      <c r="I69" s="231"/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7">
        <v>0</v>
      </c>
      <c r="X69" s="56">
        <v>0</v>
      </c>
      <c r="Y69" s="56">
        <v>0</v>
      </c>
      <c r="Z69" s="56">
        <v>0</v>
      </c>
      <c r="AA69" s="56">
        <v>0</v>
      </c>
      <c r="AB69" s="56">
        <v>0</v>
      </c>
      <c r="AC69" s="56">
        <v>0</v>
      </c>
      <c r="AD69" s="56">
        <v>0</v>
      </c>
      <c r="AE69" s="56">
        <v>0</v>
      </c>
      <c r="AF69" s="56">
        <v>0</v>
      </c>
      <c r="AG69" s="56">
        <v>0</v>
      </c>
      <c r="AH69" s="56">
        <v>0</v>
      </c>
      <c r="AI69" s="56">
        <v>0</v>
      </c>
      <c r="AJ69" s="56">
        <v>0</v>
      </c>
      <c r="AK69" s="57">
        <v>0</v>
      </c>
      <c r="AL69" s="58">
        <v>0</v>
      </c>
      <c r="AM69" s="59">
        <v>0</v>
      </c>
      <c r="AN69" s="60">
        <v>0</v>
      </c>
      <c r="AO69" s="30">
        <f t="shared" si="13"/>
        <v>0</v>
      </c>
      <c r="AP69" s="61">
        <v>0</v>
      </c>
      <c r="AQ69" s="61">
        <v>8.000000000000016</v>
      </c>
      <c r="AR69" s="61">
        <v>8.000000000000016</v>
      </c>
      <c r="AS69" s="61">
        <v>8.000000000000016</v>
      </c>
      <c r="AT69" s="61">
        <v>0</v>
      </c>
      <c r="AU69" s="61">
        <v>8.000000000000016</v>
      </c>
      <c r="AV69" s="61">
        <v>0</v>
      </c>
      <c r="AW69" s="61">
        <v>0</v>
      </c>
      <c r="AX69" s="61">
        <v>0</v>
      </c>
      <c r="AY69" s="61">
        <v>0</v>
      </c>
      <c r="AZ69" s="61">
        <v>0</v>
      </c>
      <c r="BA69" s="61">
        <v>120</v>
      </c>
      <c r="BB69" s="62">
        <v>1</v>
      </c>
      <c r="BC69" s="63">
        <f>SUBTOTAL(9,BC70)</f>
        <v>24.00000000000005</v>
      </c>
      <c r="BD69" s="63">
        <f>SUBTOTAL(9,BD70)</f>
        <v>8.000000000000016</v>
      </c>
      <c r="BE69" s="63">
        <f>SUBTOTAL(9,BE70)</f>
        <v>120</v>
      </c>
      <c r="BF69" s="61">
        <v>0</v>
      </c>
      <c r="BG69" s="61">
        <v>0</v>
      </c>
      <c r="BH69" s="61">
        <v>0</v>
      </c>
      <c r="BI69" s="61">
        <v>0</v>
      </c>
      <c r="BJ69" s="61">
        <v>0</v>
      </c>
      <c r="BK69" s="61">
        <v>0</v>
      </c>
      <c r="BL69" s="64">
        <f>SUBTOTAL(9,BL70)</f>
        <v>0</v>
      </c>
      <c r="BM69" s="64">
        <f>SUBTOTAL(9,BM70)</f>
        <v>0</v>
      </c>
      <c r="BN69" s="65"/>
    </row>
    <row r="70" spans="1:66" s="4" customFormat="1" ht="15.75">
      <c r="A70" s="36">
        <v>69</v>
      </c>
      <c r="B70" s="37">
        <v>60</v>
      </c>
      <c r="C70" s="38">
        <v>60</v>
      </c>
      <c r="D70" s="38" t="s">
        <v>292</v>
      </c>
      <c r="E70" s="195" t="s">
        <v>225</v>
      </c>
      <c r="F70" s="39" t="s">
        <v>45</v>
      </c>
      <c r="G70" s="40">
        <v>43771</v>
      </c>
      <c r="H70" s="41" t="s">
        <v>43</v>
      </c>
      <c r="I70" s="38" t="s">
        <v>44</v>
      </c>
      <c r="J70" s="42" t="s">
        <v>46</v>
      </c>
      <c r="K70" s="42" t="s">
        <v>46</v>
      </c>
      <c r="L70" s="42" t="s">
        <v>46</v>
      </c>
      <c r="M70" s="42" t="s">
        <v>46</v>
      </c>
      <c r="N70" s="42" t="s">
        <v>46</v>
      </c>
      <c r="O70" s="42" t="s">
        <v>46</v>
      </c>
      <c r="P70" s="42" t="s">
        <v>46</v>
      </c>
      <c r="Q70" s="42"/>
      <c r="R70" s="42"/>
      <c r="S70" s="42"/>
      <c r="T70" s="42"/>
      <c r="U70" s="42"/>
      <c r="V70" s="42"/>
      <c r="W70" s="43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3"/>
      <c r="AL70" s="44"/>
      <c r="AM70" s="45"/>
      <c r="AN70" s="53"/>
      <c r="AO70" s="47">
        <f t="shared" si="13"/>
        <v>0</v>
      </c>
      <c r="AP70" s="48"/>
      <c r="AQ70" s="48">
        <v>8.000000000000016</v>
      </c>
      <c r="AR70" s="48">
        <v>8.000000000000016</v>
      </c>
      <c r="AS70" s="48">
        <v>8.000000000000016</v>
      </c>
      <c r="AT70" s="48"/>
      <c r="AU70" s="48">
        <v>8.000000000000016</v>
      </c>
      <c r="AV70" s="48"/>
      <c r="AW70" s="48"/>
      <c r="AX70" s="48"/>
      <c r="AY70" s="48"/>
      <c r="AZ70" s="48"/>
      <c r="BA70" s="48">
        <v>120</v>
      </c>
      <c r="BB70" s="49">
        <v>1</v>
      </c>
      <c r="BC70" s="50">
        <f>SUM(AO70:AS70)</f>
        <v>24.00000000000005</v>
      </c>
      <c r="BD70" s="50">
        <f>SUM(AT70:AU70)</f>
        <v>8.000000000000016</v>
      </c>
      <c r="BE70" s="50">
        <f>SUM(AX70:BA70)</f>
        <v>120</v>
      </c>
      <c r="BF70" s="48"/>
      <c r="BG70" s="48"/>
      <c r="BH70" s="48"/>
      <c r="BI70" s="48"/>
      <c r="BJ70" s="48"/>
      <c r="BK70" s="48"/>
      <c r="BL70" s="51">
        <f>SUM(BF70:BK70)</f>
        <v>0</v>
      </c>
      <c r="BM70" s="51">
        <f>BF70*1.5 +BG70*1.95 +BH70*2 +BI70*2.6 +BJ70*3 +BK70*3.9</f>
        <v>0</v>
      </c>
      <c r="BN70" s="52"/>
    </row>
    <row r="71" spans="1:66" s="3" customFormat="1" ht="24" customHeight="1">
      <c r="A71" s="24">
        <v>0</v>
      </c>
      <c r="B71" s="213" t="s">
        <v>59</v>
      </c>
      <c r="C71" s="248"/>
      <c r="D71" s="248"/>
      <c r="E71" s="248"/>
      <c r="F71" s="248"/>
      <c r="G71" s="249"/>
      <c r="H71" s="230" t="s">
        <v>40</v>
      </c>
      <c r="I71" s="231"/>
      <c r="J71" s="56">
        <v>8.000000000000016</v>
      </c>
      <c r="K71" s="56">
        <v>0</v>
      </c>
      <c r="L71" s="56">
        <v>48.000000000000092</v>
      </c>
      <c r="M71" s="56">
        <v>48.000000000000092</v>
      </c>
      <c r="N71" s="56">
        <v>48.000000000000092</v>
      </c>
      <c r="O71" s="56">
        <v>44.000000000000085</v>
      </c>
      <c r="P71" s="56">
        <v>48.000000000000092</v>
      </c>
      <c r="Q71" s="56">
        <v>8.000000000000016</v>
      </c>
      <c r="R71" s="56">
        <v>0</v>
      </c>
      <c r="S71" s="56">
        <v>40.000000000000078</v>
      </c>
      <c r="T71" s="56">
        <v>40.000000000000078</v>
      </c>
      <c r="U71" s="56">
        <v>48.000000000000092</v>
      </c>
      <c r="V71" s="56">
        <v>48.000000000000092</v>
      </c>
      <c r="W71" s="57">
        <v>48.000000000000092</v>
      </c>
      <c r="X71" s="56">
        <v>24.00000000000005</v>
      </c>
      <c r="Y71" s="56">
        <v>0</v>
      </c>
      <c r="Z71" s="56">
        <v>40.000000000000078</v>
      </c>
      <c r="AA71" s="56">
        <v>40.000000000000078</v>
      </c>
      <c r="AB71" s="56">
        <v>48.000000000000092</v>
      </c>
      <c r="AC71" s="56">
        <v>44.000000000000085</v>
      </c>
      <c r="AD71" s="56">
        <v>48.000000000000092</v>
      </c>
      <c r="AE71" s="56">
        <v>8.000000000000016</v>
      </c>
      <c r="AF71" s="56">
        <v>0</v>
      </c>
      <c r="AG71" s="56">
        <v>40.000000000000078</v>
      </c>
      <c r="AH71" s="56">
        <v>48.000000000000092</v>
      </c>
      <c r="AI71" s="56">
        <v>48.000000000000092</v>
      </c>
      <c r="AJ71" s="56">
        <v>48.000000000000092</v>
      </c>
      <c r="AK71" s="57">
        <v>40.000000000000078</v>
      </c>
      <c r="AL71" s="58">
        <v>8.000000000000016</v>
      </c>
      <c r="AM71" s="59">
        <v>0</v>
      </c>
      <c r="AN71" s="60">
        <v>48.000000000000092</v>
      </c>
      <c r="AO71" s="30">
        <f t="shared" ref="AO71:AO80" si="19">SUM(J71:AN71)</f>
        <v>1008.0000000000023</v>
      </c>
      <c r="AP71" s="61">
        <v>52.000000000000107</v>
      </c>
      <c r="AQ71" s="61">
        <v>0</v>
      </c>
      <c r="AR71" s="61">
        <v>0</v>
      </c>
      <c r="AS71" s="61">
        <v>0</v>
      </c>
      <c r="AT71" s="61">
        <v>0</v>
      </c>
      <c r="AU71" s="61">
        <v>0</v>
      </c>
      <c r="AV71" s="61">
        <v>184.00000000000037</v>
      </c>
      <c r="AW71" s="61">
        <v>0</v>
      </c>
      <c r="AX71" s="61">
        <v>4.000000000000008</v>
      </c>
      <c r="AY71" s="61">
        <v>0</v>
      </c>
      <c r="AZ71" s="61">
        <v>0</v>
      </c>
      <c r="BA71" s="61">
        <v>0</v>
      </c>
      <c r="BB71" s="62">
        <v>6</v>
      </c>
      <c r="BC71" s="63">
        <f>SUBTOTAL(9,BC72:BC77)</f>
        <v>1060.0000000000023</v>
      </c>
      <c r="BD71" s="63">
        <f>SUBTOTAL(9,BD72:BD77)</f>
        <v>0</v>
      </c>
      <c r="BE71" s="63">
        <f>SUBTOTAL(9,BE72:BE77)</f>
        <v>4.000000000000008</v>
      </c>
      <c r="BF71" s="61">
        <v>103</v>
      </c>
      <c r="BG71" s="61">
        <v>24.5</v>
      </c>
      <c r="BH71" s="61">
        <v>26.683333333333334</v>
      </c>
      <c r="BI71" s="61">
        <v>0</v>
      </c>
      <c r="BJ71" s="61">
        <v>8</v>
      </c>
      <c r="BK71" s="61">
        <v>0</v>
      </c>
      <c r="BL71" s="64">
        <f>SUBTOTAL(9,BL72:BL77)</f>
        <v>162.18333333333334</v>
      </c>
      <c r="BM71" s="64">
        <f>SUBTOTAL(9,BM72:BM77)</f>
        <v>279.64166666666665</v>
      </c>
      <c r="BN71" s="65"/>
    </row>
    <row r="72" spans="1:66" s="4" customFormat="1" ht="15.75">
      <c r="A72" s="36">
        <v>71</v>
      </c>
      <c r="B72" s="37">
        <v>61</v>
      </c>
      <c r="C72" s="196">
        <v>61</v>
      </c>
      <c r="D72" s="196" t="s">
        <v>293</v>
      </c>
      <c r="E72" s="200" t="s">
        <v>226</v>
      </c>
      <c r="F72" s="207" t="s">
        <v>60</v>
      </c>
      <c r="G72" s="207"/>
      <c r="H72" s="41" t="s">
        <v>43</v>
      </c>
      <c r="I72" s="38" t="s">
        <v>44</v>
      </c>
      <c r="J72" s="42"/>
      <c r="K72" s="42"/>
      <c r="L72" s="42">
        <v>8.000000000000016</v>
      </c>
      <c r="M72" s="42">
        <v>8.000000000000016</v>
      </c>
      <c r="N72" s="42">
        <v>8.000000000000016</v>
      </c>
      <c r="O72" s="42">
        <v>8.000000000000016</v>
      </c>
      <c r="P72" s="42">
        <v>8.000000000000016</v>
      </c>
      <c r="Q72" s="42"/>
      <c r="R72" s="42"/>
      <c r="S72" s="42">
        <v>8.000000000000016</v>
      </c>
      <c r="T72" s="42">
        <v>8.000000000000016</v>
      </c>
      <c r="U72" s="42">
        <v>8.000000000000016</v>
      </c>
      <c r="V72" s="42">
        <v>8.000000000000016</v>
      </c>
      <c r="W72" s="43">
        <v>8.000000000000016</v>
      </c>
      <c r="X72" s="42">
        <v>8.000000000000016</v>
      </c>
      <c r="Y72" s="42"/>
      <c r="Z72" s="42">
        <v>8.000000000000016</v>
      </c>
      <c r="AA72" s="42"/>
      <c r="AB72" s="42">
        <v>8.000000000000016</v>
      </c>
      <c r="AC72" s="42">
        <v>8.000000000000016</v>
      </c>
      <c r="AD72" s="42">
        <v>8.000000000000016</v>
      </c>
      <c r="AE72" s="42"/>
      <c r="AF72" s="42"/>
      <c r="AG72" s="42"/>
      <c r="AH72" s="42">
        <v>8.000000000000016</v>
      </c>
      <c r="AI72" s="42">
        <v>8.000000000000016</v>
      </c>
      <c r="AJ72" s="42">
        <v>8.000000000000016</v>
      </c>
      <c r="AK72" s="43"/>
      <c r="AL72" s="44"/>
      <c r="AM72" s="45"/>
      <c r="AN72" s="53">
        <v>8.000000000000016</v>
      </c>
      <c r="AO72" s="47">
        <f t="shared" si="19"/>
        <v>152.00000000000034</v>
      </c>
      <c r="AP72" s="48">
        <v>24.00000000000005</v>
      </c>
      <c r="AQ72" s="48"/>
      <c r="AR72" s="48"/>
      <c r="AS72" s="48"/>
      <c r="AT72" s="48"/>
      <c r="AU72" s="48"/>
      <c r="AV72" s="48">
        <v>32.000000000000064</v>
      </c>
      <c r="AW72" s="48"/>
      <c r="AX72" s="48"/>
      <c r="AY72" s="48"/>
      <c r="AZ72" s="48"/>
      <c r="BA72" s="48"/>
      <c r="BB72" s="49">
        <v>1</v>
      </c>
      <c r="BC72" s="50">
        <f t="shared" ref="BC72:BC77" si="20">SUM(AO72:AS72)</f>
        <v>176.0000000000004</v>
      </c>
      <c r="BD72" s="50">
        <f t="shared" ref="BD72:BD77" si="21">SUM(AT72:AU72)</f>
        <v>0</v>
      </c>
      <c r="BE72" s="50">
        <f t="shared" ref="BE72:BE77" si="22">SUM(AX72:BA72)</f>
        <v>0</v>
      </c>
      <c r="BF72" s="48">
        <v>36.5</v>
      </c>
      <c r="BG72" s="48"/>
      <c r="BH72" s="48">
        <v>8.6833333333333336</v>
      </c>
      <c r="BI72" s="48"/>
      <c r="BJ72" s="48">
        <v>3</v>
      </c>
      <c r="BK72" s="48"/>
      <c r="BL72" s="51">
        <f t="shared" ref="BL72:BL77" si="23">SUM(BF72:BK72)</f>
        <v>48.183333333333337</v>
      </c>
      <c r="BM72" s="51">
        <f t="shared" ref="BM72:BM77" si="24">BF72*1.5 +BG72*1.95 +BH72*2 +BI72*2.6 +BJ72*3 +BK72*3.9</f>
        <v>81.116666666666674</v>
      </c>
      <c r="BN72" s="52"/>
    </row>
    <row r="73" spans="1:66" s="4" customFormat="1" ht="15.75">
      <c r="A73" s="36">
        <v>71</v>
      </c>
      <c r="B73" s="37">
        <v>62</v>
      </c>
      <c r="C73" s="196">
        <v>62</v>
      </c>
      <c r="D73" s="196" t="s">
        <v>294</v>
      </c>
      <c r="E73" s="200" t="s">
        <v>227</v>
      </c>
      <c r="F73" s="207" t="s">
        <v>60</v>
      </c>
      <c r="G73" s="208">
        <v>39238</v>
      </c>
      <c r="H73" s="41" t="s">
        <v>43</v>
      </c>
      <c r="I73" s="38" t="s">
        <v>44</v>
      </c>
      <c r="J73" s="42"/>
      <c r="K73" s="42"/>
      <c r="L73" s="42">
        <v>8.000000000000016</v>
      </c>
      <c r="M73" s="42">
        <v>8.000000000000016</v>
      </c>
      <c r="N73" s="42">
        <v>8.000000000000016</v>
      </c>
      <c r="O73" s="42">
        <v>8.000000000000016</v>
      </c>
      <c r="P73" s="42">
        <v>8.000000000000016</v>
      </c>
      <c r="Q73" s="42"/>
      <c r="R73" s="42"/>
      <c r="S73" s="42">
        <v>8.000000000000016</v>
      </c>
      <c r="T73" s="42">
        <v>8.000000000000016</v>
      </c>
      <c r="U73" s="42">
        <v>8.000000000000016</v>
      </c>
      <c r="V73" s="42">
        <v>8.000000000000016</v>
      </c>
      <c r="W73" s="43">
        <v>8.000000000000016</v>
      </c>
      <c r="X73" s="42">
        <v>8.000000000000016</v>
      </c>
      <c r="Y73" s="42"/>
      <c r="Z73" s="42">
        <v>8.000000000000016</v>
      </c>
      <c r="AA73" s="42">
        <v>8.000000000000016</v>
      </c>
      <c r="AB73" s="42">
        <v>8.000000000000016</v>
      </c>
      <c r="AC73" s="42">
        <v>8.000000000000016</v>
      </c>
      <c r="AD73" s="42">
        <v>8.000000000000016</v>
      </c>
      <c r="AE73" s="42"/>
      <c r="AF73" s="42"/>
      <c r="AG73" s="42">
        <v>8.000000000000016</v>
      </c>
      <c r="AH73" s="42">
        <v>8.000000000000016</v>
      </c>
      <c r="AI73" s="42">
        <v>8.000000000000016</v>
      </c>
      <c r="AJ73" s="42">
        <v>8.000000000000016</v>
      </c>
      <c r="AK73" s="43">
        <v>8.000000000000016</v>
      </c>
      <c r="AL73" s="44"/>
      <c r="AM73" s="45"/>
      <c r="AN73" s="53">
        <v>8.000000000000016</v>
      </c>
      <c r="AO73" s="47">
        <f t="shared" si="19"/>
        <v>176.00000000000043</v>
      </c>
      <c r="AP73" s="48"/>
      <c r="AQ73" s="48"/>
      <c r="AR73" s="48"/>
      <c r="AS73" s="48"/>
      <c r="AT73" s="48"/>
      <c r="AU73" s="48"/>
      <c r="AV73" s="48">
        <v>32.000000000000064</v>
      </c>
      <c r="AW73" s="48"/>
      <c r="AX73" s="48"/>
      <c r="AY73" s="48"/>
      <c r="AZ73" s="48"/>
      <c r="BA73" s="48"/>
      <c r="BB73" s="49">
        <v>1</v>
      </c>
      <c r="BC73" s="50">
        <f t="shared" si="20"/>
        <v>176.00000000000043</v>
      </c>
      <c r="BD73" s="50">
        <f t="shared" si="21"/>
        <v>0</v>
      </c>
      <c r="BE73" s="50">
        <f t="shared" si="22"/>
        <v>0</v>
      </c>
      <c r="BF73" s="48"/>
      <c r="BG73" s="48"/>
      <c r="BH73" s="48">
        <v>9</v>
      </c>
      <c r="BI73" s="48"/>
      <c r="BJ73" s="48"/>
      <c r="BK73" s="48"/>
      <c r="BL73" s="51">
        <f t="shared" si="23"/>
        <v>9</v>
      </c>
      <c r="BM73" s="51">
        <f t="shared" si="24"/>
        <v>18</v>
      </c>
      <c r="BN73" s="52"/>
    </row>
    <row r="74" spans="1:66" s="4" customFormat="1" ht="15.75">
      <c r="A74" s="36">
        <v>71</v>
      </c>
      <c r="B74" s="37">
        <v>63</v>
      </c>
      <c r="C74" s="196">
        <v>63</v>
      </c>
      <c r="D74" s="196" t="s">
        <v>295</v>
      </c>
      <c r="E74" s="200" t="s">
        <v>228</v>
      </c>
      <c r="F74" s="207" t="s">
        <v>60</v>
      </c>
      <c r="G74" s="207"/>
      <c r="H74" s="41" t="s">
        <v>43</v>
      </c>
      <c r="I74" s="38" t="s">
        <v>44</v>
      </c>
      <c r="J74" s="42"/>
      <c r="K74" s="42"/>
      <c r="L74" s="42">
        <v>8.000000000000016</v>
      </c>
      <c r="M74" s="42">
        <v>8.000000000000016</v>
      </c>
      <c r="N74" s="42">
        <v>8.000000000000016</v>
      </c>
      <c r="O74" s="42">
        <v>8.000000000000016</v>
      </c>
      <c r="P74" s="42">
        <v>8.000000000000016</v>
      </c>
      <c r="Q74" s="42"/>
      <c r="R74" s="42"/>
      <c r="S74" s="42">
        <v>8.000000000000016</v>
      </c>
      <c r="T74" s="42">
        <v>8.000000000000016</v>
      </c>
      <c r="U74" s="42">
        <v>8.000000000000016</v>
      </c>
      <c r="V74" s="42">
        <v>8.000000000000016</v>
      </c>
      <c r="W74" s="43">
        <v>8.000000000000016</v>
      </c>
      <c r="X74" s="42"/>
      <c r="Y74" s="42"/>
      <c r="Z74" s="42">
        <v>8.000000000000016</v>
      </c>
      <c r="AA74" s="42">
        <v>8.000000000000016</v>
      </c>
      <c r="AB74" s="42">
        <v>8.000000000000016</v>
      </c>
      <c r="AC74" s="42">
        <v>8.000000000000016</v>
      </c>
      <c r="AD74" s="42">
        <v>8.000000000000016</v>
      </c>
      <c r="AE74" s="42"/>
      <c r="AF74" s="42"/>
      <c r="AG74" s="42">
        <v>8.000000000000016</v>
      </c>
      <c r="AH74" s="42">
        <v>8.000000000000016</v>
      </c>
      <c r="AI74" s="42">
        <v>8.000000000000016</v>
      </c>
      <c r="AJ74" s="42">
        <v>8.000000000000016</v>
      </c>
      <c r="AK74" s="43">
        <v>8.000000000000016</v>
      </c>
      <c r="AL74" s="44"/>
      <c r="AM74" s="45"/>
      <c r="AN74" s="53">
        <v>8.000000000000016</v>
      </c>
      <c r="AO74" s="47">
        <f t="shared" si="19"/>
        <v>168.0000000000004</v>
      </c>
      <c r="AP74" s="48"/>
      <c r="AQ74" s="48"/>
      <c r="AR74" s="48"/>
      <c r="AS74" s="48"/>
      <c r="AT74" s="48"/>
      <c r="AU74" s="48"/>
      <c r="AV74" s="48">
        <v>40.000000000000078</v>
      </c>
      <c r="AW74" s="48"/>
      <c r="AX74" s="48"/>
      <c r="AY74" s="48"/>
      <c r="AZ74" s="48"/>
      <c r="BA74" s="48"/>
      <c r="BB74" s="49">
        <v>1</v>
      </c>
      <c r="BC74" s="50">
        <f t="shared" si="20"/>
        <v>168.0000000000004</v>
      </c>
      <c r="BD74" s="50">
        <f t="shared" si="21"/>
        <v>0</v>
      </c>
      <c r="BE74" s="50">
        <f t="shared" si="22"/>
        <v>0</v>
      </c>
      <c r="BF74" s="48">
        <v>10</v>
      </c>
      <c r="BG74" s="48"/>
      <c r="BH74" s="48"/>
      <c r="BI74" s="48"/>
      <c r="BJ74" s="48"/>
      <c r="BK74" s="48"/>
      <c r="BL74" s="51">
        <f t="shared" si="23"/>
        <v>10</v>
      </c>
      <c r="BM74" s="51">
        <f t="shared" si="24"/>
        <v>15</v>
      </c>
      <c r="BN74" s="52"/>
    </row>
    <row r="75" spans="1:66" s="4" customFormat="1" ht="15.75">
      <c r="A75" s="36">
        <v>71</v>
      </c>
      <c r="B75" s="37">
        <v>64</v>
      </c>
      <c r="C75" s="196">
        <v>64</v>
      </c>
      <c r="D75" s="196" t="s">
        <v>296</v>
      </c>
      <c r="E75" s="200" t="s">
        <v>229</v>
      </c>
      <c r="F75" s="207" t="s">
        <v>60</v>
      </c>
      <c r="G75" s="208">
        <v>39237</v>
      </c>
      <c r="H75" s="41" t="s">
        <v>43</v>
      </c>
      <c r="I75" s="38" t="s">
        <v>44</v>
      </c>
      <c r="J75" s="42"/>
      <c r="K75" s="42"/>
      <c r="L75" s="42">
        <v>8.000000000000016</v>
      </c>
      <c r="M75" s="42">
        <v>8.000000000000016</v>
      </c>
      <c r="N75" s="42">
        <v>8.000000000000016</v>
      </c>
      <c r="O75" s="42">
        <v>8.000000000000016</v>
      </c>
      <c r="P75" s="42">
        <v>8.000000000000016</v>
      </c>
      <c r="Q75" s="42"/>
      <c r="R75" s="42"/>
      <c r="S75" s="42"/>
      <c r="T75" s="42"/>
      <c r="U75" s="42">
        <v>8.000000000000016</v>
      </c>
      <c r="V75" s="42">
        <v>8.000000000000016</v>
      </c>
      <c r="W75" s="43">
        <v>8.000000000000016</v>
      </c>
      <c r="X75" s="42"/>
      <c r="Y75" s="42"/>
      <c r="Z75" s="42">
        <v>8.000000000000016</v>
      </c>
      <c r="AA75" s="42">
        <v>8.000000000000016</v>
      </c>
      <c r="AB75" s="42">
        <v>8.000000000000016</v>
      </c>
      <c r="AC75" s="42">
        <v>8.000000000000016</v>
      </c>
      <c r="AD75" s="42">
        <v>8.000000000000016</v>
      </c>
      <c r="AE75" s="42"/>
      <c r="AF75" s="42"/>
      <c r="AG75" s="42">
        <v>8.000000000000016</v>
      </c>
      <c r="AH75" s="42">
        <v>8.000000000000016</v>
      </c>
      <c r="AI75" s="42">
        <v>8.000000000000016</v>
      </c>
      <c r="AJ75" s="42">
        <v>8.000000000000016</v>
      </c>
      <c r="AK75" s="43">
        <v>8.000000000000016</v>
      </c>
      <c r="AL75" s="44"/>
      <c r="AM75" s="45"/>
      <c r="AN75" s="53">
        <v>8.000000000000016</v>
      </c>
      <c r="AO75" s="47">
        <f t="shared" si="19"/>
        <v>152.00000000000034</v>
      </c>
      <c r="AP75" s="48">
        <v>16.000000000000032</v>
      </c>
      <c r="AQ75" s="48"/>
      <c r="AR75" s="48"/>
      <c r="AS75" s="48"/>
      <c r="AT75" s="48"/>
      <c r="AU75" s="48"/>
      <c r="AV75" s="48">
        <v>40.000000000000078</v>
      </c>
      <c r="AW75" s="48"/>
      <c r="AX75" s="48"/>
      <c r="AY75" s="48"/>
      <c r="AZ75" s="48"/>
      <c r="BA75" s="48"/>
      <c r="BB75" s="49">
        <v>1</v>
      </c>
      <c r="BC75" s="50">
        <f t="shared" si="20"/>
        <v>168.00000000000037</v>
      </c>
      <c r="BD75" s="50">
        <f t="shared" si="21"/>
        <v>0</v>
      </c>
      <c r="BE75" s="50">
        <f t="shared" si="22"/>
        <v>0</v>
      </c>
      <c r="BF75" s="48">
        <v>4</v>
      </c>
      <c r="BG75" s="48">
        <v>9.5</v>
      </c>
      <c r="BH75" s="48"/>
      <c r="BI75" s="48"/>
      <c r="BJ75" s="48"/>
      <c r="BK75" s="48"/>
      <c r="BL75" s="51">
        <f t="shared" si="23"/>
        <v>13.5</v>
      </c>
      <c r="BM75" s="51">
        <f t="shared" si="24"/>
        <v>24.524999999999999</v>
      </c>
      <c r="BN75" s="52"/>
    </row>
    <row r="76" spans="1:66" s="4" customFormat="1" ht="15.75">
      <c r="A76" s="36">
        <v>71</v>
      </c>
      <c r="B76" s="37">
        <v>65</v>
      </c>
      <c r="C76" s="196">
        <v>65</v>
      </c>
      <c r="D76" s="196" t="s">
        <v>297</v>
      </c>
      <c r="E76" s="200" t="s">
        <v>230</v>
      </c>
      <c r="F76" s="207" t="s">
        <v>60</v>
      </c>
      <c r="G76" s="208">
        <v>40000</v>
      </c>
      <c r="H76" s="41" t="s">
        <v>43</v>
      </c>
      <c r="I76" s="38" t="s">
        <v>44</v>
      </c>
      <c r="J76" s="42">
        <v>8.000000000000016</v>
      </c>
      <c r="K76" s="42"/>
      <c r="L76" s="42">
        <v>8.000000000000016</v>
      </c>
      <c r="M76" s="42">
        <v>8.000000000000016</v>
      </c>
      <c r="N76" s="42">
        <v>8.000000000000016</v>
      </c>
      <c r="O76" s="42">
        <v>4.000000000000008</v>
      </c>
      <c r="P76" s="42">
        <v>8.000000000000016</v>
      </c>
      <c r="Q76" s="42">
        <v>8.000000000000016</v>
      </c>
      <c r="R76" s="42"/>
      <c r="S76" s="42">
        <v>8.000000000000016</v>
      </c>
      <c r="T76" s="42">
        <v>8.000000000000016</v>
      </c>
      <c r="U76" s="42">
        <v>8.000000000000016</v>
      </c>
      <c r="V76" s="42">
        <v>8.000000000000016</v>
      </c>
      <c r="W76" s="43">
        <v>8.000000000000016</v>
      </c>
      <c r="X76" s="42">
        <v>8.000000000000016</v>
      </c>
      <c r="Y76" s="42"/>
      <c r="Z76" s="42">
        <v>8.000000000000016</v>
      </c>
      <c r="AA76" s="42">
        <v>8.000000000000016</v>
      </c>
      <c r="AB76" s="42">
        <v>8.000000000000016</v>
      </c>
      <c r="AC76" s="42">
        <v>4.000000000000008</v>
      </c>
      <c r="AD76" s="42">
        <v>8.000000000000016</v>
      </c>
      <c r="AE76" s="42">
        <v>8.000000000000016</v>
      </c>
      <c r="AF76" s="42"/>
      <c r="AG76" s="42">
        <v>8.000000000000016</v>
      </c>
      <c r="AH76" s="42">
        <v>8.000000000000016</v>
      </c>
      <c r="AI76" s="42">
        <v>8.000000000000016</v>
      </c>
      <c r="AJ76" s="42">
        <v>8.000000000000016</v>
      </c>
      <c r="AK76" s="43">
        <v>8.000000000000016</v>
      </c>
      <c r="AL76" s="44">
        <v>8.000000000000016</v>
      </c>
      <c r="AM76" s="45"/>
      <c r="AN76" s="53">
        <v>8.000000000000016</v>
      </c>
      <c r="AO76" s="47">
        <f t="shared" si="19"/>
        <v>200.00000000000048</v>
      </c>
      <c r="AP76" s="48">
        <v>4.000000000000008</v>
      </c>
      <c r="AQ76" s="48"/>
      <c r="AR76" s="48"/>
      <c r="AS76" s="48"/>
      <c r="AT76" s="48"/>
      <c r="AU76" s="48"/>
      <c r="AV76" s="48"/>
      <c r="AW76" s="48"/>
      <c r="AX76" s="48">
        <v>4.000000000000008</v>
      </c>
      <c r="AY76" s="48"/>
      <c r="AZ76" s="48"/>
      <c r="BA76" s="48"/>
      <c r="BB76" s="49">
        <v>1</v>
      </c>
      <c r="BC76" s="50">
        <f t="shared" si="20"/>
        <v>204.00000000000048</v>
      </c>
      <c r="BD76" s="50">
        <f t="shared" si="21"/>
        <v>0</v>
      </c>
      <c r="BE76" s="50">
        <f t="shared" si="22"/>
        <v>4.000000000000008</v>
      </c>
      <c r="BF76" s="48">
        <v>40</v>
      </c>
      <c r="BG76" s="48"/>
      <c r="BH76" s="48">
        <v>9</v>
      </c>
      <c r="BI76" s="48"/>
      <c r="BJ76" s="48"/>
      <c r="BK76" s="48"/>
      <c r="BL76" s="51">
        <f t="shared" si="23"/>
        <v>49</v>
      </c>
      <c r="BM76" s="51">
        <f t="shared" si="24"/>
        <v>78</v>
      </c>
      <c r="BN76" s="52"/>
    </row>
    <row r="77" spans="1:66" s="4" customFormat="1" ht="15.75">
      <c r="A77" s="36">
        <v>71</v>
      </c>
      <c r="B77" s="37">
        <v>66</v>
      </c>
      <c r="C77" s="196">
        <v>66</v>
      </c>
      <c r="D77" s="196" t="s">
        <v>298</v>
      </c>
      <c r="E77" s="200" t="s">
        <v>231</v>
      </c>
      <c r="F77" s="207" t="s">
        <v>60</v>
      </c>
      <c r="G77" s="207"/>
      <c r="H77" s="41" t="s">
        <v>43</v>
      </c>
      <c r="I77" s="38" t="s">
        <v>44</v>
      </c>
      <c r="J77" s="42"/>
      <c r="K77" s="42"/>
      <c r="L77" s="42">
        <v>8.000000000000016</v>
      </c>
      <c r="M77" s="42">
        <v>8.000000000000016</v>
      </c>
      <c r="N77" s="42">
        <v>8.000000000000016</v>
      </c>
      <c r="O77" s="42">
        <v>8.000000000000016</v>
      </c>
      <c r="P77" s="42">
        <v>8.000000000000016</v>
      </c>
      <c r="Q77" s="42"/>
      <c r="R77" s="42"/>
      <c r="S77" s="42">
        <v>8.000000000000016</v>
      </c>
      <c r="T77" s="42">
        <v>8.000000000000016</v>
      </c>
      <c r="U77" s="42">
        <v>8.000000000000016</v>
      </c>
      <c r="V77" s="42">
        <v>8.000000000000016</v>
      </c>
      <c r="W77" s="43">
        <v>8.000000000000016</v>
      </c>
      <c r="X77" s="42"/>
      <c r="Y77" s="42"/>
      <c r="Z77" s="42"/>
      <c r="AA77" s="42">
        <v>8.000000000000016</v>
      </c>
      <c r="AB77" s="42">
        <v>8.000000000000016</v>
      </c>
      <c r="AC77" s="42">
        <v>8.000000000000016</v>
      </c>
      <c r="AD77" s="42">
        <v>8.000000000000016</v>
      </c>
      <c r="AE77" s="42"/>
      <c r="AF77" s="42"/>
      <c r="AG77" s="42">
        <v>8.000000000000016</v>
      </c>
      <c r="AH77" s="42">
        <v>8.000000000000016</v>
      </c>
      <c r="AI77" s="42">
        <v>8.000000000000016</v>
      </c>
      <c r="AJ77" s="42">
        <v>8.000000000000016</v>
      </c>
      <c r="AK77" s="43">
        <v>8.000000000000016</v>
      </c>
      <c r="AL77" s="44"/>
      <c r="AM77" s="45"/>
      <c r="AN77" s="53">
        <v>8.000000000000016</v>
      </c>
      <c r="AO77" s="47">
        <f t="shared" si="19"/>
        <v>160.00000000000037</v>
      </c>
      <c r="AP77" s="48">
        <v>8.000000000000016</v>
      </c>
      <c r="AQ77" s="48"/>
      <c r="AR77" s="48"/>
      <c r="AS77" s="48"/>
      <c r="AT77" s="48"/>
      <c r="AU77" s="48"/>
      <c r="AV77" s="48">
        <v>40.000000000000078</v>
      </c>
      <c r="AW77" s="48"/>
      <c r="AX77" s="48"/>
      <c r="AY77" s="48"/>
      <c r="AZ77" s="48"/>
      <c r="BA77" s="48"/>
      <c r="BB77" s="49">
        <v>1</v>
      </c>
      <c r="BC77" s="50">
        <f t="shared" si="20"/>
        <v>168.0000000000004</v>
      </c>
      <c r="BD77" s="50">
        <f t="shared" si="21"/>
        <v>0</v>
      </c>
      <c r="BE77" s="50">
        <f t="shared" si="22"/>
        <v>0</v>
      </c>
      <c r="BF77" s="48">
        <v>12.5</v>
      </c>
      <c r="BG77" s="48">
        <v>15</v>
      </c>
      <c r="BH77" s="48"/>
      <c r="BI77" s="48"/>
      <c r="BJ77" s="48">
        <v>5</v>
      </c>
      <c r="BK77" s="48"/>
      <c r="BL77" s="51">
        <f t="shared" si="23"/>
        <v>32.5</v>
      </c>
      <c r="BM77" s="51">
        <f t="shared" si="24"/>
        <v>63</v>
      </c>
      <c r="BN77" s="52"/>
    </row>
    <row r="78" spans="1:66" s="3" customFormat="1" ht="24" customHeight="1">
      <c r="A78" s="24">
        <v>0</v>
      </c>
      <c r="B78" s="213" t="s">
        <v>61</v>
      </c>
      <c r="C78" s="214"/>
      <c r="D78" s="214"/>
      <c r="E78" s="214"/>
      <c r="F78" s="215"/>
      <c r="G78" s="216"/>
      <c r="H78" s="230" t="s">
        <v>40</v>
      </c>
      <c r="I78" s="231"/>
      <c r="J78" s="56">
        <v>0</v>
      </c>
      <c r="K78" s="56">
        <v>0</v>
      </c>
      <c r="L78" s="56">
        <v>0</v>
      </c>
      <c r="M78" s="56">
        <v>8.000000000000016</v>
      </c>
      <c r="N78" s="56">
        <v>8.000000000000016</v>
      </c>
      <c r="O78" s="56">
        <v>8.000000000000016</v>
      </c>
      <c r="P78" s="56">
        <v>8.000000000000016</v>
      </c>
      <c r="Q78" s="56">
        <v>0</v>
      </c>
      <c r="R78" s="56">
        <v>0</v>
      </c>
      <c r="S78" s="56">
        <v>8.000000000000016</v>
      </c>
      <c r="T78" s="56">
        <v>8.000000000000016</v>
      </c>
      <c r="U78" s="56">
        <v>8.000000000000016</v>
      </c>
      <c r="V78" s="56">
        <v>8.000000000000016</v>
      </c>
      <c r="W78" s="57">
        <v>8.000000000000016</v>
      </c>
      <c r="X78" s="56">
        <v>0</v>
      </c>
      <c r="Y78" s="56">
        <v>0</v>
      </c>
      <c r="Z78" s="56">
        <v>8.000000000000016</v>
      </c>
      <c r="AA78" s="56">
        <v>8.000000000000016</v>
      </c>
      <c r="AB78" s="56">
        <v>8.000000000000016</v>
      </c>
      <c r="AC78" s="56">
        <v>8.000000000000016</v>
      </c>
      <c r="AD78" s="56">
        <v>8.000000000000016</v>
      </c>
      <c r="AE78" s="56">
        <v>0</v>
      </c>
      <c r="AF78" s="56">
        <v>0</v>
      </c>
      <c r="AG78" s="56">
        <v>8.000000000000016</v>
      </c>
      <c r="AH78" s="56">
        <v>8.000000000000016</v>
      </c>
      <c r="AI78" s="56">
        <v>8.000000000000016</v>
      </c>
      <c r="AJ78" s="56">
        <v>8.000000000000016</v>
      </c>
      <c r="AK78" s="57">
        <v>8.000000000000016</v>
      </c>
      <c r="AL78" s="58">
        <v>0</v>
      </c>
      <c r="AM78" s="59">
        <v>0</v>
      </c>
      <c r="AN78" s="60">
        <v>8.000000000000016</v>
      </c>
      <c r="AO78" s="30">
        <f t="shared" si="19"/>
        <v>160.00000000000037</v>
      </c>
      <c r="AP78" s="61">
        <v>8.000000000000016</v>
      </c>
      <c r="AQ78" s="61">
        <v>0</v>
      </c>
      <c r="AR78" s="61">
        <v>0</v>
      </c>
      <c r="AS78" s="61">
        <v>0</v>
      </c>
      <c r="AT78" s="61">
        <v>0</v>
      </c>
      <c r="AU78" s="61">
        <v>0</v>
      </c>
      <c r="AV78" s="61">
        <v>40.000000000000078</v>
      </c>
      <c r="AW78" s="61">
        <v>0</v>
      </c>
      <c r="AX78" s="61">
        <v>0</v>
      </c>
      <c r="AY78" s="61">
        <v>0</v>
      </c>
      <c r="AZ78" s="61">
        <v>0</v>
      </c>
      <c r="BA78" s="61">
        <v>0</v>
      </c>
      <c r="BB78" s="62">
        <v>1</v>
      </c>
      <c r="BC78" s="63">
        <f>SUBTOTAL(9,BC79)</f>
        <v>168.0000000000004</v>
      </c>
      <c r="BD78" s="63">
        <f>SUBTOTAL(9,BD79)</f>
        <v>0</v>
      </c>
      <c r="BE78" s="63">
        <f>SUBTOTAL(9,BE79)</f>
        <v>0</v>
      </c>
      <c r="BF78" s="61">
        <v>0</v>
      </c>
      <c r="BG78" s="61">
        <v>0</v>
      </c>
      <c r="BH78" s="61">
        <v>0</v>
      </c>
      <c r="BI78" s="61">
        <v>0</v>
      </c>
      <c r="BJ78" s="61">
        <v>0</v>
      </c>
      <c r="BK78" s="61">
        <v>0</v>
      </c>
      <c r="BL78" s="64">
        <f>SUBTOTAL(9,BL79)</f>
        <v>0</v>
      </c>
      <c r="BM78" s="64">
        <f>SUBTOTAL(9,BM79)</f>
        <v>0</v>
      </c>
      <c r="BN78" s="65"/>
    </row>
    <row r="79" spans="1:66" s="4" customFormat="1" ht="16.5" thickBot="1">
      <c r="A79" s="36">
        <v>78</v>
      </c>
      <c r="B79" s="37">
        <v>67</v>
      </c>
      <c r="C79" s="204">
        <v>63</v>
      </c>
      <c r="D79" s="204" t="s">
        <v>295</v>
      </c>
      <c r="E79" s="205" t="s">
        <v>232</v>
      </c>
      <c r="F79" s="206" t="s">
        <v>61</v>
      </c>
      <c r="G79" s="40">
        <v>40422</v>
      </c>
      <c r="H79" s="41" t="s">
        <v>43</v>
      </c>
      <c r="I79" s="38" t="s">
        <v>44</v>
      </c>
      <c r="J79" s="42"/>
      <c r="K79" s="42"/>
      <c r="L79" s="42"/>
      <c r="M79" s="42">
        <v>8.000000000000016</v>
      </c>
      <c r="N79" s="42">
        <v>8.000000000000016</v>
      </c>
      <c r="O79" s="42">
        <v>8.000000000000016</v>
      </c>
      <c r="P79" s="42">
        <v>8.000000000000016</v>
      </c>
      <c r="Q79" s="42"/>
      <c r="R79" s="42"/>
      <c r="S79" s="42">
        <v>8.000000000000016</v>
      </c>
      <c r="T79" s="42">
        <v>8.000000000000016</v>
      </c>
      <c r="U79" s="42">
        <v>8.000000000000016</v>
      </c>
      <c r="V79" s="42">
        <v>8.000000000000016</v>
      </c>
      <c r="W79" s="43">
        <v>8.000000000000016</v>
      </c>
      <c r="X79" s="42"/>
      <c r="Y79" s="42"/>
      <c r="Z79" s="42">
        <v>8.000000000000016</v>
      </c>
      <c r="AA79" s="42">
        <v>8.000000000000016</v>
      </c>
      <c r="AB79" s="42">
        <v>8.000000000000016</v>
      </c>
      <c r="AC79" s="42">
        <v>8.000000000000016</v>
      </c>
      <c r="AD79" s="42">
        <v>8.000000000000016</v>
      </c>
      <c r="AE79" s="42"/>
      <c r="AF79" s="42"/>
      <c r="AG79" s="42">
        <v>8.000000000000016</v>
      </c>
      <c r="AH79" s="42">
        <v>8.000000000000016</v>
      </c>
      <c r="AI79" s="42">
        <v>8.000000000000016</v>
      </c>
      <c r="AJ79" s="42">
        <v>8.000000000000016</v>
      </c>
      <c r="AK79" s="43">
        <v>8.000000000000016</v>
      </c>
      <c r="AL79" s="44"/>
      <c r="AM79" s="45"/>
      <c r="AN79" s="46">
        <v>8.000000000000016</v>
      </c>
      <c r="AO79" s="47">
        <f t="shared" si="19"/>
        <v>160.00000000000037</v>
      </c>
      <c r="AP79" s="48">
        <v>8.000000000000016</v>
      </c>
      <c r="AQ79" s="48"/>
      <c r="AR79" s="48"/>
      <c r="AS79" s="48"/>
      <c r="AT79" s="48"/>
      <c r="AU79" s="48"/>
      <c r="AV79" s="48">
        <v>40.000000000000078</v>
      </c>
      <c r="AW79" s="48"/>
      <c r="AX79" s="48"/>
      <c r="AY79" s="48"/>
      <c r="AZ79" s="48"/>
      <c r="BA79" s="48"/>
      <c r="BB79" s="49">
        <v>1</v>
      </c>
      <c r="BC79" s="50">
        <f>SUM(AO79:AS79)</f>
        <v>168.0000000000004</v>
      </c>
      <c r="BD79" s="50">
        <f>SUM(AT79:AU79)</f>
        <v>0</v>
      </c>
      <c r="BE79" s="50">
        <f>SUM(AX79:BA79)</f>
        <v>0</v>
      </c>
      <c r="BF79" s="48"/>
      <c r="BG79" s="48"/>
      <c r="BH79" s="48"/>
      <c r="BI79" s="48"/>
      <c r="BJ79" s="48"/>
      <c r="BK79" s="48"/>
      <c r="BL79" s="51">
        <f>SUM(BF79:BK79)</f>
        <v>0</v>
      </c>
      <c r="BM79" s="51">
        <f>BF79*1.5 +BG79*1.95 +BH79*2 +BI79*2.6 +BJ79*3 +BK79*3.9</f>
        <v>0</v>
      </c>
      <c r="BN79" s="66" t="s">
        <v>41</v>
      </c>
    </row>
    <row r="80" spans="1:66" s="5" customFormat="1" ht="26.25" customHeight="1">
      <c r="A80" s="67"/>
      <c r="B80" s="68" t="s">
        <v>62</v>
      </c>
      <c r="C80" s="68"/>
      <c r="D80" s="68"/>
      <c r="E80" s="69"/>
      <c r="F80" s="70"/>
      <c r="G80" s="71"/>
      <c r="H80" s="72"/>
      <c r="I80" s="73" t="s">
        <v>63</v>
      </c>
      <c r="J80" s="74">
        <v>88.000000000000199</v>
      </c>
      <c r="K80" s="75">
        <v>16</v>
      </c>
      <c r="L80" s="75">
        <v>496.00000000000199</v>
      </c>
      <c r="M80" s="75">
        <v>495.80000000000098</v>
      </c>
      <c r="N80" s="75">
        <v>496</v>
      </c>
      <c r="O80" s="75">
        <v>512.00000000000205</v>
      </c>
      <c r="P80" s="75">
        <v>520.00000000000205</v>
      </c>
      <c r="Q80" s="75">
        <v>64.000000000000099</v>
      </c>
      <c r="R80" s="75">
        <v>16</v>
      </c>
      <c r="S80" s="75">
        <v>476</v>
      </c>
      <c r="T80" s="75">
        <v>504.00000000000199</v>
      </c>
      <c r="U80" s="75">
        <v>516.00000000000205</v>
      </c>
      <c r="V80" s="75">
        <v>503.93333333333402</v>
      </c>
      <c r="W80" s="75">
        <v>492.00000000000199</v>
      </c>
      <c r="X80" s="75">
        <v>96.000000000000099</v>
      </c>
      <c r="Y80" s="75">
        <v>16</v>
      </c>
      <c r="Z80" s="75">
        <v>487.96666666666698</v>
      </c>
      <c r="AA80" s="75">
        <v>512.00000000000205</v>
      </c>
      <c r="AB80" s="75">
        <v>484</v>
      </c>
      <c r="AC80" s="75">
        <v>508.00000000000199</v>
      </c>
      <c r="AD80" s="75">
        <v>492.00000000000102</v>
      </c>
      <c r="AE80" s="75">
        <v>24</v>
      </c>
      <c r="AF80" s="75">
        <v>8.0000000000000195</v>
      </c>
      <c r="AG80" s="75">
        <v>508.00000000000199</v>
      </c>
      <c r="AH80" s="75">
        <v>507.51666666666699</v>
      </c>
      <c r="AI80" s="75">
        <v>472</v>
      </c>
      <c r="AJ80" s="75">
        <v>503.88333333333401</v>
      </c>
      <c r="AK80" s="75">
        <v>451.95</v>
      </c>
      <c r="AL80" s="75">
        <v>88.000000000000099</v>
      </c>
      <c r="AM80" s="75">
        <v>16</v>
      </c>
      <c r="AN80" s="75">
        <v>512.00000000000205</v>
      </c>
      <c r="AO80" s="76">
        <f t="shared" si="19"/>
        <v>10883.050000000023</v>
      </c>
      <c r="AP80" s="76">
        <v>492.00000000000102</v>
      </c>
      <c r="AQ80" s="76">
        <v>8.0000000000000195</v>
      </c>
      <c r="AR80" s="76">
        <v>8.0000000000000195</v>
      </c>
      <c r="AS80" s="76">
        <v>8.0000000000000195</v>
      </c>
      <c r="AT80" s="76">
        <v>0</v>
      </c>
      <c r="AU80" s="76">
        <v>8.0000000000000195</v>
      </c>
      <c r="AV80" s="76">
        <v>2184</v>
      </c>
      <c r="AW80" s="76">
        <v>36.000000000000099</v>
      </c>
      <c r="AX80" s="76">
        <v>48.000000000000099</v>
      </c>
      <c r="AY80" s="76">
        <v>0.95</v>
      </c>
      <c r="AZ80" s="76">
        <v>0</v>
      </c>
      <c r="BA80" s="76">
        <v>136</v>
      </c>
      <c r="BB80" s="77">
        <v>67</v>
      </c>
      <c r="BC80" s="78">
        <f>SUM(AO80:AS80)</f>
        <v>11399.050000000025</v>
      </c>
      <c r="BD80" s="78">
        <f>SUM(AT80:AU80)</f>
        <v>8.0000000000000195</v>
      </c>
      <c r="BE80" s="78">
        <f>SUM(AX80:BA80)</f>
        <v>184.9500000000001</v>
      </c>
      <c r="BF80" s="76">
        <v>759.1</v>
      </c>
      <c r="BG80" s="76">
        <v>318.5</v>
      </c>
      <c r="BH80" s="76">
        <v>52.05</v>
      </c>
      <c r="BI80" s="76">
        <v>71</v>
      </c>
      <c r="BJ80" s="76">
        <v>43.783333333333303</v>
      </c>
      <c r="BK80" s="79">
        <v>18.5</v>
      </c>
      <c r="BL80" s="79">
        <f>SUM(BF80:BK80)</f>
        <v>1262.9333333333332</v>
      </c>
      <c r="BM80" s="80">
        <f>BK80*3.9 + BJ80*3 +BI80*2.6+BH80*2+BG80*1.95+BF80*1.5</f>
        <v>2251.9250000000002</v>
      </c>
      <c r="BN80" s="81"/>
    </row>
    <row r="81" spans="2:66">
      <c r="B81" s="82" t="s">
        <v>33</v>
      </c>
      <c r="C81" s="82"/>
      <c r="D81" s="82" t="s">
        <v>64</v>
      </c>
      <c r="E81" s="83"/>
      <c r="F81" s="83"/>
      <c r="G81" s="84"/>
      <c r="H81" s="85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6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6"/>
      <c r="AL81" s="86"/>
      <c r="AM81" s="85"/>
      <c r="AN81" s="87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8"/>
      <c r="BC81" s="88"/>
      <c r="BD81" s="88"/>
      <c r="BE81" s="88"/>
      <c r="BF81" s="84"/>
      <c r="BG81" s="84"/>
      <c r="BH81" s="84"/>
      <c r="BI81" s="84"/>
      <c r="BJ81" s="84"/>
      <c r="BK81" s="84"/>
      <c r="BL81" s="84"/>
      <c r="BM81" s="84"/>
      <c r="BN81" s="84"/>
    </row>
    <row r="82" spans="2:66">
      <c r="B82" s="89" t="s">
        <v>34</v>
      </c>
      <c r="C82" s="89"/>
      <c r="D82" s="89" t="s">
        <v>65</v>
      </c>
    </row>
    <row r="83" spans="2:66">
      <c r="B83" s="82" t="s">
        <v>35</v>
      </c>
      <c r="C83" s="89"/>
      <c r="D83" s="89" t="s">
        <v>66</v>
      </c>
    </row>
    <row r="84" spans="2:66">
      <c r="B84" s="82" t="s">
        <v>36</v>
      </c>
      <c r="C84" s="89"/>
      <c r="D84" s="89" t="s">
        <v>67</v>
      </c>
    </row>
    <row r="85" spans="2:66">
      <c r="B85" s="82" t="s">
        <v>35</v>
      </c>
      <c r="C85" s="89"/>
      <c r="D85" s="89" t="s">
        <v>66</v>
      </c>
      <c r="AU85" s="90"/>
    </row>
    <row r="86" spans="2:66">
      <c r="B86" s="82" t="s">
        <v>37</v>
      </c>
      <c r="C86" s="89"/>
      <c r="D86" s="89" t="s">
        <v>68</v>
      </c>
    </row>
    <row r="87" spans="2:66">
      <c r="B87" s="82" t="s">
        <v>38</v>
      </c>
      <c r="C87" s="89"/>
      <c r="D87" s="89" t="s">
        <v>69</v>
      </c>
    </row>
  </sheetData>
  <mergeCells count="51">
    <mergeCell ref="AX5:AX6"/>
    <mergeCell ref="AY5:AY6"/>
    <mergeCell ref="AZ5:AZ6"/>
    <mergeCell ref="B1:BN1"/>
    <mergeCell ref="B71:G71"/>
    <mergeCell ref="B69:G69"/>
    <mergeCell ref="B45:G45"/>
    <mergeCell ref="B37:G37"/>
    <mergeCell ref="B7:G7"/>
    <mergeCell ref="B4:B6"/>
    <mergeCell ref="AO4:AO6"/>
    <mergeCell ref="AP5:AP6"/>
    <mergeCell ref="AP4:BB4"/>
    <mergeCell ref="AQ5:AQ6"/>
    <mergeCell ref="AR5:AR6"/>
    <mergeCell ref="AS5:AS6"/>
    <mergeCell ref="BF5:BF6"/>
    <mergeCell ref="BF4:BK4"/>
    <mergeCell ref="BG5:BG6"/>
    <mergeCell ref="I4:I6"/>
    <mergeCell ref="J4:AN4"/>
    <mergeCell ref="BL4:BL6"/>
    <mergeCell ref="BM4:BM6"/>
    <mergeCell ref="BN4:BN6"/>
    <mergeCell ref="BH5:BH6"/>
    <mergeCell ref="BI5:BI6"/>
    <mergeCell ref="BJ5:BJ6"/>
    <mergeCell ref="BK5:BK6"/>
    <mergeCell ref="BA5:BA6"/>
    <mergeCell ref="BB5:BB6"/>
    <mergeCell ref="BC4:BC6"/>
    <mergeCell ref="BD4:BD6"/>
    <mergeCell ref="BE4:BE6"/>
    <mergeCell ref="AV5:AV6"/>
    <mergeCell ref="AW5:AW6"/>
    <mergeCell ref="AT5:AT6"/>
    <mergeCell ref="AU5:AU6"/>
    <mergeCell ref="B78:G78"/>
    <mergeCell ref="B3:BM3"/>
    <mergeCell ref="C4:C6"/>
    <mergeCell ref="D4:D6"/>
    <mergeCell ref="E4:E6"/>
    <mergeCell ref="F4:F6"/>
    <mergeCell ref="G4:G6"/>
    <mergeCell ref="H78:I78"/>
    <mergeCell ref="H45:I45"/>
    <mergeCell ref="H4:H6"/>
    <mergeCell ref="H7:I7"/>
    <mergeCell ref="H71:I71"/>
    <mergeCell ref="H69:I69"/>
    <mergeCell ref="H37:I37"/>
  </mergeCells>
  <conditionalFormatting sqref="J5:AN79">
    <cfRule type="expression" dxfId="36" priority="13">
      <formula>IF(WEEKDAY(J$5)=1,TRUE,FALSE)</formula>
    </cfRule>
    <cfRule type="expression" dxfId="35" priority="15">
      <formula>IF(WEEKDAY(J$5)=7,TRUE,FALSE)</formula>
    </cfRule>
    <cfRule type="expression" dxfId="34" priority="17">
      <formula>IF(J$5="",TRUE,FALSE)</formula>
    </cfRule>
  </conditionalFormatting>
  <conditionalFormatting sqref="H7:I79 AM7:BM79">
    <cfRule type="expression" dxfId="33" priority="20">
      <formula>$BN7="IH"</formula>
    </cfRule>
  </conditionalFormatting>
  <conditionalFormatting sqref="B7:BM79">
    <cfRule type="expression" dxfId="32" priority="21">
      <formula>AND(MOD(ROW(),2)=0, AND(B$6&lt;&gt;"  CN",B$6&lt;&gt;" "))</formula>
    </cfRule>
  </conditionalFormatting>
  <conditionalFormatting sqref="H7:BM79">
    <cfRule type="expression" dxfId="31" priority="22">
      <formula>$BN7="P"</formula>
    </cfRule>
  </conditionalFormatting>
  <conditionalFormatting sqref="AO7:BM79">
    <cfRule type="expression" dxfId="30" priority="23">
      <formula>$BN7="PH"</formula>
    </cfRule>
  </conditionalFormatting>
  <conditionalFormatting sqref="I7:BM79">
    <cfRule type="expression" dxfId="29" priority="24">
      <formula>$BN7="I"</formula>
    </cfRule>
  </conditionalFormatting>
  <conditionalFormatting sqref="E8:E36">
    <cfRule type="expression" dxfId="28" priority="12">
      <formula>AND(MOD(ROW(),2)=0,$BB8)</formula>
    </cfRule>
  </conditionalFormatting>
  <conditionalFormatting sqref="E8:E36">
    <cfRule type="expression" dxfId="27" priority="11">
      <formula>AND(MOD(ROW(),2)=0,$BB8)</formula>
    </cfRule>
  </conditionalFormatting>
  <conditionalFormatting sqref="E38:E44">
    <cfRule type="expression" dxfId="26" priority="10">
      <formula>AND(MOD(ROW(),2)=0,$BB38)</formula>
    </cfRule>
  </conditionalFormatting>
  <conditionalFormatting sqref="E38:E44">
    <cfRule type="expression" dxfId="25" priority="9">
      <formula>AND(MOD(ROW(),2)=0,$BB38)</formula>
    </cfRule>
  </conditionalFormatting>
  <conditionalFormatting sqref="E46:E68">
    <cfRule type="expression" dxfId="24" priority="8">
      <formula>AND(MOD(ROW(),2)=0,$BB46)</formula>
    </cfRule>
  </conditionalFormatting>
  <conditionalFormatting sqref="E46:E68">
    <cfRule type="expression" dxfId="23" priority="7">
      <formula>AND(MOD(ROW(),2)=0,$BB46)</formula>
    </cfRule>
  </conditionalFormatting>
  <conditionalFormatting sqref="E70">
    <cfRule type="expression" dxfId="22" priority="6">
      <formula>AND(MOD(ROW(),2)=0,$BB70)</formula>
    </cfRule>
  </conditionalFormatting>
  <conditionalFormatting sqref="E70">
    <cfRule type="expression" dxfId="21" priority="5">
      <formula>AND(MOD(ROW(),2)=0,$BB70)</formula>
    </cfRule>
  </conditionalFormatting>
  <conditionalFormatting sqref="E72:E77">
    <cfRule type="expression" dxfId="20" priority="4">
      <formula>AND(MOD(ROW(),2)=0,$BB72)</formula>
    </cfRule>
  </conditionalFormatting>
  <conditionalFormatting sqref="E72:E77">
    <cfRule type="expression" dxfId="19" priority="3">
      <formula>AND(MOD(ROW(),2)=0,$BB72)</formula>
    </cfRule>
  </conditionalFormatting>
  <conditionalFormatting sqref="E79">
    <cfRule type="expression" dxfId="18" priority="2">
      <formula>AND(MOD(ROW(),2)=0,$BB79)</formula>
    </cfRule>
  </conditionalFormatting>
  <conditionalFormatting sqref="E79">
    <cfRule type="expression" dxfId="17" priority="1">
      <formula>AND(MOD(ROW(),2)=0,$BB79)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B80"/>
  <sheetViews>
    <sheetView showGridLines="0" topLeftCell="B1" workbookViewId="0">
      <pane xSplit="8" ySplit="6" topLeftCell="J72" activePane="bottomRight" state="frozen"/>
      <selection activeCell="B1" sqref="B1"/>
      <selection pane="topRight" activeCell="I1" sqref="I1"/>
      <selection pane="bottomLeft" activeCell="A7" sqref="A7"/>
      <selection pane="bottomRight" activeCell="Q63" sqref="Q63"/>
    </sheetView>
  </sheetViews>
  <sheetFormatPr defaultRowHeight="15"/>
  <cols>
    <col min="1" max="1" width="2.140625" hidden="1" customWidth="1"/>
    <col min="2" max="2" width="4.85546875" bestFit="1" customWidth="1"/>
    <col min="3" max="3" width="8.85546875" customWidth="1"/>
    <col min="4" max="4" width="10.28515625" customWidth="1"/>
    <col min="5" max="5" width="25" customWidth="1"/>
    <col min="6" max="6" width="14.28515625" customWidth="1"/>
    <col min="7" max="7" width="9.5703125" customWidth="1"/>
    <col min="8" max="8" width="6" style="91" customWidth="1"/>
    <col min="9" max="9" width="6.140625" style="91" hidden="1" customWidth="1"/>
    <col min="10" max="10" width="12.7109375" customWidth="1"/>
    <col min="11" max="11" width="11.7109375" customWidth="1"/>
    <col min="12" max="12" width="12.7109375" customWidth="1"/>
    <col min="13" max="13" width="11.7109375" style="92" customWidth="1"/>
    <col min="14" max="14" width="12.7109375" customWidth="1"/>
    <col min="15" max="16" width="12.42578125" customWidth="1"/>
    <col min="17" max="17" width="10.7109375" customWidth="1"/>
    <col min="18" max="29" width="8.28515625" customWidth="1"/>
    <col min="30" max="30" width="9.42578125" customWidth="1"/>
    <col min="31" max="32" width="9.5703125" customWidth="1"/>
    <col min="33" max="33" width="12.7109375" customWidth="1"/>
    <col min="34" max="34" width="8.7109375" customWidth="1"/>
    <col min="35" max="40" width="12.7109375" customWidth="1"/>
    <col min="41" max="44" width="9.7109375" customWidth="1"/>
    <col min="45" max="45" width="12.7109375" customWidth="1"/>
    <col min="46" max="47" width="9.7109375" style="93" customWidth="1"/>
    <col min="48" max="48" width="9.7109375" style="91" customWidth="1"/>
    <col min="49" max="49" width="12.7109375" style="94" customWidth="1"/>
    <col min="50" max="52" width="12.7109375" customWidth="1"/>
    <col min="53" max="53" width="15.5703125" customWidth="1"/>
    <col min="54" max="54" width="3.42578125" hidden="1" customWidth="1"/>
    <col min="55" max="16384" width="9.140625" style="11"/>
  </cols>
  <sheetData>
    <row r="1" spans="1:54" ht="51" customHeight="1">
      <c r="A1" s="11"/>
      <c r="B1" s="285" t="s">
        <v>70</v>
      </c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</row>
    <row r="2" spans="1:54" s="6" customFormat="1" ht="18.75">
      <c r="A2" s="95"/>
      <c r="B2" s="286" t="s">
        <v>1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</row>
    <row r="3" spans="1:54" ht="15" customHeight="1" thickBot="1">
      <c r="A3" s="11"/>
      <c r="B3" s="11"/>
      <c r="C3" s="11"/>
      <c r="D3" s="11"/>
      <c r="E3" s="11"/>
      <c r="F3" s="11"/>
      <c r="G3" s="11"/>
      <c r="H3" s="15"/>
      <c r="I3" s="15"/>
      <c r="J3" s="11"/>
      <c r="K3" s="11"/>
      <c r="L3" s="11"/>
      <c r="M3" s="96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5"/>
      <c r="AW3" s="15"/>
      <c r="AX3" s="11"/>
      <c r="AY3" s="97" t="s">
        <v>71</v>
      </c>
      <c r="AZ3" s="11"/>
      <c r="BA3" s="11"/>
      <c r="BB3" s="11"/>
    </row>
    <row r="4" spans="1:54" s="7" customFormat="1" ht="21" customHeight="1">
      <c r="B4" s="295" t="s">
        <v>2</v>
      </c>
      <c r="C4" s="218" t="s">
        <v>72</v>
      </c>
      <c r="D4" s="218" t="s">
        <v>4</v>
      </c>
      <c r="E4" s="297" t="s">
        <v>5</v>
      </c>
      <c r="F4" s="291" t="s">
        <v>6</v>
      </c>
      <c r="G4" s="238" t="s">
        <v>73</v>
      </c>
      <c r="H4" s="288"/>
      <c r="I4" s="232"/>
      <c r="J4" s="232" t="s">
        <v>74</v>
      </c>
      <c r="K4" s="232" t="s">
        <v>75</v>
      </c>
      <c r="L4" s="232" t="s">
        <v>76</v>
      </c>
      <c r="M4" s="293" t="s">
        <v>77</v>
      </c>
      <c r="N4" s="227" t="s">
        <v>78</v>
      </c>
      <c r="O4" s="227" t="s">
        <v>79</v>
      </c>
      <c r="P4" s="227" t="s">
        <v>80</v>
      </c>
      <c r="Q4" s="227" t="s">
        <v>81</v>
      </c>
      <c r="R4" s="261" t="s">
        <v>82</v>
      </c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32" t="s">
        <v>83</v>
      </c>
      <c r="AE4" s="305" t="s">
        <v>84</v>
      </c>
      <c r="AF4" s="232" t="s">
        <v>85</v>
      </c>
      <c r="AG4" s="307" t="s">
        <v>86</v>
      </c>
      <c r="AH4" s="299" t="s">
        <v>87</v>
      </c>
      <c r="AI4" s="238" t="s">
        <v>88</v>
      </c>
      <c r="AJ4" s="259"/>
      <c r="AK4" s="288"/>
      <c r="AL4" s="227" t="s">
        <v>89</v>
      </c>
      <c r="AM4" s="227" t="s">
        <v>90</v>
      </c>
      <c r="AN4" s="281" t="s">
        <v>91</v>
      </c>
      <c r="AO4" s="302" t="s">
        <v>92</v>
      </c>
      <c r="AP4" s="302"/>
      <c r="AQ4" s="302"/>
      <c r="AR4" s="302"/>
      <c r="AS4" s="302"/>
      <c r="AT4" s="302" t="s">
        <v>93</v>
      </c>
      <c r="AU4" s="302"/>
      <c r="AV4" s="302"/>
      <c r="AW4" s="302"/>
      <c r="AX4" s="303" t="s">
        <v>94</v>
      </c>
      <c r="AY4" s="281" t="s">
        <v>95</v>
      </c>
      <c r="AZ4" s="281" t="s">
        <v>96</v>
      </c>
      <c r="BA4" s="283" t="s">
        <v>97</v>
      </c>
    </row>
    <row r="5" spans="1:54" s="8" customFormat="1" ht="94.5" customHeight="1" thickBot="1">
      <c r="B5" s="296"/>
      <c r="C5" s="298"/>
      <c r="D5" s="298"/>
      <c r="E5" s="292"/>
      <c r="F5" s="292"/>
      <c r="G5" s="289"/>
      <c r="H5" s="290"/>
      <c r="I5" s="287"/>
      <c r="J5" s="287"/>
      <c r="K5" s="287"/>
      <c r="L5" s="287"/>
      <c r="M5" s="294"/>
      <c r="N5" s="301"/>
      <c r="O5" s="301"/>
      <c r="P5" s="301"/>
      <c r="Q5" s="301"/>
      <c r="R5" s="99" t="s">
        <v>98</v>
      </c>
      <c r="S5" s="99" t="s">
        <v>99</v>
      </c>
      <c r="T5" s="99" t="s">
        <v>100</v>
      </c>
      <c r="U5" s="99" t="s">
        <v>101</v>
      </c>
      <c r="V5" s="99" t="s">
        <v>102</v>
      </c>
      <c r="W5" s="99" t="s">
        <v>103</v>
      </c>
      <c r="X5" s="99" t="s">
        <v>104</v>
      </c>
      <c r="Y5" s="99" t="s">
        <v>105</v>
      </c>
      <c r="Z5" s="99" t="s">
        <v>106</v>
      </c>
      <c r="AA5" s="99" t="s">
        <v>107</v>
      </c>
      <c r="AB5" s="99" t="s">
        <v>108</v>
      </c>
      <c r="AC5" s="99" t="s">
        <v>109</v>
      </c>
      <c r="AD5" s="287"/>
      <c r="AE5" s="306"/>
      <c r="AF5" s="287"/>
      <c r="AG5" s="308"/>
      <c r="AH5" s="300"/>
      <c r="AI5" s="100" t="s">
        <v>110</v>
      </c>
      <c r="AJ5" s="98" t="s">
        <v>111</v>
      </c>
      <c r="AK5" s="98" t="s">
        <v>112</v>
      </c>
      <c r="AL5" s="301"/>
      <c r="AM5" s="301"/>
      <c r="AN5" s="282"/>
      <c r="AO5" s="102" t="s">
        <v>113</v>
      </c>
      <c r="AP5" s="102" t="s">
        <v>114</v>
      </c>
      <c r="AQ5" s="102" t="s">
        <v>115</v>
      </c>
      <c r="AR5" s="102" t="s">
        <v>116</v>
      </c>
      <c r="AS5" s="101" t="s">
        <v>117</v>
      </c>
      <c r="AT5" s="102" t="s">
        <v>118</v>
      </c>
      <c r="AU5" s="102" t="s">
        <v>119</v>
      </c>
      <c r="AV5" s="102" t="s">
        <v>116</v>
      </c>
      <c r="AW5" s="101" t="s">
        <v>120</v>
      </c>
      <c r="AX5" s="304"/>
      <c r="AY5" s="282"/>
      <c r="AZ5" s="282"/>
      <c r="BA5" s="284"/>
    </row>
    <row r="6" spans="1:54" s="7" customFormat="1" ht="18.75" customHeight="1" thickBot="1">
      <c r="A6" s="103"/>
      <c r="B6" s="104"/>
      <c r="C6" s="105" t="s">
        <v>121</v>
      </c>
      <c r="D6" s="106"/>
      <c r="E6" s="107"/>
      <c r="F6" s="107"/>
      <c r="G6" s="276" t="s">
        <v>122</v>
      </c>
      <c r="H6" s="277"/>
      <c r="I6" s="108"/>
      <c r="J6" s="105" t="s">
        <v>123</v>
      </c>
      <c r="K6" s="105" t="s">
        <v>124</v>
      </c>
      <c r="L6" s="105" t="s">
        <v>125</v>
      </c>
      <c r="M6" s="109" t="s">
        <v>126</v>
      </c>
      <c r="N6" s="110" t="s">
        <v>127</v>
      </c>
      <c r="O6" s="111" t="s">
        <v>128</v>
      </c>
      <c r="P6" s="111" t="s">
        <v>129</v>
      </c>
      <c r="Q6" s="111" t="s">
        <v>130</v>
      </c>
      <c r="R6" s="110" t="s">
        <v>131</v>
      </c>
      <c r="S6" s="110" t="s">
        <v>132</v>
      </c>
      <c r="T6" s="110" t="s">
        <v>133</v>
      </c>
      <c r="U6" s="110" t="s">
        <v>134</v>
      </c>
      <c r="V6" s="110" t="s">
        <v>135</v>
      </c>
      <c r="W6" s="110" t="s">
        <v>136</v>
      </c>
      <c r="X6" s="110" t="s">
        <v>137</v>
      </c>
      <c r="Y6" s="110" t="s">
        <v>138</v>
      </c>
      <c r="Z6" s="110" t="s">
        <v>139</v>
      </c>
      <c r="AA6" s="110" t="s">
        <v>140</v>
      </c>
      <c r="AB6" s="110" t="s">
        <v>141</v>
      </c>
      <c r="AC6" s="110" t="s">
        <v>142</v>
      </c>
      <c r="AD6" s="110" t="s">
        <v>143</v>
      </c>
      <c r="AE6" s="112" t="s">
        <v>144</v>
      </c>
      <c r="AF6" s="113" t="s">
        <v>145</v>
      </c>
      <c r="AG6" s="110" t="s">
        <v>146</v>
      </c>
      <c r="AH6" s="110" t="s">
        <v>147</v>
      </c>
      <c r="AI6" s="110" t="s">
        <v>148</v>
      </c>
      <c r="AJ6" s="110" t="s">
        <v>149</v>
      </c>
      <c r="AK6" s="110" t="s">
        <v>150</v>
      </c>
      <c r="AL6" s="110" t="s">
        <v>151</v>
      </c>
      <c r="AM6" s="110" t="s">
        <v>152</v>
      </c>
      <c r="AN6" s="111" t="s">
        <v>153</v>
      </c>
      <c r="AO6" s="111" t="s">
        <v>154</v>
      </c>
      <c r="AP6" s="111" t="s">
        <v>155</v>
      </c>
      <c r="AQ6" s="111" t="s">
        <v>156</v>
      </c>
      <c r="AR6" s="111" t="s">
        <v>157</v>
      </c>
      <c r="AS6" s="111" t="s">
        <v>158</v>
      </c>
      <c r="AT6" s="111" t="s">
        <v>159</v>
      </c>
      <c r="AU6" s="110" t="s">
        <v>160</v>
      </c>
      <c r="AV6" s="111" t="s">
        <v>161</v>
      </c>
      <c r="AW6" s="110" t="s">
        <v>162</v>
      </c>
      <c r="AX6" s="114" t="s">
        <v>163</v>
      </c>
      <c r="AY6" s="110" t="s">
        <v>164</v>
      </c>
      <c r="AZ6" s="111" t="s">
        <v>165</v>
      </c>
      <c r="BA6" s="115"/>
      <c r="BB6" s="116" t="s">
        <v>19</v>
      </c>
    </row>
    <row r="7" spans="1:54" s="9" customFormat="1" ht="24" customHeight="1">
      <c r="A7" s="117">
        <v>0</v>
      </c>
      <c r="B7" s="252" t="s">
        <v>39</v>
      </c>
      <c r="C7" s="253"/>
      <c r="D7" s="253"/>
      <c r="E7" s="253"/>
      <c r="F7" s="253"/>
      <c r="G7" s="253"/>
      <c r="H7" s="278" t="s">
        <v>40</v>
      </c>
      <c r="I7" s="236"/>
      <c r="J7" s="118">
        <f t="shared" ref="J7:AZ7" si="0">SUBTOTAL(9,J8:J36)</f>
        <v>144480296</v>
      </c>
      <c r="K7" s="119">
        <f t="shared" si="0"/>
        <v>5936</v>
      </c>
      <c r="L7" s="120">
        <f t="shared" si="0"/>
        <v>709752.0072222224</v>
      </c>
      <c r="M7" s="121">
        <f t="shared" si="0"/>
        <v>23.675245726495785</v>
      </c>
      <c r="N7" s="118">
        <f t="shared" si="0"/>
        <v>117699170.72127697</v>
      </c>
      <c r="O7" s="118">
        <f t="shared" si="0"/>
        <v>22439542.239182688</v>
      </c>
      <c r="P7" s="118">
        <f t="shared" si="0"/>
        <v>18081439.586837642</v>
      </c>
      <c r="Q7" s="118">
        <f t="shared" si="0"/>
        <v>0</v>
      </c>
      <c r="R7" s="118">
        <f t="shared" si="0"/>
        <v>0</v>
      </c>
      <c r="S7" s="118">
        <f t="shared" si="0"/>
        <v>0</v>
      </c>
      <c r="T7" s="118">
        <f t="shared" si="0"/>
        <v>0</v>
      </c>
      <c r="U7" s="118">
        <f t="shared" si="0"/>
        <v>0</v>
      </c>
      <c r="V7" s="118">
        <f t="shared" si="0"/>
        <v>0</v>
      </c>
      <c r="W7" s="118">
        <f t="shared" si="0"/>
        <v>0</v>
      </c>
      <c r="X7" s="118">
        <f t="shared" si="0"/>
        <v>0</v>
      </c>
      <c r="Y7" s="118">
        <f t="shared" si="0"/>
        <v>0</v>
      </c>
      <c r="Z7" s="118">
        <f t="shared" si="0"/>
        <v>0</v>
      </c>
      <c r="AA7" s="118">
        <f t="shared" si="0"/>
        <v>0</v>
      </c>
      <c r="AB7" s="118">
        <f t="shared" si="0"/>
        <v>0</v>
      </c>
      <c r="AC7" s="118">
        <f t="shared" si="0"/>
        <v>0</v>
      </c>
      <c r="AD7" s="118">
        <f t="shared" si="0"/>
        <v>0</v>
      </c>
      <c r="AE7" s="118">
        <f t="shared" si="0"/>
        <v>0</v>
      </c>
      <c r="AF7" s="118">
        <f t="shared" si="0"/>
        <v>0</v>
      </c>
      <c r="AG7" s="118">
        <f t="shared" si="0"/>
        <v>158220152.54729733</v>
      </c>
      <c r="AH7" s="118">
        <f t="shared" si="0"/>
        <v>0</v>
      </c>
      <c r="AI7" s="118">
        <f t="shared" si="0"/>
        <v>261000000</v>
      </c>
      <c r="AJ7" s="118">
        <f t="shared" si="0"/>
        <v>0</v>
      </c>
      <c r="AK7" s="118">
        <f t="shared" si="0"/>
        <v>0</v>
      </c>
      <c r="AL7" s="118">
        <f t="shared" si="0"/>
        <v>2615803.0038461667</v>
      </c>
      <c r="AM7" s="118">
        <f t="shared" si="0"/>
        <v>130790.15019230834</v>
      </c>
      <c r="AN7" s="118">
        <f t="shared" si="0"/>
        <v>144480296</v>
      </c>
      <c r="AO7" s="122">
        <f t="shared" si="0"/>
        <v>2889605.9200000004</v>
      </c>
      <c r="AP7" s="122">
        <f t="shared" si="0"/>
        <v>25284051.799999997</v>
      </c>
      <c r="AQ7" s="122">
        <f t="shared" si="0"/>
        <v>4334408.879999999</v>
      </c>
      <c r="AR7" s="122">
        <f t="shared" si="0"/>
        <v>1444802.9600000002</v>
      </c>
      <c r="AS7" s="118">
        <f t="shared" si="0"/>
        <v>33952869.560000002</v>
      </c>
      <c r="AT7" s="123">
        <f t="shared" si="0"/>
        <v>11558423.680000002</v>
      </c>
      <c r="AU7" s="123">
        <f t="shared" si="0"/>
        <v>2167204.4399999995</v>
      </c>
      <c r="AV7" s="124">
        <f t="shared" si="0"/>
        <v>1444802.9600000002</v>
      </c>
      <c r="AW7" s="125">
        <f t="shared" si="0"/>
        <v>15170431.08</v>
      </c>
      <c r="AX7" s="126">
        <f t="shared" si="0"/>
        <v>0</v>
      </c>
      <c r="AY7" s="127">
        <f t="shared" si="0"/>
        <v>142918931.31710497</v>
      </c>
      <c r="AZ7" s="126">
        <f t="shared" si="0"/>
        <v>176871800.87710497</v>
      </c>
      <c r="BA7" s="128"/>
      <c r="BB7" s="129" t="s">
        <v>41</v>
      </c>
    </row>
    <row r="8" spans="1:54" s="7" customFormat="1" ht="15.75">
      <c r="A8" s="130">
        <v>7</v>
      </c>
      <c r="B8" s="131">
        <v>1</v>
      </c>
      <c r="C8" s="196">
        <v>1</v>
      </c>
      <c r="D8" s="196" t="s">
        <v>233</v>
      </c>
      <c r="E8" s="198" t="s">
        <v>166</v>
      </c>
      <c r="F8" s="199" t="s">
        <v>42</v>
      </c>
      <c r="G8" s="269">
        <v>39282</v>
      </c>
      <c r="H8" s="270"/>
      <c r="I8" s="55" t="s">
        <v>44</v>
      </c>
      <c r="J8" s="132">
        <v>6572598</v>
      </c>
      <c r="K8" s="133">
        <v>208</v>
      </c>
      <c r="L8" s="134">
        <f t="shared" ref="L8:L36" si="1">J8/K8</f>
        <v>31599.028846153848</v>
      </c>
      <c r="M8" s="135">
        <f>VLOOKUP(C8,Payroll!C7:BM80,53,FALSE)/K8</f>
        <v>0.80769230769230949</v>
      </c>
      <c r="N8" s="132">
        <f t="shared" ref="N8:N36" si="2">J8*M8</f>
        <v>5308636.8461538581</v>
      </c>
      <c r="O8" s="132">
        <f>L8*VLOOKUP(C8,Payroll!C7:BM80,63,FALSE)</f>
        <v>5422393.3499999996</v>
      </c>
      <c r="P8" s="132">
        <f>0.7*L8*VLOOKUP(C8,Payroll!C7:BM80,46,FALSE)</f>
        <v>884772.80769230938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7">
        <f t="shared" ref="AG8:AG36" si="3">SUM(N8:AD8)-SUM(AE8:AF8)</f>
        <v>11615803.003846167</v>
      </c>
      <c r="AH8" s="132">
        <v>0</v>
      </c>
      <c r="AI8" s="132">
        <f t="shared" ref="AI8:AI36" si="4">AH8*3600000 + 9000000</f>
        <v>9000000</v>
      </c>
      <c r="AJ8" s="132">
        <f t="shared" ref="AJ8:AJ36" si="5">SUM(X8:AD8)</f>
        <v>0</v>
      </c>
      <c r="AK8" s="132"/>
      <c r="AL8" s="132">
        <f t="shared" ref="AL8:AL36" si="6">MAX(0,AG8-SUM(AI8:AK8))</f>
        <v>2615803.0038461667</v>
      </c>
      <c r="AM8" s="132">
        <f t="shared" ref="AM8:AM36" si="7">IF(AL8&gt;80000000, AL8 * 35% -9850000, IF(AL8&gt;52000000, AL8 * 30% -5850000, IF(AL8&gt;32000000, AL8 * 25% -3250000, IF(AL8&gt;18000000, AL8 * 20% -1650000, IF(AL8&gt;10000000, AL8 * 15% -750000, IF(AL8&gt;5000000, AL8 * 10% -250000, IF(AL8&gt;0, AL8 * 5%, 0)))))))</f>
        <v>130790.15019230834</v>
      </c>
      <c r="AN8" s="132">
        <f t="shared" ref="AN8:AN36" si="8">J8</f>
        <v>6572598</v>
      </c>
      <c r="AO8" s="138">
        <f t="shared" ref="AO8:AO36" si="9">2%*AN8</f>
        <v>131451.96</v>
      </c>
      <c r="AP8" s="138">
        <f t="shared" ref="AP8:AP36" si="10">17.5%*AN8</f>
        <v>1150204.6499999999</v>
      </c>
      <c r="AQ8" s="138">
        <f t="shared" ref="AQ8:AQ36" si="11">3%*AN8</f>
        <v>197177.94</v>
      </c>
      <c r="AR8" s="138">
        <f t="shared" ref="AR8:AR36" si="12">1%*AN8</f>
        <v>65725.98</v>
      </c>
      <c r="AS8" s="137">
        <f t="shared" ref="AS8:AS36" si="13">23.5%*AN8</f>
        <v>1544560.53</v>
      </c>
      <c r="AT8" s="139">
        <f t="shared" ref="AT8:AT36" si="14">8%*AN8</f>
        <v>525807.84</v>
      </c>
      <c r="AU8" s="139">
        <f t="shared" ref="AU8:AU36" si="15">1.5%*AN8</f>
        <v>98588.97</v>
      </c>
      <c r="AV8" s="140">
        <f t="shared" ref="AV8:AV36" si="16">1%*AN8</f>
        <v>65725.98</v>
      </c>
      <c r="AW8" s="141">
        <f t="shared" ref="AW8:AW36" si="17">10.5%*AN8</f>
        <v>690122.78999999992</v>
      </c>
      <c r="AX8" s="142"/>
      <c r="AY8" s="143">
        <f t="shared" ref="AY8:AY36" si="18">AG8-AM8-AW8</f>
        <v>10794890.063653858</v>
      </c>
      <c r="AZ8" s="142">
        <f t="shared" ref="AZ8:AZ36" si="19">AS8+AY8</f>
        <v>12339450.593653858</v>
      </c>
      <c r="BA8" s="144"/>
      <c r="BB8" s="145" t="s">
        <v>41</v>
      </c>
    </row>
    <row r="9" spans="1:54" s="7" customFormat="1" ht="15.75">
      <c r="A9" s="130">
        <v>7</v>
      </c>
      <c r="B9" s="146">
        <v>2</v>
      </c>
      <c r="C9" s="196">
        <v>2</v>
      </c>
      <c r="D9" s="196" t="s">
        <v>234</v>
      </c>
      <c r="E9" s="200" t="s">
        <v>167</v>
      </c>
      <c r="F9" s="199" t="s">
        <v>45</v>
      </c>
      <c r="G9" s="269">
        <v>39237</v>
      </c>
      <c r="H9" s="270"/>
      <c r="I9" s="147" t="s">
        <v>44</v>
      </c>
      <c r="J9" s="148">
        <v>7050975</v>
      </c>
      <c r="K9" s="149">
        <v>208</v>
      </c>
      <c r="L9" s="150">
        <f t="shared" si="1"/>
        <v>33898.918269230766</v>
      </c>
      <c r="M9" s="151">
        <f>VLOOKUP(C9,Payroll!C8:BM81,53,FALSE)/K9</f>
        <v>0.59567307692307814</v>
      </c>
      <c r="N9" s="148">
        <f t="shared" si="2"/>
        <v>4200075.9735577013</v>
      </c>
      <c r="O9" s="148">
        <f>L9*VLOOKUP(C9,Payroll!C8:BM81,63,FALSE)</f>
        <v>0</v>
      </c>
      <c r="P9" s="148">
        <f>0.7*L9*VLOOKUP(C9,Payroll!C8:BM81,46,FALSE)</f>
        <v>949169.71153846325</v>
      </c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3">
        <f t="shared" si="3"/>
        <v>5149245.6850961642</v>
      </c>
      <c r="AH9" s="148">
        <v>0</v>
      </c>
      <c r="AI9" s="148">
        <f t="shared" si="4"/>
        <v>9000000</v>
      </c>
      <c r="AJ9" s="148">
        <f t="shared" si="5"/>
        <v>0</v>
      </c>
      <c r="AK9" s="148"/>
      <c r="AL9" s="148">
        <f t="shared" si="6"/>
        <v>0</v>
      </c>
      <c r="AM9" s="148">
        <f t="shared" si="7"/>
        <v>0</v>
      </c>
      <c r="AN9" s="148">
        <f t="shared" si="8"/>
        <v>7050975</v>
      </c>
      <c r="AO9" s="154">
        <f t="shared" si="9"/>
        <v>141019.5</v>
      </c>
      <c r="AP9" s="154">
        <f t="shared" si="10"/>
        <v>1233920.625</v>
      </c>
      <c r="AQ9" s="154">
        <f t="shared" si="11"/>
        <v>211529.25</v>
      </c>
      <c r="AR9" s="154">
        <f t="shared" si="12"/>
        <v>70509.75</v>
      </c>
      <c r="AS9" s="153">
        <f t="shared" si="13"/>
        <v>1656979.125</v>
      </c>
      <c r="AT9" s="155">
        <f t="shared" si="14"/>
        <v>564078</v>
      </c>
      <c r="AU9" s="155">
        <f t="shared" si="15"/>
        <v>105764.625</v>
      </c>
      <c r="AV9" s="156">
        <f t="shared" si="16"/>
        <v>70509.75</v>
      </c>
      <c r="AW9" s="157">
        <f t="shared" si="17"/>
        <v>740352.375</v>
      </c>
      <c r="AX9" s="158"/>
      <c r="AY9" s="159">
        <f t="shared" si="18"/>
        <v>4408893.3100961642</v>
      </c>
      <c r="AZ9" s="158">
        <f t="shared" si="19"/>
        <v>6065872.4350961642</v>
      </c>
      <c r="BA9" s="160"/>
      <c r="BB9" s="161" t="s">
        <v>41</v>
      </c>
    </row>
    <row r="10" spans="1:54" s="7" customFormat="1" ht="15.75">
      <c r="A10" s="130">
        <v>7</v>
      </c>
      <c r="B10" s="146">
        <v>3</v>
      </c>
      <c r="C10" s="196">
        <v>3</v>
      </c>
      <c r="D10" s="196" t="s">
        <v>235</v>
      </c>
      <c r="E10" s="200" t="s">
        <v>168</v>
      </c>
      <c r="F10" s="199" t="s">
        <v>42</v>
      </c>
      <c r="G10" s="269">
        <v>39602</v>
      </c>
      <c r="H10" s="270"/>
      <c r="I10" s="147" t="s">
        <v>44</v>
      </c>
      <c r="J10" s="148">
        <v>5905033</v>
      </c>
      <c r="K10" s="149">
        <v>208</v>
      </c>
      <c r="L10" s="150">
        <f t="shared" si="1"/>
        <v>28389.58173076923</v>
      </c>
      <c r="M10" s="151">
        <f>VLOOKUP(C10,Payroll!C8:BM81,53,FALSE)/K10</f>
        <v>0.80536858974359149</v>
      </c>
      <c r="N10" s="148">
        <f t="shared" si="2"/>
        <v>4755728.0995993689</v>
      </c>
      <c r="O10" s="148">
        <f>L10*VLOOKUP(C10,Payroll!C8:BM81,63,FALSE)</f>
        <v>0</v>
      </c>
      <c r="P10" s="148">
        <f>0.7*L10*VLOOKUP(C10,Payroll!C8:BM81,46,FALSE)</f>
        <v>794908.28846154001</v>
      </c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3">
        <f t="shared" si="3"/>
        <v>5550636.3880609088</v>
      </c>
      <c r="AH10" s="148">
        <v>0</v>
      </c>
      <c r="AI10" s="148">
        <f t="shared" si="4"/>
        <v>9000000</v>
      </c>
      <c r="AJ10" s="148">
        <f t="shared" si="5"/>
        <v>0</v>
      </c>
      <c r="AK10" s="148"/>
      <c r="AL10" s="148">
        <f t="shared" si="6"/>
        <v>0</v>
      </c>
      <c r="AM10" s="148">
        <f t="shared" si="7"/>
        <v>0</v>
      </c>
      <c r="AN10" s="148">
        <f t="shared" si="8"/>
        <v>5905033</v>
      </c>
      <c r="AO10" s="154">
        <f t="shared" si="9"/>
        <v>118100.66</v>
      </c>
      <c r="AP10" s="154">
        <f t="shared" si="10"/>
        <v>1033380.7749999999</v>
      </c>
      <c r="AQ10" s="154">
        <f t="shared" si="11"/>
        <v>177150.99</v>
      </c>
      <c r="AR10" s="154">
        <f t="shared" si="12"/>
        <v>59050.33</v>
      </c>
      <c r="AS10" s="153">
        <f t="shared" si="13"/>
        <v>1387682.7549999999</v>
      </c>
      <c r="AT10" s="155">
        <f t="shared" si="14"/>
        <v>472402.64</v>
      </c>
      <c r="AU10" s="155">
        <f t="shared" si="15"/>
        <v>88575.494999999995</v>
      </c>
      <c r="AV10" s="156">
        <f t="shared" si="16"/>
        <v>59050.33</v>
      </c>
      <c r="AW10" s="157">
        <f t="shared" si="17"/>
        <v>620028.46499999997</v>
      </c>
      <c r="AX10" s="158"/>
      <c r="AY10" s="159">
        <f t="shared" si="18"/>
        <v>4930607.9230609089</v>
      </c>
      <c r="AZ10" s="158">
        <f t="shared" si="19"/>
        <v>6318290.6780609088</v>
      </c>
      <c r="BA10" s="160"/>
      <c r="BB10" s="161" t="s">
        <v>41</v>
      </c>
    </row>
    <row r="11" spans="1:54" s="7" customFormat="1" ht="15.75">
      <c r="A11" s="130">
        <v>7</v>
      </c>
      <c r="B11" s="146">
        <v>4</v>
      </c>
      <c r="C11" s="196">
        <v>4</v>
      </c>
      <c r="D11" s="196" t="s">
        <v>236</v>
      </c>
      <c r="E11" s="200" t="s">
        <v>169</v>
      </c>
      <c r="F11" s="199" t="s">
        <v>45</v>
      </c>
      <c r="G11" s="269">
        <v>40046</v>
      </c>
      <c r="H11" s="270"/>
      <c r="I11" s="147" t="s">
        <v>44</v>
      </c>
      <c r="J11" s="148">
        <v>5615509</v>
      </c>
      <c r="K11" s="149">
        <v>208</v>
      </c>
      <c r="L11" s="150">
        <f t="shared" si="1"/>
        <v>26997.639423076922</v>
      </c>
      <c r="M11" s="151">
        <f>VLOOKUP(C11,Payroll!C8:BM81,53,FALSE)/K11</f>
        <v>0.96153846153846401</v>
      </c>
      <c r="N11" s="148">
        <f t="shared" si="2"/>
        <v>5399527.884615398</v>
      </c>
      <c r="O11" s="148">
        <f>L11*VLOOKUP(C11,Payroll!C8:BM81,63,FALSE)</f>
        <v>1518617.2175480768</v>
      </c>
      <c r="P11" s="148">
        <f>0.7*L11*VLOOKUP(C11,Payroll!C8:BM81,46,FALSE)</f>
        <v>151186.78076923103</v>
      </c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3">
        <f t="shared" si="3"/>
        <v>7069331.8829327058</v>
      </c>
      <c r="AH11" s="148">
        <v>0</v>
      </c>
      <c r="AI11" s="148">
        <f t="shared" si="4"/>
        <v>9000000</v>
      </c>
      <c r="AJ11" s="148">
        <f t="shared" si="5"/>
        <v>0</v>
      </c>
      <c r="AK11" s="148"/>
      <c r="AL11" s="148">
        <f t="shared" si="6"/>
        <v>0</v>
      </c>
      <c r="AM11" s="148">
        <f t="shared" si="7"/>
        <v>0</v>
      </c>
      <c r="AN11" s="148">
        <f t="shared" si="8"/>
        <v>5615509</v>
      </c>
      <c r="AO11" s="154">
        <f t="shared" si="9"/>
        <v>112310.18000000001</v>
      </c>
      <c r="AP11" s="154">
        <f t="shared" si="10"/>
        <v>982714.07499999995</v>
      </c>
      <c r="AQ11" s="154">
        <f t="shared" si="11"/>
        <v>168465.27</v>
      </c>
      <c r="AR11" s="154">
        <f t="shared" si="12"/>
        <v>56155.090000000004</v>
      </c>
      <c r="AS11" s="153">
        <f t="shared" si="13"/>
        <v>1319644.615</v>
      </c>
      <c r="AT11" s="155">
        <f t="shared" si="14"/>
        <v>449240.72000000003</v>
      </c>
      <c r="AU11" s="155">
        <f t="shared" si="15"/>
        <v>84232.634999999995</v>
      </c>
      <c r="AV11" s="156">
        <f t="shared" si="16"/>
        <v>56155.090000000004</v>
      </c>
      <c r="AW11" s="157">
        <f t="shared" si="17"/>
        <v>589628.44499999995</v>
      </c>
      <c r="AX11" s="158"/>
      <c r="AY11" s="159">
        <f t="shared" si="18"/>
        <v>6479703.4379327055</v>
      </c>
      <c r="AZ11" s="158">
        <f t="shared" si="19"/>
        <v>7799348.0529327057</v>
      </c>
      <c r="BA11" s="160"/>
      <c r="BB11" s="161" t="s">
        <v>41</v>
      </c>
    </row>
    <row r="12" spans="1:54" s="7" customFormat="1" ht="15.75">
      <c r="A12" s="130">
        <v>7</v>
      </c>
      <c r="B12" s="146">
        <v>5</v>
      </c>
      <c r="C12" s="196">
        <v>5</v>
      </c>
      <c r="D12" s="196" t="s">
        <v>237</v>
      </c>
      <c r="E12" s="200" t="s">
        <v>170</v>
      </c>
      <c r="F12" s="199" t="s">
        <v>45</v>
      </c>
      <c r="G12" s="279">
        <v>43791</v>
      </c>
      <c r="H12" s="280"/>
      <c r="I12" s="147" t="s">
        <v>44</v>
      </c>
      <c r="J12" s="148">
        <v>5411066</v>
      </c>
      <c r="K12" s="149">
        <v>144</v>
      </c>
      <c r="L12" s="150">
        <f t="shared" si="1"/>
        <v>37576.847222222219</v>
      </c>
      <c r="M12" s="151">
        <f>VLOOKUP(C12,Payroll!C8:BM81,53,FALSE)/K12</f>
        <v>0.86111111111111283</v>
      </c>
      <c r="N12" s="148">
        <f t="shared" si="2"/>
        <v>4659529.0555555653</v>
      </c>
      <c r="O12" s="148">
        <f>L12*VLOOKUP(C12,Payroll!C8:BM81,63,FALSE)</f>
        <v>1927692.2624999997</v>
      </c>
      <c r="P12" s="148">
        <f>0.7*L12*VLOOKUP(C12,Payroll!C8:BM81,46,FALSE)</f>
        <v>1052151.7222222241</v>
      </c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3">
        <f t="shared" si="3"/>
        <v>7639373.0402777884</v>
      </c>
      <c r="AH12" s="148">
        <v>0</v>
      </c>
      <c r="AI12" s="148">
        <f t="shared" si="4"/>
        <v>9000000</v>
      </c>
      <c r="AJ12" s="148">
        <f t="shared" si="5"/>
        <v>0</v>
      </c>
      <c r="AK12" s="148"/>
      <c r="AL12" s="148">
        <f t="shared" si="6"/>
        <v>0</v>
      </c>
      <c r="AM12" s="148">
        <f t="shared" si="7"/>
        <v>0</v>
      </c>
      <c r="AN12" s="148">
        <f t="shared" si="8"/>
        <v>5411066</v>
      </c>
      <c r="AO12" s="154">
        <f t="shared" si="9"/>
        <v>108221.32</v>
      </c>
      <c r="AP12" s="154">
        <f t="shared" si="10"/>
        <v>946936.54999999993</v>
      </c>
      <c r="AQ12" s="154">
        <f t="shared" si="11"/>
        <v>162331.97999999998</v>
      </c>
      <c r="AR12" s="154">
        <f t="shared" si="12"/>
        <v>54110.66</v>
      </c>
      <c r="AS12" s="153">
        <f t="shared" si="13"/>
        <v>1271600.51</v>
      </c>
      <c r="AT12" s="155">
        <f t="shared" si="14"/>
        <v>432885.28</v>
      </c>
      <c r="AU12" s="155">
        <f t="shared" si="15"/>
        <v>81165.989999999991</v>
      </c>
      <c r="AV12" s="156">
        <f t="shared" si="16"/>
        <v>54110.66</v>
      </c>
      <c r="AW12" s="157">
        <f t="shared" si="17"/>
        <v>568161.92999999993</v>
      </c>
      <c r="AX12" s="158"/>
      <c r="AY12" s="159">
        <f t="shared" si="18"/>
        <v>7071211.1102777887</v>
      </c>
      <c r="AZ12" s="158">
        <f t="shared" si="19"/>
        <v>8342811.6202777885</v>
      </c>
      <c r="BA12" s="160"/>
      <c r="BB12" s="161" t="s">
        <v>41</v>
      </c>
    </row>
    <row r="13" spans="1:54" s="7" customFormat="1" ht="15.75">
      <c r="A13" s="130">
        <v>7</v>
      </c>
      <c r="B13" s="146">
        <v>6</v>
      </c>
      <c r="C13" s="196">
        <v>6</v>
      </c>
      <c r="D13" s="196" t="s">
        <v>238</v>
      </c>
      <c r="E13" s="200" t="s">
        <v>171</v>
      </c>
      <c r="F13" s="199" t="s">
        <v>42</v>
      </c>
      <c r="G13" s="271"/>
      <c r="H13" s="272"/>
      <c r="I13" s="147" t="s">
        <v>44</v>
      </c>
      <c r="J13" s="148">
        <v>5702905</v>
      </c>
      <c r="K13" s="149">
        <v>208</v>
      </c>
      <c r="L13" s="150">
        <f t="shared" si="1"/>
        <v>27417.8125</v>
      </c>
      <c r="M13" s="151">
        <f>VLOOKUP(C13,Payroll!C8:BM81,53,FALSE)/K13</f>
        <v>0.8076923076923096</v>
      </c>
      <c r="N13" s="148">
        <f t="shared" si="2"/>
        <v>4606192.5000000112</v>
      </c>
      <c r="O13" s="148">
        <f>L13*VLOOKUP(C13,Payroll!C8:BM81,63,FALSE)</f>
        <v>123380.15625</v>
      </c>
      <c r="P13" s="148">
        <f>0.7*L13*VLOOKUP(C13,Payroll!C8:BM81,46,FALSE)</f>
        <v>767698.75000000151</v>
      </c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3">
        <f t="shared" si="3"/>
        <v>5497271.406250013</v>
      </c>
      <c r="AH13" s="148">
        <v>0</v>
      </c>
      <c r="AI13" s="148">
        <f t="shared" si="4"/>
        <v>9000000</v>
      </c>
      <c r="AJ13" s="148">
        <f t="shared" si="5"/>
        <v>0</v>
      </c>
      <c r="AK13" s="148"/>
      <c r="AL13" s="148">
        <f t="shared" si="6"/>
        <v>0</v>
      </c>
      <c r="AM13" s="148">
        <f t="shared" si="7"/>
        <v>0</v>
      </c>
      <c r="AN13" s="148">
        <f t="shared" si="8"/>
        <v>5702905</v>
      </c>
      <c r="AO13" s="154">
        <f t="shared" si="9"/>
        <v>114058.1</v>
      </c>
      <c r="AP13" s="154">
        <f t="shared" si="10"/>
        <v>998008.37499999988</v>
      </c>
      <c r="AQ13" s="154">
        <f t="shared" si="11"/>
        <v>171087.15</v>
      </c>
      <c r="AR13" s="154">
        <f t="shared" si="12"/>
        <v>57029.05</v>
      </c>
      <c r="AS13" s="153">
        <f t="shared" si="13"/>
        <v>1340182.6749999998</v>
      </c>
      <c r="AT13" s="155">
        <f t="shared" si="14"/>
        <v>456232.4</v>
      </c>
      <c r="AU13" s="155">
        <f t="shared" si="15"/>
        <v>85543.574999999997</v>
      </c>
      <c r="AV13" s="156">
        <f t="shared" si="16"/>
        <v>57029.05</v>
      </c>
      <c r="AW13" s="157">
        <f t="shared" si="17"/>
        <v>598805.02500000002</v>
      </c>
      <c r="AX13" s="158"/>
      <c r="AY13" s="159">
        <f t="shared" si="18"/>
        <v>4898466.3812500127</v>
      </c>
      <c r="AZ13" s="158">
        <f t="shared" si="19"/>
        <v>6238649.0562500125</v>
      </c>
      <c r="BA13" s="160"/>
      <c r="BB13" s="161" t="s">
        <v>41</v>
      </c>
    </row>
    <row r="14" spans="1:54" s="7" customFormat="1" ht="15.75">
      <c r="A14" s="130">
        <v>7</v>
      </c>
      <c r="B14" s="146">
        <v>7</v>
      </c>
      <c r="C14" s="196">
        <v>7</v>
      </c>
      <c r="D14" s="196" t="s">
        <v>239</v>
      </c>
      <c r="E14" s="200" t="s">
        <v>172</v>
      </c>
      <c r="F14" s="199" t="s">
        <v>42</v>
      </c>
      <c r="G14" s="269">
        <v>40945</v>
      </c>
      <c r="H14" s="270"/>
      <c r="I14" s="147" t="s">
        <v>44</v>
      </c>
      <c r="J14" s="148">
        <v>5142110</v>
      </c>
      <c r="K14" s="149">
        <v>208</v>
      </c>
      <c r="L14" s="150">
        <f t="shared" si="1"/>
        <v>24721.682692307691</v>
      </c>
      <c r="M14" s="151">
        <f>VLOOKUP(C14,Payroll!C8:BM81,53,FALSE)/K14</f>
        <v>0.8076923076923096</v>
      </c>
      <c r="N14" s="148">
        <f t="shared" si="2"/>
        <v>4153242.6923077023</v>
      </c>
      <c r="O14" s="148">
        <f>L14*VLOOKUP(C14,Payroll!C8:BM81,63,FALSE)</f>
        <v>2810855.3221153845</v>
      </c>
      <c r="P14" s="148">
        <f>0.7*L14*VLOOKUP(C14,Payroll!C8:BM81,46,FALSE)</f>
        <v>692207.11538461666</v>
      </c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3">
        <f t="shared" si="3"/>
        <v>7656305.1298077041</v>
      </c>
      <c r="AH14" s="148">
        <v>0</v>
      </c>
      <c r="AI14" s="148">
        <f t="shared" si="4"/>
        <v>9000000</v>
      </c>
      <c r="AJ14" s="148">
        <f t="shared" si="5"/>
        <v>0</v>
      </c>
      <c r="AK14" s="148"/>
      <c r="AL14" s="148">
        <f t="shared" si="6"/>
        <v>0</v>
      </c>
      <c r="AM14" s="148">
        <f t="shared" si="7"/>
        <v>0</v>
      </c>
      <c r="AN14" s="148">
        <f t="shared" si="8"/>
        <v>5142110</v>
      </c>
      <c r="AO14" s="154">
        <f t="shared" si="9"/>
        <v>102842.2</v>
      </c>
      <c r="AP14" s="154">
        <f t="shared" si="10"/>
        <v>899869.25</v>
      </c>
      <c r="AQ14" s="154">
        <f t="shared" si="11"/>
        <v>154263.29999999999</v>
      </c>
      <c r="AR14" s="154">
        <f t="shared" si="12"/>
        <v>51421.1</v>
      </c>
      <c r="AS14" s="153">
        <f t="shared" si="13"/>
        <v>1208395.8499999999</v>
      </c>
      <c r="AT14" s="155">
        <f t="shared" si="14"/>
        <v>411368.8</v>
      </c>
      <c r="AU14" s="155">
        <f t="shared" si="15"/>
        <v>77131.649999999994</v>
      </c>
      <c r="AV14" s="156">
        <f t="shared" si="16"/>
        <v>51421.1</v>
      </c>
      <c r="AW14" s="157">
        <f t="shared" si="17"/>
        <v>539921.54999999993</v>
      </c>
      <c r="AX14" s="158"/>
      <c r="AY14" s="159">
        <f t="shared" si="18"/>
        <v>7116383.5798077043</v>
      </c>
      <c r="AZ14" s="158">
        <f t="shared" si="19"/>
        <v>8324779.4298077039</v>
      </c>
      <c r="BA14" s="160"/>
      <c r="BB14" s="161" t="s">
        <v>41</v>
      </c>
    </row>
    <row r="15" spans="1:54" s="7" customFormat="1" ht="15.75">
      <c r="A15" s="130">
        <v>7</v>
      </c>
      <c r="B15" s="146">
        <v>8</v>
      </c>
      <c r="C15" s="196">
        <v>8</v>
      </c>
      <c r="D15" s="196" t="s">
        <v>240</v>
      </c>
      <c r="E15" s="200" t="s">
        <v>173</v>
      </c>
      <c r="F15" s="199" t="s">
        <v>42</v>
      </c>
      <c r="G15" s="269">
        <v>40946</v>
      </c>
      <c r="H15" s="270"/>
      <c r="I15" s="147" t="s">
        <v>44</v>
      </c>
      <c r="J15" s="148">
        <v>5574707</v>
      </c>
      <c r="K15" s="149">
        <v>208</v>
      </c>
      <c r="L15" s="150">
        <f t="shared" si="1"/>
        <v>26801.475961538461</v>
      </c>
      <c r="M15" s="151">
        <f>VLOOKUP(C15,Payroll!C8:BM81,53,FALSE)/K15</f>
        <v>0.96153846153846401</v>
      </c>
      <c r="N15" s="148">
        <f t="shared" si="2"/>
        <v>5360295.192307706</v>
      </c>
      <c r="O15" s="148">
        <f>L15*VLOOKUP(C15,Payroll!C8:BM81,63,FALSE)</f>
        <v>1982639.1842548074</v>
      </c>
      <c r="P15" s="148">
        <f>0.7*L15*VLOOKUP(C15,Payroll!C8:BM81,46,FALSE)</f>
        <v>150088.26538461566</v>
      </c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3">
        <f t="shared" si="3"/>
        <v>7493022.6419471288</v>
      </c>
      <c r="AH15" s="148">
        <v>0</v>
      </c>
      <c r="AI15" s="148">
        <f t="shared" si="4"/>
        <v>9000000</v>
      </c>
      <c r="AJ15" s="148">
        <f t="shared" si="5"/>
        <v>0</v>
      </c>
      <c r="AK15" s="148"/>
      <c r="AL15" s="148">
        <f t="shared" si="6"/>
        <v>0</v>
      </c>
      <c r="AM15" s="148">
        <f t="shared" si="7"/>
        <v>0</v>
      </c>
      <c r="AN15" s="148">
        <f t="shared" si="8"/>
        <v>5574707</v>
      </c>
      <c r="AO15" s="154">
        <f t="shared" si="9"/>
        <v>111494.14</v>
      </c>
      <c r="AP15" s="154">
        <f t="shared" si="10"/>
        <v>975573.72499999998</v>
      </c>
      <c r="AQ15" s="154">
        <f t="shared" si="11"/>
        <v>167241.21</v>
      </c>
      <c r="AR15" s="154">
        <f t="shared" si="12"/>
        <v>55747.07</v>
      </c>
      <c r="AS15" s="153">
        <f t="shared" si="13"/>
        <v>1310056.145</v>
      </c>
      <c r="AT15" s="155">
        <f t="shared" si="14"/>
        <v>445976.56</v>
      </c>
      <c r="AU15" s="155">
        <f t="shared" si="15"/>
        <v>83620.604999999996</v>
      </c>
      <c r="AV15" s="156">
        <f t="shared" si="16"/>
        <v>55747.07</v>
      </c>
      <c r="AW15" s="157">
        <f t="shared" si="17"/>
        <v>585344.23499999999</v>
      </c>
      <c r="AX15" s="158"/>
      <c r="AY15" s="159">
        <f t="shared" si="18"/>
        <v>6907678.4069471285</v>
      </c>
      <c r="AZ15" s="158">
        <f t="shared" si="19"/>
        <v>8217734.551947128</v>
      </c>
      <c r="BA15" s="160"/>
      <c r="BB15" s="161" t="s">
        <v>41</v>
      </c>
    </row>
    <row r="16" spans="1:54" s="7" customFormat="1" ht="15.75">
      <c r="A16" s="130">
        <v>7</v>
      </c>
      <c r="B16" s="146">
        <v>9</v>
      </c>
      <c r="C16" s="196">
        <v>9</v>
      </c>
      <c r="D16" s="196" t="s">
        <v>241</v>
      </c>
      <c r="E16" s="200" t="s">
        <v>174</v>
      </c>
      <c r="F16" s="199" t="s">
        <v>42</v>
      </c>
      <c r="G16" s="269">
        <v>40946</v>
      </c>
      <c r="H16" s="270"/>
      <c r="I16" s="147" t="s">
        <v>44</v>
      </c>
      <c r="J16" s="148">
        <v>5066559</v>
      </c>
      <c r="K16" s="149">
        <v>208</v>
      </c>
      <c r="L16" s="150">
        <f t="shared" si="1"/>
        <v>24358.45673076923</v>
      </c>
      <c r="M16" s="151">
        <f>VLOOKUP(C16,Payroll!C8:BM81,53,FALSE)/K16</f>
        <v>0.8076923076923096</v>
      </c>
      <c r="N16" s="148">
        <f t="shared" si="2"/>
        <v>4092220.7307692403</v>
      </c>
      <c r="O16" s="148">
        <f>L16*VLOOKUP(C16,Payroll!C8:BM81,63,FALSE)</f>
        <v>730753.70192307688</v>
      </c>
      <c r="P16" s="148">
        <f>0.7*L16*VLOOKUP(C16,Payroll!C8:BM81,46,FALSE)</f>
        <v>682036.78846153966</v>
      </c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3">
        <f t="shared" si="3"/>
        <v>5505011.2211538572</v>
      </c>
      <c r="AH16" s="148">
        <v>0</v>
      </c>
      <c r="AI16" s="148">
        <f t="shared" si="4"/>
        <v>9000000</v>
      </c>
      <c r="AJ16" s="148">
        <f t="shared" si="5"/>
        <v>0</v>
      </c>
      <c r="AK16" s="148"/>
      <c r="AL16" s="148">
        <f t="shared" si="6"/>
        <v>0</v>
      </c>
      <c r="AM16" s="148">
        <f t="shared" si="7"/>
        <v>0</v>
      </c>
      <c r="AN16" s="148">
        <f t="shared" si="8"/>
        <v>5066559</v>
      </c>
      <c r="AO16" s="154">
        <f t="shared" si="9"/>
        <v>101331.18000000001</v>
      </c>
      <c r="AP16" s="154">
        <f t="shared" si="10"/>
        <v>886647.82499999995</v>
      </c>
      <c r="AQ16" s="154">
        <f t="shared" si="11"/>
        <v>151996.76999999999</v>
      </c>
      <c r="AR16" s="154">
        <f t="shared" si="12"/>
        <v>50665.590000000004</v>
      </c>
      <c r="AS16" s="153">
        <f t="shared" si="13"/>
        <v>1190641.365</v>
      </c>
      <c r="AT16" s="155">
        <f t="shared" si="14"/>
        <v>405324.72000000003</v>
      </c>
      <c r="AU16" s="155">
        <f t="shared" si="15"/>
        <v>75998.384999999995</v>
      </c>
      <c r="AV16" s="156">
        <f t="shared" si="16"/>
        <v>50665.590000000004</v>
      </c>
      <c r="AW16" s="157">
        <f t="shared" si="17"/>
        <v>531988.69499999995</v>
      </c>
      <c r="AX16" s="158"/>
      <c r="AY16" s="159">
        <f t="shared" si="18"/>
        <v>4973022.5261538569</v>
      </c>
      <c r="AZ16" s="158">
        <f t="shared" si="19"/>
        <v>6163663.8911538571</v>
      </c>
      <c r="BA16" s="160"/>
      <c r="BB16" s="161" t="s">
        <v>41</v>
      </c>
    </row>
    <row r="17" spans="1:54" s="7" customFormat="1" ht="15.75">
      <c r="A17" s="130">
        <v>7</v>
      </c>
      <c r="B17" s="146">
        <v>10</v>
      </c>
      <c r="C17" s="196">
        <v>10</v>
      </c>
      <c r="D17" s="196" t="s">
        <v>242</v>
      </c>
      <c r="E17" s="200" t="s">
        <v>175</v>
      </c>
      <c r="F17" s="199" t="s">
        <v>45</v>
      </c>
      <c r="G17" s="271"/>
      <c r="H17" s="272"/>
      <c r="I17" s="147" t="s">
        <v>44</v>
      </c>
      <c r="J17" s="148">
        <v>5102055</v>
      </c>
      <c r="K17" s="149">
        <v>200</v>
      </c>
      <c r="L17" s="150">
        <f t="shared" si="1"/>
        <v>25510.275000000001</v>
      </c>
      <c r="M17" s="151">
        <f>VLOOKUP(C17,Payroll!C8:BM81,53,FALSE)/K17</f>
        <v>0.82000000000000173</v>
      </c>
      <c r="N17" s="148">
        <f t="shared" si="2"/>
        <v>4183685.1000000089</v>
      </c>
      <c r="O17" s="148">
        <f>L17*VLOOKUP(C17,Payroll!C8:BM81,63,FALSE)</f>
        <v>306123.30000000005</v>
      </c>
      <c r="P17" s="148">
        <f>0.7*L17*VLOOKUP(C17,Payroll!C8:BM81,46,FALSE)</f>
        <v>714287.70000000147</v>
      </c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3">
        <f t="shared" si="3"/>
        <v>5204096.1000000099</v>
      </c>
      <c r="AH17" s="148">
        <v>0</v>
      </c>
      <c r="AI17" s="148">
        <f t="shared" si="4"/>
        <v>9000000</v>
      </c>
      <c r="AJ17" s="148">
        <f t="shared" si="5"/>
        <v>0</v>
      </c>
      <c r="AK17" s="148"/>
      <c r="AL17" s="148">
        <f t="shared" si="6"/>
        <v>0</v>
      </c>
      <c r="AM17" s="148">
        <f t="shared" si="7"/>
        <v>0</v>
      </c>
      <c r="AN17" s="148">
        <f t="shared" si="8"/>
        <v>5102055</v>
      </c>
      <c r="AO17" s="154">
        <f t="shared" si="9"/>
        <v>102041.1</v>
      </c>
      <c r="AP17" s="154">
        <f t="shared" si="10"/>
        <v>892859.625</v>
      </c>
      <c r="AQ17" s="154">
        <f t="shared" si="11"/>
        <v>153061.65</v>
      </c>
      <c r="AR17" s="154">
        <f t="shared" si="12"/>
        <v>51020.55</v>
      </c>
      <c r="AS17" s="153">
        <f t="shared" si="13"/>
        <v>1198982.925</v>
      </c>
      <c r="AT17" s="155">
        <f t="shared" si="14"/>
        <v>408164.4</v>
      </c>
      <c r="AU17" s="155">
        <f t="shared" si="15"/>
        <v>76530.824999999997</v>
      </c>
      <c r="AV17" s="156">
        <f t="shared" si="16"/>
        <v>51020.55</v>
      </c>
      <c r="AW17" s="157">
        <f t="shared" si="17"/>
        <v>535715.77500000002</v>
      </c>
      <c r="AX17" s="158"/>
      <c r="AY17" s="159">
        <f t="shared" si="18"/>
        <v>4668380.3250000095</v>
      </c>
      <c r="AZ17" s="158">
        <f t="shared" si="19"/>
        <v>5867363.2500000093</v>
      </c>
      <c r="BA17" s="160"/>
      <c r="BB17" s="161" t="s">
        <v>41</v>
      </c>
    </row>
    <row r="18" spans="1:54" s="7" customFormat="1" ht="15.75">
      <c r="A18" s="130">
        <v>7</v>
      </c>
      <c r="B18" s="146">
        <v>11</v>
      </c>
      <c r="C18" s="196">
        <v>11</v>
      </c>
      <c r="D18" s="196" t="s">
        <v>243</v>
      </c>
      <c r="E18" s="200" t="s">
        <v>176</v>
      </c>
      <c r="F18" s="199" t="s">
        <v>42</v>
      </c>
      <c r="G18" s="269">
        <v>41156</v>
      </c>
      <c r="H18" s="270"/>
      <c r="I18" s="147" t="s">
        <v>44</v>
      </c>
      <c r="J18" s="148">
        <v>4979884</v>
      </c>
      <c r="K18" s="149">
        <v>208</v>
      </c>
      <c r="L18" s="150">
        <f t="shared" si="1"/>
        <v>23941.75</v>
      </c>
      <c r="M18" s="151">
        <f>VLOOKUP(C18,Payroll!C8:BM81,53,FALSE)/K18</f>
        <v>0.8076923076923096</v>
      </c>
      <c r="N18" s="148">
        <f t="shared" si="2"/>
        <v>4022214.0000000093</v>
      </c>
      <c r="O18" s="148">
        <f>L18*VLOOKUP(C18,Payroll!C8:BM81,63,FALSE)</f>
        <v>215475.75</v>
      </c>
      <c r="P18" s="148">
        <f>0.7*L18*VLOOKUP(C18,Payroll!C8:BM81,46,FALSE)</f>
        <v>670369.00000000128</v>
      </c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3">
        <f t="shared" si="3"/>
        <v>4908058.7500000102</v>
      </c>
      <c r="AH18" s="148">
        <v>0</v>
      </c>
      <c r="AI18" s="148">
        <f t="shared" si="4"/>
        <v>9000000</v>
      </c>
      <c r="AJ18" s="148">
        <f t="shared" si="5"/>
        <v>0</v>
      </c>
      <c r="AK18" s="148"/>
      <c r="AL18" s="148">
        <f t="shared" si="6"/>
        <v>0</v>
      </c>
      <c r="AM18" s="148">
        <f t="shared" si="7"/>
        <v>0</v>
      </c>
      <c r="AN18" s="148">
        <f t="shared" si="8"/>
        <v>4979884</v>
      </c>
      <c r="AO18" s="154">
        <f t="shared" si="9"/>
        <v>99597.680000000008</v>
      </c>
      <c r="AP18" s="154">
        <f t="shared" si="10"/>
        <v>871479.7</v>
      </c>
      <c r="AQ18" s="154">
        <f t="shared" si="11"/>
        <v>149396.51999999999</v>
      </c>
      <c r="AR18" s="154">
        <f t="shared" si="12"/>
        <v>49798.840000000004</v>
      </c>
      <c r="AS18" s="153">
        <f t="shared" si="13"/>
        <v>1170272.74</v>
      </c>
      <c r="AT18" s="155">
        <f t="shared" si="14"/>
        <v>398390.72000000003</v>
      </c>
      <c r="AU18" s="155">
        <f t="shared" si="15"/>
        <v>74698.259999999995</v>
      </c>
      <c r="AV18" s="156">
        <f t="shared" si="16"/>
        <v>49798.840000000004</v>
      </c>
      <c r="AW18" s="157">
        <f t="shared" si="17"/>
        <v>522887.82</v>
      </c>
      <c r="AX18" s="158"/>
      <c r="AY18" s="159">
        <f t="shared" si="18"/>
        <v>4385170.9300000099</v>
      </c>
      <c r="AZ18" s="158">
        <f t="shared" si="19"/>
        <v>5555443.6700000102</v>
      </c>
      <c r="BA18" s="160"/>
      <c r="BB18" s="161" t="s">
        <v>41</v>
      </c>
    </row>
    <row r="19" spans="1:54" s="7" customFormat="1" ht="15.75">
      <c r="A19" s="130">
        <v>7</v>
      </c>
      <c r="B19" s="146">
        <v>12</v>
      </c>
      <c r="C19" s="196">
        <v>12</v>
      </c>
      <c r="D19" s="196" t="s">
        <v>244</v>
      </c>
      <c r="E19" s="200" t="s">
        <v>177</v>
      </c>
      <c r="F19" s="199" t="s">
        <v>42</v>
      </c>
      <c r="G19" s="269">
        <v>41169</v>
      </c>
      <c r="H19" s="270"/>
      <c r="I19" s="147" t="s">
        <v>44</v>
      </c>
      <c r="J19" s="148">
        <v>5048072</v>
      </c>
      <c r="K19" s="149">
        <v>208</v>
      </c>
      <c r="L19" s="150">
        <f t="shared" si="1"/>
        <v>24269.576923076922</v>
      </c>
      <c r="M19" s="151">
        <f>VLOOKUP(C19,Payroll!C8:BM81,53,FALSE)/K19</f>
        <v>0.80769230769230949</v>
      </c>
      <c r="N19" s="148">
        <f t="shared" si="2"/>
        <v>4077288.9230769323</v>
      </c>
      <c r="O19" s="148">
        <f>L19*VLOOKUP(C19,Payroll!C8:BM81,63,FALSE)</f>
        <v>0</v>
      </c>
      <c r="P19" s="148">
        <f>0.7*L19*VLOOKUP(C19,Payroll!C8:BM81,46,FALSE)</f>
        <v>679548.15384615504</v>
      </c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3">
        <f t="shared" si="3"/>
        <v>4756837.0769230872</v>
      </c>
      <c r="AH19" s="148">
        <v>0</v>
      </c>
      <c r="AI19" s="148">
        <f t="shared" si="4"/>
        <v>9000000</v>
      </c>
      <c r="AJ19" s="148">
        <f t="shared" si="5"/>
        <v>0</v>
      </c>
      <c r="AK19" s="148"/>
      <c r="AL19" s="148">
        <f t="shared" si="6"/>
        <v>0</v>
      </c>
      <c r="AM19" s="148">
        <f t="shared" si="7"/>
        <v>0</v>
      </c>
      <c r="AN19" s="148">
        <f t="shared" si="8"/>
        <v>5048072</v>
      </c>
      <c r="AO19" s="154">
        <f t="shared" si="9"/>
        <v>100961.44</v>
      </c>
      <c r="AP19" s="154">
        <f t="shared" si="10"/>
        <v>883412.6</v>
      </c>
      <c r="AQ19" s="154">
        <f t="shared" si="11"/>
        <v>151442.16</v>
      </c>
      <c r="AR19" s="154">
        <f t="shared" si="12"/>
        <v>50480.72</v>
      </c>
      <c r="AS19" s="153">
        <f t="shared" si="13"/>
        <v>1186296.92</v>
      </c>
      <c r="AT19" s="155">
        <f t="shared" si="14"/>
        <v>403845.76</v>
      </c>
      <c r="AU19" s="155">
        <f t="shared" si="15"/>
        <v>75721.08</v>
      </c>
      <c r="AV19" s="156">
        <f t="shared" si="16"/>
        <v>50480.72</v>
      </c>
      <c r="AW19" s="157">
        <f t="shared" si="17"/>
        <v>530047.55999999994</v>
      </c>
      <c r="AX19" s="158"/>
      <c r="AY19" s="159">
        <f t="shared" si="18"/>
        <v>4226789.5169230876</v>
      </c>
      <c r="AZ19" s="158">
        <f t="shared" si="19"/>
        <v>5413086.4369230876</v>
      </c>
      <c r="BA19" s="160"/>
      <c r="BB19" s="161" t="s">
        <v>41</v>
      </c>
    </row>
    <row r="20" spans="1:54" s="7" customFormat="1" ht="15.75">
      <c r="A20" s="130">
        <v>7</v>
      </c>
      <c r="B20" s="146">
        <v>13</v>
      </c>
      <c r="C20" s="196">
        <v>13</v>
      </c>
      <c r="D20" s="196" t="s">
        <v>245</v>
      </c>
      <c r="E20" s="200" t="s">
        <v>178</v>
      </c>
      <c r="F20" s="199" t="s">
        <v>42</v>
      </c>
      <c r="G20" s="271"/>
      <c r="H20" s="272"/>
      <c r="I20" s="147" t="s">
        <v>44</v>
      </c>
      <c r="J20" s="148">
        <v>4992271</v>
      </c>
      <c r="K20" s="149">
        <v>208</v>
      </c>
      <c r="L20" s="150">
        <f t="shared" si="1"/>
        <v>24001.302884615383</v>
      </c>
      <c r="M20" s="151">
        <f>VLOOKUP(C20,Payroll!C8:BM81,53,FALSE)/K20</f>
        <v>0.8076923076923096</v>
      </c>
      <c r="N20" s="148">
        <f t="shared" si="2"/>
        <v>4032218.8846153943</v>
      </c>
      <c r="O20" s="148">
        <f>L20*VLOOKUP(C20,Payroll!C8:BM81,63,FALSE)</f>
        <v>108005.86298076922</v>
      </c>
      <c r="P20" s="148">
        <f>0.7*L20*VLOOKUP(C20,Payroll!C8:BM81,46,FALSE)</f>
        <v>672036.48076923203</v>
      </c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3">
        <f t="shared" si="3"/>
        <v>4812261.2283653952</v>
      </c>
      <c r="AH20" s="148">
        <v>0</v>
      </c>
      <c r="AI20" s="148">
        <f t="shared" si="4"/>
        <v>9000000</v>
      </c>
      <c r="AJ20" s="148">
        <f t="shared" si="5"/>
        <v>0</v>
      </c>
      <c r="AK20" s="148"/>
      <c r="AL20" s="148">
        <f t="shared" si="6"/>
        <v>0</v>
      </c>
      <c r="AM20" s="148">
        <f t="shared" si="7"/>
        <v>0</v>
      </c>
      <c r="AN20" s="148">
        <f t="shared" si="8"/>
        <v>4992271</v>
      </c>
      <c r="AO20" s="154">
        <f t="shared" si="9"/>
        <v>99845.42</v>
      </c>
      <c r="AP20" s="154">
        <f t="shared" si="10"/>
        <v>873647.42499999993</v>
      </c>
      <c r="AQ20" s="154">
        <f t="shared" si="11"/>
        <v>149768.13</v>
      </c>
      <c r="AR20" s="154">
        <f t="shared" si="12"/>
        <v>49922.71</v>
      </c>
      <c r="AS20" s="153">
        <f t="shared" si="13"/>
        <v>1173183.6849999998</v>
      </c>
      <c r="AT20" s="155">
        <f t="shared" si="14"/>
        <v>399381.68</v>
      </c>
      <c r="AU20" s="155">
        <f t="shared" si="15"/>
        <v>74884.065000000002</v>
      </c>
      <c r="AV20" s="156">
        <f t="shared" si="16"/>
        <v>49922.71</v>
      </c>
      <c r="AW20" s="157">
        <f t="shared" si="17"/>
        <v>524188.45499999996</v>
      </c>
      <c r="AX20" s="158"/>
      <c r="AY20" s="159">
        <f t="shared" si="18"/>
        <v>4288072.7733653951</v>
      </c>
      <c r="AZ20" s="158">
        <f t="shared" si="19"/>
        <v>5461256.4583653947</v>
      </c>
      <c r="BA20" s="160"/>
      <c r="BB20" s="161" t="s">
        <v>41</v>
      </c>
    </row>
    <row r="21" spans="1:54" s="7" customFormat="1" ht="15.75">
      <c r="A21" s="130">
        <v>7</v>
      </c>
      <c r="B21" s="146">
        <v>14</v>
      </c>
      <c r="C21" s="196">
        <v>14</v>
      </c>
      <c r="D21" s="196" t="s">
        <v>246</v>
      </c>
      <c r="E21" s="200" t="s">
        <v>179</v>
      </c>
      <c r="F21" s="199" t="s">
        <v>42</v>
      </c>
      <c r="G21" s="271"/>
      <c r="H21" s="272"/>
      <c r="I21" s="147" t="s">
        <v>44</v>
      </c>
      <c r="J21" s="148">
        <v>4999248</v>
      </c>
      <c r="K21" s="149">
        <v>208</v>
      </c>
      <c r="L21" s="150">
        <f t="shared" si="1"/>
        <v>24034.846153846152</v>
      </c>
      <c r="M21" s="151">
        <f>VLOOKUP(C21,Payroll!C8:BM81,53,FALSE)/K21</f>
        <v>0.80769230769230949</v>
      </c>
      <c r="N21" s="148">
        <f t="shared" si="2"/>
        <v>4037854.1538461628</v>
      </c>
      <c r="O21" s="148">
        <f>L21*VLOOKUP(C21,Payroll!C8:BM81,63,FALSE)</f>
        <v>432627.23076923075</v>
      </c>
      <c r="P21" s="148">
        <f>0.7*L21*VLOOKUP(C21,Payroll!C8:BM81,46,FALSE)</f>
        <v>672975.69230769353</v>
      </c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3">
        <f t="shared" si="3"/>
        <v>5143457.0769230872</v>
      </c>
      <c r="AH21" s="148">
        <v>0</v>
      </c>
      <c r="AI21" s="148">
        <f t="shared" si="4"/>
        <v>9000000</v>
      </c>
      <c r="AJ21" s="148">
        <f t="shared" si="5"/>
        <v>0</v>
      </c>
      <c r="AK21" s="148"/>
      <c r="AL21" s="148">
        <f t="shared" si="6"/>
        <v>0</v>
      </c>
      <c r="AM21" s="148">
        <f t="shared" si="7"/>
        <v>0</v>
      </c>
      <c r="AN21" s="148">
        <f t="shared" si="8"/>
        <v>4999248</v>
      </c>
      <c r="AO21" s="154">
        <f t="shared" si="9"/>
        <v>99984.960000000006</v>
      </c>
      <c r="AP21" s="154">
        <f t="shared" si="10"/>
        <v>874868.39999999991</v>
      </c>
      <c r="AQ21" s="154">
        <f t="shared" si="11"/>
        <v>149977.44</v>
      </c>
      <c r="AR21" s="154">
        <f t="shared" si="12"/>
        <v>49992.480000000003</v>
      </c>
      <c r="AS21" s="153">
        <f t="shared" si="13"/>
        <v>1174823.28</v>
      </c>
      <c r="AT21" s="155">
        <f t="shared" si="14"/>
        <v>399939.84000000003</v>
      </c>
      <c r="AU21" s="155">
        <f t="shared" si="15"/>
        <v>74988.72</v>
      </c>
      <c r="AV21" s="156">
        <f t="shared" si="16"/>
        <v>49992.480000000003</v>
      </c>
      <c r="AW21" s="157">
        <f t="shared" si="17"/>
        <v>524921.04</v>
      </c>
      <c r="AX21" s="158"/>
      <c r="AY21" s="159">
        <f t="shared" si="18"/>
        <v>4618536.0369230872</v>
      </c>
      <c r="AZ21" s="158">
        <f t="shared" si="19"/>
        <v>5793359.3169230875</v>
      </c>
      <c r="BA21" s="160"/>
      <c r="BB21" s="161" t="s">
        <v>41</v>
      </c>
    </row>
    <row r="22" spans="1:54" s="7" customFormat="1" ht="15.75">
      <c r="A22" s="130">
        <v>7</v>
      </c>
      <c r="B22" s="146">
        <v>15</v>
      </c>
      <c r="C22" s="196">
        <v>15</v>
      </c>
      <c r="D22" s="196" t="s">
        <v>247</v>
      </c>
      <c r="E22" s="200" t="s">
        <v>180</v>
      </c>
      <c r="F22" s="199" t="s">
        <v>42</v>
      </c>
      <c r="G22" s="271"/>
      <c r="H22" s="272"/>
      <c r="I22" s="147" t="s">
        <v>44</v>
      </c>
      <c r="J22" s="148">
        <v>4887605</v>
      </c>
      <c r="K22" s="149">
        <v>208</v>
      </c>
      <c r="L22" s="150">
        <f t="shared" si="1"/>
        <v>23498.100961538461</v>
      </c>
      <c r="M22" s="151">
        <f>VLOOKUP(C22,Payroll!C8:BM81,53,FALSE)/K22</f>
        <v>0.80769230769230949</v>
      </c>
      <c r="N22" s="148">
        <f t="shared" si="2"/>
        <v>3947680.9615384704</v>
      </c>
      <c r="O22" s="148">
        <f>L22*VLOOKUP(C22,Payroll!C8:BM81,63,FALSE)</f>
        <v>0</v>
      </c>
      <c r="P22" s="148">
        <f>0.7*L22*VLOOKUP(C22,Payroll!C8:BM81,46,FALSE)</f>
        <v>657946.82692307816</v>
      </c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3">
        <f t="shared" si="3"/>
        <v>4605627.7884615483</v>
      </c>
      <c r="AH22" s="148">
        <v>0</v>
      </c>
      <c r="AI22" s="148">
        <f t="shared" si="4"/>
        <v>9000000</v>
      </c>
      <c r="AJ22" s="148">
        <f t="shared" si="5"/>
        <v>0</v>
      </c>
      <c r="AK22" s="148"/>
      <c r="AL22" s="148">
        <f t="shared" si="6"/>
        <v>0</v>
      </c>
      <c r="AM22" s="148">
        <f t="shared" si="7"/>
        <v>0</v>
      </c>
      <c r="AN22" s="148">
        <f t="shared" si="8"/>
        <v>4887605</v>
      </c>
      <c r="AO22" s="154">
        <f t="shared" si="9"/>
        <v>97752.1</v>
      </c>
      <c r="AP22" s="154">
        <f t="shared" si="10"/>
        <v>855330.875</v>
      </c>
      <c r="AQ22" s="154">
        <f t="shared" si="11"/>
        <v>146628.15</v>
      </c>
      <c r="AR22" s="154">
        <f t="shared" si="12"/>
        <v>48876.05</v>
      </c>
      <c r="AS22" s="153">
        <f t="shared" si="13"/>
        <v>1148587.175</v>
      </c>
      <c r="AT22" s="155">
        <f t="shared" si="14"/>
        <v>391008.4</v>
      </c>
      <c r="AU22" s="155">
        <f t="shared" si="15"/>
        <v>73314.074999999997</v>
      </c>
      <c r="AV22" s="156">
        <f t="shared" si="16"/>
        <v>48876.05</v>
      </c>
      <c r="AW22" s="157">
        <f t="shared" si="17"/>
        <v>513198.52499999997</v>
      </c>
      <c r="AX22" s="158"/>
      <c r="AY22" s="159">
        <f t="shared" si="18"/>
        <v>4092429.2634615484</v>
      </c>
      <c r="AZ22" s="158">
        <f t="shared" si="19"/>
        <v>5241016.4384615486</v>
      </c>
      <c r="BA22" s="160"/>
      <c r="BB22" s="161" t="s">
        <v>41</v>
      </c>
    </row>
    <row r="23" spans="1:54" s="7" customFormat="1" ht="15.75">
      <c r="A23" s="130">
        <v>7</v>
      </c>
      <c r="B23" s="146">
        <v>16</v>
      </c>
      <c r="C23" s="196">
        <v>16</v>
      </c>
      <c r="D23" s="196" t="s">
        <v>248</v>
      </c>
      <c r="E23" s="200" t="s">
        <v>181</v>
      </c>
      <c r="F23" s="199" t="s">
        <v>42</v>
      </c>
      <c r="G23" s="271"/>
      <c r="H23" s="272"/>
      <c r="I23" s="147" t="s">
        <v>44</v>
      </c>
      <c r="J23" s="148">
        <v>4847964</v>
      </c>
      <c r="K23" s="149">
        <v>208</v>
      </c>
      <c r="L23" s="150">
        <f t="shared" si="1"/>
        <v>23307.51923076923</v>
      </c>
      <c r="M23" s="151">
        <f>VLOOKUP(C23,Payroll!C8:BM81,53,FALSE)/K23</f>
        <v>0.8076923076923096</v>
      </c>
      <c r="N23" s="148">
        <f t="shared" si="2"/>
        <v>3915663.2307692398</v>
      </c>
      <c r="O23" s="148">
        <f>L23*VLOOKUP(C23,Payroll!C8:BM81,63,FALSE)</f>
        <v>174806.39423076922</v>
      </c>
      <c r="P23" s="148">
        <f>0.7*L23*VLOOKUP(C23,Payroll!C8:BM81,46,FALSE)</f>
        <v>652610.53846153966</v>
      </c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3">
        <f t="shared" si="3"/>
        <v>4743080.1634615483</v>
      </c>
      <c r="AH23" s="148">
        <v>0</v>
      </c>
      <c r="AI23" s="148">
        <f t="shared" si="4"/>
        <v>9000000</v>
      </c>
      <c r="AJ23" s="148">
        <f t="shared" si="5"/>
        <v>0</v>
      </c>
      <c r="AK23" s="148"/>
      <c r="AL23" s="148">
        <f t="shared" si="6"/>
        <v>0</v>
      </c>
      <c r="AM23" s="148">
        <f t="shared" si="7"/>
        <v>0</v>
      </c>
      <c r="AN23" s="148">
        <f t="shared" si="8"/>
        <v>4847964</v>
      </c>
      <c r="AO23" s="154">
        <f t="shared" si="9"/>
        <v>96959.28</v>
      </c>
      <c r="AP23" s="154">
        <f t="shared" si="10"/>
        <v>848393.7</v>
      </c>
      <c r="AQ23" s="154">
        <f t="shared" si="11"/>
        <v>145438.91999999998</v>
      </c>
      <c r="AR23" s="154">
        <f t="shared" si="12"/>
        <v>48479.64</v>
      </c>
      <c r="AS23" s="153">
        <f t="shared" si="13"/>
        <v>1139271.54</v>
      </c>
      <c r="AT23" s="155">
        <f t="shared" si="14"/>
        <v>387837.12</v>
      </c>
      <c r="AU23" s="155">
        <f t="shared" si="15"/>
        <v>72719.459999999992</v>
      </c>
      <c r="AV23" s="156">
        <f t="shared" si="16"/>
        <v>48479.64</v>
      </c>
      <c r="AW23" s="157">
        <f t="shared" si="17"/>
        <v>509036.22</v>
      </c>
      <c r="AX23" s="158"/>
      <c r="AY23" s="159">
        <f t="shared" si="18"/>
        <v>4234043.9434615485</v>
      </c>
      <c r="AZ23" s="158">
        <f t="shared" si="19"/>
        <v>5373315.4834615486</v>
      </c>
      <c r="BA23" s="160"/>
      <c r="BB23" s="161" t="s">
        <v>41</v>
      </c>
    </row>
    <row r="24" spans="1:54" s="7" customFormat="1" ht="15.75">
      <c r="A24" s="130">
        <v>7</v>
      </c>
      <c r="B24" s="146">
        <v>17</v>
      </c>
      <c r="C24" s="196">
        <v>17</v>
      </c>
      <c r="D24" s="196" t="s">
        <v>249</v>
      </c>
      <c r="E24" s="200" t="s">
        <v>182</v>
      </c>
      <c r="F24" s="199" t="s">
        <v>42</v>
      </c>
      <c r="G24" s="271"/>
      <c r="H24" s="272"/>
      <c r="I24" s="147" t="s">
        <v>44</v>
      </c>
      <c r="J24" s="148">
        <v>4663665</v>
      </c>
      <c r="K24" s="149">
        <v>200</v>
      </c>
      <c r="L24" s="150">
        <f t="shared" si="1"/>
        <v>23318.325000000001</v>
      </c>
      <c r="M24" s="151">
        <f>VLOOKUP(C24,Payroll!C8:BM81,53,FALSE)/K24</f>
        <v>0.82000000000000184</v>
      </c>
      <c r="N24" s="148">
        <f t="shared" si="2"/>
        <v>3824205.3000000087</v>
      </c>
      <c r="O24" s="148">
        <f>L24*VLOOKUP(C24,Payroll!C8:BM81,63,FALSE)</f>
        <v>419729.85000000003</v>
      </c>
      <c r="P24" s="148">
        <f>0.7*L24*VLOOKUP(C24,Payroll!C8:BM81,46,FALSE)</f>
        <v>652913.10000000126</v>
      </c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3">
        <f t="shared" si="3"/>
        <v>4896848.2500000102</v>
      </c>
      <c r="AH24" s="148">
        <v>0</v>
      </c>
      <c r="AI24" s="148">
        <f t="shared" si="4"/>
        <v>9000000</v>
      </c>
      <c r="AJ24" s="148">
        <f t="shared" si="5"/>
        <v>0</v>
      </c>
      <c r="AK24" s="148"/>
      <c r="AL24" s="148">
        <f t="shared" si="6"/>
        <v>0</v>
      </c>
      <c r="AM24" s="148">
        <f t="shared" si="7"/>
        <v>0</v>
      </c>
      <c r="AN24" s="148">
        <f t="shared" si="8"/>
        <v>4663665</v>
      </c>
      <c r="AO24" s="154">
        <f t="shared" si="9"/>
        <v>93273.3</v>
      </c>
      <c r="AP24" s="154">
        <f t="shared" si="10"/>
        <v>816141.375</v>
      </c>
      <c r="AQ24" s="154">
        <f t="shared" si="11"/>
        <v>139909.94999999998</v>
      </c>
      <c r="AR24" s="154">
        <f t="shared" si="12"/>
        <v>46636.65</v>
      </c>
      <c r="AS24" s="153">
        <f t="shared" si="13"/>
        <v>1095961.2749999999</v>
      </c>
      <c r="AT24" s="155">
        <f t="shared" si="14"/>
        <v>373093.2</v>
      </c>
      <c r="AU24" s="155">
        <f t="shared" si="15"/>
        <v>69954.974999999991</v>
      </c>
      <c r="AV24" s="156">
        <f t="shared" si="16"/>
        <v>46636.65</v>
      </c>
      <c r="AW24" s="157">
        <f t="shared" si="17"/>
        <v>489684.82499999995</v>
      </c>
      <c r="AX24" s="158"/>
      <c r="AY24" s="159">
        <f t="shared" si="18"/>
        <v>4407163.4250000101</v>
      </c>
      <c r="AZ24" s="158">
        <f t="shared" si="19"/>
        <v>5503124.7000000104</v>
      </c>
      <c r="BA24" s="160"/>
      <c r="BB24" s="161" t="s">
        <v>41</v>
      </c>
    </row>
    <row r="25" spans="1:54" s="7" customFormat="1" ht="15.75">
      <c r="A25" s="130">
        <v>7</v>
      </c>
      <c r="B25" s="146">
        <v>18</v>
      </c>
      <c r="C25" s="196">
        <v>18</v>
      </c>
      <c r="D25" s="196" t="s">
        <v>250</v>
      </c>
      <c r="E25" s="200" t="s">
        <v>183</v>
      </c>
      <c r="F25" s="199" t="s">
        <v>42</v>
      </c>
      <c r="G25" s="271"/>
      <c r="H25" s="272"/>
      <c r="I25" s="147" t="s">
        <v>44</v>
      </c>
      <c r="J25" s="148">
        <v>4638962</v>
      </c>
      <c r="K25" s="149">
        <v>208</v>
      </c>
      <c r="L25" s="150">
        <f t="shared" si="1"/>
        <v>22302.701923076922</v>
      </c>
      <c r="M25" s="151">
        <f>VLOOKUP(C25,Payroll!C8:BM81,53,FALSE)/K25</f>
        <v>0.8076923076923096</v>
      </c>
      <c r="N25" s="148">
        <f t="shared" si="2"/>
        <v>3746853.9230769319</v>
      </c>
      <c r="O25" s="148">
        <f>L25*VLOOKUP(C25,Payroll!C8:BM81,63,FALSE)</f>
        <v>0</v>
      </c>
      <c r="P25" s="148">
        <f>0.7*L25*VLOOKUP(C25,Payroll!C8:BM81,46,FALSE)</f>
        <v>624475.65384615504</v>
      </c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3">
        <f t="shared" si="3"/>
        <v>4371329.5769230872</v>
      </c>
      <c r="AH25" s="148">
        <v>0</v>
      </c>
      <c r="AI25" s="148">
        <f t="shared" si="4"/>
        <v>9000000</v>
      </c>
      <c r="AJ25" s="148">
        <f t="shared" si="5"/>
        <v>0</v>
      </c>
      <c r="AK25" s="148"/>
      <c r="AL25" s="148">
        <f t="shared" si="6"/>
        <v>0</v>
      </c>
      <c r="AM25" s="148">
        <f t="shared" si="7"/>
        <v>0</v>
      </c>
      <c r="AN25" s="148">
        <f t="shared" si="8"/>
        <v>4638962</v>
      </c>
      <c r="AO25" s="154">
        <f t="shared" si="9"/>
        <v>92779.24</v>
      </c>
      <c r="AP25" s="154">
        <f t="shared" si="10"/>
        <v>811818.35</v>
      </c>
      <c r="AQ25" s="154">
        <f t="shared" si="11"/>
        <v>139168.85999999999</v>
      </c>
      <c r="AR25" s="154">
        <f t="shared" si="12"/>
        <v>46389.62</v>
      </c>
      <c r="AS25" s="153">
        <f t="shared" si="13"/>
        <v>1090156.0699999998</v>
      </c>
      <c r="AT25" s="155">
        <f t="shared" si="14"/>
        <v>371116.96</v>
      </c>
      <c r="AU25" s="155">
        <f t="shared" si="15"/>
        <v>69584.429999999993</v>
      </c>
      <c r="AV25" s="156">
        <f t="shared" si="16"/>
        <v>46389.62</v>
      </c>
      <c r="AW25" s="157">
        <f t="shared" si="17"/>
        <v>487091.01</v>
      </c>
      <c r="AX25" s="158"/>
      <c r="AY25" s="159">
        <f t="shared" si="18"/>
        <v>3884238.5669230875</v>
      </c>
      <c r="AZ25" s="158">
        <f t="shared" si="19"/>
        <v>4974394.6369230878</v>
      </c>
      <c r="BA25" s="160"/>
      <c r="BB25" s="161" t="s">
        <v>41</v>
      </c>
    </row>
    <row r="26" spans="1:54" s="7" customFormat="1" ht="15.75">
      <c r="A26" s="130">
        <v>7</v>
      </c>
      <c r="B26" s="146">
        <v>19</v>
      </c>
      <c r="C26" s="196">
        <v>19</v>
      </c>
      <c r="D26" s="196" t="s">
        <v>251</v>
      </c>
      <c r="E26" s="200" t="s">
        <v>184</v>
      </c>
      <c r="F26" s="199" t="s">
        <v>42</v>
      </c>
      <c r="G26" s="271"/>
      <c r="H26" s="272"/>
      <c r="I26" s="147" t="s">
        <v>44</v>
      </c>
      <c r="J26" s="148">
        <v>4707448</v>
      </c>
      <c r="K26" s="149">
        <v>208</v>
      </c>
      <c r="L26" s="150">
        <f t="shared" si="1"/>
        <v>22631.961538461539</v>
      </c>
      <c r="M26" s="151">
        <f>VLOOKUP(C26,Payroll!C8:BM81,53,FALSE)/K26</f>
        <v>0.80769230769230949</v>
      </c>
      <c r="N26" s="148">
        <f t="shared" si="2"/>
        <v>3802169.5384615469</v>
      </c>
      <c r="O26" s="148">
        <f>L26*VLOOKUP(C26,Payroll!C8:BM81,63,FALSE)</f>
        <v>101843.82692307692</v>
      </c>
      <c r="P26" s="148">
        <f>0.7*L26*VLOOKUP(C26,Payroll!C8:BM81,46,FALSE)</f>
        <v>633694.92307692429</v>
      </c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3">
        <f t="shared" si="3"/>
        <v>4537708.2884615483</v>
      </c>
      <c r="AH26" s="148">
        <v>0</v>
      </c>
      <c r="AI26" s="148">
        <f t="shared" si="4"/>
        <v>9000000</v>
      </c>
      <c r="AJ26" s="148">
        <f t="shared" si="5"/>
        <v>0</v>
      </c>
      <c r="AK26" s="148"/>
      <c r="AL26" s="148">
        <f t="shared" si="6"/>
        <v>0</v>
      </c>
      <c r="AM26" s="148">
        <f t="shared" si="7"/>
        <v>0</v>
      </c>
      <c r="AN26" s="148">
        <f t="shared" si="8"/>
        <v>4707448</v>
      </c>
      <c r="AO26" s="154">
        <f t="shared" si="9"/>
        <v>94148.96</v>
      </c>
      <c r="AP26" s="154">
        <f t="shared" si="10"/>
        <v>823803.39999999991</v>
      </c>
      <c r="AQ26" s="154">
        <f t="shared" si="11"/>
        <v>141223.44</v>
      </c>
      <c r="AR26" s="154">
        <f t="shared" si="12"/>
        <v>47074.48</v>
      </c>
      <c r="AS26" s="153">
        <f t="shared" si="13"/>
        <v>1106250.28</v>
      </c>
      <c r="AT26" s="155">
        <f t="shared" si="14"/>
        <v>376595.84</v>
      </c>
      <c r="AU26" s="155">
        <f t="shared" si="15"/>
        <v>70611.72</v>
      </c>
      <c r="AV26" s="156">
        <f t="shared" si="16"/>
        <v>47074.48</v>
      </c>
      <c r="AW26" s="157">
        <f t="shared" si="17"/>
        <v>494282.04</v>
      </c>
      <c r="AX26" s="158"/>
      <c r="AY26" s="159">
        <f t="shared" si="18"/>
        <v>4043426.2484615482</v>
      </c>
      <c r="AZ26" s="158">
        <f t="shared" si="19"/>
        <v>5149676.5284615485</v>
      </c>
      <c r="BA26" s="160"/>
      <c r="BB26" s="161" t="s">
        <v>41</v>
      </c>
    </row>
    <row r="27" spans="1:54" s="7" customFormat="1" ht="15.75">
      <c r="A27" s="130">
        <v>7</v>
      </c>
      <c r="B27" s="146">
        <v>20</v>
      </c>
      <c r="C27" s="196">
        <v>20</v>
      </c>
      <c r="D27" s="196" t="s">
        <v>252</v>
      </c>
      <c r="E27" s="200" t="s">
        <v>185</v>
      </c>
      <c r="F27" s="199" t="s">
        <v>42</v>
      </c>
      <c r="G27" s="271"/>
      <c r="H27" s="272"/>
      <c r="I27" s="147" t="s">
        <v>44</v>
      </c>
      <c r="J27" s="148">
        <v>4650241</v>
      </c>
      <c r="K27" s="149">
        <v>208</v>
      </c>
      <c r="L27" s="150">
        <f t="shared" si="1"/>
        <v>22356.927884615383</v>
      </c>
      <c r="M27" s="151">
        <f>VLOOKUP(C27,Payroll!C8:BM81,53,FALSE)/K27</f>
        <v>0.8076923076923096</v>
      </c>
      <c r="N27" s="148">
        <f t="shared" si="2"/>
        <v>3755963.8846153934</v>
      </c>
      <c r="O27" s="148">
        <f>L27*VLOOKUP(C27,Payroll!C8:BM81,63,FALSE)</f>
        <v>1395072.2999999998</v>
      </c>
      <c r="P27" s="148">
        <f>0.7*L27*VLOOKUP(C27,Payroll!C8:BM81,46,FALSE)</f>
        <v>625993.98076923192</v>
      </c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3">
        <f t="shared" si="3"/>
        <v>5777030.1653846251</v>
      </c>
      <c r="AH27" s="148">
        <v>0</v>
      </c>
      <c r="AI27" s="148">
        <f t="shared" si="4"/>
        <v>9000000</v>
      </c>
      <c r="AJ27" s="148">
        <f t="shared" si="5"/>
        <v>0</v>
      </c>
      <c r="AK27" s="148"/>
      <c r="AL27" s="148">
        <f t="shared" si="6"/>
        <v>0</v>
      </c>
      <c r="AM27" s="148">
        <f t="shared" si="7"/>
        <v>0</v>
      </c>
      <c r="AN27" s="148">
        <f t="shared" si="8"/>
        <v>4650241</v>
      </c>
      <c r="AO27" s="154">
        <f t="shared" si="9"/>
        <v>93004.82</v>
      </c>
      <c r="AP27" s="154">
        <f t="shared" si="10"/>
        <v>813792.17499999993</v>
      </c>
      <c r="AQ27" s="154">
        <f t="shared" si="11"/>
        <v>139507.22999999998</v>
      </c>
      <c r="AR27" s="154">
        <f t="shared" si="12"/>
        <v>46502.41</v>
      </c>
      <c r="AS27" s="153">
        <f t="shared" si="13"/>
        <v>1092806.635</v>
      </c>
      <c r="AT27" s="155">
        <f t="shared" si="14"/>
        <v>372019.28</v>
      </c>
      <c r="AU27" s="155">
        <f t="shared" si="15"/>
        <v>69753.614999999991</v>
      </c>
      <c r="AV27" s="156">
        <f t="shared" si="16"/>
        <v>46502.41</v>
      </c>
      <c r="AW27" s="157">
        <f t="shared" si="17"/>
        <v>488275.30499999999</v>
      </c>
      <c r="AX27" s="158"/>
      <c r="AY27" s="159">
        <f t="shared" si="18"/>
        <v>5288754.8603846254</v>
      </c>
      <c r="AZ27" s="158">
        <f t="shared" si="19"/>
        <v>6381561.4953846252</v>
      </c>
      <c r="BA27" s="160"/>
      <c r="BB27" s="161" t="s">
        <v>41</v>
      </c>
    </row>
    <row r="28" spans="1:54" s="7" customFormat="1" ht="15.75">
      <c r="A28" s="130">
        <v>7</v>
      </c>
      <c r="B28" s="146">
        <v>21</v>
      </c>
      <c r="C28" s="196">
        <v>21</v>
      </c>
      <c r="D28" s="196" t="s">
        <v>253</v>
      </c>
      <c r="E28" s="200" t="s">
        <v>186</v>
      </c>
      <c r="F28" s="199" t="s">
        <v>42</v>
      </c>
      <c r="G28" s="271"/>
      <c r="H28" s="272"/>
      <c r="I28" s="147" t="s">
        <v>44</v>
      </c>
      <c r="J28" s="148">
        <v>4571925</v>
      </c>
      <c r="K28" s="149">
        <v>200</v>
      </c>
      <c r="L28" s="150">
        <f t="shared" si="1"/>
        <v>22859.625</v>
      </c>
      <c r="M28" s="151">
        <f>VLOOKUP(C28,Payroll!C8:BM81,53,FALSE)/K28</f>
        <v>0.82000000000000184</v>
      </c>
      <c r="N28" s="148">
        <f t="shared" si="2"/>
        <v>3748978.5000000084</v>
      </c>
      <c r="O28" s="148">
        <f>L28*VLOOKUP(C28,Payroll!C8:BM81,63,FALSE)</f>
        <v>0</v>
      </c>
      <c r="P28" s="148">
        <f>0.7*L28*VLOOKUP(C28,Payroll!C8:BM81,46,FALSE)</f>
        <v>640069.50000000116</v>
      </c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3">
        <f t="shared" si="3"/>
        <v>4389048.0000000093</v>
      </c>
      <c r="AH28" s="148">
        <v>0</v>
      </c>
      <c r="AI28" s="148">
        <f t="shared" si="4"/>
        <v>9000000</v>
      </c>
      <c r="AJ28" s="148">
        <f t="shared" si="5"/>
        <v>0</v>
      </c>
      <c r="AK28" s="148"/>
      <c r="AL28" s="148">
        <f t="shared" si="6"/>
        <v>0</v>
      </c>
      <c r="AM28" s="148">
        <f t="shared" si="7"/>
        <v>0</v>
      </c>
      <c r="AN28" s="148">
        <f t="shared" si="8"/>
        <v>4571925</v>
      </c>
      <c r="AO28" s="154">
        <f t="shared" si="9"/>
        <v>91438.5</v>
      </c>
      <c r="AP28" s="154">
        <f t="shared" si="10"/>
        <v>800086.875</v>
      </c>
      <c r="AQ28" s="154">
        <f t="shared" si="11"/>
        <v>137157.75</v>
      </c>
      <c r="AR28" s="154">
        <f t="shared" si="12"/>
        <v>45719.25</v>
      </c>
      <c r="AS28" s="153">
        <f t="shared" si="13"/>
        <v>1074402.375</v>
      </c>
      <c r="AT28" s="155">
        <f t="shared" si="14"/>
        <v>365754</v>
      </c>
      <c r="AU28" s="155">
        <f t="shared" si="15"/>
        <v>68578.875</v>
      </c>
      <c r="AV28" s="156">
        <f t="shared" si="16"/>
        <v>45719.25</v>
      </c>
      <c r="AW28" s="157">
        <f t="shared" si="17"/>
        <v>480052.125</v>
      </c>
      <c r="AX28" s="158"/>
      <c r="AY28" s="159">
        <f t="shared" si="18"/>
        <v>3908995.8750000093</v>
      </c>
      <c r="AZ28" s="158">
        <f t="shared" si="19"/>
        <v>4983398.2500000093</v>
      </c>
      <c r="BA28" s="160"/>
      <c r="BB28" s="161" t="s">
        <v>41</v>
      </c>
    </row>
    <row r="29" spans="1:54" s="7" customFormat="1" ht="15.75">
      <c r="A29" s="130">
        <v>7</v>
      </c>
      <c r="B29" s="146">
        <v>22</v>
      </c>
      <c r="C29" s="196">
        <v>22</v>
      </c>
      <c r="D29" s="196" t="s">
        <v>254</v>
      </c>
      <c r="E29" s="200" t="s">
        <v>187</v>
      </c>
      <c r="F29" s="199" t="s">
        <v>42</v>
      </c>
      <c r="G29" s="271"/>
      <c r="H29" s="272"/>
      <c r="I29" s="147" t="s">
        <v>44</v>
      </c>
      <c r="J29" s="148">
        <v>4496533</v>
      </c>
      <c r="K29" s="149">
        <v>208</v>
      </c>
      <c r="L29" s="150">
        <f t="shared" si="1"/>
        <v>21617.947115384617</v>
      </c>
      <c r="M29" s="151">
        <f>VLOOKUP(C29,Payroll!C8:BM81,53,FALSE)/K29</f>
        <v>0.80769230769230937</v>
      </c>
      <c r="N29" s="148">
        <f t="shared" si="2"/>
        <v>3631815.1153846229</v>
      </c>
      <c r="O29" s="148">
        <f>L29*VLOOKUP(C29,Payroll!C8:BM81,63,FALSE)</f>
        <v>0</v>
      </c>
      <c r="P29" s="148">
        <f>0.7*L29*VLOOKUP(C29,Payroll!C8:BM81,46,FALSE)</f>
        <v>605302.51923077041</v>
      </c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3">
        <f t="shared" si="3"/>
        <v>4237117.6346153934</v>
      </c>
      <c r="AH29" s="148">
        <v>0</v>
      </c>
      <c r="AI29" s="148">
        <f t="shared" si="4"/>
        <v>9000000</v>
      </c>
      <c r="AJ29" s="148">
        <f t="shared" si="5"/>
        <v>0</v>
      </c>
      <c r="AK29" s="148"/>
      <c r="AL29" s="148">
        <f t="shared" si="6"/>
        <v>0</v>
      </c>
      <c r="AM29" s="148">
        <f t="shared" si="7"/>
        <v>0</v>
      </c>
      <c r="AN29" s="148">
        <f t="shared" si="8"/>
        <v>4496533</v>
      </c>
      <c r="AO29" s="154">
        <f t="shared" si="9"/>
        <v>89930.66</v>
      </c>
      <c r="AP29" s="154">
        <f t="shared" si="10"/>
        <v>786893.27499999991</v>
      </c>
      <c r="AQ29" s="154">
        <f t="shared" si="11"/>
        <v>134895.99</v>
      </c>
      <c r="AR29" s="154">
        <f t="shared" si="12"/>
        <v>44965.33</v>
      </c>
      <c r="AS29" s="153">
        <f t="shared" si="13"/>
        <v>1056685.2549999999</v>
      </c>
      <c r="AT29" s="155">
        <f t="shared" si="14"/>
        <v>359722.64</v>
      </c>
      <c r="AU29" s="155">
        <f t="shared" si="15"/>
        <v>67447.994999999995</v>
      </c>
      <c r="AV29" s="156">
        <f t="shared" si="16"/>
        <v>44965.33</v>
      </c>
      <c r="AW29" s="157">
        <f t="shared" si="17"/>
        <v>472135.96499999997</v>
      </c>
      <c r="AX29" s="158"/>
      <c r="AY29" s="159">
        <f t="shared" si="18"/>
        <v>3764981.6696153935</v>
      </c>
      <c r="AZ29" s="158">
        <f t="shared" si="19"/>
        <v>4821666.9246153934</v>
      </c>
      <c r="BA29" s="160"/>
      <c r="BB29" s="161" t="s">
        <v>41</v>
      </c>
    </row>
    <row r="30" spans="1:54" s="7" customFormat="1" ht="15.75">
      <c r="A30" s="130">
        <v>7</v>
      </c>
      <c r="B30" s="146">
        <v>23</v>
      </c>
      <c r="C30" s="196">
        <v>23</v>
      </c>
      <c r="D30" s="196" t="s">
        <v>255</v>
      </c>
      <c r="E30" s="200" t="s">
        <v>188</v>
      </c>
      <c r="F30" s="199" t="s">
        <v>42</v>
      </c>
      <c r="G30" s="271"/>
      <c r="H30" s="272"/>
      <c r="I30" s="147" t="s">
        <v>44</v>
      </c>
      <c r="J30" s="148">
        <v>4538609</v>
      </c>
      <c r="K30" s="149">
        <v>208</v>
      </c>
      <c r="L30" s="150">
        <f t="shared" si="1"/>
        <v>21820.235576923078</v>
      </c>
      <c r="M30" s="151">
        <f>VLOOKUP(C30,Payroll!C8:BM81,53,FALSE)/K30</f>
        <v>0.88461538461538669</v>
      </c>
      <c r="N30" s="148">
        <f t="shared" si="2"/>
        <v>4014923.3461538558</v>
      </c>
      <c r="O30" s="148">
        <f>L30*VLOOKUP(C30,Payroll!C8:BM81,63,FALSE)</f>
        <v>704248.10324519232</v>
      </c>
      <c r="P30" s="148">
        <f>0.7*L30*VLOOKUP(C30,Payroll!C8:BM81,46,FALSE)</f>
        <v>366579.95769230841</v>
      </c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3">
        <f t="shared" si="3"/>
        <v>5085751.4070913568</v>
      </c>
      <c r="AH30" s="148">
        <v>0</v>
      </c>
      <c r="AI30" s="148">
        <f t="shared" si="4"/>
        <v>9000000</v>
      </c>
      <c r="AJ30" s="148">
        <f t="shared" si="5"/>
        <v>0</v>
      </c>
      <c r="AK30" s="148"/>
      <c r="AL30" s="148">
        <f t="shared" si="6"/>
        <v>0</v>
      </c>
      <c r="AM30" s="148">
        <f t="shared" si="7"/>
        <v>0</v>
      </c>
      <c r="AN30" s="148">
        <f t="shared" si="8"/>
        <v>4538609</v>
      </c>
      <c r="AO30" s="154">
        <f t="shared" si="9"/>
        <v>90772.180000000008</v>
      </c>
      <c r="AP30" s="154">
        <f t="shared" si="10"/>
        <v>794256.57499999995</v>
      </c>
      <c r="AQ30" s="154">
        <f t="shared" si="11"/>
        <v>136158.26999999999</v>
      </c>
      <c r="AR30" s="154">
        <f t="shared" si="12"/>
        <v>45386.090000000004</v>
      </c>
      <c r="AS30" s="153">
        <f t="shared" si="13"/>
        <v>1066573.115</v>
      </c>
      <c r="AT30" s="155">
        <f t="shared" si="14"/>
        <v>363088.72000000003</v>
      </c>
      <c r="AU30" s="155">
        <f t="shared" si="15"/>
        <v>68079.134999999995</v>
      </c>
      <c r="AV30" s="156">
        <f t="shared" si="16"/>
        <v>45386.090000000004</v>
      </c>
      <c r="AW30" s="157">
        <f t="shared" si="17"/>
        <v>476553.94500000001</v>
      </c>
      <c r="AX30" s="158"/>
      <c r="AY30" s="159">
        <f t="shared" si="18"/>
        <v>4609197.4620913565</v>
      </c>
      <c r="AZ30" s="158">
        <f t="shared" si="19"/>
        <v>5675770.5770913567</v>
      </c>
      <c r="BA30" s="160"/>
      <c r="BB30" s="161" t="s">
        <v>41</v>
      </c>
    </row>
    <row r="31" spans="1:54" s="7" customFormat="1" ht="15.75">
      <c r="A31" s="130">
        <v>7</v>
      </c>
      <c r="B31" s="146">
        <v>24</v>
      </c>
      <c r="C31" s="196">
        <v>24</v>
      </c>
      <c r="D31" s="196" t="s">
        <v>256</v>
      </c>
      <c r="E31" s="200" t="s">
        <v>189</v>
      </c>
      <c r="F31" s="199" t="s">
        <v>42</v>
      </c>
      <c r="G31" s="271"/>
      <c r="H31" s="272"/>
      <c r="I31" s="147" t="s">
        <v>44</v>
      </c>
      <c r="J31" s="148">
        <v>4278839</v>
      </c>
      <c r="K31" s="149">
        <v>208</v>
      </c>
      <c r="L31" s="150">
        <f t="shared" si="1"/>
        <v>20571.341346153848</v>
      </c>
      <c r="M31" s="151">
        <f>VLOOKUP(C31,Payroll!C8:BM81,53,FALSE)/K31</f>
        <v>0.8846153846153868</v>
      </c>
      <c r="N31" s="148">
        <f t="shared" si="2"/>
        <v>3785126.8076923168</v>
      </c>
      <c r="O31" s="148">
        <f>L31*VLOOKUP(C31,Payroll!C8:BM81,63,FALSE)</f>
        <v>602740.30144230777</v>
      </c>
      <c r="P31" s="148">
        <f>0.7*L31*VLOOKUP(C31,Payroll!C8:BM81,46,FALSE)</f>
        <v>345598.53461538535</v>
      </c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3">
        <f t="shared" si="3"/>
        <v>4733465.6437500101</v>
      </c>
      <c r="AH31" s="148">
        <v>0</v>
      </c>
      <c r="AI31" s="148">
        <f t="shared" si="4"/>
        <v>9000000</v>
      </c>
      <c r="AJ31" s="148">
        <f t="shared" si="5"/>
        <v>0</v>
      </c>
      <c r="AK31" s="148"/>
      <c r="AL31" s="148">
        <f t="shared" si="6"/>
        <v>0</v>
      </c>
      <c r="AM31" s="148">
        <f t="shared" si="7"/>
        <v>0</v>
      </c>
      <c r="AN31" s="148">
        <f t="shared" si="8"/>
        <v>4278839</v>
      </c>
      <c r="AO31" s="154">
        <f t="shared" si="9"/>
        <v>85576.78</v>
      </c>
      <c r="AP31" s="154">
        <f t="shared" si="10"/>
        <v>748796.82499999995</v>
      </c>
      <c r="AQ31" s="154">
        <f t="shared" si="11"/>
        <v>128365.17</v>
      </c>
      <c r="AR31" s="154">
        <f t="shared" si="12"/>
        <v>42788.39</v>
      </c>
      <c r="AS31" s="153">
        <f t="shared" si="13"/>
        <v>1005527.1649999999</v>
      </c>
      <c r="AT31" s="155">
        <f t="shared" si="14"/>
        <v>342307.12</v>
      </c>
      <c r="AU31" s="155">
        <f t="shared" si="15"/>
        <v>64182.584999999999</v>
      </c>
      <c r="AV31" s="156">
        <f t="shared" si="16"/>
        <v>42788.39</v>
      </c>
      <c r="AW31" s="157">
        <f t="shared" si="17"/>
        <v>449278.09499999997</v>
      </c>
      <c r="AX31" s="158"/>
      <c r="AY31" s="159">
        <f t="shared" si="18"/>
        <v>4284187.5487500103</v>
      </c>
      <c r="AZ31" s="158">
        <f t="shared" si="19"/>
        <v>5289714.7137500104</v>
      </c>
      <c r="BA31" s="160"/>
      <c r="BB31" s="161" t="s">
        <v>41</v>
      </c>
    </row>
    <row r="32" spans="1:54" s="7" customFormat="1" ht="15.75">
      <c r="A32" s="130">
        <v>7</v>
      </c>
      <c r="B32" s="146">
        <v>25</v>
      </c>
      <c r="C32" s="196">
        <v>25</v>
      </c>
      <c r="D32" s="196" t="s">
        <v>257</v>
      </c>
      <c r="E32" s="200" t="s">
        <v>190</v>
      </c>
      <c r="F32" s="199" t="s">
        <v>42</v>
      </c>
      <c r="G32" s="271"/>
      <c r="H32" s="272"/>
      <c r="I32" s="147" t="s">
        <v>44</v>
      </c>
      <c r="J32" s="148">
        <v>4239641</v>
      </c>
      <c r="K32" s="149">
        <v>208</v>
      </c>
      <c r="L32" s="150">
        <f t="shared" si="1"/>
        <v>20382.889423076922</v>
      </c>
      <c r="M32" s="151">
        <f>VLOOKUP(C32,Payroll!C8:BM81,53,FALSE)/K32</f>
        <v>0.80769230769230949</v>
      </c>
      <c r="N32" s="148">
        <f t="shared" si="2"/>
        <v>3424325.4230769305</v>
      </c>
      <c r="O32" s="148">
        <f>L32*VLOOKUP(C32,Payroll!C8:BM81,63,FALSE)</f>
        <v>0</v>
      </c>
      <c r="P32" s="148">
        <f>0.7*L32*VLOOKUP(C32,Payroll!C8:BM81,46,FALSE)</f>
        <v>570720.90384615492</v>
      </c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3">
        <f t="shared" si="3"/>
        <v>3995046.3269230854</v>
      </c>
      <c r="AH32" s="148">
        <v>0</v>
      </c>
      <c r="AI32" s="148">
        <f t="shared" si="4"/>
        <v>9000000</v>
      </c>
      <c r="AJ32" s="148">
        <f t="shared" si="5"/>
        <v>0</v>
      </c>
      <c r="AK32" s="148"/>
      <c r="AL32" s="148">
        <f t="shared" si="6"/>
        <v>0</v>
      </c>
      <c r="AM32" s="148">
        <f t="shared" si="7"/>
        <v>0</v>
      </c>
      <c r="AN32" s="148">
        <f t="shared" si="8"/>
        <v>4239641</v>
      </c>
      <c r="AO32" s="154">
        <f t="shared" si="9"/>
        <v>84792.82</v>
      </c>
      <c r="AP32" s="154">
        <f t="shared" si="10"/>
        <v>741937.17499999993</v>
      </c>
      <c r="AQ32" s="154">
        <f t="shared" si="11"/>
        <v>127189.23</v>
      </c>
      <c r="AR32" s="154">
        <f t="shared" si="12"/>
        <v>42396.41</v>
      </c>
      <c r="AS32" s="153">
        <f t="shared" si="13"/>
        <v>996315.63499999989</v>
      </c>
      <c r="AT32" s="155">
        <f t="shared" si="14"/>
        <v>339171.28</v>
      </c>
      <c r="AU32" s="155">
        <f t="shared" si="15"/>
        <v>63594.614999999998</v>
      </c>
      <c r="AV32" s="156">
        <f t="shared" si="16"/>
        <v>42396.41</v>
      </c>
      <c r="AW32" s="157">
        <f t="shared" si="17"/>
        <v>445162.30499999999</v>
      </c>
      <c r="AX32" s="158"/>
      <c r="AY32" s="159">
        <f t="shared" si="18"/>
        <v>3549884.0219230852</v>
      </c>
      <c r="AZ32" s="158">
        <f t="shared" si="19"/>
        <v>4546199.6569230855</v>
      </c>
      <c r="BA32" s="160"/>
      <c r="BB32" s="161" t="s">
        <v>41</v>
      </c>
    </row>
    <row r="33" spans="1:54" s="7" customFormat="1" ht="15.75">
      <c r="A33" s="130">
        <v>7</v>
      </c>
      <c r="B33" s="146">
        <v>26</v>
      </c>
      <c r="C33" s="196">
        <v>26</v>
      </c>
      <c r="D33" s="196" t="s">
        <v>258</v>
      </c>
      <c r="E33" s="200" t="s">
        <v>191</v>
      </c>
      <c r="F33" s="199" t="s">
        <v>42</v>
      </c>
      <c r="G33" s="271"/>
      <c r="H33" s="272"/>
      <c r="I33" s="147" t="s">
        <v>44</v>
      </c>
      <c r="J33" s="148">
        <v>4242437</v>
      </c>
      <c r="K33" s="149">
        <v>200</v>
      </c>
      <c r="L33" s="150">
        <f t="shared" si="1"/>
        <v>21212.185000000001</v>
      </c>
      <c r="M33" s="151">
        <f>VLOOKUP(C33,Payroll!C8:BM81,53,FALSE)/K33</f>
        <v>0.82000000000000184</v>
      </c>
      <c r="N33" s="148">
        <f t="shared" si="2"/>
        <v>3478798.3400000078</v>
      </c>
      <c r="O33" s="148">
        <f>L33*VLOOKUP(C33,Payroll!C8:BM81,63,FALSE)</f>
        <v>0</v>
      </c>
      <c r="P33" s="148">
        <f>0.7*L33*VLOOKUP(C33,Payroll!C8:BM81,46,FALSE)</f>
        <v>593941.18000000122</v>
      </c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3">
        <f t="shared" si="3"/>
        <v>4072739.5200000089</v>
      </c>
      <c r="AH33" s="148">
        <v>0</v>
      </c>
      <c r="AI33" s="148">
        <f t="shared" si="4"/>
        <v>9000000</v>
      </c>
      <c r="AJ33" s="148">
        <f t="shared" si="5"/>
        <v>0</v>
      </c>
      <c r="AK33" s="148"/>
      <c r="AL33" s="148">
        <f t="shared" si="6"/>
        <v>0</v>
      </c>
      <c r="AM33" s="148">
        <f t="shared" si="7"/>
        <v>0</v>
      </c>
      <c r="AN33" s="148">
        <f t="shared" si="8"/>
        <v>4242437</v>
      </c>
      <c r="AO33" s="154">
        <f t="shared" si="9"/>
        <v>84848.74</v>
      </c>
      <c r="AP33" s="154">
        <f t="shared" si="10"/>
        <v>742426.47499999998</v>
      </c>
      <c r="AQ33" s="154">
        <f t="shared" si="11"/>
        <v>127273.11</v>
      </c>
      <c r="AR33" s="154">
        <f t="shared" si="12"/>
        <v>42424.37</v>
      </c>
      <c r="AS33" s="153">
        <f t="shared" si="13"/>
        <v>996972.69499999995</v>
      </c>
      <c r="AT33" s="155">
        <f t="shared" si="14"/>
        <v>339394.96</v>
      </c>
      <c r="AU33" s="155">
        <f t="shared" si="15"/>
        <v>63636.555</v>
      </c>
      <c r="AV33" s="156">
        <f t="shared" si="16"/>
        <v>42424.37</v>
      </c>
      <c r="AW33" s="157">
        <f t="shared" si="17"/>
        <v>445455.88500000001</v>
      </c>
      <c r="AX33" s="158"/>
      <c r="AY33" s="159">
        <f t="shared" si="18"/>
        <v>3627283.6350000091</v>
      </c>
      <c r="AZ33" s="158">
        <f t="shared" si="19"/>
        <v>4624256.3300000094</v>
      </c>
      <c r="BA33" s="160"/>
      <c r="BB33" s="161" t="s">
        <v>41</v>
      </c>
    </row>
    <row r="34" spans="1:54" s="7" customFormat="1" ht="15.75">
      <c r="A34" s="130">
        <v>7</v>
      </c>
      <c r="B34" s="146">
        <v>27</v>
      </c>
      <c r="C34" s="196">
        <v>27</v>
      </c>
      <c r="D34" s="196" t="s">
        <v>259</v>
      </c>
      <c r="E34" s="200" t="s">
        <v>192</v>
      </c>
      <c r="F34" s="199" t="s">
        <v>42</v>
      </c>
      <c r="G34" s="271"/>
      <c r="H34" s="272"/>
      <c r="I34" s="147" t="s">
        <v>44</v>
      </c>
      <c r="J34" s="148">
        <v>4253435</v>
      </c>
      <c r="K34" s="149">
        <v>208</v>
      </c>
      <c r="L34" s="150">
        <f t="shared" si="1"/>
        <v>20449.20673076923</v>
      </c>
      <c r="M34" s="151">
        <f>VLOOKUP(C34,Payroll!C8:BM81,53,FALSE)/K34</f>
        <v>0.80769230769230949</v>
      </c>
      <c r="N34" s="148">
        <f t="shared" si="2"/>
        <v>3435466.7307692384</v>
      </c>
      <c r="O34" s="148">
        <f>L34*VLOOKUP(C34,Payroll!C8:BM81,63,FALSE)</f>
        <v>1595038.125</v>
      </c>
      <c r="P34" s="148">
        <f>0.7*L34*VLOOKUP(C34,Payroll!C8:BM81,46,FALSE)</f>
        <v>572577.78846153955</v>
      </c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3">
        <f t="shared" si="3"/>
        <v>5603082.6442307783</v>
      </c>
      <c r="AH34" s="148">
        <v>0</v>
      </c>
      <c r="AI34" s="148">
        <f t="shared" si="4"/>
        <v>9000000</v>
      </c>
      <c r="AJ34" s="148">
        <f t="shared" si="5"/>
        <v>0</v>
      </c>
      <c r="AK34" s="148"/>
      <c r="AL34" s="148">
        <f t="shared" si="6"/>
        <v>0</v>
      </c>
      <c r="AM34" s="148">
        <f t="shared" si="7"/>
        <v>0</v>
      </c>
      <c r="AN34" s="148">
        <f t="shared" si="8"/>
        <v>4253435</v>
      </c>
      <c r="AO34" s="154">
        <f t="shared" si="9"/>
        <v>85068.7</v>
      </c>
      <c r="AP34" s="154">
        <f t="shared" si="10"/>
        <v>744351.125</v>
      </c>
      <c r="AQ34" s="154">
        <f t="shared" si="11"/>
        <v>127603.04999999999</v>
      </c>
      <c r="AR34" s="154">
        <f t="shared" si="12"/>
        <v>42534.35</v>
      </c>
      <c r="AS34" s="153">
        <f t="shared" si="13"/>
        <v>999557.22499999998</v>
      </c>
      <c r="AT34" s="155">
        <f t="shared" si="14"/>
        <v>340274.8</v>
      </c>
      <c r="AU34" s="155">
        <f t="shared" si="15"/>
        <v>63801.524999999994</v>
      </c>
      <c r="AV34" s="156">
        <f t="shared" si="16"/>
        <v>42534.35</v>
      </c>
      <c r="AW34" s="157">
        <f t="shared" si="17"/>
        <v>446610.67499999999</v>
      </c>
      <c r="AX34" s="158"/>
      <c r="AY34" s="159">
        <f t="shared" si="18"/>
        <v>5156471.9692307785</v>
      </c>
      <c r="AZ34" s="158">
        <f t="shared" si="19"/>
        <v>6156029.1942307781</v>
      </c>
      <c r="BA34" s="160"/>
      <c r="BB34" s="161" t="s">
        <v>41</v>
      </c>
    </row>
    <row r="35" spans="1:54" s="7" customFormat="1" ht="15.75">
      <c r="A35" s="130">
        <v>7</v>
      </c>
      <c r="B35" s="146">
        <v>28</v>
      </c>
      <c r="C35" s="196">
        <v>28</v>
      </c>
      <c r="D35" s="196" t="s">
        <v>260</v>
      </c>
      <c r="E35" s="200" t="s">
        <v>193</v>
      </c>
      <c r="F35" s="199" t="s">
        <v>42</v>
      </c>
      <c r="G35" s="271"/>
      <c r="H35" s="272"/>
      <c r="I35" s="147" t="s">
        <v>44</v>
      </c>
      <c r="J35" s="148">
        <v>4150000</v>
      </c>
      <c r="K35" s="149">
        <v>208</v>
      </c>
      <c r="L35" s="150">
        <f t="shared" si="1"/>
        <v>19951.923076923078</v>
      </c>
      <c r="M35" s="151">
        <f>VLOOKUP(C35,Payroll!C8:BM81,53,FALSE)/K35</f>
        <v>0.80673076923077103</v>
      </c>
      <c r="N35" s="148">
        <f t="shared" si="2"/>
        <v>3347932.6923076999</v>
      </c>
      <c r="O35" s="148">
        <f>L35*VLOOKUP(C35,Payroll!C8:BM81,63,FALSE)</f>
        <v>1867500</v>
      </c>
      <c r="P35" s="148">
        <f>0.7*L35*VLOOKUP(C35,Payroll!C8:BM81,46,FALSE)</f>
        <v>446923.07692307781</v>
      </c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3">
        <f t="shared" si="3"/>
        <v>5662355.7692307774</v>
      </c>
      <c r="AH35" s="148">
        <v>0</v>
      </c>
      <c r="AI35" s="148">
        <f t="shared" si="4"/>
        <v>9000000</v>
      </c>
      <c r="AJ35" s="148">
        <f t="shared" si="5"/>
        <v>0</v>
      </c>
      <c r="AK35" s="148"/>
      <c r="AL35" s="148">
        <f t="shared" si="6"/>
        <v>0</v>
      </c>
      <c r="AM35" s="148">
        <f t="shared" si="7"/>
        <v>0</v>
      </c>
      <c r="AN35" s="148">
        <f t="shared" si="8"/>
        <v>4150000</v>
      </c>
      <c r="AO35" s="154">
        <f t="shared" si="9"/>
        <v>83000</v>
      </c>
      <c r="AP35" s="154">
        <f t="shared" si="10"/>
        <v>726250</v>
      </c>
      <c r="AQ35" s="154">
        <f t="shared" si="11"/>
        <v>124500</v>
      </c>
      <c r="AR35" s="154">
        <f t="shared" si="12"/>
        <v>41500</v>
      </c>
      <c r="AS35" s="153">
        <f t="shared" si="13"/>
        <v>975250</v>
      </c>
      <c r="AT35" s="155">
        <f t="shared" si="14"/>
        <v>332000</v>
      </c>
      <c r="AU35" s="155">
        <f t="shared" si="15"/>
        <v>62250</v>
      </c>
      <c r="AV35" s="156">
        <f t="shared" si="16"/>
        <v>41500</v>
      </c>
      <c r="AW35" s="157">
        <f t="shared" si="17"/>
        <v>435750</v>
      </c>
      <c r="AX35" s="158"/>
      <c r="AY35" s="159">
        <f t="shared" si="18"/>
        <v>5226605.7692307774</v>
      </c>
      <c r="AZ35" s="158">
        <f t="shared" si="19"/>
        <v>6201855.7692307774</v>
      </c>
      <c r="BA35" s="160"/>
      <c r="BB35" s="161" t="s">
        <v>41</v>
      </c>
    </row>
    <row r="36" spans="1:54" s="7" customFormat="1" ht="15.75">
      <c r="A36" s="130">
        <v>7</v>
      </c>
      <c r="B36" s="146">
        <v>29</v>
      </c>
      <c r="C36" s="197">
        <v>29</v>
      </c>
      <c r="D36" s="197" t="s">
        <v>261</v>
      </c>
      <c r="E36" s="201" t="s">
        <v>194</v>
      </c>
      <c r="F36" s="202" t="s">
        <v>42</v>
      </c>
      <c r="G36" s="271"/>
      <c r="H36" s="272"/>
      <c r="I36" s="147" t="s">
        <v>44</v>
      </c>
      <c r="J36" s="148">
        <v>4150000</v>
      </c>
      <c r="K36" s="149">
        <v>208</v>
      </c>
      <c r="L36" s="150">
        <f t="shared" si="1"/>
        <v>19951.923076923078</v>
      </c>
      <c r="M36" s="151">
        <f>VLOOKUP(C36,Payroll!C8:BM81,53,FALSE)/K36</f>
        <v>0.71097756410256552</v>
      </c>
      <c r="N36" s="148">
        <f t="shared" si="2"/>
        <v>2950556.8910256471</v>
      </c>
      <c r="O36" s="148">
        <f>L36*VLOOKUP(C36,Payroll!C8:BM81,63,FALSE)</f>
        <v>0</v>
      </c>
      <c r="P36" s="148">
        <f>0.7*L36*VLOOKUP(C36,Payroll!C8:BM81,46,FALSE)</f>
        <v>558653.84615384729</v>
      </c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3">
        <f t="shared" si="3"/>
        <v>3509210.7371794945</v>
      </c>
      <c r="AH36" s="148">
        <v>0</v>
      </c>
      <c r="AI36" s="148">
        <f t="shared" si="4"/>
        <v>9000000</v>
      </c>
      <c r="AJ36" s="148">
        <f t="shared" si="5"/>
        <v>0</v>
      </c>
      <c r="AK36" s="148"/>
      <c r="AL36" s="148">
        <f t="shared" si="6"/>
        <v>0</v>
      </c>
      <c r="AM36" s="148">
        <f t="shared" si="7"/>
        <v>0</v>
      </c>
      <c r="AN36" s="148">
        <f t="shared" si="8"/>
        <v>4150000</v>
      </c>
      <c r="AO36" s="154">
        <f t="shared" si="9"/>
        <v>83000</v>
      </c>
      <c r="AP36" s="154">
        <f t="shared" si="10"/>
        <v>726250</v>
      </c>
      <c r="AQ36" s="154">
        <f t="shared" si="11"/>
        <v>124500</v>
      </c>
      <c r="AR36" s="154">
        <f t="shared" si="12"/>
        <v>41500</v>
      </c>
      <c r="AS36" s="153">
        <f t="shared" si="13"/>
        <v>975250</v>
      </c>
      <c r="AT36" s="155">
        <f t="shared" si="14"/>
        <v>332000</v>
      </c>
      <c r="AU36" s="155">
        <f t="shared" si="15"/>
        <v>62250</v>
      </c>
      <c r="AV36" s="156">
        <f t="shared" si="16"/>
        <v>41500</v>
      </c>
      <c r="AW36" s="157">
        <f t="shared" si="17"/>
        <v>435750</v>
      </c>
      <c r="AX36" s="158"/>
      <c r="AY36" s="159">
        <f t="shared" si="18"/>
        <v>3073460.7371794945</v>
      </c>
      <c r="AZ36" s="158">
        <f t="shared" si="19"/>
        <v>4048710.7371794945</v>
      </c>
      <c r="BA36" s="160"/>
      <c r="BB36" s="161" t="s">
        <v>41</v>
      </c>
    </row>
    <row r="37" spans="1:54" s="9" customFormat="1" ht="24" customHeight="1">
      <c r="A37" s="117">
        <v>0</v>
      </c>
      <c r="B37" s="213" t="s">
        <v>47</v>
      </c>
      <c r="C37" s="250"/>
      <c r="D37" s="250"/>
      <c r="E37" s="250"/>
      <c r="F37" s="250"/>
      <c r="G37" s="250"/>
      <c r="H37" s="273" t="s">
        <v>40</v>
      </c>
      <c r="I37" s="231"/>
      <c r="J37" s="153">
        <f t="shared" ref="J37:AZ37" si="20">SUBTOTAL(9,J38:J44)</f>
        <v>49881325</v>
      </c>
      <c r="K37" s="162">
        <f t="shared" si="20"/>
        <v>1456</v>
      </c>
      <c r="L37" s="163">
        <f t="shared" si="20"/>
        <v>239814.0625</v>
      </c>
      <c r="M37" s="164">
        <f t="shared" si="20"/>
        <v>5.6538461538461666</v>
      </c>
      <c r="N37" s="153">
        <f t="shared" si="20"/>
        <v>40288762.500000089</v>
      </c>
      <c r="O37" s="153">
        <f t="shared" si="20"/>
        <v>0</v>
      </c>
      <c r="P37" s="153">
        <f t="shared" si="20"/>
        <v>6714793.7500000121</v>
      </c>
      <c r="Q37" s="153">
        <f t="shared" si="20"/>
        <v>0</v>
      </c>
      <c r="R37" s="153">
        <f t="shared" si="20"/>
        <v>0</v>
      </c>
      <c r="S37" s="153">
        <f t="shared" si="20"/>
        <v>0</v>
      </c>
      <c r="T37" s="153">
        <f t="shared" si="20"/>
        <v>0</v>
      </c>
      <c r="U37" s="153">
        <f t="shared" si="20"/>
        <v>0</v>
      </c>
      <c r="V37" s="153">
        <f t="shared" si="20"/>
        <v>0</v>
      </c>
      <c r="W37" s="153">
        <f t="shared" si="20"/>
        <v>0</v>
      </c>
      <c r="X37" s="153">
        <f t="shared" si="20"/>
        <v>0</v>
      </c>
      <c r="Y37" s="153">
        <f t="shared" si="20"/>
        <v>0</v>
      </c>
      <c r="Z37" s="153">
        <f t="shared" si="20"/>
        <v>0</v>
      </c>
      <c r="AA37" s="153">
        <f t="shared" si="20"/>
        <v>0</v>
      </c>
      <c r="AB37" s="153">
        <f t="shared" si="20"/>
        <v>0</v>
      </c>
      <c r="AC37" s="153">
        <f t="shared" si="20"/>
        <v>0</v>
      </c>
      <c r="AD37" s="153">
        <f t="shared" si="20"/>
        <v>0</v>
      </c>
      <c r="AE37" s="153">
        <f t="shared" si="20"/>
        <v>0</v>
      </c>
      <c r="AF37" s="153">
        <f t="shared" si="20"/>
        <v>0</v>
      </c>
      <c r="AG37" s="153">
        <f t="shared" si="20"/>
        <v>47003556.250000104</v>
      </c>
      <c r="AH37" s="153">
        <f t="shared" si="20"/>
        <v>0</v>
      </c>
      <c r="AI37" s="153">
        <f t="shared" si="20"/>
        <v>63000000</v>
      </c>
      <c r="AJ37" s="153">
        <f t="shared" si="20"/>
        <v>0</v>
      </c>
      <c r="AK37" s="153">
        <f t="shared" si="20"/>
        <v>0</v>
      </c>
      <c r="AL37" s="153">
        <f t="shared" si="20"/>
        <v>0</v>
      </c>
      <c r="AM37" s="153">
        <f t="shared" si="20"/>
        <v>0</v>
      </c>
      <c r="AN37" s="153">
        <f t="shared" si="20"/>
        <v>49881325</v>
      </c>
      <c r="AO37" s="165">
        <f t="shared" si="20"/>
        <v>997626.50000000012</v>
      </c>
      <c r="AP37" s="165">
        <f t="shared" si="20"/>
        <v>8729231.875</v>
      </c>
      <c r="AQ37" s="165">
        <f t="shared" si="20"/>
        <v>1496439.75</v>
      </c>
      <c r="AR37" s="165">
        <f t="shared" si="20"/>
        <v>498813.25000000006</v>
      </c>
      <c r="AS37" s="153">
        <f t="shared" si="20"/>
        <v>11722111.374999998</v>
      </c>
      <c r="AT37" s="166">
        <f t="shared" si="20"/>
        <v>3990506.0000000005</v>
      </c>
      <c r="AU37" s="166">
        <f t="shared" si="20"/>
        <v>748219.875</v>
      </c>
      <c r="AV37" s="167">
        <f t="shared" si="20"/>
        <v>498813.25000000006</v>
      </c>
      <c r="AW37" s="157">
        <f t="shared" si="20"/>
        <v>5237539.125</v>
      </c>
      <c r="AX37" s="168">
        <f t="shared" si="20"/>
        <v>0</v>
      </c>
      <c r="AY37" s="159">
        <f t="shared" si="20"/>
        <v>41766017.125000112</v>
      </c>
      <c r="AZ37" s="168">
        <f t="shared" si="20"/>
        <v>53488128.500000112</v>
      </c>
      <c r="BA37" s="169"/>
      <c r="BB37" s="170" t="s">
        <v>41</v>
      </c>
    </row>
    <row r="38" spans="1:54" s="7" customFormat="1" ht="15.75">
      <c r="A38" s="130">
        <v>37</v>
      </c>
      <c r="B38" s="146">
        <v>30</v>
      </c>
      <c r="C38" s="196">
        <v>30</v>
      </c>
      <c r="D38" s="196" t="s">
        <v>262</v>
      </c>
      <c r="E38" s="203" t="s">
        <v>195</v>
      </c>
      <c r="F38" s="199" t="s">
        <v>48</v>
      </c>
      <c r="G38" s="269">
        <v>40074</v>
      </c>
      <c r="H38" s="270"/>
      <c r="I38" s="147" t="s">
        <v>44</v>
      </c>
      <c r="J38" s="148">
        <v>5404888</v>
      </c>
      <c r="K38" s="149">
        <v>208</v>
      </c>
      <c r="L38" s="150">
        <f t="shared" ref="L38:L44" si="21">J38/K38</f>
        <v>25985.038461538461</v>
      </c>
      <c r="M38" s="151">
        <f>VLOOKUP(C38,Payroll!C8:BM81,53,FALSE)/K38</f>
        <v>0.8076923076923096</v>
      </c>
      <c r="N38" s="148">
        <f t="shared" ref="N38:N44" si="22">J38*M38</f>
        <v>4365486.4615384722</v>
      </c>
      <c r="O38" s="148">
        <f>L38*VLOOKUP(C38,Payroll!C8:BM81,63,FALSE)</f>
        <v>0</v>
      </c>
      <c r="P38" s="148">
        <f>0.7*L38*VLOOKUP(C38,Payroll!C8:BM81,46,FALSE)</f>
        <v>727581.07692307828</v>
      </c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3">
        <f t="shared" ref="AG38:AG44" si="23">SUM(N38:AD38)-SUM(AE38:AF38)</f>
        <v>5093067.5384615501</v>
      </c>
      <c r="AH38" s="148">
        <v>0</v>
      </c>
      <c r="AI38" s="148">
        <f t="shared" ref="AI38:AI44" si="24">AH38*3600000 + 9000000</f>
        <v>9000000</v>
      </c>
      <c r="AJ38" s="148">
        <f t="shared" ref="AJ38:AJ44" si="25">SUM(X38:AD38)</f>
        <v>0</v>
      </c>
      <c r="AK38" s="148"/>
      <c r="AL38" s="148">
        <f t="shared" ref="AL38:AL44" si="26">MAX(0,AG38-SUM(AI38:AK38))</f>
        <v>0</v>
      </c>
      <c r="AM38" s="148">
        <f t="shared" ref="AM38:AM44" si="27">IF(AL38&gt;80000000, AL38 * 35% -9850000, IF(AL38&gt;52000000, AL38 * 30% -5850000, IF(AL38&gt;32000000, AL38 * 25% -3250000, IF(AL38&gt;18000000, AL38 * 20% -1650000, IF(AL38&gt;10000000, AL38 * 15% -750000, IF(AL38&gt;5000000, AL38 * 10% -250000, IF(AL38&gt;0, AL38 * 5%, 0)))))))</f>
        <v>0</v>
      </c>
      <c r="AN38" s="148">
        <f t="shared" ref="AN38:AN44" si="28">J38</f>
        <v>5404888</v>
      </c>
      <c r="AO38" s="154">
        <f t="shared" ref="AO38:AO44" si="29">2%*AN38</f>
        <v>108097.76000000001</v>
      </c>
      <c r="AP38" s="154">
        <f t="shared" ref="AP38:AP44" si="30">17.5%*AN38</f>
        <v>945855.39999999991</v>
      </c>
      <c r="AQ38" s="154">
        <f t="shared" ref="AQ38:AQ44" si="31">3%*AN38</f>
        <v>162146.63999999998</v>
      </c>
      <c r="AR38" s="154">
        <f t="shared" ref="AR38:AR44" si="32">1%*AN38</f>
        <v>54048.880000000005</v>
      </c>
      <c r="AS38" s="153">
        <f t="shared" ref="AS38:AS44" si="33">23.5%*AN38</f>
        <v>1270148.68</v>
      </c>
      <c r="AT38" s="155">
        <f t="shared" ref="AT38:AT44" si="34">8%*AN38</f>
        <v>432391.04000000004</v>
      </c>
      <c r="AU38" s="155">
        <f t="shared" ref="AU38:AU44" si="35">1.5%*AN38</f>
        <v>81073.319999999992</v>
      </c>
      <c r="AV38" s="156">
        <f t="shared" ref="AV38:AV44" si="36">1%*AN38</f>
        <v>54048.880000000005</v>
      </c>
      <c r="AW38" s="157">
        <f t="shared" ref="AW38:AW44" si="37">10.5%*AN38</f>
        <v>567513.24</v>
      </c>
      <c r="AX38" s="158"/>
      <c r="AY38" s="159">
        <f t="shared" ref="AY38:AY44" si="38">AG38-AM38-AW38</f>
        <v>4525554.2984615499</v>
      </c>
      <c r="AZ38" s="158">
        <f t="shared" ref="AZ38:AZ44" si="39">AS38+AY38</f>
        <v>5795702.9784615496</v>
      </c>
      <c r="BA38" s="160"/>
      <c r="BB38" s="161" t="s">
        <v>41</v>
      </c>
    </row>
    <row r="39" spans="1:54" s="7" customFormat="1" ht="15.75">
      <c r="A39" s="130">
        <v>37</v>
      </c>
      <c r="B39" s="146">
        <v>31</v>
      </c>
      <c r="C39" s="196">
        <v>31</v>
      </c>
      <c r="D39" s="196" t="s">
        <v>263</v>
      </c>
      <c r="E39" s="200" t="s">
        <v>196</v>
      </c>
      <c r="F39" s="199" t="s">
        <v>48</v>
      </c>
      <c r="G39" s="269">
        <v>39979</v>
      </c>
      <c r="H39" s="270"/>
      <c r="I39" s="147" t="s">
        <v>44</v>
      </c>
      <c r="J39" s="148">
        <v>9022630</v>
      </c>
      <c r="K39" s="149">
        <v>208</v>
      </c>
      <c r="L39" s="150">
        <f t="shared" si="21"/>
        <v>43378.028846153844</v>
      </c>
      <c r="M39" s="151">
        <f>VLOOKUP(C39,Payroll!C8:BM81,53,FALSE)/K39</f>
        <v>0.8076923076923096</v>
      </c>
      <c r="N39" s="148">
        <f t="shared" si="22"/>
        <v>7287508.8461538637</v>
      </c>
      <c r="O39" s="148">
        <f>L39*VLOOKUP(C39,Payroll!C8:BM81,63,FALSE)</f>
        <v>0</v>
      </c>
      <c r="P39" s="148">
        <f>0.7*L39*VLOOKUP(C39,Payroll!C8:BM81,46,FALSE)</f>
        <v>1214584.8076923098</v>
      </c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3">
        <f t="shared" si="23"/>
        <v>8502093.6538461745</v>
      </c>
      <c r="AH39" s="148">
        <v>0</v>
      </c>
      <c r="AI39" s="148">
        <f t="shared" si="24"/>
        <v>9000000</v>
      </c>
      <c r="AJ39" s="148">
        <f t="shared" si="25"/>
        <v>0</v>
      </c>
      <c r="AK39" s="148"/>
      <c r="AL39" s="148">
        <f t="shared" si="26"/>
        <v>0</v>
      </c>
      <c r="AM39" s="148">
        <f t="shared" si="27"/>
        <v>0</v>
      </c>
      <c r="AN39" s="148">
        <f t="shared" si="28"/>
        <v>9022630</v>
      </c>
      <c r="AO39" s="154">
        <f t="shared" si="29"/>
        <v>180452.6</v>
      </c>
      <c r="AP39" s="154">
        <f t="shared" si="30"/>
        <v>1578960.25</v>
      </c>
      <c r="AQ39" s="154">
        <f t="shared" si="31"/>
        <v>270678.89999999997</v>
      </c>
      <c r="AR39" s="154">
        <f t="shared" si="32"/>
        <v>90226.3</v>
      </c>
      <c r="AS39" s="153">
        <f t="shared" si="33"/>
        <v>2120318.0499999998</v>
      </c>
      <c r="AT39" s="155">
        <f t="shared" si="34"/>
        <v>721810.4</v>
      </c>
      <c r="AU39" s="155">
        <f t="shared" si="35"/>
        <v>135339.44999999998</v>
      </c>
      <c r="AV39" s="156">
        <f t="shared" si="36"/>
        <v>90226.3</v>
      </c>
      <c r="AW39" s="157">
        <f t="shared" si="37"/>
        <v>947376.14999999991</v>
      </c>
      <c r="AX39" s="158"/>
      <c r="AY39" s="159">
        <f t="shared" si="38"/>
        <v>7554717.5038461741</v>
      </c>
      <c r="AZ39" s="158">
        <f t="shared" si="39"/>
        <v>9675035.553846173</v>
      </c>
      <c r="BA39" s="160"/>
      <c r="BB39" s="161" t="s">
        <v>41</v>
      </c>
    </row>
    <row r="40" spans="1:54" s="7" customFormat="1" ht="15.75">
      <c r="A40" s="130">
        <v>37</v>
      </c>
      <c r="B40" s="146">
        <v>32</v>
      </c>
      <c r="C40" s="196">
        <v>32</v>
      </c>
      <c r="D40" s="196" t="s">
        <v>264</v>
      </c>
      <c r="E40" s="200" t="s">
        <v>197</v>
      </c>
      <c r="F40" s="199" t="s">
        <v>48</v>
      </c>
      <c r="G40" s="269">
        <v>40483</v>
      </c>
      <c r="H40" s="270"/>
      <c r="I40" s="147" t="s">
        <v>44</v>
      </c>
      <c r="J40" s="148">
        <v>8702285</v>
      </c>
      <c r="K40" s="149">
        <v>208</v>
      </c>
      <c r="L40" s="150">
        <f t="shared" si="21"/>
        <v>41837.908653846156</v>
      </c>
      <c r="M40" s="151">
        <f>VLOOKUP(C40,Payroll!C8:BM81,53,FALSE)/K40</f>
        <v>0.80769230769230949</v>
      </c>
      <c r="N40" s="148">
        <f t="shared" si="22"/>
        <v>7028768.6538461698</v>
      </c>
      <c r="O40" s="148">
        <f>L40*VLOOKUP(C40,Payroll!C8:BM81,63,FALSE)</f>
        <v>0</v>
      </c>
      <c r="P40" s="148">
        <f>0.7*L40*VLOOKUP(C40,Payroll!C8:BM81,46,FALSE)</f>
        <v>1171461.4423076946</v>
      </c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3">
        <f t="shared" si="23"/>
        <v>8200230.0961538646</v>
      </c>
      <c r="AH40" s="148">
        <v>0</v>
      </c>
      <c r="AI40" s="148">
        <f t="shared" si="24"/>
        <v>9000000</v>
      </c>
      <c r="AJ40" s="148">
        <f t="shared" si="25"/>
        <v>0</v>
      </c>
      <c r="AK40" s="148"/>
      <c r="AL40" s="148">
        <f t="shared" si="26"/>
        <v>0</v>
      </c>
      <c r="AM40" s="148">
        <f t="shared" si="27"/>
        <v>0</v>
      </c>
      <c r="AN40" s="148">
        <f t="shared" si="28"/>
        <v>8702285</v>
      </c>
      <c r="AO40" s="154">
        <f t="shared" si="29"/>
        <v>174045.7</v>
      </c>
      <c r="AP40" s="154">
        <f t="shared" si="30"/>
        <v>1522899.875</v>
      </c>
      <c r="AQ40" s="154">
        <f t="shared" si="31"/>
        <v>261068.55</v>
      </c>
      <c r="AR40" s="154">
        <f t="shared" si="32"/>
        <v>87022.85</v>
      </c>
      <c r="AS40" s="153">
        <f t="shared" si="33"/>
        <v>2045036.9749999999</v>
      </c>
      <c r="AT40" s="155">
        <f t="shared" si="34"/>
        <v>696182.8</v>
      </c>
      <c r="AU40" s="155">
        <f t="shared" si="35"/>
        <v>130534.27499999999</v>
      </c>
      <c r="AV40" s="156">
        <f t="shared" si="36"/>
        <v>87022.85</v>
      </c>
      <c r="AW40" s="157">
        <f t="shared" si="37"/>
        <v>913739.92499999993</v>
      </c>
      <c r="AX40" s="158"/>
      <c r="AY40" s="159">
        <f t="shared" si="38"/>
        <v>7286490.1711538648</v>
      </c>
      <c r="AZ40" s="158">
        <f t="shared" si="39"/>
        <v>9331527.1461538654</v>
      </c>
      <c r="BA40" s="160"/>
      <c r="BB40" s="161" t="s">
        <v>41</v>
      </c>
    </row>
    <row r="41" spans="1:54" s="7" customFormat="1" ht="15.75">
      <c r="A41" s="130">
        <v>37</v>
      </c>
      <c r="B41" s="146">
        <v>33</v>
      </c>
      <c r="C41" s="196">
        <v>33</v>
      </c>
      <c r="D41" s="196" t="s">
        <v>265</v>
      </c>
      <c r="E41" s="200" t="s">
        <v>198</v>
      </c>
      <c r="F41" s="199" t="s">
        <v>49</v>
      </c>
      <c r="G41" s="271"/>
      <c r="H41" s="272"/>
      <c r="I41" s="147" t="s">
        <v>44</v>
      </c>
      <c r="J41" s="148">
        <v>4908885</v>
      </c>
      <c r="K41" s="149">
        <v>208</v>
      </c>
      <c r="L41" s="150">
        <f t="shared" si="21"/>
        <v>23600.408653846152</v>
      </c>
      <c r="M41" s="151">
        <f>VLOOKUP(C41,Payroll!C8:BM81,53,FALSE)/K41</f>
        <v>0.8076923076923096</v>
      </c>
      <c r="N41" s="148">
        <f t="shared" si="22"/>
        <v>3964868.6538461633</v>
      </c>
      <c r="O41" s="148">
        <f>L41*VLOOKUP(C41,Payroll!C8:BM81,63,FALSE)</f>
        <v>0</v>
      </c>
      <c r="P41" s="148">
        <f>0.7*L41*VLOOKUP(C41,Payroll!C8:BM81,46,FALSE)</f>
        <v>660811.44230769353</v>
      </c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3">
        <f t="shared" si="23"/>
        <v>4625680.0961538572</v>
      </c>
      <c r="AH41" s="148">
        <v>0</v>
      </c>
      <c r="AI41" s="148">
        <f t="shared" si="24"/>
        <v>9000000</v>
      </c>
      <c r="AJ41" s="148">
        <f t="shared" si="25"/>
        <v>0</v>
      </c>
      <c r="AK41" s="148"/>
      <c r="AL41" s="148">
        <f t="shared" si="26"/>
        <v>0</v>
      </c>
      <c r="AM41" s="148">
        <f t="shared" si="27"/>
        <v>0</v>
      </c>
      <c r="AN41" s="148">
        <f t="shared" si="28"/>
        <v>4908885</v>
      </c>
      <c r="AO41" s="154">
        <f t="shared" si="29"/>
        <v>98177.7</v>
      </c>
      <c r="AP41" s="154">
        <f t="shared" si="30"/>
        <v>859054.875</v>
      </c>
      <c r="AQ41" s="154">
        <f t="shared" si="31"/>
        <v>147266.54999999999</v>
      </c>
      <c r="AR41" s="154">
        <f t="shared" si="32"/>
        <v>49088.85</v>
      </c>
      <c r="AS41" s="153">
        <f t="shared" si="33"/>
        <v>1153587.9749999999</v>
      </c>
      <c r="AT41" s="155">
        <f t="shared" si="34"/>
        <v>392710.8</v>
      </c>
      <c r="AU41" s="155">
        <f t="shared" si="35"/>
        <v>73633.274999999994</v>
      </c>
      <c r="AV41" s="156">
        <f t="shared" si="36"/>
        <v>49088.85</v>
      </c>
      <c r="AW41" s="157">
        <f t="shared" si="37"/>
        <v>515432.92499999999</v>
      </c>
      <c r="AX41" s="158"/>
      <c r="AY41" s="159">
        <f t="shared" si="38"/>
        <v>4110247.1711538574</v>
      </c>
      <c r="AZ41" s="158">
        <f t="shared" si="39"/>
        <v>5263835.146153857</v>
      </c>
      <c r="BA41" s="160"/>
      <c r="BB41" s="161" t="s">
        <v>41</v>
      </c>
    </row>
    <row r="42" spans="1:54" s="7" customFormat="1" ht="15.75">
      <c r="A42" s="130">
        <v>37</v>
      </c>
      <c r="B42" s="146">
        <v>34</v>
      </c>
      <c r="C42" s="196">
        <v>34</v>
      </c>
      <c r="D42" s="196" t="s">
        <v>266</v>
      </c>
      <c r="E42" s="200" t="s">
        <v>199</v>
      </c>
      <c r="F42" s="199" t="s">
        <v>48</v>
      </c>
      <c r="G42" s="271"/>
      <c r="H42" s="272"/>
      <c r="I42" s="147" t="s">
        <v>44</v>
      </c>
      <c r="J42" s="148">
        <v>6575491</v>
      </c>
      <c r="K42" s="149">
        <v>208</v>
      </c>
      <c r="L42" s="150">
        <f t="shared" si="21"/>
        <v>31612.9375</v>
      </c>
      <c r="M42" s="151">
        <f>VLOOKUP(C42,Payroll!C8:BM81,53,FALSE)/K42</f>
        <v>0.8076923076923096</v>
      </c>
      <c r="N42" s="148">
        <f t="shared" si="22"/>
        <v>5310973.5000000121</v>
      </c>
      <c r="O42" s="148">
        <f>L42*VLOOKUP(C42,Payroll!C8:BM81,63,FALSE)</f>
        <v>0</v>
      </c>
      <c r="P42" s="148">
        <f>0.7*L42*VLOOKUP(C42,Payroll!C8:BM81,46,FALSE)</f>
        <v>885162.25000000163</v>
      </c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3">
        <f t="shared" si="23"/>
        <v>6196135.750000014</v>
      </c>
      <c r="AH42" s="148">
        <v>0</v>
      </c>
      <c r="AI42" s="148">
        <f t="shared" si="24"/>
        <v>9000000</v>
      </c>
      <c r="AJ42" s="148">
        <f t="shared" si="25"/>
        <v>0</v>
      </c>
      <c r="AK42" s="148"/>
      <c r="AL42" s="148">
        <f t="shared" si="26"/>
        <v>0</v>
      </c>
      <c r="AM42" s="148">
        <f t="shared" si="27"/>
        <v>0</v>
      </c>
      <c r="AN42" s="148">
        <f t="shared" si="28"/>
        <v>6575491</v>
      </c>
      <c r="AO42" s="154">
        <f t="shared" si="29"/>
        <v>131509.82</v>
      </c>
      <c r="AP42" s="154">
        <f t="shared" si="30"/>
        <v>1150710.9249999998</v>
      </c>
      <c r="AQ42" s="154">
        <f t="shared" si="31"/>
        <v>197264.72999999998</v>
      </c>
      <c r="AR42" s="154">
        <f t="shared" si="32"/>
        <v>65754.91</v>
      </c>
      <c r="AS42" s="153">
        <f t="shared" si="33"/>
        <v>1545240.385</v>
      </c>
      <c r="AT42" s="155">
        <f t="shared" si="34"/>
        <v>526039.28</v>
      </c>
      <c r="AU42" s="155">
        <f t="shared" si="35"/>
        <v>98632.364999999991</v>
      </c>
      <c r="AV42" s="156">
        <f t="shared" si="36"/>
        <v>65754.91</v>
      </c>
      <c r="AW42" s="157">
        <f t="shared" si="37"/>
        <v>690426.55499999993</v>
      </c>
      <c r="AX42" s="158"/>
      <c r="AY42" s="159">
        <f t="shared" si="38"/>
        <v>5505709.1950000143</v>
      </c>
      <c r="AZ42" s="158">
        <f t="shared" si="39"/>
        <v>7050949.580000014</v>
      </c>
      <c r="BA42" s="160"/>
      <c r="BB42" s="161" t="s">
        <v>41</v>
      </c>
    </row>
    <row r="43" spans="1:54" s="7" customFormat="1" ht="15.75">
      <c r="A43" s="130">
        <v>37</v>
      </c>
      <c r="B43" s="146">
        <v>35</v>
      </c>
      <c r="C43" s="196">
        <v>35</v>
      </c>
      <c r="D43" s="196" t="s">
        <v>267</v>
      </c>
      <c r="E43" s="200" t="s">
        <v>200</v>
      </c>
      <c r="F43" s="199" t="s">
        <v>48</v>
      </c>
      <c r="G43" s="271"/>
      <c r="H43" s="272"/>
      <c r="I43" s="147" t="s">
        <v>44</v>
      </c>
      <c r="J43" s="148">
        <v>6300000</v>
      </c>
      <c r="K43" s="149">
        <v>208</v>
      </c>
      <c r="L43" s="150">
        <f t="shared" si="21"/>
        <v>30288.461538461539</v>
      </c>
      <c r="M43" s="151">
        <f>VLOOKUP(C43,Payroll!C8:BM81,53,FALSE)/K43</f>
        <v>0.80769230769230949</v>
      </c>
      <c r="N43" s="148">
        <f t="shared" si="22"/>
        <v>5088461.5384615501</v>
      </c>
      <c r="O43" s="148">
        <f>L43*VLOOKUP(C43,Payroll!C8:BM81,63,FALSE)</f>
        <v>0</v>
      </c>
      <c r="P43" s="148">
        <f>0.7*L43*VLOOKUP(C43,Payroll!C8:BM81,46,FALSE)</f>
        <v>848076.92307692464</v>
      </c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3">
        <f t="shared" si="23"/>
        <v>5936538.461538475</v>
      </c>
      <c r="AH43" s="148">
        <v>0</v>
      </c>
      <c r="AI43" s="148">
        <f t="shared" si="24"/>
        <v>9000000</v>
      </c>
      <c r="AJ43" s="148">
        <f t="shared" si="25"/>
        <v>0</v>
      </c>
      <c r="AK43" s="148"/>
      <c r="AL43" s="148">
        <f t="shared" si="26"/>
        <v>0</v>
      </c>
      <c r="AM43" s="148">
        <f t="shared" si="27"/>
        <v>0</v>
      </c>
      <c r="AN43" s="148">
        <f t="shared" si="28"/>
        <v>6300000</v>
      </c>
      <c r="AO43" s="154">
        <f t="shared" si="29"/>
        <v>126000</v>
      </c>
      <c r="AP43" s="154">
        <f t="shared" si="30"/>
        <v>1102500</v>
      </c>
      <c r="AQ43" s="154">
        <f t="shared" si="31"/>
        <v>189000</v>
      </c>
      <c r="AR43" s="154">
        <f t="shared" si="32"/>
        <v>63000</v>
      </c>
      <c r="AS43" s="153">
        <f t="shared" si="33"/>
        <v>1480500</v>
      </c>
      <c r="AT43" s="155">
        <f t="shared" si="34"/>
        <v>504000</v>
      </c>
      <c r="AU43" s="155">
        <f t="shared" si="35"/>
        <v>94500</v>
      </c>
      <c r="AV43" s="156">
        <f t="shared" si="36"/>
        <v>63000</v>
      </c>
      <c r="AW43" s="157">
        <f t="shared" si="37"/>
        <v>661500</v>
      </c>
      <c r="AX43" s="158"/>
      <c r="AY43" s="159">
        <f t="shared" si="38"/>
        <v>5275038.461538475</v>
      </c>
      <c r="AZ43" s="158">
        <f t="shared" si="39"/>
        <v>6755538.461538475</v>
      </c>
      <c r="BA43" s="160"/>
      <c r="BB43" s="161" t="s">
        <v>41</v>
      </c>
    </row>
    <row r="44" spans="1:54" s="7" customFormat="1" ht="15.75">
      <c r="A44" s="130">
        <v>37</v>
      </c>
      <c r="B44" s="146">
        <v>36</v>
      </c>
      <c r="C44" s="197">
        <v>36</v>
      </c>
      <c r="D44" s="196" t="s">
        <v>268</v>
      </c>
      <c r="E44" s="200" t="s">
        <v>201</v>
      </c>
      <c r="F44" s="199" t="s">
        <v>48</v>
      </c>
      <c r="G44" s="271"/>
      <c r="H44" s="272"/>
      <c r="I44" s="147" t="s">
        <v>44</v>
      </c>
      <c r="J44" s="148">
        <v>8967146</v>
      </c>
      <c r="K44" s="149">
        <v>208</v>
      </c>
      <c r="L44" s="150">
        <f t="shared" si="21"/>
        <v>43111.278846153844</v>
      </c>
      <c r="M44" s="151">
        <f>VLOOKUP(C44,Payroll!C8:BM81,53,FALSE)/K44</f>
        <v>0.80769230769230949</v>
      </c>
      <c r="N44" s="148">
        <f t="shared" si="22"/>
        <v>7242694.8461538618</v>
      </c>
      <c r="O44" s="148">
        <f>L44*VLOOKUP(C44,Payroll!C8:BM81,63,FALSE)</f>
        <v>0</v>
      </c>
      <c r="P44" s="148">
        <f>0.7*L44*VLOOKUP(C44,Payroll!C8:BM81,46,FALSE)</f>
        <v>1207115.8076923098</v>
      </c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3">
        <f t="shared" si="23"/>
        <v>8449810.6538461708</v>
      </c>
      <c r="AH44" s="148">
        <v>0</v>
      </c>
      <c r="AI44" s="148">
        <f t="shared" si="24"/>
        <v>9000000</v>
      </c>
      <c r="AJ44" s="148">
        <f t="shared" si="25"/>
        <v>0</v>
      </c>
      <c r="AK44" s="148"/>
      <c r="AL44" s="148">
        <f t="shared" si="26"/>
        <v>0</v>
      </c>
      <c r="AM44" s="148">
        <f t="shared" si="27"/>
        <v>0</v>
      </c>
      <c r="AN44" s="148">
        <f t="shared" si="28"/>
        <v>8967146</v>
      </c>
      <c r="AO44" s="154">
        <f t="shared" si="29"/>
        <v>179342.92</v>
      </c>
      <c r="AP44" s="154">
        <f t="shared" si="30"/>
        <v>1569250.5499999998</v>
      </c>
      <c r="AQ44" s="154">
        <f t="shared" si="31"/>
        <v>269014.38</v>
      </c>
      <c r="AR44" s="154">
        <f t="shared" si="32"/>
        <v>89671.46</v>
      </c>
      <c r="AS44" s="153">
        <f t="shared" si="33"/>
        <v>2107279.31</v>
      </c>
      <c r="AT44" s="155">
        <f t="shared" si="34"/>
        <v>717371.68</v>
      </c>
      <c r="AU44" s="155">
        <f t="shared" si="35"/>
        <v>134507.19</v>
      </c>
      <c r="AV44" s="156">
        <f t="shared" si="36"/>
        <v>89671.46</v>
      </c>
      <c r="AW44" s="157">
        <f t="shared" si="37"/>
        <v>941550.33</v>
      </c>
      <c r="AX44" s="158"/>
      <c r="AY44" s="159">
        <f t="shared" si="38"/>
        <v>7508260.3238461707</v>
      </c>
      <c r="AZ44" s="158">
        <f t="shared" si="39"/>
        <v>9615539.6338461712</v>
      </c>
      <c r="BA44" s="160"/>
      <c r="BB44" s="161" t="s">
        <v>41</v>
      </c>
    </row>
    <row r="45" spans="1:54" s="9" customFormat="1" ht="24" customHeight="1">
      <c r="A45" s="117">
        <v>0</v>
      </c>
      <c r="B45" s="213" t="s">
        <v>50</v>
      </c>
      <c r="C45" s="250"/>
      <c r="D45" s="214"/>
      <c r="E45" s="214"/>
      <c r="F45" s="214"/>
      <c r="G45" s="250"/>
      <c r="H45" s="273" t="s">
        <v>40</v>
      </c>
      <c r="I45" s="231"/>
      <c r="J45" s="153">
        <f t="shared" ref="J45:AZ45" si="40">SUBTOTAL(9,J46:J68)</f>
        <v>178094082</v>
      </c>
      <c r="K45" s="162">
        <f t="shared" si="40"/>
        <v>4776</v>
      </c>
      <c r="L45" s="163">
        <f t="shared" si="40"/>
        <v>857182.00730769243</v>
      </c>
      <c r="M45" s="164">
        <f t="shared" si="40"/>
        <v>19.884375000000052</v>
      </c>
      <c r="N45" s="153">
        <f t="shared" si="40"/>
        <v>151183144.07644266</v>
      </c>
      <c r="O45" s="153">
        <f t="shared" si="40"/>
        <v>33197104.437456727</v>
      </c>
      <c r="P45" s="153">
        <f t="shared" si="40"/>
        <v>18335446.015384652</v>
      </c>
      <c r="Q45" s="153">
        <f t="shared" si="40"/>
        <v>0</v>
      </c>
      <c r="R45" s="153">
        <f t="shared" si="40"/>
        <v>0</v>
      </c>
      <c r="S45" s="153">
        <f t="shared" si="40"/>
        <v>0</v>
      </c>
      <c r="T45" s="153">
        <f t="shared" si="40"/>
        <v>0</v>
      </c>
      <c r="U45" s="153">
        <f t="shared" si="40"/>
        <v>0</v>
      </c>
      <c r="V45" s="153">
        <f t="shared" si="40"/>
        <v>0</v>
      </c>
      <c r="W45" s="153">
        <f t="shared" si="40"/>
        <v>0</v>
      </c>
      <c r="X45" s="153">
        <f t="shared" si="40"/>
        <v>0</v>
      </c>
      <c r="Y45" s="153">
        <f t="shared" si="40"/>
        <v>0</v>
      </c>
      <c r="Z45" s="153">
        <f t="shared" si="40"/>
        <v>0</v>
      </c>
      <c r="AA45" s="153">
        <f t="shared" si="40"/>
        <v>0</v>
      </c>
      <c r="AB45" s="153">
        <f t="shared" si="40"/>
        <v>0</v>
      </c>
      <c r="AC45" s="153">
        <f t="shared" si="40"/>
        <v>0</v>
      </c>
      <c r="AD45" s="153">
        <f t="shared" si="40"/>
        <v>0</v>
      </c>
      <c r="AE45" s="153">
        <f t="shared" si="40"/>
        <v>0</v>
      </c>
      <c r="AF45" s="153">
        <f t="shared" si="40"/>
        <v>0</v>
      </c>
      <c r="AG45" s="153">
        <f t="shared" si="40"/>
        <v>202715694.52928406</v>
      </c>
      <c r="AH45" s="153">
        <f t="shared" si="40"/>
        <v>0</v>
      </c>
      <c r="AI45" s="153">
        <f t="shared" si="40"/>
        <v>207000000</v>
      </c>
      <c r="AJ45" s="153">
        <f t="shared" si="40"/>
        <v>0</v>
      </c>
      <c r="AK45" s="153">
        <f t="shared" si="40"/>
        <v>0</v>
      </c>
      <c r="AL45" s="153">
        <f t="shared" si="40"/>
        <v>31409028.814062692</v>
      </c>
      <c r="AM45" s="153">
        <f t="shared" si="40"/>
        <v>2591294.8176262174</v>
      </c>
      <c r="AN45" s="153">
        <f t="shared" si="40"/>
        <v>178094082</v>
      </c>
      <c r="AO45" s="165">
        <f t="shared" si="40"/>
        <v>3561881.6399999992</v>
      </c>
      <c r="AP45" s="165">
        <f t="shared" si="40"/>
        <v>31166464.349999998</v>
      </c>
      <c r="AQ45" s="165">
        <f t="shared" si="40"/>
        <v>5342822.46</v>
      </c>
      <c r="AR45" s="165">
        <f t="shared" si="40"/>
        <v>1780940.8199999996</v>
      </c>
      <c r="AS45" s="153">
        <f t="shared" si="40"/>
        <v>41852109.269999996</v>
      </c>
      <c r="AT45" s="166">
        <f t="shared" si="40"/>
        <v>14247526.559999997</v>
      </c>
      <c r="AU45" s="166">
        <f t="shared" si="40"/>
        <v>2671411.23</v>
      </c>
      <c r="AV45" s="167">
        <f t="shared" si="40"/>
        <v>1780940.8199999996</v>
      </c>
      <c r="AW45" s="157">
        <f t="shared" si="40"/>
        <v>18699878.610000003</v>
      </c>
      <c r="AX45" s="168">
        <f t="shared" si="40"/>
        <v>0</v>
      </c>
      <c r="AY45" s="159">
        <f t="shared" si="40"/>
        <v>181424521.10165787</v>
      </c>
      <c r="AZ45" s="168">
        <f t="shared" si="40"/>
        <v>223276630.37165785</v>
      </c>
      <c r="BA45" s="169"/>
      <c r="BB45" s="170" t="s">
        <v>41</v>
      </c>
    </row>
    <row r="46" spans="1:54" s="7" customFormat="1" ht="15.75">
      <c r="A46" s="130">
        <v>45</v>
      </c>
      <c r="B46" s="146">
        <v>37</v>
      </c>
      <c r="C46" s="38">
        <v>37</v>
      </c>
      <c r="D46" s="196" t="s">
        <v>269</v>
      </c>
      <c r="E46" s="200" t="s">
        <v>202</v>
      </c>
      <c r="F46" s="199" t="s">
        <v>51</v>
      </c>
      <c r="G46" s="271"/>
      <c r="H46" s="272"/>
      <c r="I46" s="147" t="s">
        <v>44</v>
      </c>
      <c r="J46" s="148">
        <v>4458554</v>
      </c>
      <c r="K46" s="149">
        <v>208</v>
      </c>
      <c r="L46" s="150">
        <f t="shared" ref="L46:L68" si="41">J46/K46</f>
        <v>21435.35576923077</v>
      </c>
      <c r="M46" s="151">
        <f>VLOOKUP(C46,Payroll!C8:BM81,53,FALSE)/K46</f>
        <v>0.8846153846153868</v>
      </c>
      <c r="N46" s="148">
        <f t="shared" ref="N46:N68" si="42">J46*M46</f>
        <v>3944105.4615384713</v>
      </c>
      <c r="O46" s="148">
        <f>L46*VLOOKUP(C46,Payroll!C8:BM81,63,FALSE)</f>
        <v>0</v>
      </c>
      <c r="P46" s="148">
        <f>0.7*L46*VLOOKUP(C46,Payroll!C8:BM81,46,FALSE)</f>
        <v>360113.97692307766</v>
      </c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3">
        <f t="shared" ref="AG46:AG68" si="43">SUM(N46:AD46)-SUM(AE46:AF46)</f>
        <v>4304219.4384615486</v>
      </c>
      <c r="AH46" s="148">
        <v>0</v>
      </c>
      <c r="AI46" s="148">
        <f t="shared" ref="AI46:AI68" si="44">AH46*3600000 + 9000000</f>
        <v>9000000</v>
      </c>
      <c r="AJ46" s="148">
        <f t="shared" ref="AJ46:AJ68" si="45">SUM(X46:AD46)</f>
        <v>0</v>
      </c>
      <c r="AK46" s="148"/>
      <c r="AL46" s="148">
        <f t="shared" ref="AL46:AL68" si="46">MAX(0,AG46-SUM(AI46:AK46))</f>
        <v>0</v>
      </c>
      <c r="AM46" s="148">
        <f t="shared" ref="AM46:AM68" si="47">IF(AL46&gt;80000000, AL46 * 35% -9850000, IF(AL46&gt;52000000, AL46 * 30% -5850000, IF(AL46&gt;32000000, AL46 * 25% -3250000, IF(AL46&gt;18000000, AL46 * 20% -1650000, IF(AL46&gt;10000000, AL46 * 15% -750000, IF(AL46&gt;5000000, AL46 * 10% -250000, IF(AL46&gt;0, AL46 * 5%, 0)))))))</f>
        <v>0</v>
      </c>
      <c r="AN46" s="148">
        <f t="shared" ref="AN46:AN68" si="48">J46</f>
        <v>4458554</v>
      </c>
      <c r="AO46" s="154">
        <f t="shared" ref="AO46:AO68" si="49">2%*AN46</f>
        <v>89171.08</v>
      </c>
      <c r="AP46" s="154">
        <f t="shared" ref="AP46:AP68" si="50">17.5%*AN46</f>
        <v>780246.95</v>
      </c>
      <c r="AQ46" s="154">
        <f t="shared" ref="AQ46:AQ68" si="51">3%*AN46</f>
        <v>133756.62</v>
      </c>
      <c r="AR46" s="154">
        <f t="shared" ref="AR46:AR68" si="52">1%*AN46</f>
        <v>44585.54</v>
      </c>
      <c r="AS46" s="153">
        <f t="shared" ref="AS46:AS68" si="53">23.5%*AN46</f>
        <v>1047760.19</v>
      </c>
      <c r="AT46" s="155">
        <f t="shared" ref="AT46:AT68" si="54">8%*AN46</f>
        <v>356684.32</v>
      </c>
      <c r="AU46" s="155">
        <f t="shared" ref="AU46:AU68" si="55">1.5%*AN46</f>
        <v>66878.31</v>
      </c>
      <c r="AV46" s="156">
        <f t="shared" ref="AV46:AV68" si="56">1%*AN46</f>
        <v>44585.54</v>
      </c>
      <c r="AW46" s="157">
        <f t="shared" ref="AW46:AW68" si="57">10.5%*AN46</f>
        <v>468148.17</v>
      </c>
      <c r="AX46" s="158"/>
      <c r="AY46" s="159">
        <f t="shared" ref="AY46:AY68" si="58">AG46-AM46-AW46</f>
        <v>3836071.2684615487</v>
      </c>
      <c r="AZ46" s="158">
        <f t="shared" ref="AZ46:AZ68" si="59">AS46+AY46</f>
        <v>4883831.4584615491</v>
      </c>
      <c r="BA46" s="160"/>
      <c r="BB46" s="161" t="s">
        <v>41</v>
      </c>
    </row>
    <row r="47" spans="1:54" s="7" customFormat="1" ht="15.75">
      <c r="A47" s="130">
        <v>45</v>
      </c>
      <c r="B47" s="146">
        <v>38</v>
      </c>
      <c r="C47" s="38">
        <v>38</v>
      </c>
      <c r="D47" s="196" t="s">
        <v>270</v>
      </c>
      <c r="E47" s="200" t="s">
        <v>203</v>
      </c>
      <c r="F47" s="199" t="s">
        <v>52</v>
      </c>
      <c r="G47" s="269">
        <v>39722</v>
      </c>
      <c r="H47" s="270"/>
      <c r="I47" s="147" t="s">
        <v>44</v>
      </c>
      <c r="J47" s="148">
        <v>7961148</v>
      </c>
      <c r="K47" s="149">
        <v>208</v>
      </c>
      <c r="L47" s="150">
        <f t="shared" si="41"/>
        <v>38274.75</v>
      </c>
      <c r="M47" s="151">
        <f>VLOOKUP(C47,Payroll!C8:BM81,53,FALSE)/K47</f>
        <v>0.8076923076923096</v>
      </c>
      <c r="N47" s="148">
        <f t="shared" si="42"/>
        <v>6430158.0000000149</v>
      </c>
      <c r="O47" s="148">
        <f>L47*VLOOKUP(C47,Payroll!C8:BM81,63,FALSE)</f>
        <v>3442813.7625000002</v>
      </c>
      <c r="P47" s="148">
        <f>0.7*L47*VLOOKUP(C47,Payroll!C8:BM81,46,FALSE)</f>
        <v>1071693.0000000019</v>
      </c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3">
        <f t="shared" si="43"/>
        <v>10944664.762500016</v>
      </c>
      <c r="AH47" s="148">
        <v>0</v>
      </c>
      <c r="AI47" s="148">
        <f t="shared" si="44"/>
        <v>9000000</v>
      </c>
      <c r="AJ47" s="148">
        <f t="shared" si="45"/>
        <v>0</v>
      </c>
      <c r="AK47" s="148"/>
      <c r="AL47" s="148">
        <f t="shared" si="46"/>
        <v>1944664.762500016</v>
      </c>
      <c r="AM47" s="148">
        <f t="shared" si="47"/>
        <v>97233.238125000804</v>
      </c>
      <c r="AN47" s="148">
        <f t="shared" si="48"/>
        <v>7961148</v>
      </c>
      <c r="AO47" s="154">
        <f t="shared" si="49"/>
        <v>159222.96</v>
      </c>
      <c r="AP47" s="154">
        <f t="shared" si="50"/>
        <v>1393200.9</v>
      </c>
      <c r="AQ47" s="154">
        <f t="shared" si="51"/>
        <v>238834.44</v>
      </c>
      <c r="AR47" s="154">
        <f t="shared" si="52"/>
        <v>79611.48</v>
      </c>
      <c r="AS47" s="153">
        <f t="shared" si="53"/>
        <v>1870869.7799999998</v>
      </c>
      <c r="AT47" s="155">
        <f t="shared" si="54"/>
        <v>636891.84</v>
      </c>
      <c r="AU47" s="155">
        <f t="shared" si="55"/>
        <v>119417.22</v>
      </c>
      <c r="AV47" s="156">
        <f t="shared" si="56"/>
        <v>79611.48</v>
      </c>
      <c r="AW47" s="157">
        <f t="shared" si="57"/>
        <v>835920.53999999992</v>
      </c>
      <c r="AX47" s="158"/>
      <c r="AY47" s="159">
        <f t="shared" si="58"/>
        <v>10011510.984375017</v>
      </c>
      <c r="AZ47" s="158">
        <f t="shared" si="59"/>
        <v>11882380.764375016</v>
      </c>
      <c r="BA47" s="160"/>
      <c r="BB47" s="161" t="s">
        <v>41</v>
      </c>
    </row>
    <row r="48" spans="1:54" s="7" customFormat="1" ht="15.75">
      <c r="A48" s="130">
        <v>45</v>
      </c>
      <c r="B48" s="146">
        <v>39</v>
      </c>
      <c r="C48" s="38">
        <v>39</v>
      </c>
      <c r="D48" s="196" t="s">
        <v>271</v>
      </c>
      <c r="E48" s="200" t="s">
        <v>204</v>
      </c>
      <c r="F48" s="199" t="s">
        <v>52</v>
      </c>
      <c r="G48" s="271"/>
      <c r="H48" s="272"/>
      <c r="I48" s="147" t="s">
        <v>44</v>
      </c>
      <c r="J48" s="148">
        <v>8784586</v>
      </c>
      <c r="K48" s="149">
        <v>208</v>
      </c>
      <c r="L48" s="150">
        <f t="shared" si="41"/>
        <v>42233.586538461539</v>
      </c>
      <c r="M48" s="151">
        <f>VLOOKUP(C48,Payroll!C8:BM81,53,FALSE)/K48</f>
        <v>0.92307692307692535</v>
      </c>
      <c r="N48" s="148">
        <f t="shared" si="42"/>
        <v>8108848.6153846355</v>
      </c>
      <c r="O48" s="148">
        <f>L48*VLOOKUP(C48,Payroll!C8:BM81,63,FALSE)</f>
        <v>2766299.918269231</v>
      </c>
      <c r="P48" s="148">
        <f>0.7*L48*VLOOKUP(C48,Payroll!C8:BM81,46,FALSE)</f>
        <v>473016.16923077015</v>
      </c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3">
        <f t="shared" si="43"/>
        <v>11348164.702884637</v>
      </c>
      <c r="AH48" s="148">
        <v>0</v>
      </c>
      <c r="AI48" s="148">
        <f t="shared" si="44"/>
        <v>9000000</v>
      </c>
      <c r="AJ48" s="148">
        <f t="shared" si="45"/>
        <v>0</v>
      </c>
      <c r="AK48" s="148"/>
      <c r="AL48" s="148">
        <f t="shared" si="46"/>
        <v>2348164.7028846368</v>
      </c>
      <c r="AM48" s="148">
        <f t="shared" si="47"/>
        <v>117408.23514423185</v>
      </c>
      <c r="AN48" s="148">
        <f t="shared" si="48"/>
        <v>8784586</v>
      </c>
      <c r="AO48" s="154">
        <f t="shared" si="49"/>
        <v>175691.72</v>
      </c>
      <c r="AP48" s="154">
        <f t="shared" si="50"/>
        <v>1537302.5499999998</v>
      </c>
      <c r="AQ48" s="154">
        <f t="shared" si="51"/>
        <v>263537.58</v>
      </c>
      <c r="AR48" s="154">
        <f t="shared" si="52"/>
        <v>87845.86</v>
      </c>
      <c r="AS48" s="153">
        <f t="shared" si="53"/>
        <v>2064377.71</v>
      </c>
      <c r="AT48" s="155">
        <f t="shared" si="54"/>
        <v>702766.88</v>
      </c>
      <c r="AU48" s="155">
        <f t="shared" si="55"/>
        <v>131768.79</v>
      </c>
      <c r="AV48" s="156">
        <f t="shared" si="56"/>
        <v>87845.86</v>
      </c>
      <c r="AW48" s="157">
        <f t="shared" si="57"/>
        <v>922381.52999999991</v>
      </c>
      <c r="AX48" s="158"/>
      <c r="AY48" s="159">
        <f t="shared" si="58"/>
        <v>10308374.937740406</v>
      </c>
      <c r="AZ48" s="158">
        <f t="shared" si="59"/>
        <v>12372752.647740405</v>
      </c>
      <c r="BA48" s="160"/>
      <c r="BB48" s="161" t="s">
        <v>41</v>
      </c>
    </row>
    <row r="49" spans="1:54" s="7" customFormat="1" ht="15.75">
      <c r="A49" s="130">
        <v>45</v>
      </c>
      <c r="B49" s="146">
        <v>40</v>
      </c>
      <c r="C49" s="38">
        <v>40</v>
      </c>
      <c r="D49" s="196" t="s">
        <v>272</v>
      </c>
      <c r="E49" s="200" t="s">
        <v>205</v>
      </c>
      <c r="F49" s="199" t="s">
        <v>53</v>
      </c>
      <c r="G49" s="269">
        <v>40437</v>
      </c>
      <c r="H49" s="270"/>
      <c r="I49" s="147" t="s">
        <v>44</v>
      </c>
      <c r="J49" s="148">
        <v>8486097</v>
      </c>
      <c r="K49" s="149">
        <v>208</v>
      </c>
      <c r="L49" s="150">
        <f t="shared" si="41"/>
        <v>40798.543269230766</v>
      </c>
      <c r="M49" s="151">
        <f>VLOOKUP(C49,Payroll!C8:BM81,53,FALSE)/K49</f>
        <v>0.80769230769230949</v>
      </c>
      <c r="N49" s="148">
        <f t="shared" si="42"/>
        <v>6854155.2692307848</v>
      </c>
      <c r="O49" s="148">
        <f>L49*VLOOKUP(C49,Payroll!C8:BM81,63,FALSE)</f>
        <v>0</v>
      </c>
      <c r="P49" s="148">
        <f>0.7*L49*VLOOKUP(C49,Payroll!C8:BM81,46,FALSE)</f>
        <v>1142359.2115384636</v>
      </c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3">
        <f t="shared" si="43"/>
        <v>7996514.4807692487</v>
      </c>
      <c r="AH49" s="148">
        <v>0</v>
      </c>
      <c r="AI49" s="148">
        <f t="shared" si="44"/>
        <v>9000000</v>
      </c>
      <c r="AJ49" s="148">
        <f t="shared" si="45"/>
        <v>0</v>
      </c>
      <c r="AK49" s="148"/>
      <c r="AL49" s="148">
        <f t="shared" si="46"/>
        <v>0</v>
      </c>
      <c r="AM49" s="148">
        <f t="shared" si="47"/>
        <v>0</v>
      </c>
      <c r="AN49" s="148">
        <f t="shared" si="48"/>
        <v>8486097</v>
      </c>
      <c r="AO49" s="154">
        <f t="shared" si="49"/>
        <v>169721.94</v>
      </c>
      <c r="AP49" s="154">
        <f t="shared" si="50"/>
        <v>1485066.9749999999</v>
      </c>
      <c r="AQ49" s="154">
        <f t="shared" si="51"/>
        <v>254582.91</v>
      </c>
      <c r="AR49" s="154">
        <f t="shared" si="52"/>
        <v>84860.97</v>
      </c>
      <c r="AS49" s="153">
        <f t="shared" si="53"/>
        <v>1994232.7949999999</v>
      </c>
      <c r="AT49" s="155">
        <f t="shared" si="54"/>
        <v>678887.76</v>
      </c>
      <c r="AU49" s="155">
        <f t="shared" si="55"/>
        <v>127291.455</v>
      </c>
      <c r="AV49" s="156">
        <f t="shared" si="56"/>
        <v>84860.97</v>
      </c>
      <c r="AW49" s="157">
        <f t="shared" si="57"/>
        <v>891040.18499999994</v>
      </c>
      <c r="AX49" s="158"/>
      <c r="AY49" s="159">
        <f t="shared" si="58"/>
        <v>7105474.2957692491</v>
      </c>
      <c r="AZ49" s="158">
        <f t="shared" si="59"/>
        <v>9099707.0907692499</v>
      </c>
      <c r="BA49" s="160"/>
      <c r="BB49" s="161" t="s">
        <v>41</v>
      </c>
    </row>
    <row r="50" spans="1:54" s="7" customFormat="1" ht="15.75">
      <c r="A50" s="130">
        <v>45</v>
      </c>
      <c r="B50" s="146">
        <v>41</v>
      </c>
      <c r="C50" s="38">
        <v>41</v>
      </c>
      <c r="D50" s="196" t="s">
        <v>273</v>
      </c>
      <c r="E50" s="200" t="s">
        <v>206</v>
      </c>
      <c r="F50" s="199" t="s">
        <v>54</v>
      </c>
      <c r="G50" s="269">
        <v>40533</v>
      </c>
      <c r="H50" s="270"/>
      <c r="I50" s="147" t="s">
        <v>44</v>
      </c>
      <c r="J50" s="148">
        <v>5531327</v>
      </c>
      <c r="K50" s="149">
        <v>208</v>
      </c>
      <c r="L50" s="150">
        <f t="shared" si="41"/>
        <v>26592.91826923077</v>
      </c>
      <c r="M50" s="151">
        <f>VLOOKUP(C50,Payroll!C8:BM81,53,FALSE)/K50</f>
        <v>0.96153846153846401</v>
      </c>
      <c r="N50" s="148">
        <f t="shared" si="42"/>
        <v>5318583.653846168</v>
      </c>
      <c r="O50" s="148">
        <f>L50*VLOOKUP(C50,Payroll!C8:BM81,63,FALSE)</f>
        <v>3330763.013221154</v>
      </c>
      <c r="P50" s="148">
        <f>0.7*L50*VLOOKUP(C50,Payroll!C8:BM81,46,FALSE)</f>
        <v>0</v>
      </c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3">
        <f t="shared" si="43"/>
        <v>8649346.6670673229</v>
      </c>
      <c r="AH50" s="148">
        <v>0</v>
      </c>
      <c r="AI50" s="148">
        <f t="shared" si="44"/>
        <v>9000000</v>
      </c>
      <c r="AJ50" s="148">
        <f t="shared" si="45"/>
        <v>0</v>
      </c>
      <c r="AK50" s="148"/>
      <c r="AL50" s="148">
        <f t="shared" si="46"/>
        <v>0</v>
      </c>
      <c r="AM50" s="148">
        <f t="shared" si="47"/>
        <v>0</v>
      </c>
      <c r="AN50" s="148">
        <f t="shared" si="48"/>
        <v>5531327</v>
      </c>
      <c r="AO50" s="154">
        <f t="shared" si="49"/>
        <v>110626.54000000001</v>
      </c>
      <c r="AP50" s="154">
        <f t="shared" si="50"/>
        <v>967982.22499999998</v>
      </c>
      <c r="AQ50" s="154">
        <f t="shared" si="51"/>
        <v>165939.81</v>
      </c>
      <c r="AR50" s="154">
        <f t="shared" si="52"/>
        <v>55313.270000000004</v>
      </c>
      <c r="AS50" s="153">
        <f t="shared" si="53"/>
        <v>1299861.845</v>
      </c>
      <c r="AT50" s="155">
        <f t="shared" si="54"/>
        <v>442506.16000000003</v>
      </c>
      <c r="AU50" s="155">
        <f t="shared" si="55"/>
        <v>82969.904999999999</v>
      </c>
      <c r="AV50" s="156">
        <f t="shared" si="56"/>
        <v>55313.270000000004</v>
      </c>
      <c r="AW50" s="157">
        <f t="shared" si="57"/>
        <v>580789.33499999996</v>
      </c>
      <c r="AX50" s="158"/>
      <c r="AY50" s="159">
        <f t="shared" si="58"/>
        <v>8068557.3320673229</v>
      </c>
      <c r="AZ50" s="158">
        <f t="shared" si="59"/>
        <v>9368419.1770673227</v>
      </c>
      <c r="BA50" s="160"/>
      <c r="BB50" s="161" t="s">
        <v>41</v>
      </c>
    </row>
    <row r="51" spans="1:54" s="7" customFormat="1" ht="15.75">
      <c r="A51" s="130">
        <v>45</v>
      </c>
      <c r="B51" s="146">
        <v>42</v>
      </c>
      <c r="C51" s="38">
        <v>42</v>
      </c>
      <c r="D51" s="196" t="s">
        <v>274</v>
      </c>
      <c r="E51" s="200" t="s">
        <v>207</v>
      </c>
      <c r="F51" s="199" t="s">
        <v>55</v>
      </c>
      <c r="G51" s="269">
        <v>40680</v>
      </c>
      <c r="H51" s="270"/>
      <c r="I51" s="147" t="s">
        <v>44</v>
      </c>
      <c r="J51" s="148">
        <v>6946165</v>
      </c>
      <c r="K51" s="149">
        <v>208</v>
      </c>
      <c r="L51" s="150">
        <f t="shared" si="41"/>
        <v>33395.024038461539</v>
      </c>
      <c r="M51" s="151">
        <f>VLOOKUP(C51,Payroll!C8:BM81,53,FALSE)/K51</f>
        <v>0.80769230769230949</v>
      </c>
      <c r="N51" s="148">
        <f t="shared" si="42"/>
        <v>5610364.0384615511</v>
      </c>
      <c r="O51" s="148">
        <f>L51*VLOOKUP(C51,Payroll!C8:BM81,63,FALSE)</f>
        <v>0</v>
      </c>
      <c r="P51" s="148">
        <f>0.7*L51*VLOOKUP(C51,Payroll!C8:BM81,46,FALSE)</f>
        <v>935060.67307692475</v>
      </c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3">
        <f t="shared" si="43"/>
        <v>6545424.7115384759</v>
      </c>
      <c r="AH51" s="148">
        <v>0</v>
      </c>
      <c r="AI51" s="148">
        <f t="shared" si="44"/>
        <v>9000000</v>
      </c>
      <c r="AJ51" s="148">
        <f t="shared" si="45"/>
        <v>0</v>
      </c>
      <c r="AK51" s="148"/>
      <c r="AL51" s="148">
        <f t="shared" si="46"/>
        <v>0</v>
      </c>
      <c r="AM51" s="148">
        <f t="shared" si="47"/>
        <v>0</v>
      </c>
      <c r="AN51" s="148">
        <f t="shared" si="48"/>
        <v>6946165</v>
      </c>
      <c r="AO51" s="154">
        <f t="shared" si="49"/>
        <v>138923.29999999999</v>
      </c>
      <c r="AP51" s="154">
        <f t="shared" si="50"/>
        <v>1215578.875</v>
      </c>
      <c r="AQ51" s="154">
        <f t="shared" si="51"/>
        <v>208384.94999999998</v>
      </c>
      <c r="AR51" s="154">
        <f t="shared" si="52"/>
        <v>69461.649999999994</v>
      </c>
      <c r="AS51" s="153">
        <f t="shared" si="53"/>
        <v>1632348.7749999999</v>
      </c>
      <c r="AT51" s="155">
        <f t="shared" si="54"/>
        <v>555693.19999999995</v>
      </c>
      <c r="AU51" s="155">
        <f t="shared" si="55"/>
        <v>104192.47499999999</v>
      </c>
      <c r="AV51" s="156">
        <f t="shared" si="56"/>
        <v>69461.649999999994</v>
      </c>
      <c r="AW51" s="157">
        <f t="shared" si="57"/>
        <v>729347.32499999995</v>
      </c>
      <c r="AX51" s="158"/>
      <c r="AY51" s="159">
        <f t="shared" si="58"/>
        <v>5816077.3865384758</v>
      </c>
      <c r="AZ51" s="158">
        <f t="shared" si="59"/>
        <v>7448426.1615384761</v>
      </c>
      <c r="BA51" s="160"/>
      <c r="BB51" s="161" t="s">
        <v>41</v>
      </c>
    </row>
    <row r="52" spans="1:54" s="7" customFormat="1" ht="15.75">
      <c r="A52" s="130">
        <v>45</v>
      </c>
      <c r="B52" s="146">
        <v>43</v>
      </c>
      <c r="C52" s="38">
        <v>43</v>
      </c>
      <c r="D52" s="196" t="s">
        <v>275</v>
      </c>
      <c r="E52" s="200" t="s">
        <v>208</v>
      </c>
      <c r="F52" s="199" t="s">
        <v>54</v>
      </c>
      <c r="G52" s="269">
        <v>40946</v>
      </c>
      <c r="H52" s="270"/>
      <c r="I52" s="147" t="s">
        <v>44</v>
      </c>
      <c r="J52" s="148">
        <v>5169762</v>
      </c>
      <c r="K52" s="149">
        <v>208</v>
      </c>
      <c r="L52" s="150">
        <f t="shared" si="41"/>
        <v>24854.625</v>
      </c>
      <c r="M52" s="151">
        <f>VLOOKUP(C52,Payroll!C8:BM81,53,FALSE)/K52</f>
        <v>0.99975961538461788</v>
      </c>
      <c r="N52" s="148">
        <f t="shared" si="42"/>
        <v>5168519.2687500129</v>
      </c>
      <c r="O52" s="148">
        <f>L52*VLOOKUP(C52,Payroll!C8:BM81,63,FALSE)</f>
        <v>2578045.9781249999</v>
      </c>
      <c r="P52" s="148">
        <f>0.7*L52*VLOOKUP(C52,Payroll!C8:BM81,46,FALSE)</f>
        <v>0</v>
      </c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3">
        <f t="shared" si="43"/>
        <v>7746565.2468750123</v>
      </c>
      <c r="AH52" s="148">
        <v>0</v>
      </c>
      <c r="AI52" s="148">
        <f t="shared" si="44"/>
        <v>9000000</v>
      </c>
      <c r="AJ52" s="148">
        <f t="shared" si="45"/>
        <v>0</v>
      </c>
      <c r="AK52" s="148"/>
      <c r="AL52" s="148">
        <f t="shared" si="46"/>
        <v>0</v>
      </c>
      <c r="AM52" s="148">
        <f t="shared" si="47"/>
        <v>0</v>
      </c>
      <c r="AN52" s="148">
        <f t="shared" si="48"/>
        <v>5169762</v>
      </c>
      <c r="AO52" s="154">
        <f t="shared" si="49"/>
        <v>103395.24</v>
      </c>
      <c r="AP52" s="154">
        <f t="shared" si="50"/>
        <v>904708.35</v>
      </c>
      <c r="AQ52" s="154">
        <f t="shared" si="51"/>
        <v>155092.85999999999</v>
      </c>
      <c r="AR52" s="154">
        <f t="shared" si="52"/>
        <v>51697.62</v>
      </c>
      <c r="AS52" s="153">
        <f t="shared" si="53"/>
        <v>1214894.0699999998</v>
      </c>
      <c r="AT52" s="155">
        <f t="shared" si="54"/>
        <v>413580.96</v>
      </c>
      <c r="AU52" s="155">
        <f t="shared" si="55"/>
        <v>77546.429999999993</v>
      </c>
      <c r="AV52" s="156">
        <f t="shared" si="56"/>
        <v>51697.62</v>
      </c>
      <c r="AW52" s="157">
        <f t="shared" si="57"/>
        <v>542825.01</v>
      </c>
      <c r="AX52" s="158"/>
      <c r="AY52" s="159">
        <f t="shared" si="58"/>
        <v>7203740.2368750125</v>
      </c>
      <c r="AZ52" s="158">
        <f t="shared" si="59"/>
        <v>8418634.3068750128</v>
      </c>
      <c r="BA52" s="160"/>
      <c r="BB52" s="161" t="s">
        <v>41</v>
      </c>
    </row>
    <row r="53" spans="1:54" s="7" customFormat="1" ht="15.75">
      <c r="A53" s="130">
        <v>45</v>
      </c>
      <c r="B53" s="146">
        <v>44</v>
      </c>
      <c r="C53" s="38">
        <v>44</v>
      </c>
      <c r="D53" s="196" t="s">
        <v>276</v>
      </c>
      <c r="E53" s="200" t="s">
        <v>209</v>
      </c>
      <c r="F53" s="199" t="s">
        <v>54</v>
      </c>
      <c r="G53" s="271"/>
      <c r="H53" s="272"/>
      <c r="I53" s="147" t="s">
        <v>44</v>
      </c>
      <c r="J53" s="148">
        <v>4994388</v>
      </c>
      <c r="K53" s="149">
        <v>200</v>
      </c>
      <c r="L53" s="150">
        <f t="shared" si="41"/>
        <v>24971.94</v>
      </c>
      <c r="M53" s="151">
        <f>VLOOKUP(C53,Payroll!C8:BM81,53,FALSE)/K53</f>
        <v>1.0000000000000024</v>
      </c>
      <c r="N53" s="148">
        <f t="shared" si="42"/>
        <v>4994388.0000000121</v>
      </c>
      <c r="O53" s="148">
        <f>L53*VLOOKUP(C53,Payroll!C8:BM81,63,FALSE)</f>
        <v>3630503.8770000003</v>
      </c>
      <c r="P53" s="148">
        <f>0.7*L53*VLOOKUP(C53,Payroll!C8:BM81,46,FALSE)</f>
        <v>0</v>
      </c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3">
        <f t="shared" si="43"/>
        <v>8624891.8770000115</v>
      </c>
      <c r="AH53" s="148">
        <v>0</v>
      </c>
      <c r="AI53" s="148">
        <f t="shared" si="44"/>
        <v>9000000</v>
      </c>
      <c r="AJ53" s="148">
        <f t="shared" si="45"/>
        <v>0</v>
      </c>
      <c r="AK53" s="148"/>
      <c r="AL53" s="148">
        <f t="shared" si="46"/>
        <v>0</v>
      </c>
      <c r="AM53" s="148">
        <f t="shared" si="47"/>
        <v>0</v>
      </c>
      <c r="AN53" s="148">
        <f t="shared" si="48"/>
        <v>4994388</v>
      </c>
      <c r="AO53" s="154">
        <f t="shared" si="49"/>
        <v>99887.760000000009</v>
      </c>
      <c r="AP53" s="154">
        <f t="shared" si="50"/>
        <v>874017.89999999991</v>
      </c>
      <c r="AQ53" s="154">
        <f t="shared" si="51"/>
        <v>149831.63999999998</v>
      </c>
      <c r="AR53" s="154">
        <f t="shared" si="52"/>
        <v>49943.880000000005</v>
      </c>
      <c r="AS53" s="153">
        <f t="shared" si="53"/>
        <v>1173681.18</v>
      </c>
      <c r="AT53" s="155">
        <f t="shared" si="54"/>
        <v>399551.04000000004</v>
      </c>
      <c r="AU53" s="155">
        <f t="shared" si="55"/>
        <v>74915.819999999992</v>
      </c>
      <c r="AV53" s="156">
        <f t="shared" si="56"/>
        <v>49943.880000000005</v>
      </c>
      <c r="AW53" s="157">
        <f t="shared" si="57"/>
        <v>524410.74</v>
      </c>
      <c r="AX53" s="158"/>
      <c r="AY53" s="159">
        <f t="shared" si="58"/>
        <v>8100481.1370000113</v>
      </c>
      <c r="AZ53" s="158">
        <f t="shared" si="59"/>
        <v>9274162.317000011</v>
      </c>
      <c r="BA53" s="160"/>
      <c r="BB53" s="161" t="s">
        <v>41</v>
      </c>
    </row>
    <row r="54" spans="1:54" s="7" customFormat="1" ht="15.75">
      <c r="A54" s="130">
        <v>45</v>
      </c>
      <c r="B54" s="146">
        <v>45</v>
      </c>
      <c r="C54" s="38">
        <v>45</v>
      </c>
      <c r="D54" s="196" t="s">
        <v>277</v>
      </c>
      <c r="E54" s="200" t="s">
        <v>210</v>
      </c>
      <c r="F54" s="199" t="s">
        <v>52</v>
      </c>
      <c r="G54" s="271"/>
      <c r="H54" s="272"/>
      <c r="I54" s="147" t="s">
        <v>44</v>
      </c>
      <c r="J54" s="148">
        <v>6819333</v>
      </c>
      <c r="K54" s="149">
        <v>208</v>
      </c>
      <c r="L54" s="150">
        <f t="shared" si="41"/>
        <v>32785.254807692305</v>
      </c>
      <c r="M54" s="151">
        <f>VLOOKUP(C54,Payroll!C8:BM81,53,FALSE)/K54</f>
        <v>0.84615384615384803</v>
      </c>
      <c r="N54" s="148">
        <f t="shared" si="42"/>
        <v>5770204.846153859</v>
      </c>
      <c r="O54" s="148">
        <f>L54*VLOOKUP(C54,Payroll!C8:BM81,63,FALSE)</f>
        <v>2918707.3092548074</v>
      </c>
      <c r="P54" s="148">
        <f>0.7*L54*VLOOKUP(C54,Payroll!C8:BM81,46,FALSE)</f>
        <v>734389.70769230905</v>
      </c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3">
        <f t="shared" si="43"/>
        <v>9423301.8631009739</v>
      </c>
      <c r="AH54" s="148">
        <v>0</v>
      </c>
      <c r="AI54" s="148">
        <f t="shared" si="44"/>
        <v>9000000</v>
      </c>
      <c r="AJ54" s="148">
        <f t="shared" si="45"/>
        <v>0</v>
      </c>
      <c r="AK54" s="148"/>
      <c r="AL54" s="148">
        <f t="shared" si="46"/>
        <v>423301.86310097389</v>
      </c>
      <c r="AM54" s="148">
        <f t="shared" si="47"/>
        <v>21165.093155048697</v>
      </c>
      <c r="AN54" s="148">
        <f t="shared" si="48"/>
        <v>6819333</v>
      </c>
      <c r="AO54" s="154">
        <f t="shared" si="49"/>
        <v>136386.66</v>
      </c>
      <c r="AP54" s="154">
        <f t="shared" si="50"/>
        <v>1193383.2749999999</v>
      </c>
      <c r="AQ54" s="154">
        <f t="shared" si="51"/>
        <v>204579.99</v>
      </c>
      <c r="AR54" s="154">
        <f t="shared" si="52"/>
        <v>68193.33</v>
      </c>
      <c r="AS54" s="153">
        <f t="shared" si="53"/>
        <v>1602543.2549999999</v>
      </c>
      <c r="AT54" s="155">
        <f t="shared" si="54"/>
        <v>545546.64</v>
      </c>
      <c r="AU54" s="155">
        <f t="shared" si="55"/>
        <v>102289.995</v>
      </c>
      <c r="AV54" s="156">
        <f t="shared" si="56"/>
        <v>68193.33</v>
      </c>
      <c r="AW54" s="157">
        <f t="shared" si="57"/>
        <v>716029.96499999997</v>
      </c>
      <c r="AX54" s="158"/>
      <c r="AY54" s="159">
        <f t="shared" si="58"/>
        <v>8686106.8049459253</v>
      </c>
      <c r="AZ54" s="158">
        <f t="shared" si="59"/>
        <v>10288650.059945926</v>
      </c>
      <c r="BA54" s="160"/>
      <c r="BB54" s="161" t="s">
        <v>41</v>
      </c>
    </row>
    <row r="55" spans="1:54" s="7" customFormat="1" ht="15.75">
      <c r="A55" s="130">
        <v>45</v>
      </c>
      <c r="B55" s="146">
        <v>46</v>
      </c>
      <c r="C55" s="38">
        <v>46</v>
      </c>
      <c r="D55" s="196" t="s">
        <v>278</v>
      </c>
      <c r="E55" s="200" t="s">
        <v>211</v>
      </c>
      <c r="F55" s="199" t="s">
        <v>52</v>
      </c>
      <c r="G55" s="269">
        <v>41169</v>
      </c>
      <c r="H55" s="270"/>
      <c r="I55" s="147" t="s">
        <v>44</v>
      </c>
      <c r="J55" s="148">
        <v>6544948</v>
      </c>
      <c r="K55" s="149">
        <v>208</v>
      </c>
      <c r="L55" s="150">
        <f t="shared" si="41"/>
        <v>31466.096153846152</v>
      </c>
      <c r="M55" s="151">
        <f>VLOOKUP(C55,Payroll!C8:BM81,53,FALSE)/K55</f>
        <v>0.76923076923077083</v>
      </c>
      <c r="N55" s="148">
        <f t="shared" si="42"/>
        <v>5034575.3846153952</v>
      </c>
      <c r="O55" s="148">
        <f>L55*VLOOKUP(C55,Payroll!C8:BM81,63,FALSE)</f>
        <v>741026.56442307681</v>
      </c>
      <c r="P55" s="148">
        <f>0.7*L55*VLOOKUP(C55,Payroll!C8:BM81,46,FALSE)</f>
        <v>704840.55384615518</v>
      </c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3">
        <f t="shared" si="43"/>
        <v>6480442.5028846273</v>
      </c>
      <c r="AH55" s="148">
        <v>0</v>
      </c>
      <c r="AI55" s="148">
        <f t="shared" si="44"/>
        <v>9000000</v>
      </c>
      <c r="AJ55" s="148">
        <f t="shared" si="45"/>
        <v>0</v>
      </c>
      <c r="AK55" s="148"/>
      <c r="AL55" s="148">
        <f t="shared" si="46"/>
        <v>0</v>
      </c>
      <c r="AM55" s="148">
        <f t="shared" si="47"/>
        <v>0</v>
      </c>
      <c r="AN55" s="148">
        <f t="shared" si="48"/>
        <v>6544948</v>
      </c>
      <c r="AO55" s="154">
        <f t="shared" si="49"/>
        <v>130898.96</v>
      </c>
      <c r="AP55" s="154">
        <f t="shared" si="50"/>
        <v>1145365.8999999999</v>
      </c>
      <c r="AQ55" s="154">
        <f t="shared" si="51"/>
        <v>196348.44</v>
      </c>
      <c r="AR55" s="154">
        <f t="shared" si="52"/>
        <v>65449.48</v>
      </c>
      <c r="AS55" s="153">
        <f t="shared" si="53"/>
        <v>1538062.78</v>
      </c>
      <c r="AT55" s="155">
        <f t="shared" si="54"/>
        <v>523595.84</v>
      </c>
      <c r="AU55" s="155">
        <f t="shared" si="55"/>
        <v>98174.22</v>
      </c>
      <c r="AV55" s="156">
        <f t="shared" si="56"/>
        <v>65449.48</v>
      </c>
      <c r="AW55" s="157">
        <f t="shared" si="57"/>
        <v>687219.53999999992</v>
      </c>
      <c r="AX55" s="158"/>
      <c r="AY55" s="159">
        <f t="shared" si="58"/>
        <v>5793222.9628846273</v>
      </c>
      <c r="AZ55" s="158">
        <f t="shared" si="59"/>
        <v>7331285.7428846275</v>
      </c>
      <c r="BA55" s="160"/>
      <c r="BB55" s="161" t="s">
        <v>41</v>
      </c>
    </row>
    <row r="56" spans="1:54" s="7" customFormat="1" ht="15.75">
      <c r="A56" s="130">
        <v>45</v>
      </c>
      <c r="B56" s="146">
        <v>47</v>
      </c>
      <c r="C56" s="38">
        <v>47</v>
      </c>
      <c r="D56" s="196" t="s">
        <v>279</v>
      </c>
      <c r="E56" s="200" t="s">
        <v>212</v>
      </c>
      <c r="F56" s="199" t="s">
        <v>52</v>
      </c>
      <c r="G56" s="269">
        <v>41214</v>
      </c>
      <c r="H56" s="270"/>
      <c r="I56" s="147" t="s">
        <v>44</v>
      </c>
      <c r="J56" s="148">
        <v>7385064</v>
      </c>
      <c r="K56" s="149">
        <v>208</v>
      </c>
      <c r="L56" s="150">
        <f t="shared" si="41"/>
        <v>35505.115384615383</v>
      </c>
      <c r="M56" s="151">
        <f>VLOOKUP(C56,Payroll!C8:BM81,53,FALSE)/K56</f>
        <v>0.8076923076923096</v>
      </c>
      <c r="N56" s="148">
        <f t="shared" si="42"/>
        <v>5964859.3846153989</v>
      </c>
      <c r="O56" s="148">
        <f>L56*VLOOKUP(C56,Payroll!C8:BM81,63,FALSE)</f>
        <v>5137590.1961538456</v>
      </c>
      <c r="P56" s="148">
        <f>0.7*L56*VLOOKUP(C56,Payroll!C8:BM81,46,FALSE)</f>
        <v>994143.23076923261</v>
      </c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3">
        <f t="shared" si="43"/>
        <v>12096592.811538476</v>
      </c>
      <c r="AH56" s="148">
        <v>0</v>
      </c>
      <c r="AI56" s="148">
        <f t="shared" si="44"/>
        <v>9000000</v>
      </c>
      <c r="AJ56" s="148">
        <f t="shared" si="45"/>
        <v>0</v>
      </c>
      <c r="AK56" s="148"/>
      <c r="AL56" s="148">
        <f t="shared" si="46"/>
        <v>3096592.8115384765</v>
      </c>
      <c r="AM56" s="148">
        <f t="shared" si="47"/>
        <v>154829.64057692382</v>
      </c>
      <c r="AN56" s="148">
        <f t="shared" si="48"/>
        <v>7385064</v>
      </c>
      <c r="AO56" s="154">
        <f t="shared" si="49"/>
        <v>147701.28</v>
      </c>
      <c r="AP56" s="154">
        <f t="shared" si="50"/>
        <v>1292386.2</v>
      </c>
      <c r="AQ56" s="154">
        <f t="shared" si="51"/>
        <v>221551.91999999998</v>
      </c>
      <c r="AR56" s="154">
        <f t="shared" si="52"/>
        <v>73850.64</v>
      </c>
      <c r="AS56" s="153">
        <f t="shared" si="53"/>
        <v>1735490.0399999998</v>
      </c>
      <c r="AT56" s="155">
        <f t="shared" si="54"/>
        <v>590805.12</v>
      </c>
      <c r="AU56" s="155">
        <f t="shared" si="55"/>
        <v>110775.95999999999</v>
      </c>
      <c r="AV56" s="156">
        <f t="shared" si="56"/>
        <v>73850.64</v>
      </c>
      <c r="AW56" s="157">
        <f t="shared" si="57"/>
        <v>775431.72</v>
      </c>
      <c r="AX56" s="158"/>
      <c r="AY56" s="159">
        <f t="shared" si="58"/>
        <v>11166331.450961553</v>
      </c>
      <c r="AZ56" s="158">
        <f t="shared" si="59"/>
        <v>12901821.490961552</v>
      </c>
      <c r="BA56" s="160"/>
      <c r="BB56" s="161" t="s">
        <v>41</v>
      </c>
    </row>
    <row r="57" spans="1:54" s="7" customFormat="1" ht="15.75">
      <c r="A57" s="130">
        <v>45</v>
      </c>
      <c r="B57" s="146">
        <v>48</v>
      </c>
      <c r="C57" s="38">
        <v>48</v>
      </c>
      <c r="D57" s="196" t="s">
        <v>280</v>
      </c>
      <c r="E57" s="200" t="s">
        <v>213</v>
      </c>
      <c r="F57" s="199" t="s">
        <v>51</v>
      </c>
      <c r="G57" s="271"/>
      <c r="H57" s="272"/>
      <c r="I57" s="147" t="s">
        <v>44</v>
      </c>
      <c r="J57" s="148">
        <v>5014698</v>
      </c>
      <c r="K57" s="149">
        <v>208</v>
      </c>
      <c r="L57" s="150">
        <f t="shared" si="41"/>
        <v>24109.125</v>
      </c>
      <c r="M57" s="151">
        <f>VLOOKUP(C57,Payroll!C8:BM81,53,FALSE)/K57</f>
        <v>0.96153846153846401</v>
      </c>
      <c r="N57" s="148">
        <f t="shared" si="42"/>
        <v>4821825.0000000121</v>
      </c>
      <c r="O57" s="148">
        <f>L57*VLOOKUP(C57,Payroll!C8:BM81,63,FALSE)</f>
        <v>1392301.96875</v>
      </c>
      <c r="P57" s="148">
        <f>0.7*L57*VLOOKUP(C57,Payroll!C8:BM81,46,FALSE)</f>
        <v>135011.10000000027</v>
      </c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3">
        <f t="shared" si="43"/>
        <v>6349138.0687500127</v>
      </c>
      <c r="AH57" s="148">
        <v>0</v>
      </c>
      <c r="AI57" s="148">
        <f t="shared" si="44"/>
        <v>9000000</v>
      </c>
      <c r="AJ57" s="148">
        <f t="shared" si="45"/>
        <v>0</v>
      </c>
      <c r="AK57" s="148"/>
      <c r="AL57" s="148">
        <f t="shared" si="46"/>
        <v>0</v>
      </c>
      <c r="AM57" s="148">
        <f t="shared" si="47"/>
        <v>0</v>
      </c>
      <c r="AN57" s="148">
        <f t="shared" si="48"/>
        <v>5014698</v>
      </c>
      <c r="AO57" s="154">
        <f t="shared" si="49"/>
        <v>100293.96</v>
      </c>
      <c r="AP57" s="154">
        <f t="shared" si="50"/>
        <v>877572.14999999991</v>
      </c>
      <c r="AQ57" s="154">
        <f t="shared" si="51"/>
        <v>150440.94</v>
      </c>
      <c r="AR57" s="154">
        <f t="shared" si="52"/>
        <v>50146.98</v>
      </c>
      <c r="AS57" s="153">
        <f t="shared" si="53"/>
        <v>1178454.03</v>
      </c>
      <c r="AT57" s="155">
        <f t="shared" si="54"/>
        <v>401175.84</v>
      </c>
      <c r="AU57" s="155">
        <f t="shared" si="55"/>
        <v>75220.47</v>
      </c>
      <c r="AV57" s="156">
        <f t="shared" si="56"/>
        <v>50146.98</v>
      </c>
      <c r="AW57" s="157">
        <f t="shared" si="57"/>
        <v>526543.29</v>
      </c>
      <c r="AX57" s="158"/>
      <c r="AY57" s="159">
        <f t="shared" si="58"/>
        <v>5822594.7787500126</v>
      </c>
      <c r="AZ57" s="158">
        <f t="shared" si="59"/>
        <v>7001048.8087500129</v>
      </c>
      <c r="BA57" s="160"/>
      <c r="BB57" s="161" t="s">
        <v>41</v>
      </c>
    </row>
    <row r="58" spans="1:54" s="7" customFormat="1" ht="15.75">
      <c r="A58" s="130">
        <v>45</v>
      </c>
      <c r="B58" s="146">
        <v>49</v>
      </c>
      <c r="C58" s="38">
        <v>49</v>
      </c>
      <c r="D58" s="196" t="s">
        <v>281</v>
      </c>
      <c r="E58" s="200" t="s">
        <v>214</v>
      </c>
      <c r="F58" s="199" t="s">
        <v>56</v>
      </c>
      <c r="G58" s="271"/>
      <c r="H58" s="272"/>
      <c r="I58" s="147" t="s">
        <v>44</v>
      </c>
      <c r="J58" s="148">
        <v>5365785</v>
      </c>
      <c r="K58" s="149">
        <v>208</v>
      </c>
      <c r="L58" s="150">
        <f t="shared" si="41"/>
        <v>25797.04326923077</v>
      </c>
      <c r="M58" s="151">
        <f>VLOOKUP(C58,Payroll!C8:BM81,53,FALSE)/K58</f>
        <v>0.8076923076923096</v>
      </c>
      <c r="N58" s="148">
        <f t="shared" si="42"/>
        <v>4333903.2692307793</v>
      </c>
      <c r="O58" s="148">
        <f>L58*VLOOKUP(C58,Payroll!C8:BM81,63,FALSE)</f>
        <v>0</v>
      </c>
      <c r="P58" s="148">
        <f>0.7*L58*VLOOKUP(C58,Payroll!C8:BM81,46,FALSE)</f>
        <v>722317.21153846302</v>
      </c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3">
        <f t="shared" si="43"/>
        <v>5056220.4807692422</v>
      </c>
      <c r="AH58" s="148">
        <v>0</v>
      </c>
      <c r="AI58" s="148">
        <f t="shared" si="44"/>
        <v>9000000</v>
      </c>
      <c r="AJ58" s="148">
        <f t="shared" si="45"/>
        <v>0</v>
      </c>
      <c r="AK58" s="148"/>
      <c r="AL58" s="148">
        <f t="shared" si="46"/>
        <v>0</v>
      </c>
      <c r="AM58" s="148">
        <f t="shared" si="47"/>
        <v>0</v>
      </c>
      <c r="AN58" s="148">
        <f t="shared" si="48"/>
        <v>5365785</v>
      </c>
      <c r="AO58" s="154">
        <f t="shared" si="49"/>
        <v>107315.7</v>
      </c>
      <c r="AP58" s="154">
        <f t="shared" si="50"/>
        <v>939012.37499999988</v>
      </c>
      <c r="AQ58" s="154">
        <f t="shared" si="51"/>
        <v>160973.54999999999</v>
      </c>
      <c r="AR58" s="154">
        <f t="shared" si="52"/>
        <v>53657.85</v>
      </c>
      <c r="AS58" s="153">
        <f t="shared" si="53"/>
        <v>1260959.4749999999</v>
      </c>
      <c r="AT58" s="155">
        <f t="shared" si="54"/>
        <v>429262.8</v>
      </c>
      <c r="AU58" s="155">
        <f t="shared" si="55"/>
        <v>80486.774999999994</v>
      </c>
      <c r="AV58" s="156">
        <f t="shared" si="56"/>
        <v>53657.85</v>
      </c>
      <c r="AW58" s="157">
        <f t="shared" si="57"/>
        <v>563407.42499999993</v>
      </c>
      <c r="AX58" s="158"/>
      <c r="AY58" s="159">
        <f t="shared" si="58"/>
        <v>4492813.0557692423</v>
      </c>
      <c r="AZ58" s="158">
        <f t="shared" si="59"/>
        <v>5753772.530769242</v>
      </c>
      <c r="BA58" s="160"/>
      <c r="BB58" s="161" t="s">
        <v>41</v>
      </c>
    </row>
    <row r="59" spans="1:54" s="7" customFormat="1" ht="15.75">
      <c r="A59" s="130">
        <v>45</v>
      </c>
      <c r="B59" s="146">
        <v>50</v>
      </c>
      <c r="C59" s="38">
        <v>50</v>
      </c>
      <c r="D59" s="196" t="s">
        <v>282</v>
      </c>
      <c r="E59" s="200" t="s">
        <v>215</v>
      </c>
      <c r="F59" s="199" t="s">
        <v>52</v>
      </c>
      <c r="G59" s="271"/>
      <c r="H59" s="272"/>
      <c r="I59" s="147" t="s">
        <v>44</v>
      </c>
      <c r="J59" s="148">
        <v>6314097</v>
      </c>
      <c r="K59" s="149">
        <v>208</v>
      </c>
      <c r="L59" s="150">
        <f t="shared" si="41"/>
        <v>30356.235576923078</v>
      </c>
      <c r="M59" s="151">
        <f>VLOOKUP(C59,Payroll!C8:BM81,53,FALSE)/K59</f>
        <v>0.88461538461538669</v>
      </c>
      <c r="N59" s="148">
        <f t="shared" si="42"/>
        <v>5585547.346153859</v>
      </c>
      <c r="O59" s="148">
        <f>L59*VLOOKUP(C59,Payroll!C8:BM81,63,FALSE)</f>
        <v>2491488.0349759618</v>
      </c>
      <c r="P59" s="148">
        <f>0.7*L59*VLOOKUP(C59,Payroll!C8:BM81,46,FALSE)</f>
        <v>509984.75769230869</v>
      </c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3">
        <f t="shared" si="43"/>
        <v>8587020.138822129</v>
      </c>
      <c r="AH59" s="148">
        <v>0</v>
      </c>
      <c r="AI59" s="148">
        <f t="shared" si="44"/>
        <v>9000000</v>
      </c>
      <c r="AJ59" s="148">
        <f t="shared" si="45"/>
        <v>0</v>
      </c>
      <c r="AK59" s="148"/>
      <c r="AL59" s="148">
        <f t="shared" si="46"/>
        <v>0</v>
      </c>
      <c r="AM59" s="148">
        <f t="shared" si="47"/>
        <v>0</v>
      </c>
      <c r="AN59" s="148">
        <f t="shared" si="48"/>
        <v>6314097</v>
      </c>
      <c r="AO59" s="154">
        <f t="shared" si="49"/>
        <v>126281.94</v>
      </c>
      <c r="AP59" s="154">
        <f t="shared" si="50"/>
        <v>1104966.9749999999</v>
      </c>
      <c r="AQ59" s="154">
        <f t="shared" si="51"/>
        <v>189422.91</v>
      </c>
      <c r="AR59" s="154">
        <f t="shared" si="52"/>
        <v>63140.97</v>
      </c>
      <c r="AS59" s="153">
        <f t="shared" si="53"/>
        <v>1483812.7949999999</v>
      </c>
      <c r="AT59" s="155">
        <f t="shared" si="54"/>
        <v>505127.76</v>
      </c>
      <c r="AU59" s="155">
        <f t="shared" si="55"/>
        <v>94711.455000000002</v>
      </c>
      <c r="AV59" s="156">
        <f t="shared" si="56"/>
        <v>63140.97</v>
      </c>
      <c r="AW59" s="157">
        <f t="shared" si="57"/>
        <v>662980.18499999994</v>
      </c>
      <c r="AX59" s="158"/>
      <c r="AY59" s="159">
        <f t="shared" si="58"/>
        <v>7924039.9538221294</v>
      </c>
      <c r="AZ59" s="158">
        <f t="shared" si="59"/>
        <v>9407852.7488221303</v>
      </c>
      <c r="BA59" s="160"/>
      <c r="BB59" s="161" t="s">
        <v>41</v>
      </c>
    </row>
    <row r="60" spans="1:54" s="7" customFormat="1" ht="15.75">
      <c r="A60" s="130">
        <v>45</v>
      </c>
      <c r="B60" s="146">
        <v>51</v>
      </c>
      <c r="C60" s="38">
        <v>51</v>
      </c>
      <c r="D60" s="196" t="s">
        <v>283</v>
      </c>
      <c r="E60" s="200" t="s">
        <v>216</v>
      </c>
      <c r="F60" s="199" t="s">
        <v>56</v>
      </c>
      <c r="G60" s="271"/>
      <c r="H60" s="272"/>
      <c r="I60" s="147" t="s">
        <v>44</v>
      </c>
      <c r="J60" s="148">
        <v>4826721</v>
      </c>
      <c r="K60" s="149">
        <v>208</v>
      </c>
      <c r="L60" s="150">
        <f t="shared" si="41"/>
        <v>23205.389423076922</v>
      </c>
      <c r="M60" s="151">
        <f>VLOOKUP(C60,Payroll!C8:BM81,53,FALSE)/K60</f>
        <v>0.8076923076923096</v>
      </c>
      <c r="N60" s="148">
        <f t="shared" si="42"/>
        <v>3898505.4230769323</v>
      </c>
      <c r="O60" s="148">
        <f>L60*VLOOKUP(C60,Payroll!C8:BM81,63,FALSE)</f>
        <v>0</v>
      </c>
      <c r="P60" s="148">
        <f>0.7*L60*VLOOKUP(C60,Payroll!C8:BM81,46,FALSE)</f>
        <v>649750.90384615504</v>
      </c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3">
        <f t="shared" si="43"/>
        <v>4548256.3269230872</v>
      </c>
      <c r="AH60" s="148">
        <v>0</v>
      </c>
      <c r="AI60" s="148">
        <f t="shared" si="44"/>
        <v>9000000</v>
      </c>
      <c r="AJ60" s="148">
        <f t="shared" si="45"/>
        <v>0</v>
      </c>
      <c r="AK60" s="148"/>
      <c r="AL60" s="148">
        <f t="shared" si="46"/>
        <v>0</v>
      </c>
      <c r="AM60" s="148">
        <f t="shared" si="47"/>
        <v>0</v>
      </c>
      <c r="AN60" s="148">
        <f t="shared" si="48"/>
        <v>4826721</v>
      </c>
      <c r="AO60" s="154">
        <f t="shared" si="49"/>
        <v>96534.42</v>
      </c>
      <c r="AP60" s="154">
        <f t="shared" si="50"/>
        <v>844676.17499999993</v>
      </c>
      <c r="AQ60" s="154">
        <f t="shared" si="51"/>
        <v>144801.63</v>
      </c>
      <c r="AR60" s="154">
        <f t="shared" si="52"/>
        <v>48267.21</v>
      </c>
      <c r="AS60" s="153">
        <f t="shared" si="53"/>
        <v>1134279.4349999998</v>
      </c>
      <c r="AT60" s="155">
        <f t="shared" si="54"/>
        <v>386137.68</v>
      </c>
      <c r="AU60" s="155">
        <f t="shared" si="55"/>
        <v>72400.815000000002</v>
      </c>
      <c r="AV60" s="156">
        <f t="shared" si="56"/>
        <v>48267.21</v>
      </c>
      <c r="AW60" s="157">
        <f t="shared" si="57"/>
        <v>506805.70499999996</v>
      </c>
      <c r="AX60" s="158"/>
      <c r="AY60" s="159">
        <f t="shared" si="58"/>
        <v>4041450.6219230872</v>
      </c>
      <c r="AZ60" s="158">
        <f t="shared" si="59"/>
        <v>5175730.0569230868</v>
      </c>
      <c r="BA60" s="160"/>
      <c r="BB60" s="161" t="s">
        <v>41</v>
      </c>
    </row>
    <row r="61" spans="1:54" s="7" customFormat="1" ht="15.75">
      <c r="A61" s="130">
        <v>45</v>
      </c>
      <c r="B61" s="146">
        <v>52</v>
      </c>
      <c r="C61" s="38">
        <v>52</v>
      </c>
      <c r="D61" s="196" t="s">
        <v>284</v>
      </c>
      <c r="E61" s="200" t="s">
        <v>217</v>
      </c>
      <c r="F61" s="199" t="s">
        <v>52</v>
      </c>
      <c r="G61" s="271"/>
      <c r="H61" s="272"/>
      <c r="I61" s="147" t="s">
        <v>44</v>
      </c>
      <c r="J61" s="148">
        <v>5871147</v>
      </c>
      <c r="K61" s="149">
        <v>208</v>
      </c>
      <c r="L61" s="150">
        <f t="shared" si="41"/>
        <v>28226.66826923077</v>
      </c>
      <c r="M61" s="151">
        <f>VLOOKUP(C61,Payroll!C8:BM81,53,FALSE)/K61</f>
        <v>0.88461538461538669</v>
      </c>
      <c r="N61" s="148">
        <f t="shared" si="42"/>
        <v>5193706.9615384741</v>
      </c>
      <c r="O61" s="148">
        <f>L61*VLOOKUP(C61,Payroll!C8:BM81,63,FALSE)</f>
        <v>954061.38749999995</v>
      </c>
      <c r="P61" s="148">
        <f>0.7*L61*VLOOKUP(C61,Payroll!C8:BM81,46,FALSE)</f>
        <v>474208.02692307788</v>
      </c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3">
        <f t="shared" si="43"/>
        <v>6621976.3759615524</v>
      </c>
      <c r="AH61" s="148">
        <v>0</v>
      </c>
      <c r="AI61" s="148">
        <f t="shared" si="44"/>
        <v>9000000</v>
      </c>
      <c r="AJ61" s="148">
        <f t="shared" si="45"/>
        <v>0</v>
      </c>
      <c r="AK61" s="148"/>
      <c r="AL61" s="148">
        <f t="shared" si="46"/>
        <v>0</v>
      </c>
      <c r="AM61" s="148">
        <f t="shared" si="47"/>
        <v>0</v>
      </c>
      <c r="AN61" s="148">
        <f t="shared" si="48"/>
        <v>5871147</v>
      </c>
      <c r="AO61" s="154">
        <f t="shared" si="49"/>
        <v>117422.94</v>
      </c>
      <c r="AP61" s="154">
        <f t="shared" si="50"/>
        <v>1027450.725</v>
      </c>
      <c r="AQ61" s="154">
        <f t="shared" si="51"/>
        <v>176134.41</v>
      </c>
      <c r="AR61" s="154">
        <f t="shared" si="52"/>
        <v>58711.47</v>
      </c>
      <c r="AS61" s="153">
        <f t="shared" si="53"/>
        <v>1379719.5449999999</v>
      </c>
      <c r="AT61" s="155">
        <f t="shared" si="54"/>
        <v>469691.76</v>
      </c>
      <c r="AU61" s="155">
        <f t="shared" si="55"/>
        <v>88067.205000000002</v>
      </c>
      <c r="AV61" s="156">
        <f t="shared" si="56"/>
        <v>58711.47</v>
      </c>
      <c r="AW61" s="157">
        <f t="shared" si="57"/>
        <v>616470.43499999994</v>
      </c>
      <c r="AX61" s="158"/>
      <c r="AY61" s="159">
        <f t="shared" si="58"/>
        <v>6005505.9409615528</v>
      </c>
      <c r="AZ61" s="158">
        <f t="shared" si="59"/>
        <v>7385225.4859615527</v>
      </c>
      <c r="BA61" s="160"/>
      <c r="BB61" s="161" t="s">
        <v>41</v>
      </c>
    </row>
    <row r="62" spans="1:54" s="7" customFormat="1" ht="15.75">
      <c r="A62" s="130">
        <v>45</v>
      </c>
      <c r="B62" s="146">
        <v>53</v>
      </c>
      <c r="C62" s="38">
        <v>53</v>
      </c>
      <c r="D62" s="196" t="s">
        <v>285</v>
      </c>
      <c r="E62" s="200" t="s">
        <v>218</v>
      </c>
      <c r="F62" s="199" t="s">
        <v>51</v>
      </c>
      <c r="G62" s="271"/>
      <c r="H62" s="272"/>
      <c r="I62" s="147" t="s">
        <v>44</v>
      </c>
      <c r="J62" s="148">
        <v>4790683</v>
      </c>
      <c r="K62" s="149">
        <v>208</v>
      </c>
      <c r="L62" s="150">
        <f t="shared" si="41"/>
        <v>23032.129807692309</v>
      </c>
      <c r="M62" s="151">
        <f>VLOOKUP(C62,Payroll!C8:BM81,53,FALSE)/K62</f>
        <v>0.8846153846153868</v>
      </c>
      <c r="N62" s="148">
        <f t="shared" si="42"/>
        <v>4237911.8846153952</v>
      </c>
      <c r="O62" s="148">
        <f>L62*VLOOKUP(C62,Payroll!C8:BM81,63,FALSE)</f>
        <v>166407.13786057691</v>
      </c>
      <c r="P62" s="148">
        <f>0.7*L62*VLOOKUP(C62,Payroll!C8:BM81,46,FALSE)</f>
        <v>386939.78076923155</v>
      </c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3">
        <f t="shared" si="43"/>
        <v>4791258.8032452036</v>
      </c>
      <c r="AH62" s="148">
        <v>0</v>
      </c>
      <c r="AI62" s="148">
        <f t="shared" si="44"/>
        <v>9000000</v>
      </c>
      <c r="AJ62" s="148">
        <f t="shared" si="45"/>
        <v>0</v>
      </c>
      <c r="AK62" s="148"/>
      <c r="AL62" s="148">
        <f t="shared" si="46"/>
        <v>0</v>
      </c>
      <c r="AM62" s="148">
        <f t="shared" si="47"/>
        <v>0</v>
      </c>
      <c r="AN62" s="148">
        <f t="shared" si="48"/>
        <v>4790683</v>
      </c>
      <c r="AO62" s="154">
        <f t="shared" si="49"/>
        <v>95813.66</v>
      </c>
      <c r="AP62" s="154">
        <f t="shared" si="50"/>
        <v>838369.52499999991</v>
      </c>
      <c r="AQ62" s="154">
        <f t="shared" si="51"/>
        <v>143720.49</v>
      </c>
      <c r="AR62" s="154">
        <f t="shared" si="52"/>
        <v>47906.83</v>
      </c>
      <c r="AS62" s="153">
        <f t="shared" si="53"/>
        <v>1125810.5049999999</v>
      </c>
      <c r="AT62" s="155">
        <f t="shared" si="54"/>
        <v>383254.64</v>
      </c>
      <c r="AU62" s="155">
        <f t="shared" si="55"/>
        <v>71860.244999999995</v>
      </c>
      <c r="AV62" s="156">
        <f t="shared" si="56"/>
        <v>47906.83</v>
      </c>
      <c r="AW62" s="157">
        <f t="shared" si="57"/>
        <v>503021.71499999997</v>
      </c>
      <c r="AX62" s="158"/>
      <c r="AY62" s="159">
        <f t="shared" si="58"/>
        <v>4288237.0882452037</v>
      </c>
      <c r="AZ62" s="158">
        <f t="shared" si="59"/>
        <v>5414047.5932452036</v>
      </c>
      <c r="BA62" s="160"/>
      <c r="BB62" s="161" t="s">
        <v>41</v>
      </c>
    </row>
    <row r="63" spans="1:54" s="7" customFormat="1" ht="15.75">
      <c r="A63" s="130">
        <v>45</v>
      </c>
      <c r="B63" s="146">
        <v>54</v>
      </c>
      <c r="C63" s="38">
        <v>54</v>
      </c>
      <c r="D63" s="196" t="s">
        <v>286</v>
      </c>
      <c r="E63" s="200" t="s">
        <v>219</v>
      </c>
      <c r="F63" s="199" t="s">
        <v>55</v>
      </c>
      <c r="G63" s="269">
        <v>39083</v>
      </c>
      <c r="H63" s="270"/>
      <c r="I63" s="147" t="s">
        <v>44</v>
      </c>
      <c r="J63" s="148">
        <v>11970641</v>
      </c>
      <c r="K63" s="149">
        <v>208</v>
      </c>
      <c r="L63" s="150">
        <f t="shared" si="41"/>
        <v>57551.158653846156</v>
      </c>
      <c r="M63" s="151">
        <f>VLOOKUP(C63,Payroll!C8:BM81,53,FALSE)/K63</f>
        <v>0.80769230769230949</v>
      </c>
      <c r="N63" s="148">
        <f t="shared" si="42"/>
        <v>9668594.6538461745</v>
      </c>
      <c r="O63" s="148">
        <f>L63*VLOOKUP(C63,Payroll!C8:BM81,63,FALSE)</f>
        <v>0</v>
      </c>
      <c r="P63" s="148">
        <f>0.7*L63*VLOOKUP(C63,Payroll!C8:BM81,46,FALSE)</f>
        <v>1611432.4423076955</v>
      </c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3">
        <f t="shared" si="43"/>
        <v>11280027.09615387</v>
      </c>
      <c r="AH63" s="148">
        <v>0</v>
      </c>
      <c r="AI63" s="148">
        <f t="shared" si="44"/>
        <v>9000000</v>
      </c>
      <c r="AJ63" s="148">
        <f t="shared" si="45"/>
        <v>0</v>
      </c>
      <c r="AK63" s="148"/>
      <c r="AL63" s="148">
        <f t="shared" si="46"/>
        <v>2280027.0961538702</v>
      </c>
      <c r="AM63" s="148">
        <f t="shared" si="47"/>
        <v>114001.35480769351</v>
      </c>
      <c r="AN63" s="148">
        <f t="shared" si="48"/>
        <v>11970641</v>
      </c>
      <c r="AO63" s="154">
        <f t="shared" si="49"/>
        <v>239412.82</v>
      </c>
      <c r="AP63" s="154">
        <f t="shared" si="50"/>
        <v>2094862.1749999998</v>
      </c>
      <c r="AQ63" s="154">
        <f t="shared" si="51"/>
        <v>359119.23</v>
      </c>
      <c r="AR63" s="154">
        <f t="shared" si="52"/>
        <v>119706.41</v>
      </c>
      <c r="AS63" s="153">
        <f t="shared" si="53"/>
        <v>2813100.6349999998</v>
      </c>
      <c r="AT63" s="155">
        <f t="shared" si="54"/>
        <v>957651.28</v>
      </c>
      <c r="AU63" s="155">
        <f t="shared" si="55"/>
        <v>179559.61499999999</v>
      </c>
      <c r="AV63" s="156">
        <f t="shared" si="56"/>
        <v>119706.41</v>
      </c>
      <c r="AW63" s="157">
        <f t="shared" si="57"/>
        <v>1256917.3049999999</v>
      </c>
      <c r="AX63" s="158"/>
      <c r="AY63" s="159">
        <f t="shared" si="58"/>
        <v>9909108.436346177</v>
      </c>
      <c r="AZ63" s="158">
        <f t="shared" si="59"/>
        <v>12722209.071346177</v>
      </c>
      <c r="BA63" s="160"/>
      <c r="BB63" s="161" t="s">
        <v>41</v>
      </c>
    </row>
    <row r="64" spans="1:54" s="7" customFormat="1" ht="15.75">
      <c r="A64" s="130">
        <v>45</v>
      </c>
      <c r="B64" s="146">
        <v>55</v>
      </c>
      <c r="C64" s="38">
        <v>55</v>
      </c>
      <c r="D64" s="196" t="s">
        <v>287</v>
      </c>
      <c r="E64" s="200" t="s">
        <v>220</v>
      </c>
      <c r="F64" s="199" t="s">
        <v>57</v>
      </c>
      <c r="G64" s="271"/>
      <c r="H64" s="272"/>
      <c r="I64" s="147" t="s">
        <v>44</v>
      </c>
      <c r="J64" s="148">
        <v>7101639</v>
      </c>
      <c r="K64" s="149">
        <v>208</v>
      </c>
      <c r="L64" s="150">
        <f t="shared" si="41"/>
        <v>34142.495192307695</v>
      </c>
      <c r="M64" s="151">
        <f>VLOOKUP(C64,Payroll!C8:BM81,53,FALSE)/K64</f>
        <v>0.8076923076923096</v>
      </c>
      <c r="N64" s="148">
        <f t="shared" si="42"/>
        <v>5735939.192307706</v>
      </c>
      <c r="O64" s="148">
        <f>L64*VLOOKUP(C64,Payroll!C8:BM81,63,FALSE)</f>
        <v>0</v>
      </c>
      <c r="P64" s="148">
        <f>0.7*L64*VLOOKUP(C64,Payroll!C8:BM81,46,FALSE)</f>
        <v>955989.86538461724</v>
      </c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3">
        <f t="shared" si="43"/>
        <v>6691929.0576923229</v>
      </c>
      <c r="AH64" s="148">
        <v>0</v>
      </c>
      <c r="AI64" s="148">
        <f t="shared" si="44"/>
        <v>9000000</v>
      </c>
      <c r="AJ64" s="148">
        <f t="shared" si="45"/>
        <v>0</v>
      </c>
      <c r="AK64" s="148"/>
      <c r="AL64" s="148">
        <f t="shared" si="46"/>
        <v>0</v>
      </c>
      <c r="AM64" s="148">
        <f t="shared" si="47"/>
        <v>0</v>
      </c>
      <c r="AN64" s="148">
        <f t="shared" si="48"/>
        <v>7101639</v>
      </c>
      <c r="AO64" s="154">
        <f t="shared" si="49"/>
        <v>142032.78</v>
      </c>
      <c r="AP64" s="154">
        <f t="shared" si="50"/>
        <v>1242786.825</v>
      </c>
      <c r="AQ64" s="154">
        <f t="shared" si="51"/>
        <v>213049.16999999998</v>
      </c>
      <c r="AR64" s="154">
        <f t="shared" si="52"/>
        <v>71016.39</v>
      </c>
      <c r="AS64" s="153">
        <f t="shared" si="53"/>
        <v>1668885.1649999998</v>
      </c>
      <c r="AT64" s="155">
        <f t="shared" si="54"/>
        <v>568131.12</v>
      </c>
      <c r="AU64" s="155">
        <f t="shared" si="55"/>
        <v>106524.58499999999</v>
      </c>
      <c r="AV64" s="156">
        <f t="shared" si="56"/>
        <v>71016.39</v>
      </c>
      <c r="AW64" s="157">
        <f t="shared" si="57"/>
        <v>745672.09499999997</v>
      </c>
      <c r="AX64" s="158"/>
      <c r="AY64" s="159">
        <f t="shared" si="58"/>
        <v>5946256.9626923231</v>
      </c>
      <c r="AZ64" s="158">
        <f t="shared" si="59"/>
        <v>7615142.1276923232</v>
      </c>
      <c r="BA64" s="160"/>
      <c r="BB64" s="161" t="s">
        <v>41</v>
      </c>
    </row>
    <row r="65" spans="1:54" s="7" customFormat="1" ht="15.75">
      <c r="A65" s="130">
        <v>45</v>
      </c>
      <c r="B65" s="146">
        <v>56</v>
      </c>
      <c r="C65" s="38">
        <v>56</v>
      </c>
      <c r="D65" s="196" t="s">
        <v>288</v>
      </c>
      <c r="E65" s="200" t="s">
        <v>221</v>
      </c>
      <c r="F65" s="199" t="s">
        <v>54</v>
      </c>
      <c r="G65" s="269">
        <v>39238</v>
      </c>
      <c r="H65" s="270"/>
      <c r="I65" s="147" t="s">
        <v>44</v>
      </c>
      <c r="J65" s="148">
        <v>5663276</v>
      </c>
      <c r="K65" s="149">
        <v>208</v>
      </c>
      <c r="L65" s="150">
        <f t="shared" si="41"/>
        <v>27227.288461538461</v>
      </c>
      <c r="M65" s="151">
        <f>VLOOKUP(C65,Payroll!C8:BM81,53,FALSE)/K65</f>
        <v>1.0000000000000027</v>
      </c>
      <c r="N65" s="148">
        <f t="shared" si="42"/>
        <v>5663276.0000000149</v>
      </c>
      <c r="O65" s="148">
        <f>L65*VLOOKUP(C65,Payroll!C8:BM81,63,FALSE)</f>
        <v>3647095.2894230764</v>
      </c>
      <c r="P65" s="148">
        <f>0.7*L65*VLOOKUP(C65,Payroll!C8:BM81,46,FALSE)</f>
        <v>0</v>
      </c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3">
        <f t="shared" si="43"/>
        <v>9310371.2894230913</v>
      </c>
      <c r="AH65" s="148">
        <v>0</v>
      </c>
      <c r="AI65" s="148">
        <f t="shared" si="44"/>
        <v>9000000</v>
      </c>
      <c r="AJ65" s="148">
        <f t="shared" si="45"/>
        <v>0</v>
      </c>
      <c r="AK65" s="148"/>
      <c r="AL65" s="148">
        <f t="shared" si="46"/>
        <v>310371.28942309134</v>
      </c>
      <c r="AM65" s="148">
        <f t="shared" si="47"/>
        <v>15518.564471154568</v>
      </c>
      <c r="AN65" s="148">
        <f t="shared" si="48"/>
        <v>5663276</v>
      </c>
      <c r="AO65" s="154">
        <f t="shared" si="49"/>
        <v>113265.52</v>
      </c>
      <c r="AP65" s="154">
        <f t="shared" si="50"/>
        <v>991073.29999999993</v>
      </c>
      <c r="AQ65" s="154">
        <f t="shared" si="51"/>
        <v>169898.28</v>
      </c>
      <c r="AR65" s="154">
        <f t="shared" si="52"/>
        <v>56632.76</v>
      </c>
      <c r="AS65" s="153">
        <f t="shared" si="53"/>
        <v>1330869.8599999999</v>
      </c>
      <c r="AT65" s="155">
        <f t="shared" si="54"/>
        <v>453062.08</v>
      </c>
      <c r="AU65" s="155">
        <f t="shared" si="55"/>
        <v>84949.14</v>
      </c>
      <c r="AV65" s="156">
        <f t="shared" si="56"/>
        <v>56632.76</v>
      </c>
      <c r="AW65" s="157">
        <f t="shared" si="57"/>
        <v>594643.98</v>
      </c>
      <c r="AX65" s="158"/>
      <c r="AY65" s="159">
        <f t="shared" si="58"/>
        <v>8700208.7449519355</v>
      </c>
      <c r="AZ65" s="158">
        <f t="shared" si="59"/>
        <v>10031078.604951935</v>
      </c>
      <c r="BA65" s="160"/>
      <c r="BB65" s="161" t="s">
        <v>41</v>
      </c>
    </row>
    <row r="66" spans="1:54" s="7" customFormat="1" ht="15.75">
      <c r="A66" s="130">
        <v>45</v>
      </c>
      <c r="B66" s="146">
        <v>57</v>
      </c>
      <c r="C66" s="38">
        <v>57</v>
      </c>
      <c r="D66" s="196" t="s">
        <v>289</v>
      </c>
      <c r="E66" s="200" t="s">
        <v>222</v>
      </c>
      <c r="F66" s="199" t="s">
        <v>50</v>
      </c>
      <c r="G66" s="269">
        <v>39412</v>
      </c>
      <c r="H66" s="270"/>
      <c r="I66" s="147" t="s">
        <v>44</v>
      </c>
      <c r="J66" s="148">
        <v>13050379</v>
      </c>
      <c r="K66" s="149">
        <v>208</v>
      </c>
      <c r="L66" s="150">
        <f t="shared" si="41"/>
        <v>62742.206730769234</v>
      </c>
      <c r="M66" s="151">
        <f>VLOOKUP(C66,Payroll!C8:BM81,53,FALSE)/K66</f>
        <v>0.8076923076923096</v>
      </c>
      <c r="N66" s="148">
        <f t="shared" si="42"/>
        <v>10540690.730769256</v>
      </c>
      <c r="O66" s="148">
        <f>L66*VLOOKUP(C66,Payroll!C8:BM81,63,FALSE)</f>
        <v>0</v>
      </c>
      <c r="P66" s="148">
        <f>0.7*L66*VLOOKUP(C66,Payroll!C8:BM81,46,FALSE)</f>
        <v>1756781.7884615418</v>
      </c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3">
        <f t="shared" si="43"/>
        <v>12297472.519230798</v>
      </c>
      <c r="AH66" s="148">
        <v>0</v>
      </c>
      <c r="AI66" s="148">
        <f t="shared" si="44"/>
        <v>9000000</v>
      </c>
      <c r="AJ66" s="148">
        <f t="shared" si="45"/>
        <v>0</v>
      </c>
      <c r="AK66" s="148"/>
      <c r="AL66" s="148">
        <f t="shared" si="46"/>
        <v>3297472.5192307979</v>
      </c>
      <c r="AM66" s="148">
        <f t="shared" si="47"/>
        <v>164873.62596153992</v>
      </c>
      <c r="AN66" s="148">
        <f t="shared" si="48"/>
        <v>13050379</v>
      </c>
      <c r="AO66" s="154">
        <f t="shared" si="49"/>
        <v>261007.58000000002</v>
      </c>
      <c r="AP66" s="154">
        <f t="shared" si="50"/>
        <v>2283816.3249999997</v>
      </c>
      <c r="AQ66" s="154">
        <f t="shared" si="51"/>
        <v>391511.37</v>
      </c>
      <c r="AR66" s="154">
        <f t="shared" si="52"/>
        <v>130503.79000000001</v>
      </c>
      <c r="AS66" s="153">
        <f t="shared" si="53"/>
        <v>3066839.0649999999</v>
      </c>
      <c r="AT66" s="155">
        <f t="shared" si="54"/>
        <v>1044030.3200000001</v>
      </c>
      <c r="AU66" s="155">
        <f t="shared" si="55"/>
        <v>195755.685</v>
      </c>
      <c r="AV66" s="156">
        <f t="shared" si="56"/>
        <v>130503.79000000001</v>
      </c>
      <c r="AW66" s="157">
        <f t="shared" si="57"/>
        <v>1370289.7949999999</v>
      </c>
      <c r="AX66" s="158"/>
      <c r="AY66" s="159">
        <f t="shared" si="58"/>
        <v>10762309.098269258</v>
      </c>
      <c r="AZ66" s="158">
        <f t="shared" si="59"/>
        <v>13829148.163269257</v>
      </c>
      <c r="BA66" s="160"/>
      <c r="BB66" s="161" t="s">
        <v>41</v>
      </c>
    </row>
    <row r="67" spans="1:54" s="7" customFormat="1" ht="15.75">
      <c r="A67" s="130">
        <v>45</v>
      </c>
      <c r="B67" s="146">
        <v>58</v>
      </c>
      <c r="C67" s="38">
        <v>58</v>
      </c>
      <c r="D67" s="196" t="s">
        <v>290</v>
      </c>
      <c r="E67" s="200" t="s">
        <v>223</v>
      </c>
      <c r="F67" s="199" t="s">
        <v>58</v>
      </c>
      <c r="G67" s="271"/>
      <c r="H67" s="272"/>
      <c r="I67" s="147" t="s">
        <v>44</v>
      </c>
      <c r="J67" s="148">
        <v>28343644</v>
      </c>
      <c r="K67" s="149">
        <v>208</v>
      </c>
      <c r="L67" s="150">
        <f t="shared" si="41"/>
        <v>136267.51923076922</v>
      </c>
      <c r="M67" s="151">
        <f>VLOOKUP(C67,Payroll!C8:BM81,53,FALSE)/K67</f>
        <v>0.8076923076923096</v>
      </c>
      <c r="N67" s="148">
        <f t="shared" si="42"/>
        <v>22892943.230769284</v>
      </c>
      <c r="O67" s="148">
        <f>L67*VLOOKUP(C67,Payroll!C8:BM81,63,FALSE)</f>
        <v>0</v>
      </c>
      <c r="P67" s="148">
        <f>0.7*L67*VLOOKUP(C67,Payroll!C8:BM81,46,FALSE)</f>
        <v>3815490.5384615455</v>
      </c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3">
        <f t="shared" si="43"/>
        <v>26708433.769230828</v>
      </c>
      <c r="AH67" s="148">
        <v>0</v>
      </c>
      <c r="AI67" s="148">
        <f t="shared" si="44"/>
        <v>9000000</v>
      </c>
      <c r="AJ67" s="148">
        <f t="shared" si="45"/>
        <v>0</v>
      </c>
      <c r="AK67" s="148"/>
      <c r="AL67" s="148">
        <f t="shared" si="46"/>
        <v>17708433.769230828</v>
      </c>
      <c r="AM67" s="148">
        <f t="shared" si="47"/>
        <v>1906265.0653846241</v>
      </c>
      <c r="AN67" s="148">
        <f t="shared" si="48"/>
        <v>28343644</v>
      </c>
      <c r="AO67" s="154">
        <f t="shared" si="49"/>
        <v>566872.88</v>
      </c>
      <c r="AP67" s="154">
        <f t="shared" si="50"/>
        <v>4960137.6999999993</v>
      </c>
      <c r="AQ67" s="154">
        <f t="shared" si="51"/>
        <v>850309.32</v>
      </c>
      <c r="AR67" s="154">
        <f t="shared" si="52"/>
        <v>283436.44</v>
      </c>
      <c r="AS67" s="153">
        <f t="shared" si="53"/>
        <v>6660756.3399999999</v>
      </c>
      <c r="AT67" s="155">
        <f t="shared" si="54"/>
        <v>2267491.52</v>
      </c>
      <c r="AU67" s="155">
        <f t="shared" si="55"/>
        <v>425154.66</v>
      </c>
      <c r="AV67" s="156">
        <f t="shared" si="56"/>
        <v>283436.44</v>
      </c>
      <c r="AW67" s="157">
        <f t="shared" si="57"/>
        <v>2976082.62</v>
      </c>
      <c r="AX67" s="158"/>
      <c r="AY67" s="159">
        <f t="shared" si="58"/>
        <v>21826086.083846204</v>
      </c>
      <c r="AZ67" s="158">
        <f t="shared" si="59"/>
        <v>28486842.423846204</v>
      </c>
      <c r="BA67" s="160"/>
      <c r="BB67" s="161" t="s">
        <v>41</v>
      </c>
    </row>
    <row r="68" spans="1:54" s="7" customFormat="1" ht="15.75">
      <c r="A68" s="130">
        <v>45</v>
      </c>
      <c r="B68" s="146">
        <v>59</v>
      </c>
      <c r="C68" s="38">
        <v>59</v>
      </c>
      <c r="D68" s="196" t="s">
        <v>291</v>
      </c>
      <c r="E68" s="200" t="s">
        <v>224</v>
      </c>
      <c r="F68" s="199" t="s">
        <v>55</v>
      </c>
      <c r="G68" s="271"/>
      <c r="H68" s="272"/>
      <c r="I68" s="147" t="s">
        <v>44</v>
      </c>
      <c r="J68" s="148">
        <v>6700000</v>
      </c>
      <c r="K68" s="149">
        <v>208</v>
      </c>
      <c r="L68" s="150">
        <f t="shared" si="41"/>
        <v>32211.538461538461</v>
      </c>
      <c r="M68" s="151">
        <f>VLOOKUP(C68,Payroll!C8:BM81,53,FALSE)/K68</f>
        <v>0.8076923076923096</v>
      </c>
      <c r="N68" s="148">
        <f t="shared" si="42"/>
        <v>5411538.4615384741</v>
      </c>
      <c r="O68" s="148">
        <f>L68*VLOOKUP(C68,Payroll!C8:BM81,63,FALSE)</f>
        <v>0</v>
      </c>
      <c r="P68" s="148">
        <f>0.7*L68*VLOOKUP(C68,Payroll!C8:BM81,46,FALSE)</f>
        <v>901923.07692307862</v>
      </c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3">
        <f t="shared" si="43"/>
        <v>6313461.5384615529</v>
      </c>
      <c r="AH68" s="148">
        <v>0</v>
      </c>
      <c r="AI68" s="148">
        <f t="shared" si="44"/>
        <v>9000000</v>
      </c>
      <c r="AJ68" s="148">
        <f t="shared" si="45"/>
        <v>0</v>
      </c>
      <c r="AK68" s="148"/>
      <c r="AL68" s="148">
        <f t="shared" si="46"/>
        <v>0</v>
      </c>
      <c r="AM68" s="148">
        <f t="shared" si="47"/>
        <v>0</v>
      </c>
      <c r="AN68" s="148">
        <f t="shared" si="48"/>
        <v>6700000</v>
      </c>
      <c r="AO68" s="154">
        <f t="shared" si="49"/>
        <v>134000</v>
      </c>
      <c r="AP68" s="154">
        <f t="shared" si="50"/>
        <v>1172500</v>
      </c>
      <c r="AQ68" s="154">
        <f t="shared" si="51"/>
        <v>201000</v>
      </c>
      <c r="AR68" s="154">
        <f t="shared" si="52"/>
        <v>67000</v>
      </c>
      <c r="AS68" s="153">
        <f t="shared" si="53"/>
        <v>1574500</v>
      </c>
      <c r="AT68" s="155">
        <f t="shared" si="54"/>
        <v>536000</v>
      </c>
      <c r="AU68" s="155">
        <f t="shared" si="55"/>
        <v>100500</v>
      </c>
      <c r="AV68" s="156">
        <f t="shared" si="56"/>
        <v>67000</v>
      </c>
      <c r="AW68" s="157">
        <f t="shared" si="57"/>
        <v>703500</v>
      </c>
      <c r="AX68" s="158"/>
      <c r="AY68" s="159">
        <f t="shared" si="58"/>
        <v>5609961.5384615529</v>
      </c>
      <c r="AZ68" s="158">
        <f t="shared" si="59"/>
        <v>7184461.5384615529</v>
      </c>
      <c r="BA68" s="160"/>
      <c r="BB68" s="161" t="s">
        <v>41</v>
      </c>
    </row>
    <row r="69" spans="1:54" s="9" customFormat="1" ht="24" customHeight="1">
      <c r="A69" s="117">
        <v>0</v>
      </c>
      <c r="B69" s="213" t="s">
        <v>57</v>
      </c>
      <c r="C69" s="250"/>
      <c r="D69" s="214"/>
      <c r="E69" s="214"/>
      <c r="F69" s="248"/>
      <c r="G69" s="250"/>
      <c r="H69" s="273" t="s">
        <v>40</v>
      </c>
      <c r="I69" s="231"/>
      <c r="J69" s="153">
        <f t="shared" ref="J69:AZ69" si="60">SUBTOTAL(9,J70)</f>
        <v>0</v>
      </c>
      <c r="K69" s="162">
        <f t="shared" si="60"/>
        <v>160</v>
      </c>
      <c r="L69" s="163">
        <f t="shared" si="60"/>
        <v>0</v>
      </c>
      <c r="M69" s="164">
        <f t="shared" si="60"/>
        <v>0.1500000000000003</v>
      </c>
      <c r="N69" s="153">
        <f t="shared" si="60"/>
        <v>0</v>
      </c>
      <c r="O69" s="153">
        <f t="shared" si="60"/>
        <v>0</v>
      </c>
      <c r="P69" s="153">
        <f t="shared" si="60"/>
        <v>0</v>
      </c>
      <c r="Q69" s="153">
        <f t="shared" si="60"/>
        <v>0</v>
      </c>
      <c r="R69" s="153">
        <f t="shared" si="60"/>
        <v>0</v>
      </c>
      <c r="S69" s="153">
        <f t="shared" si="60"/>
        <v>0</v>
      </c>
      <c r="T69" s="153">
        <f t="shared" si="60"/>
        <v>0</v>
      </c>
      <c r="U69" s="153">
        <f t="shared" si="60"/>
        <v>0</v>
      </c>
      <c r="V69" s="153">
        <f t="shared" si="60"/>
        <v>0</v>
      </c>
      <c r="W69" s="153">
        <f t="shared" si="60"/>
        <v>0</v>
      </c>
      <c r="X69" s="153">
        <f t="shared" si="60"/>
        <v>0</v>
      </c>
      <c r="Y69" s="153">
        <f t="shared" si="60"/>
        <v>0</v>
      </c>
      <c r="Z69" s="153">
        <f t="shared" si="60"/>
        <v>0</v>
      </c>
      <c r="AA69" s="153">
        <f t="shared" si="60"/>
        <v>0</v>
      </c>
      <c r="AB69" s="153">
        <f t="shared" si="60"/>
        <v>0</v>
      </c>
      <c r="AC69" s="153">
        <f t="shared" si="60"/>
        <v>0</v>
      </c>
      <c r="AD69" s="153">
        <f t="shared" si="60"/>
        <v>0</v>
      </c>
      <c r="AE69" s="153">
        <f t="shared" si="60"/>
        <v>0</v>
      </c>
      <c r="AF69" s="153">
        <f t="shared" si="60"/>
        <v>0</v>
      </c>
      <c r="AG69" s="153">
        <f t="shared" si="60"/>
        <v>0</v>
      </c>
      <c r="AH69" s="153">
        <f t="shared" si="60"/>
        <v>0</v>
      </c>
      <c r="AI69" s="153">
        <f t="shared" si="60"/>
        <v>9000000</v>
      </c>
      <c r="AJ69" s="153">
        <f t="shared" si="60"/>
        <v>0</v>
      </c>
      <c r="AK69" s="153">
        <f t="shared" si="60"/>
        <v>0</v>
      </c>
      <c r="AL69" s="153">
        <f t="shared" si="60"/>
        <v>0</v>
      </c>
      <c r="AM69" s="153">
        <f t="shared" si="60"/>
        <v>0</v>
      </c>
      <c r="AN69" s="153">
        <f t="shared" si="60"/>
        <v>0</v>
      </c>
      <c r="AO69" s="165">
        <f t="shared" si="60"/>
        <v>0</v>
      </c>
      <c r="AP69" s="165">
        <f t="shared" si="60"/>
        <v>0</v>
      </c>
      <c r="AQ69" s="165">
        <f t="shared" si="60"/>
        <v>0</v>
      </c>
      <c r="AR69" s="165">
        <f t="shared" si="60"/>
        <v>0</v>
      </c>
      <c r="AS69" s="153">
        <f t="shared" si="60"/>
        <v>0</v>
      </c>
      <c r="AT69" s="166">
        <f t="shared" si="60"/>
        <v>0</v>
      </c>
      <c r="AU69" s="166">
        <f t="shared" si="60"/>
        <v>0</v>
      </c>
      <c r="AV69" s="167">
        <f t="shared" si="60"/>
        <v>0</v>
      </c>
      <c r="AW69" s="157">
        <f t="shared" si="60"/>
        <v>0</v>
      </c>
      <c r="AX69" s="168">
        <f t="shared" si="60"/>
        <v>0</v>
      </c>
      <c r="AY69" s="159">
        <f t="shared" si="60"/>
        <v>0</v>
      </c>
      <c r="AZ69" s="168">
        <f t="shared" si="60"/>
        <v>0</v>
      </c>
      <c r="BA69" s="169"/>
      <c r="BB69" s="170" t="s">
        <v>41</v>
      </c>
    </row>
    <row r="70" spans="1:54" s="7" customFormat="1" ht="15.75">
      <c r="A70" s="130">
        <v>69</v>
      </c>
      <c r="B70" s="146">
        <v>60</v>
      </c>
      <c r="C70" s="38">
        <v>60</v>
      </c>
      <c r="D70" s="196" t="s">
        <v>292</v>
      </c>
      <c r="E70" s="200" t="s">
        <v>225</v>
      </c>
      <c r="F70" s="199" t="s">
        <v>45</v>
      </c>
      <c r="G70" s="269">
        <v>43771</v>
      </c>
      <c r="H70" s="270"/>
      <c r="I70" s="147" t="s">
        <v>44</v>
      </c>
      <c r="J70" s="148"/>
      <c r="K70" s="149">
        <v>160</v>
      </c>
      <c r="L70" s="150">
        <f>J70/K70</f>
        <v>0</v>
      </c>
      <c r="M70" s="151">
        <f>VLOOKUP(C70,Payroll!C8:BM81,53,FALSE)/K70</f>
        <v>0.1500000000000003</v>
      </c>
      <c r="N70" s="148">
        <f>J70*M70</f>
        <v>0</v>
      </c>
      <c r="O70" s="148">
        <f>L70*VLOOKUP(C70,Payroll!C8:BM81,63,FALSE)</f>
        <v>0</v>
      </c>
      <c r="P70" s="148">
        <f>0.7*L70*VLOOKUP(C70,Payroll!C8:BM81,46,FALSE)</f>
        <v>0</v>
      </c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3">
        <f>SUM(N70:AD70)-SUM(AE70:AF70)</f>
        <v>0</v>
      </c>
      <c r="AH70" s="148">
        <v>0</v>
      </c>
      <c r="AI70" s="148">
        <f>AH70*3600000 + 9000000</f>
        <v>9000000</v>
      </c>
      <c r="AJ70" s="148">
        <f>SUM(X70:AD70)</f>
        <v>0</v>
      </c>
      <c r="AK70" s="148"/>
      <c r="AL70" s="148">
        <f>MAX(0,AG70-SUM(AI70:AK70))</f>
        <v>0</v>
      </c>
      <c r="AM70" s="148">
        <f>IF(AL70&gt;80000000, AL70 * 35% -9850000, IF(AL70&gt;52000000, AL70 * 30% -5850000, IF(AL70&gt;32000000, AL70 * 25% -3250000, IF(AL70&gt;18000000, AL70 * 20% -1650000, IF(AL70&gt;10000000, AL70 * 15% -750000, IF(AL70&gt;5000000, AL70 * 10% -250000, IF(AL70&gt;0, AL70 * 5%, 0)))))))</f>
        <v>0</v>
      </c>
      <c r="AN70" s="148">
        <f>J70</f>
        <v>0</v>
      </c>
      <c r="AO70" s="154">
        <f>2%*AN70</f>
        <v>0</v>
      </c>
      <c r="AP70" s="154">
        <f>17.5%*AN70</f>
        <v>0</v>
      </c>
      <c r="AQ70" s="154">
        <f>3%*AN70</f>
        <v>0</v>
      </c>
      <c r="AR70" s="154">
        <f>1%*AN70</f>
        <v>0</v>
      </c>
      <c r="AS70" s="153">
        <f>23.5%*AN70</f>
        <v>0</v>
      </c>
      <c r="AT70" s="155">
        <f>8%*AN70</f>
        <v>0</v>
      </c>
      <c r="AU70" s="155">
        <f>1.5%*AN70</f>
        <v>0</v>
      </c>
      <c r="AV70" s="156">
        <f>1%*AN70</f>
        <v>0</v>
      </c>
      <c r="AW70" s="157">
        <f>10.5%*AN70</f>
        <v>0</v>
      </c>
      <c r="AX70" s="158"/>
      <c r="AY70" s="159">
        <f>AG70-AM70-AW70</f>
        <v>0</v>
      </c>
      <c r="AZ70" s="158">
        <f>AS70+AY70</f>
        <v>0</v>
      </c>
      <c r="BA70" s="160"/>
      <c r="BB70" s="161" t="s">
        <v>41</v>
      </c>
    </row>
    <row r="71" spans="1:54" s="9" customFormat="1" ht="24" customHeight="1">
      <c r="A71" s="117">
        <v>0</v>
      </c>
      <c r="B71" s="213" t="s">
        <v>59</v>
      </c>
      <c r="C71" s="250"/>
      <c r="D71" s="214"/>
      <c r="E71" s="214"/>
      <c r="F71" s="214"/>
      <c r="G71" s="250"/>
      <c r="H71" s="273" t="s">
        <v>40</v>
      </c>
      <c r="I71" s="231"/>
      <c r="J71" s="153">
        <f t="shared" ref="J71:AZ71" si="61">SUBTOTAL(9,J72:J77)</f>
        <v>42291211</v>
      </c>
      <c r="K71" s="162">
        <f t="shared" si="61"/>
        <v>1248</v>
      </c>
      <c r="L71" s="163">
        <f t="shared" si="61"/>
        <v>203323.12980769228</v>
      </c>
      <c r="M71" s="164">
        <f t="shared" si="61"/>
        <v>5.0961538461538582</v>
      </c>
      <c r="N71" s="153">
        <f t="shared" si="61"/>
        <v>35913560.384615473</v>
      </c>
      <c r="O71" s="153">
        <f t="shared" si="61"/>
        <v>8606505.4723958336</v>
      </c>
      <c r="P71" s="153">
        <f t="shared" si="61"/>
        <v>4381530.407692316</v>
      </c>
      <c r="Q71" s="153">
        <f t="shared" si="61"/>
        <v>0</v>
      </c>
      <c r="R71" s="153">
        <f t="shared" si="61"/>
        <v>0</v>
      </c>
      <c r="S71" s="153">
        <f t="shared" si="61"/>
        <v>0</v>
      </c>
      <c r="T71" s="153">
        <f t="shared" si="61"/>
        <v>0</v>
      </c>
      <c r="U71" s="153">
        <f t="shared" si="61"/>
        <v>0</v>
      </c>
      <c r="V71" s="153">
        <f t="shared" si="61"/>
        <v>0</v>
      </c>
      <c r="W71" s="153">
        <f t="shared" si="61"/>
        <v>0</v>
      </c>
      <c r="X71" s="153">
        <f t="shared" si="61"/>
        <v>0</v>
      </c>
      <c r="Y71" s="153">
        <f t="shared" si="61"/>
        <v>0</v>
      </c>
      <c r="Z71" s="153">
        <f t="shared" si="61"/>
        <v>0</v>
      </c>
      <c r="AA71" s="153">
        <f t="shared" si="61"/>
        <v>0</v>
      </c>
      <c r="AB71" s="153">
        <f t="shared" si="61"/>
        <v>0</v>
      </c>
      <c r="AC71" s="153">
        <f t="shared" si="61"/>
        <v>0</v>
      </c>
      <c r="AD71" s="153">
        <f t="shared" si="61"/>
        <v>0</v>
      </c>
      <c r="AE71" s="153">
        <f t="shared" si="61"/>
        <v>0</v>
      </c>
      <c r="AF71" s="153">
        <f t="shared" si="61"/>
        <v>0</v>
      </c>
      <c r="AG71" s="153">
        <f t="shared" si="61"/>
        <v>48901596.264703616</v>
      </c>
      <c r="AH71" s="153">
        <f t="shared" si="61"/>
        <v>0</v>
      </c>
      <c r="AI71" s="153">
        <f t="shared" si="61"/>
        <v>54000000</v>
      </c>
      <c r="AJ71" s="153">
        <f t="shared" si="61"/>
        <v>0</v>
      </c>
      <c r="AK71" s="153">
        <f t="shared" si="61"/>
        <v>0</v>
      </c>
      <c r="AL71" s="153">
        <f t="shared" si="61"/>
        <v>2709510.3879006803</v>
      </c>
      <c r="AM71" s="153">
        <f t="shared" si="61"/>
        <v>135475.51939503403</v>
      </c>
      <c r="AN71" s="153">
        <f t="shared" si="61"/>
        <v>42291211</v>
      </c>
      <c r="AO71" s="165">
        <f t="shared" si="61"/>
        <v>845824.22000000009</v>
      </c>
      <c r="AP71" s="165">
        <f t="shared" si="61"/>
        <v>7400961.9249999989</v>
      </c>
      <c r="AQ71" s="165">
        <f t="shared" si="61"/>
        <v>1268736.3299999998</v>
      </c>
      <c r="AR71" s="165">
        <f t="shared" si="61"/>
        <v>422912.11000000004</v>
      </c>
      <c r="AS71" s="153">
        <f t="shared" si="61"/>
        <v>9938434.5850000009</v>
      </c>
      <c r="AT71" s="166">
        <f t="shared" si="61"/>
        <v>3383296.8800000004</v>
      </c>
      <c r="AU71" s="166">
        <f t="shared" si="61"/>
        <v>634368.16499999992</v>
      </c>
      <c r="AV71" s="167">
        <f t="shared" si="61"/>
        <v>422912.11000000004</v>
      </c>
      <c r="AW71" s="157">
        <f t="shared" si="61"/>
        <v>4440577.1549999993</v>
      </c>
      <c r="AX71" s="168">
        <f t="shared" si="61"/>
        <v>0</v>
      </c>
      <c r="AY71" s="159">
        <f t="shared" si="61"/>
        <v>44325543.590308584</v>
      </c>
      <c r="AZ71" s="168">
        <f t="shared" si="61"/>
        <v>54263978.175308585</v>
      </c>
      <c r="BA71" s="169"/>
      <c r="BB71" s="170" t="s">
        <v>41</v>
      </c>
    </row>
    <row r="72" spans="1:54" s="7" customFormat="1" ht="15.75">
      <c r="A72" s="130">
        <v>71</v>
      </c>
      <c r="B72" s="146">
        <v>61</v>
      </c>
      <c r="C72" s="38">
        <v>61</v>
      </c>
      <c r="D72" s="196" t="s">
        <v>293</v>
      </c>
      <c r="E72" s="200" t="s">
        <v>226</v>
      </c>
      <c r="F72" s="199" t="s">
        <v>60</v>
      </c>
      <c r="G72" s="271"/>
      <c r="H72" s="272"/>
      <c r="I72" s="147" t="s">
        <v>44</v>
      </c>
      <c r="J72" s="148">
        <v>6705299</v>
      </c>
      <c r="K72" s="149">
        <v>208</v>
      </c>
      <c r="L72" s="150">
        <f t="shared" ref="L72:L77" si="62">J72/K72</f>
        <v>32237.014423076922</v>
      </c>
      <c r="M72" s="151">
        <f>VLOOKUP(C72,Payroll!C8:BM81,53,FALSE)/K72</f>
        <v>0.84615384615384803</v>
      </c>
      <c r="N72" s="148">
        <f t="shared" ref="N72:N77" si="63">J72*M72</f>
        <v>5673714.5384615511</v>
      </c>
      <c r="O72" s="148">
        <f>L72*VLOOKUP(C72,Payroll!C8:BM81,63,FALSE)</f>
        <v>2614959.1532852566</v>
      </c>
      <c r="P72" s="148">
        <f>0.7*L72*VLOOKUP(C72,Payroll!C8:BM81,46,FALSE)</f>
        <v>722109.12307692436</v>
      </c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3">
        <f t="shared" ref="AG72:AG77" si="64">SUM(N72:AD72)-SUM(AE72:AF72)</f>
        <v>9010782.8148237318</v>
      </c>
      <c r="AH72" s="148">
        <v>0</v>
      </c>
      <c r="AI72" s="148">
        <f t="shared" ref="AI72:AI77" si="65">AH72*3600000 + 9000000</f>
        <v>9000000</v>
      </c>
      <c r="AJ72" s="148">
        <f t="shared" ref="AJ72:AJ77" si="66">SUM(X72:AD72)</f>
        <v>0</v>
      </c>
      <c r="AK72" s="148"/>
      <c r="AL72" s="148">
        <f t="shared" ref="AL72:AL77" si="67">MAX(0,AG72-SUM(AI72:AK72))</f>
        <v>10782.81482373178</v>
      </c>
      <c r="AM72" s="148">
        <f t="shared" ref="AM72:AM77" si="68">IF(AL72&gt;80000000, AL72 * 35% -9850000, IF(AL72&gt;52000000, AL72 * 30% -5850000, IF(AL72&gt;32000000, AL72 * 25% -3250000, IF(AL72&gt;18000000, AL72 * 20% -1650000, IF(AL72&gt;10000000, AL72 * 15% -750000, IF(AL72&gt;5000000, AL72 * 10% -250000, IF(AL72&gt;0, AL72 * 5%, 0)))))))</f>
        <v>539.14074118658903</v>
      </c>
      <c r="AN72" s="148">
        <f t="shared" ref="AN72:AN77" si="69">J72</f>
        <v>6705299</v>
      </c>
      <c r="AO72" s="154">
        <f t="shared" ref="AO72:AO77" si="70">2%*AN72</f>
        <v>134105.98000000001</v>
      </c>
      <c r="AP72" s="154">
        <f t="shared" ref="AP72:AP77" si="71">17.5%*AN72</f>
        <v>1173427.325</v>
      </c>
      <c r="AQ72" s="154">
        <f t="shared" ref="AQ72:AQ77" si="72">3%*AN72</f>
        <v>201158.97</v>
      </c>
      <c r="AR72" s="154">
        <f t="shared" ref="AR72:AR77" si="73">1%*AN72</f>
        <v>67052.990000000005</v>
      </c>
      <c r="AS72" s="153">
        <f t="shared" ref="AS72:AS77" si="74">23.5%*AN72</f>
        <v>1575745.2649999999</v>
      </c>
      <c r="AT72" s="155">
        <f t="shared" ref="AT72:AT77" si="75">8%*AN72</f>
        <v>536423.92000000004</v>
      </c>
      <c r="AU72" s="155">
        <f t="shared" ref="AU72:AU77" si="76">1.5%*AN72</f>
        <v>100579.485</v>
      </c>
      <c r="AV72" s="156">
        <f t="shared" ref="AV72:AV77" si="77">1%*AN72</f>
        <v>67052.990000000005</v>
      </c>
      <c r="AW72" s="157">
        <f t="shared" ref="AW72:AW77" si="78">10.5%*AN72</f>
        <v>704056.39500000002</v>
      </c>
      <c r="AX72" s="158"/>
      <c r="AY72" s="159">
        <f t="shared" ref="AY72:AY77" si="79">AG72-AM72-AW72</f>
        <v>8306187.279082546</v>
      </c>
      <c r="AZ72" s="158">
        <f t="shared" ref="AZ72:AZ77" si="80">AS72+AY72</f>
        <v>9881932.5440825466</v>
      </c>
      <c r="BA72" s="160"/>
      <c r="BB72" s="161" t="s">
        <v>41</v>
      </c>
    </row>
    <row r="73" spans="1:54" s="7" customFormat="1" ht="15.75">
      <c r="A73" s="130">
        <v>71</v>
      </c>
      <c r="B73" s="146">
        <v>62</v>
      </c>
      <c r="C73" s="38">
        <v>62</v>
      </c>
      <c r="D73" s="196" t="s">
        <v>294</v>
      </c>
      <c r="E73" s="200" t="s">
        <v>227</v>
      </c>
      <c r="F73" s="199" t="s">
        <v>60</v>
      </c>
      <c r="G73" s="269">
        <v>39238</v>
      </c>
      <c r="H73" s="270"/>
      <c r="I73" s="147" t="s">
        <v>44</v>
      </c>
      <c r="J73" s="148">
        <v>11244618</v>
      </c>
      <c r="K73" s="149">
        <v>208</v>
      </c>
      <c r="L73" s="150">
        <f t="shared" si="62"/>
        <v>54060.663461538461</v>
      </c>
      <c r="M73" s="151">
        <f>VLOOKUP(C73,Payroll!C8:BM81,53,FALSE)/K73</f>
        <v>0.84615384615384825</v>
      </c>
      <c r="N73" s="148">
        <f t="shared" si="63"/>
        <v>9514676.7692307923</v>
      </c>
      <c r="O73" s="148">
        <f>L73*VLOOKUP(C73,Payroll!C8:BM81,63,FALSE)</f>
        <v>973091.94230769225</v>
      </c>
      <c r="P73" s="148">
        <f>0.7*L73*VLOOKUP(C73,Payroll!C8:BM81,46,FALSE)</f>
        <v>1210958.8615384637</v>
      </c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  <c r="AG73" s="153">
        <f t="shared" si="64"/>
        <v>11698727.573076949</v>
      </c>
      <c r="AH73" s="148">
        <v>0</v>
      </c>
      <c r="AI73" s="148">
        <f t="shared" si="65"/>
        <v>9000000</v>
      </c>
      <c r="AJ73" s="148">
        <f t="shared" si="66"/>
        <v>0</v>
      </c>
      <c r="AK73" s="148"/>
      <c r="AL73" s="148">
        <f t="shared" si="67"/>
        <v>2698727.5730769485</v>
      </c>
      <c r="AM73" s="148">
        <f t="shared" si="68"/>
        <v>134936.37865384744</v>
      </c>
      <c r="AN73" s="148">
        <f t="shared" si="69"/>
        <v>11244618</v>
      </c>
      <c r="AO73" s="154">
        <f t="shared" si="70"/>
        <v>224892.36000000002</v>
      </c>
      <c r="AP73" s="154">
        <f t="shared" si="71"/>
        <v>1967808.15</v>
      </c>
      <c r="AQ73" s="154">
        <f t="shared" si="72"/>
        <v>337338.54</v>
      </c>
      <c r="AR73" s="154">
        <f t="shared" si="73"/>
        <v>112446.18000000001</v>
      </c>
      <c r="AS73" s="153">
        <f t="shared" si="74"/>
        <v>2642485.23</v>
      </c>
      <c r="AT73" s="155">
        <f t="shared" si="75"/>
        <v>899569.44000000006</v>
      </c>
      <c r="AU73" s="155">
        <f t="shared" si="76"/>
        <v>168669.27</v>
      </c>
      <c r="AV73" s="156">
        <f t="shared" si="77"/>
        <v>112446.18000000001</v>
      </c>
      <c r="AW73" s="157">
        <f t="shared" si="78"/>
        <v>1180684.8899999999</v>
      </c>
      <c r="AX73" s="158"/>
      <c r="AY73" s="159">
        <f t="shared" si="79"/>
        <v>10383106.304423101</v>
      </c>
      <c r="AZ73" s="158">
        <f t="shared" si="80"/>
        <v>13025591.534423102</v>
      </c>
      <c r="BA73" s="160"/>
      <c r="BB73" s="161" t="s">
        <v>41</v>
      </c>
    </row>
    <row r="74" spans="1:54" s="7" customFormat="1" ht="15.75">
      <c r="A74" s="130">
        <v>71</v>
      </c>
      <c r="B74" s="146">
        <v>63</v>
      </c>
      <c r="C74" s="38">
        <v>63</v>
      </c>
      <c r="D74" s="196" t="s">
        <v>295</v>
      </c>
      <c r="E74" s="200" t="s">
        <v>228</v>
      </c>
      <c r="F74" s="199" t="s">
        <v>60</v>
      </c>
      <c r="G74" s="271"/>
      <c r="H74" s="272"/>
      <c r="I74" s="147" t="s">
        <v>44</v>
      </c>
      <c r="J74" s="148">
        <v>7007122</v>
      </c>
      <c r="K74" s="149">
        <v>208</v>
      </c>
      <c r="L74" s="150">
        <f t="shared" si="62"/>
        <v>33688.086538461539</v>
      </c>
      <c r="M74" s="151">
        <f>VLOOKUP(C74,Payroll!C8:BM81,53,FALSE)/K74</f>
        <v>0.8076923076923096</v>
      </c>
      <c r="N74" s="148">
        <f t="shared" si="63"/>
        <v>5659598.538461552</v>
      </c>
      <c r="O74" s="148">
        <f>L74*VLOOKUP(C74,Payroll!C8:BM81,63,FALSE)</f>
        <v>505321.29807692306</v>
      </c>
      <c r="P74" s="148">
        <f>0.7*L74*VLOOKUP(C74,Payroll!C8:BM81,46,FALSE)</f>
        <v>943266.42307692498</v>
      </c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3">
        <f t="shared" si="64"/>
        <v>7108186.2596153999</v>
      </c>
      <c r="AH74" s="148">
        <v>0</v>
      </c>
      <c r="AI74" s="148">
        <f t="shared" si="65"/>
        <v>9000000</v>
      </c>
      <c r="AJ74" s="148">
        <f t="shared" si="66"/>
        <v>0</v>
      </c>
      <c r="AK74" s="148"/>
      <c r="AL74" s="148">
        <f t="shared" si="67"/>
        <v>0</v>
      </c>
      <c r="AM74" s="148">
        <f t="shared" si="68"/>
        <v>0</v>
      </c>
      <c r="AN74" s="148">
        <f t="shared" si="69"/>
        <v>7007122</v>
      </c>
      <c r="AO74" s="154">
        <f t="shared" si="70"/>
        <v>140142.44</v>
      </c>
      <c r="AP74" s="154">
        <f t="shared" si="71"/>
        <v>1226246.3499999999</v>
      </c>
      <c r="AQ74" s="154">
        <f t="shared" si="72"/>
        <v>210213.66</v>
      </c>
      <c r="AR74" s="154">
        <f t="shared" si="73"/>
        <v>70071.22</v>
      </c>
      <c r="AS74" s="153">
        <f t="shared" si="74"/>
        <v>1646673.67</v>
      </c>
      <c r="AT74" s="155">
        <f t="shared" si="75"/>
        <v>560569.76</v>
      </c>
      <c r="AU74" s="155">
        <f t="shared" si="76"/>
        <v>105106.83</v>
      </c>
      <c r="AV74" s="156">
        <f t="shared" si="77"/>
        <v>70071.22</v>
      </c>
      <c r="AW74" s="157">
        <f t="shared" si="78"/>
        <v>735747.80999999994</v>
      </c>
      <c r="AX74" s="158"/>
      <c r="AY74" s="159">
        <f t="shared" si="79"/>
        <v>6372438.4496154003</v>
      </c>
      <c r="AZ74" s="158">
        <f t="shared" si="80"/>
        <v>8019112.1196154002</v>
      </c>
      <c r="BA74" s="160"/>
      <c r="BB74" s="161" t="s">
        <v>41</v>
      </c>
    </row>
    <row r="75" spans="1:54" s="7" customFormat="1" ht="15.75">
      <c r="A75" s="130">
        <v>71</v>
      </c>
      <c r="B75" s="146">
        <v>64</v>
      </c>
      <c r="C75" s="38">
        <v>64</v>
      </c>
      <c r="D75" s="196" t="s">
        <v>296</v>
      </c>
      <c r="E75" s="200" t="s">
        <v>229</v>
      </c>
      <c r="F75" s="199" t="s">
        <v>60</v>
      </c>
      <c r="G75" s="269">
        <v>39237</v>
      </c>
      <c r="H75" s="270"/>
      <c r="I75" s="147" t="s">
        <v>44</v>
      </c>
      <c r="J75" s="148">
        <v>6383675</v>
      </c>
      <c r="K75" s="149">
        <v>208</v>
      </c>
      <c r="L75" s="150">
        <f t="shared" si="62"/>
        <v>30690.745192307691</v>
      </c>
      <c r="M75" s="151">
        <f>VLOOKUP(C75,Payroll!C8:BM81,53,FALSE)/K75</f>
        <v>0.80769230769230949</v>
      </c>
      <c r="N75" s="148">
        <f t="shared" si="63"/>
        <v>5156045.1923077041</v>
      </c>
      <c r="O75" s="148">
        <f>L75*VLOOKUP(C75,Payroll!C8:BM81,63,FALSE)</f>
        <v>752690.52584134613</v>
      </c>
      <c r="P75" s="148">
        <f>0.7*L75*VLOOKUP(C75,Payroll!C8:BM81,46,FALSE)</f>
        <v>859340.86538461701</v>
      </c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3">
        <f t="shared" si="64"/>
        <v>6768076.583533667</v>
      </c>
      <c r="AH75" s="148">
        <v>0</v>
      </c>
      <c r="AI75" s="148">
        <f t="shared" si="65"/>
        <v>9000000</v>
      </c>
      <c r="AJ75" s="148">
        <f t="shared" si="66"/>
        <v>0</v>
      </c>
      <c r="AK75" s="148"/>
      <c r="AL75" s="148">
        <f t="shared" si="67"/>
        <v>0</v>
      </c>
      <c r="AM75" s="148">
        <f t="shared" si="68"/>
        <v>0</v>
      </c>
      <c r="AN75" s="148">
        <f t="shared" si="69"/>
        <v>6383675</v>
      </c>
      <c r="AO75" s="154">
        <f t="shared" si="70"/>
        <v>127673.5</v>
      </c>
      <c r="AP75" s="154">
        <f t="shared" si="71"/>
        <v>1117143.125</v>
      </c>
      <c r="AQ75" s="154">
        <f t="shared" si="72"/>
        <v>191510.25</v>
      </c>
      <c r="AR75" s="154">
        <f t="shared" si="73"/>
        <v>63836.75</v>
      </c>
      <c r="AS75" s="153">
        <f t="shared" si="74"/>
        <v>1500163.625</v>
      </c>
      <c r="AT75" s="155">
        <f t="shared" si="75"/>
        <v>510694</v>
      </c>
      <c r="AU75" s="155">
        <f t="shared" si="76"/>
        <v>95755.125</v>
      </c>
      <c r="AV75" s="156">
        <f t="shared" si="77"/>
        <v>63836.75</v>
      </c>
      <c r="AW75" s="157">
        <f t="shared" si="78"/>
        <v>670285.875</v>
      </c>
      <c r="AX75" s="158"/>
      <c r="AY75" s="159">
        <f t="shared" si="79"/>
        <v>6097790.708533667</v>
      </c>
      <c r="AZ75" s="158">
        <f t="shared" si="80"/>
        <v>7597954.333533667</v>
      </c>
      <c r="BA75" s="160"/>
      <c r="BB75" s="161" t="s">
        <v>41</v>
      </c>
    </row>
    <row r="76" spans="1:54" s="7" customFormat="1" ht="15.75">
      <c r="A76" s="130">
        <v>71</v>
      </c>
      <c r="B76" s="146">
        <v>65</v>
      </c>
      <c r="C76" s="38">
        <v>65</v>
      </c>
      <c r="D76" s="196" t="s">
        <v>297</v>
      </c>
      <c r="E76" s="200" t="s">
        <v>230</v>
      </c>
      <c r="F76" s="199" t="s">
        <v>60</v>
      </c>
      <c r="G76" s="269">
        <v>40000</v>
      </c>
      <c r="H76" s="270"/>
      <c r="I76" s="147" t="s">
        <v>44</v>
      </c>
      <c r="J76" s="148">
        <v>6152716</v>
      </c>
      <c r="K76" s="149">
        <v>208</v>
      </c>
      <c r="L76" s="150">
        <f t="shared" si="62"/>
        <v>29580.365384615383</v>
      </c>
      <c r="M76" s="151">
        <f>VLOOKUP(C76,Payroll!C8:BM81,53,FALSE)/K76</f>
        <v>0.98076923076923306</v>
      </c>
      <c r="N76" s="148">
        <f t="shared" si="63"/>
        <v>6034394.5384615529</v>
      </c>
      <c r="O76" s="148">
        <f>L76*VLOOKUP(C76,Payroll!C8:BM81,63,FALSE)</f>
        <v>2307268.5</v>
      </c>
      <c r="P76" s="148">
        <f>0.7*L76*VLOOKUP(C76,Payroll!C8:BM81,46,FALSE)</f>
        <v>0</v>
      </c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3">
        <f t="shared" si="64"/>
        <v>8341663.0384615529</v>
      </c>
      <c r="AH76" s="148">
        <v>0</v>
      </c>
      <c r="AI76" s="148">
        <f t="shared" si="65"/>
        <v>9000000</v>
      </c>
      <c r="AJ76" s="148">
        <f t="shared" si="66"/>
        <v>0</v>
      </c>
      <c r="AK76" s="148"/>
      <c r="AL76" s="148">
        <f t="shared" si="67"/>
        <v>0</v>
      </c>
      <c r="AM76" s="148">
        <f t="shared" si="68"/>
        <v>0</v>
      </c>
      <c r="AN76" s="148">
        <f t="shared" si="69"/>
        <v>6152716</v>
      </c>
      <c r="AO76" s="154">
        <f t="shared" si="70"/>
        <v>123054.32</v>
      </c>
      <c r="AP76" s="154">
        <f t="shared" si="71"/>
        <v>1076725.3</v>
      </c>
      <c r="AQ76" s="154">
        <f t="shared" si="72"/>
        <v>184581.47999999998</v>
      </c>
      <c r="AR76" s="154">
        <f t="shared" si="73"/>
        <v>61527.16</v>
      </c>
      <c r="AS76" s="153">
        <f t="shared" si="74"/>
        <v>1445888.26</v>
      </c>
      <c r="AT76" s="155">
        <f t="shared" si="75"/>
        <v>492217.28</v>
      </c>
      <c r="AU76" s="155">
        <f t="shared" si="76"/>
        <v>92290.739999999991</v>
      </c>
      <c r="AV76" s="156">
        <f t="shared" si="77"/>
        <v>61527.16</v>
      </c>
      <c r="AW76" s="157">
        <f t="shared" si="78"/>
        <v>646035.17999999993</v>
      </c>
      <c r="AX76" s="158"/>
      <c r="AY76" s="159">
        <f t="shared" si="79"/>
        <v>7695627.8584615532</v>
      </c>
      <c r="AZ76" s="158">
        <f t="shared" si="80"/>
        <v>9141516.118461553</v>
      </c>
      <c r="BA76" s="160"/>
      <c r="BB76" s="161" t="s">
        <v>41</v>
      </c>
    </row>
    <row r="77" spans="1:54" s="7" customFormat="1" ht="15.75">
      <c r="A77" s="130">
        <v>71</v>
      </c>
      <c r="B77" s="146">
        <v>66</v>
      </c>
      <c r="C77" s="38">
        <v>66</v>
      </c>
      <c r="D77" s="196" t="s">
        <v>298</v>
      </c>
      <c r="E77" s="200" t="s">
        <v>231</v>
      </c>
      <c r="F77" s="202" t="s">
        <v>60</v>
      </c>
      <c r="G77" s="271"/>
      <c r="H77" s="272"/>
      <c r="I77" s="147" t="s">
        <v>44</v>
      </c>
      <c r="J77" s="148">
        <v>4797781</v>
      </c>
      <c r="K77" s="149">
        <v>208</v>
      </c>
      <c r="L77" s="150">
        <f t="shared" si="62"/>
        <v>23066.254807692309</v>
      </c>
      <c r="M77" s="151">
        <f>VLOOKUP(C77,Payroll!C8:BM81,53,FALSE)/K77</f>
        <v>0.8076923076923096</v>
      </c>
      <c r="N77" s="148">
        <f t="shared" si="63"/>
        <v>3875130.8076923168</v>
      </c>
      <c r="O77" s="148">
        <f>L77*VLOOKUP(C77,Payroll!C8:BM81,63,FALSE)</f>
        <v>1453174.0528846155</v>
      </c>
      <c r="P77" s="148">
        <f>0.7*L77*VLOOKUP(C77,Payroll!C8:BM81,46,FALSE)</f>
        <v>645855.1346153859</v>
      </c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3">
        <f t="shared" si="64"/>
        <v>5974159.9951923182</v>
      </c>
      <c r="AH77" s="148">
        <v>0</v>
      </c>
      <c r="AI77" s="148">
        <f t="shared" si="65"/>
        <v>9000000</v>
      </c>
      <c r="AJ77" s="148">
        <f t="shared" si="66"/>
        <v>0</v>
      </c>
      <c r="AK77" s="148"/>
      <c r="AL77" s="148">
        <f t="shared" si="67"/>
        <v>0</v>
      </c>
      <c r="AM77" s="148">
        <f t="shared" si="68"/>
        <v>0</v>
      </c>
      <c r="AN77" s="148">
        <f t="shared" si="69"/>
        <v>4797781</v>
      </c>
      <c r="AO77" s="154">
        <f t="shared" si="70"/>
        <v>95955.62</v>
      </c>
      <c r="AP77" s="154">
        <f t="shared" si="71"/>
        <v>839611.67499999993</v>
      </c>
      <c r="AQ77" s="154">
        <f t="shared" si="72"/>
        <v>143933.43</v>
      </c>
      <c r="AR77" s="154">
        <f t="shared" si="73"/>
        <v>47977.81</v>
      </c>
      <c r="AS77" s="153">
        <f t="shared" si="74"/>
        <v>1127478.5349999999</v>
      </c>
      <c r="AT77" s="155">
        <f t="shared" si="75"/>
        <v>383822.48</v>
      </c>
      <c r="AU77" s="155">
        <f t="shared" si="76"/>
        <v>71966.714999999997</v>
      </c>
      <c r="AV77" s="156">
        <f t="shared" si="77"/>
        <v>47977.81</v>
      </c>
      <c r="AW77" s="157">
        <f t="shared" si="78"/>
        <v>503767.005</v>
      </c>
      <c r="AX77" s="158"/>
      <c r="AY77" s="159">
        <f t="shared" si="79"/>
        <v>5470392.9901923183</v>
      </c>
      <c r="AZ77" s="158">
        <f t="shared" si="80"/>
        <v>6597871.5251923185</v>
      </c>
      <c r="BA77" s="160"/>
      <c r="BB77" s="161" t="s">
        <v>41</v>
      </c>
    </row>
    <row r="78" spans="1:54" s="9" customFormat="1" ht="24" customHeight="1">
      <c r="A78" s="117">
        <v>0</v>
      </c>
      <c r="B78" s="213" t="s">
        <v>61</v>
      </c>
      <c r="C78" s="250"/>
      <c r="D78" s="214"/>
      <c r="E78" s="214"/>
      <c r="F78" s="250"/>
      <c r="G78" s="250"/>
      <c r="H78" s="273" t="s">
        <v>40</v>
      </c>
      <c r="I78" s="231"/>
      <c r="J78" s="153">
        <f t="shared" ref="J78:AZ78" si="81">SUBTOTAL(9,J79)</f>
        <v>10515435</v>
      </c>
      <c r="K78" s="162">
        <f t="shared" si="81"/>
        <v>208</v>
      </c>
      <c r="L78" s="163">
        <f t="shared" si="81"/>
        <v>50554.975961538461</v>
      </c>
      <c r="M78" s="164">
        <f t="shared" si="81"/>
        <v>0.8076923076923096</v>
      </c>
      <c r="N78" s="153">
        <f t="shared" si="81"/>
        <v>8493235.9615384825</v>
      </c>
      <c r="O78" s="153">
        <f t="shared" si="81"/>
        <v>758324.63942307688</v>
      </c>
      <c r="P78" s="153">
        <f t="shared" si="81"/>
        <v>1415539.3269230796</v>
      </c>
      <c r="Q78" s="153">
        <f t="shared" si="81"/>
        <v>0</v>
      </c>
      <c r="R78" s="153">
        <f t="shared" si="81"/>
        <v>0</v>
      </c>
      <c r="S78" s="153">
        <f t="shared" si="81"/>
        <v>0</v>
      </c>
      <c r="T78" s="153">
        <f t="shared" si="81"/>
        <v>0</v>
      </c>
      <c r="U78" s="153">
        <f t="shared" si="81"/>
        <v>0</v>
      </c>
      <c r="V78" s="153">
        <f t="shared" si="81"/>
        <v>0</v>
      </c>
      <c r="W78" s="153">
        <f t="shared" si="81"/>
        <v>0</v>
      </c>
      <c r="X78" s="153">
        <f t="shared" si="81"/>
        <v>0</v>
      </c>
      <c r="Y78" s="153">
        <f t="shared" si="81"/>
        <v>0</v>
      </c>
      <c r="Z78" s="153">
        <f t="shared" si="81"/>
        <v>0</v>
      </c>
      <c r="AA78" s="153">
        <f t="shared" si="81"/>
        <v>0</v>
      </c>
      <c r="AB78" s="153">
        <f t="shared" si="81"/>
        <v>0</v>
      </c>
      <c r="AC78" s="153">
        <f t="shared" si="81"/>
        <v>0</v>
      </c>
      <c r="AD78" s="153">
        <f t="shared" si="81"/>
        <v>0</v>
      </c>
      <c r="AE78" s="153">
        <f t="shared" si="81"/>
        <v>0</v>
      </c>
      <c r="AF78" s="153">
        <f t="shared" si="81"/>
        <v>0</v>
      </c>
      <c r="AG78" s="153">
        <f t="shared" si="81"/>
        <v>10667099.927884638</v>
      </c>
      <c r="AH78" s="153">
        <f t="shared" si="81"/>
        <v>0</v>
      </c>
      <c r="AI78" s="153">
        <f t="shared" si="81"/>
        <v>9000000</v>
      </c>
      <c r="AJ78" s="153">
        <f t="shared" si="81"/>
        <v>0</v>
      </c>
      <c r="AK78" s="153">
        <f t="shared" si="81"/>
        <v>0</v>
      </c>
      <c r="AL78" s="153">
        <f t="shared" si="81"/>
        <v>1667099.9278846383</v>
      </c>
      <c r="AM78" s="153">
        <f t="shared" si="81"/>
        <v>83354.996394231915</v>
      </c>
      <c r="AN78" s="153">
        <f t="shared" si="81"/>
        <v>10515435</v>
      </c>
      <c r="AO78" s="165">
        <f t="shared" si="81"/>
        <v>210308.7</v>
      </c>
      <c r="AP78" s="165">
        <f t="shared" si="81"/>
        <v>1840201.1249999998</v>
      </c>
      <c r="AQ78" s="165">
        <f t="shared" si="81"/>
        <v>315463.05</v>
      </c>
      <c r="AR78" s="165">
        <f t="shared" si="81"/>
        <v>105154.35</v>
      </c>
      <c r="AS78" s="153">
        <f t="shared" si="81"/>
        <v>2471127.2249999996</v>
      </c>
      <c r="AT78" s="166">
        <f t="shared" si="81"/>
        <v>841234.8</v>
      </c>
      <c r="AU78" s="166">
        <f t="shared" si="81"/>
        <v>157731.52499999999</v>
      </c>
      <c r="AV78" s="167">
        <f t="shared" si="81"/>
        <v>105154.35</v>
      </c>
      <c r="AW78" s="157">
        <f t="shared" si="81"/>
        <v>1104120.675</v>
      </c>
      <c r="AX78" s="168">
        <f t="shared" si="81"/>
        <v>0</v>
      </c>
      <c r="AY78" s="159">
        <f t="shared" si="81"/>
        <v>9479624.2564904056</v>
      </c>
      <c r="AZ78" s="168">
        <f t="shared" si="81"/>
        <v>11950751.481490405</v>
      </c>
      <c r="BA78" s="169"/>
      <c r="BB78" s="170" t="s">
        <v>41</v>
      </c>
    </row>
    <row r="79" spans="1:54" s="7" customFormat="1" ht="16.5" thickBot="1">
      <c r="A79" s="130">
        <v>78</v>
      </c>
      <c r="B79" s="171">
        <v>67</v>
      </c>
      <c r="C79" s="204">
        <v>63</v>
      </c>
      <c r="D79" s="204" t="s">
        <v>295</v>
      </c>
      <c r="E79" s="205" t="s">
        <v>232</v>
      </c>
      <c r="F79" s="210" t="s">
        <v>61</v>
      </c>
      <c r="G79" s="274">
        <v>40422</v>
      </c>
      <c r="H79" s="275"/>
      <c r="I79" s="172" t="s">
        <v>44</v>
      </c>
      <c r="J79" s="173">
        <v>10515435</v>
      </c>
      <c r="K79" s="174">
        <v>208</v>
      </c>
      <c r="L79" s="175">
        <f>J79/K79</f>
        <v>50554.975961538461</v>
      </c>
      <c r="M79" s="176">
        <f>VLOOKUP(C79,Payroll!C7:BM80,53,FALSE)/K79</f>
        <v>0.8076923076923096</v>
      </c>
      <c r="N79" s="173">
        <f>J79*M79</f>
        <v>8493235.9615384825</v>
      </c>
      <c r="O79" s="173">
        <f>L79*VLOOKUP(C79,Payroll!C7:BM80,63,FALSE)</f>
        <v>758324.63942307688</v>
      </c>
      <c r="P79" s="173">
        <f>0.7*L79*VLOOKUP(C79,Payroll!C79:BM80,46,FALSE)</f>
        <v>1415539.3269230796</v>
      </c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8">
        <f>SUM(N79:AD79)-SUM(AE79:AF79)</f>
        <v>10667099.927884638</v>
      </c>
      <c r="AH79" s="173">
        <v>0</v>
      </c>
      <c r="AI79" s="173">
        <f>AH79*3600000 + 9000000</f>
        <v>9000000</v>
      </c>
      <c r="AJ79" s="173">
        <f>SUM(X79:AD79)</f>
        <v>0</v>
      </c>
      <c r="AK79" s="173"/>
      <c r="AL79" s="173">
        <f>MAX(0,AG79-SUM(AI79:AK79))</f>
        <v>1667099.9278846383</v>
      </c>
      <c r="AM79" s="173">
        <f>IF(AL79&gt;80000000, AL79 * 35% -9850000, IF(AL79&gt;52000000, AL79 * 30% -5850000, IF(AL79&gt;32000000, AL79 * 25% -3250000, IF(AL79&gt;18000000, AL79 * 20% -1650000, IF(AL79&gt;10000000, AL79 * 15% -750000, IF(AL79&gt;5000000, AL79 * 10% -250000, IF(AL79&gt;0, AL79 * 5%, 0)))))))</f>
        <v>83354.996394231915</v>
      </c>
      <c r="AN79" s="173">
        <f>J79</f>
        <v>10515435</v>
      </c>
      <c r="AO79" s="179">
        <f>2%*AN79</f>
        <v>210308.7</v>
      </c>
      <c r="AP79" s="179">
        <f>17.5%*AN79</f>
        <v>1840201.1249999998</v>
      </c>
      <c r="AQ79" s="179">
        <f>3%*AN79</f>
        <v>315463.05</v>
      </c>
      <c r="AR79" s="179">
        <f>1%*AN79</f>
        <v>105154.35</v>
      </c>
      <c r="AS79" s="178">
        <f>23.5%*AN79</f>
        <v>2471127.2249999996</v>
      </c>
      <c r="AT79" s="180">
        <f>8%*AN79</f>
        <v>841234.8</v>
      </c>
      <c r="AU79" s="180">
        <f>1.5%*AN79</f>
        <v>157731.52499999999</v>
      </c>
      <c r="AV79" s="181">
        <f>1%*AN79</f>
        <v>105154.35</v>
      </c>
      <c r="AW79" s="182">
        <f>10.5%*AN79</f>
        <v>1104120.675</v>
      </c>
      <c r="AX79" s="183"/>
      <c r="AY79" s="184">
        <f>AG79-AM79-AW79</f>
        <v>9479624.2564904056</v>
      </c>
      <c r="AZ79" s="183">
        <f>AS79+AY79</f>
        <v>11950751.481490405</v>
      </c>
      <c r="BA79" s="185"/>
      <c r="BB79" s="186" t="s">
        <v>41</v>
      </c>
    </row>
    <row r="80" spans="1:54" ht="25.5" customHeight="1">
      <c r="A80" s="11"/>
      <c r="B80" s="187"/>
      <c r="C80" s="187"/>
      <c r="D80" s="187"/>
      <c r="E80" s="187"/>
      <c r="F80" s="70"/>
      <c r="G80" s="71"/>
      <c r="H80" s="188" t="s">
        <v>63</v>
      </c>
      <c r="I80" s="73"/>
      <c r="J80" s="189">
        <f t="shared" ref="J80:AZ80" si="82">SUBTOTAL(9,J7:J79)</f>
        <v>425262349</v>
      </c>
      <c r="K80" s="190">
        <f t="shared" si="82"/>
        <v>13784</v>
      </c>
      <c r="L80" s="191">
        <f t="shared" si="82"/>
        <v>2060626.1827991458</v>
      </c>
      <c r="M80" s="191">
        <f t="shared" si="82"/>
        <v>55.267313034188135</v>
      </c>
      <c r="N80" s="192">
        <f t="shared" si="82"/>
        <v>353577873.64387369</v>
      </c>
      <c r="O80" s="192">
        <f t="shared" si="82"/>
        <v>65001476.788458332</v>
      </c>
      <c r="P80" s="192">
        <f t="shared" si="82"/>
        <v>48928749.086837694</v>
      </c>
      <c r="Q80" s="190">
        <f t="shared" si="82"/>
        <v>0</v>
      </c>
      <c r="R80" s="190">
        <f t="shared" si="82"/>
        <v>0</v>
      </c>
      <c r="S80" s="190">
        <f t="shared" si="82"/>
        <v>0</v>
      </c>
      <c r="T80" s="190">
        <f t="shared" si="82"/>
        <v>0</v>
      </c>
      <c r="U80" s="190">
        <f t="shared" si="82"/>
        <v>0</v>
      </c>
      <c r="V80" s="190">
        <f t="shared" si="82"/>
        <v>0</v>
      </c>
      <c r="W80" s="190">
        <f t="shared" si="82"/>
        <v>0</v>
      </c>
      <c r="X80" s="190">
        <f t="shared" si="82"/>
        <v>0</v>
      </c>
      <c r="Y80" s="190">
        <f t="shared" si="82"/>
        <v>0</v>
      </c>
      <c r="Z80" s="190">
        <f t="shared" si="82"/>
        <v>0</v>
      </c>
      <c r="AA80" s="190">
        <f t="shared" si="82"/>
        <v>0</v>
      </c>
      <c r="AB80" s="190">
        <f t="shared" si="82"/>
        <v>0</v>
      </c>
      <c r="AC80" s="190">
        <f t="shared" si="82"/>
        <v>0</v>
      </c>
      <c r="AD80" s="190">
        <f t="shared" si="82"/>
        <v>0</v>
      </c>
      <c r="AE80" s="190">
        <f t="shared" si="82"/>
        <v>0</v>
      </c>
      <c r="AF80" s="190">
        <f t="shared" si="82"/>
        <v>0</v>
      </c>
      <c r="AG80" s="192">
        <f t="shared" si="82"/>
        <v>467508099.51916963</v>
      </c>
      <c r="AH80" s="190">
        <f t="shared" si="82"/>
        <v>0</v>
      </c>
      <c r="AI80" s="190">
        <f t="shared" si="82"/>
        <v>603000000</v>
      </c>
      <c r="AJ80" s="190">
        <f t="shared" si="82"/>
        <v>0</v>
      </c>
      <c r="AK80" s="190">
        <f t="shared" si="82"/>
        <v>0</v>
      </c>
      <c r="AL80" s="192">
        <f t="shared" si="82"/>
        <v>38401442.133694172</v>
      </c>
      <c r="AM80" s="192">
        <f t="shared" si="82"/>
        <v>2940915.4836077918</v>
      </c>
      <c r="AN80" s="190">
        <f t="shared" si="82"/>
        <v>425262349</v>
      </c>
      <c r="AO80" s="190">
        <f t="shared" si="82"/>
        <v>8505246.9800000042</v>
      </c>
      <c r="AP80" s="190">
        <f t="shared" si="82"/>
        <v>74420911.074999988</v>
      </c>
      <c r="AQ80" s="190">
        <f t="shared" si="82"/>
        <v>12757870.470000001</v>
      </c>
      <c r="AR80" s="190">
        <f t="shared" si="82"/>
        <v>4252623.4900000021</v>
      </c>
      <c r="AS80" s="190">
        <f t="shared" si="82"/>
        <v>99936652.015000015</v>
      </c>
      <c r="AT80" s="190">
        <f t="shared" si="82"/>
        <v>34020987.920000017</v>
      </c>
      <c r="AU80" s="190">
        <f t="shared" si="82"/>
        <v>6378935.2350000003</v>
      </c>
      <c r="AV80" s="190">
        <f t="shared" si="82"/>
        <v>4252623.4900000021</v>
      </c>
      <c r="AW80" s="190">
        <f t="shared" si="82"/>
        <v>44652546.644999996</v>
      </c>
      <c r="AX80" s="190">
        <f t="shared" si="82"/>
        <v>0</v>
      </c>
      <c r="AY80" s="193">
        <f t="shared" si="82"/>
        <v>419914637.39056194</v>
      </c>
      <c r="AZ80" s="192">
        <f t="shared" si="82"/>
        <v>519851289.40556198</v>
      </c>
      <c r="BA80" s="194"/>
      <c r="BB80" s="11"/>
    </row>
  </sheetData>
  <mergeCells count="113">
    <mergeCell ref="N4:N5"/>
    <mergeCell ref="O4:O5"/>
    <mergeCell ref="P4:P5"/>
    <mergeCell ref="Q4:Q5"/>
    <mergeCell ref="R4:AC4"/>
    <mergeCell ref="AD4:AD5"/>
    <mergeCell ref="AE4:AE5"/>
    <mergeCell ref="AF4:AF5"/>
    <mergeCell ref="AG4:AG5"/>
    <mergeCell ref="AZ4:AZ5"/>
    <mergeCell ref="BA4:BA5"/>
    <mergeCell ref="B1:BB1"/>
    <mergeCell ref="B2:BA2"/>
    <mergeCell ref="K4:K5"/>
    <mergeCell ref="J4:J5"/>
    <mergeCell ref="I4:I5"/>
    <mergeCell ref="G4:H5"/>
    <mergeCell ref="L4:L5"/>
    <mergeCell ref="F4:F5"/>
    <mergeCell ref="M4:M5"/>
    <mergeCell ref="B4:B5"/>
    <mergeCell ref="E4:E5"/>
    <mergeCell ref="C4:C5"/>
    <mergeCell ref="D4:D5"/>
    <mergeCell ref="AH4:AH5"/>
    <mergeCell ref="AI4:AK4"/>
    <mergeCell ref="AL4:AL5"/>
    <mergeCell ref="AM4:AM5"/>
    <mergeCell ref="AN4:AN5"/>
    <mergeCell ref="AO4:AS4"/>
    <mergeCell ref="AT4:AW4"/>
    <mergeCell ref="AX4:AX5"/>
    <mergeCell ref="AY4:AY5"/>
    <mergeCell ref="G6:H6"/>
    <mergeCell ref="B7:G7"/>
    <mergeCell ref="H7:I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H37:I37"/>
    <mergeCell ref="B37:G37"/>
    <mergeCell ref="G38:H38"/>
    <mergeCell ref="G39:H39"/>
    <mergeCell ref="G40:H40"/>
    <mergeCell ref="G41:H41"/>
    <mergeCell ref="G42:H42"/>
    <mergeCell ref="G43:H43"/>
    <mergeCell ref="G44:H44"/>
    <mergeCell ref="B45:G45"/>
    <mergeCell ref="H45:I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73:H73"/>
    <mergeCell ref="G74:H74"/>
    <mergeCell ref="G75:H75"/>
    <mergeCell ref="G76:H76"/>
    <mergeCell ref="G77:H77"/>
    <mergeCell ref="B78:G78"/>
    <mergeCell ref="H78:I78"/>
    <mergeCell ref="G79:H79"/>
    <mergeCell ref="G66:H66"/>
    <mergeCell ref="G67:H67"/>
    <mergeCell ref="G68:H68"/>
    <mergeCell ref="B69:G69"/>
    <mergeCell ref="H69:I69"/>
    <mergeCell ref="G70:H70"/>
    <mergeCell ref="B71:G71"/>
    <mergeCell ref="H71:I71"/>
    <mergeCell ref="G72:H72"/>
  </mergeCells>
  <conditionalFormatting sqref="H7:I79 AV7:BA79">
    <cfRule type="expression" dxfId="16" priority="14">
      <formula>$BB7="I"</formula>
    </cfRule>
    <cfRule type="expression" dxfId="15" priority="16">
      <formula>$BB7="IH"</formula>
    </cfRule>
  </conditionalFormatting>
  <conditionalFormatting sqref="AX7:AZ79">
    <cfRule type="expression" dxfId="14" priority="18">
      <formula>$BB7="P"</formula>
    </cfRule>
    <cfRule type="expression" dxfId="13" priority="19">
      <formula>$BB7="PH"</formula>
    </cfRule>
  </conditionalFormatting>
  <conditionalFormatting sqref="B7:BA79">
    <cfRule type="expression" dxfId="12" priority="25">
      <formula>AND(MOD(ROW(),2)=0,$BB7)</formula>
    </cfRule>
  </conditionalFormatting>
  <conditionalFormatting sqref="E8:E36">
    <cfRule type="expression" dxfId="11" priority="12">
      <formula>AND(MOD(ROW(),2)=0,$BB8)</formula>
    </cfRule>
  </conditionalFormatting>
  <conditionalFormatting sqref="E38:E44">
    <cfRule type="expression" dxfId="10" priority="11">
      <formula>AND(MOD(ROW(),2)=0,$BB38)</formula>
    </cfRule>
  </conditionalFormatting>
  <conditionalFormatting sqref="E46:E68">
    <cfRule type="expression" dxfId="9" priority="10">
      <formula>AND(MOD(ROW(),2)=0,$BB46)</formula>
    </cfRule>
  </conditionalFormatting>
  <conditionalFormatting sqref="E70">
    <cfRule type="expression" dxfId="8" priority="9">
      <formula>AND(MOD(ROW(),2)=0,$BB70)</formula>
    </cfRule>
  </conditionalFormatting>
  <conditionalFormatting sqref="E72:E77">
    <cfRule type="expression" dxfId="7" priority="8">
      <formula>AND(MOD(ROW(),2)=0,$BB72)</formula>
    </cfRule>
  </conditionalFormatting>
  <conditionalFormatting sqref="E79">
    <cfRule type="expression" dxfId="6" priority="7">
      <formula>AND(MOD(ROW(),2)=0,$BB79)</formula>
    </cfRule>
  </conditionalFormatting>
  <conditionalFormatting sqref="C8:D36">
    <cfRule type="expression" dxfId="5" priority="6">
      <formula>AND(MOD(ROW(),2)=0, AND(C$6&lt;&gt;"  CN",C$6&lt;&gt;" "))</formula>
    </cfRule>
  </conditionalFormatting>
  <conditionalFormatting sqref="C38:D44">
    <cfRule type="expression" dxfId="4" priority="5">
      <formula>AND(MOD(ROW(),2)=0, AND(C$6&lt;&gt;"  CN",C$6&lt;&gt;" "))</formula>
    </cfRule>
  </conditionalFormatting>
  <conditionalFormatting sqref="C46:D68">
    <cfRule type="expression" dxfId="3" priority="4">
      <formula>AND(MOD(ROW(),2)=0, AND(C$6&lt;&gt;"  CN",C$6&lt;&gt;" "))</formula>
    </cfRule>
  </conditionalFormatting>
  <conditionalFormatting sqref="C70:D70">
    <cfRule type="expression" dxfId="2" priority="3">
      <formula>AND(MOD(ROW(),2)=0, AND(C$6&lt;&gt;"  CN",C$6&lt;&gt;" "))</formula>
    </cfRule>
  </conditionalFormatting>
  <conditionalFormatting sqref="C72:D77">
    <cfRule type="expression" dxfId="1" priority="2">
      <formula>AND(MOD(ROW(),2)=0, AND(C$6&lt;&gt;"  CN",C$6&lt;&gt;" "))</formula>
    </cfRule>
  </conditionalFormatting>
  <conditionalFormatting sqref="C79:D79">
    <cfRule type="expression" dxfId="0" priority="1">
      <formula>AND(MOD(ROW(),2)=0, AND(C$6&lt;&gt;"  CN",C$6&lt;&gt;" "))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Salary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2020-04-09T00:05:04Z</dcterms:modified>
</cp:coreProperties>
</file>