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png" ContentType="image/png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4615" windowHeight="13485"/>
  </bookViews>
  <sheets>
    <sheet name="03.DASHBOARDS" sheetId="6" r:id="rId1"/>
    <sheet name=" TIMESHEET" sheetId="9" r:id="rId2"/>
    <sheet name="01.DATA" sheetId="7" r:id="rId3"/>
    <sheet name="02.Chart" sheetId="8" r:id="rId4"/>
  </sheets>
  <definedNames>
    <definedName name="_xlnm._FilterDatabase" localSheetId="1" hidden="1">' TIMESHEET'!$B$6:$BN$6</definedName>
  </definedNames>
  <calcPr calcId="124519"/>
  <pivotCaches>
    <pivotCache cacheId="6" r:id="rId5"/>
  </pivotCaches>
  <extLst>
    <ext uri="GoogleSheetsCustomDataVersion1">
      <go:sheetsCustomData xmlns:go="http://customooxmlschemas.google.com/" r:id="" roundtripDataSignature="AMtx7mgiGWRocxJ/ib18wyY2vK6BIWJaNw=="/>
    </ext>
  </extLst>
</workbook>
</file>

<file path=xl/calcChain.xml><?xml version="1.0" encoding="utf-8"?>
<calcChain xmlns="http://schemas.openxmlformats.org/spreadsheetml/2006/main">
  <c r="BM80" i="9"/>
  <c r="BL80"/>
  <c r="BE80"/>
  <c r="BD80"/>
  <c r="AO80"/>
  <c r="BC80" s="1"/>
  <c r="BM79"/>
  <c r="BL79"/>
  <c r="BL78" s="1"/>
  <c r="BE79"/>
  <c r="BE78" s="1"/>
  <c r="BD79"/>
  <c r="BC79"/>
  <c r="AO79"/>
  <c r="BM78"/>
  <c r="BD78"/>
  <c r="BC78"/>
  <c r="AO78"/>
  <c r="BM77"/>
  <c r="BL77"/>
  <c r="BE77"/>
  <c r="BD77"/>
  <c r="AO77"/>
  <c r="BC77" s="1"/>
  <c r="BM76"/>
  <c r="BL76"/>
  <c r="BE76"/>
  <c r="BD76"/>
  <c r="AO76"/>
  <c r="BC76" s="1"/>
  <c r="BM75"/>
  <c r="BL75"/>
  <c r="BE75"/>
  <c r="BD75"/>
  <c r="BC75"/>
  <c r="AO75"/>
  <c r="BM74"/>
  <c r="BL74"/>
  <c r="BE74"/>
  <c r="BD74"/>
  <c r="BD71" s="1"/>
  <c r="AO74"/>
  <c r="BC74" s="1"/>
  <c r="BM73"/>
  <c r="BL73"/>
  <c r="BE73"/>
  <c r="BD73"/>
  <c r="AO73"/>
  <c r="BC73" s="1"/>
  <c r="BM72"/>
  <c r="BM71" s="1"/>
  <c r="BL72"/>
  <c r="BE72"/>
  <c r="BD72"/>
  <c r="AO72"/>
  <c r="BC72" s="1"/>
  <c r="BL71"/>
  <c r="BE71"/>
  <c r="AO71"/>
  <c r="BM70"/>
  <c r="BL70"/>
  <c r="BL69" s="1"/>
  <c r="BE70"/>
  <c r="BD70"/>
  <c r="BD69" s="1"/>
  <c r="AO70"/>
  <c r="BC70" s="1"/>
  <c r="BC69" s="1"/>
  <c r="BM69"/>
  <c r="BE69"/>
  <c r="AO69"/>
  <c r="BM68"/>
  <c r="BL68"/>
  <c r="BE68"/>
  <c r="BD68"/>
  <c r="AO68"/>
  <c r="BC68" s="1"/>
  <c r="BM67"/>
  <c r="BL67"/>
  <c r="BE67"/>
  <c r="BD67"/>
  <c r="AO67"/>
  <c r="BC67" s="1"/>
  <c r="BM66"/>
  <c r="BL66"/>
  <c r="BE66"/>
  <c r="BD66"/>
  <c r="AO66"/>
  <c r="BC66" s="1"/>
  <c r="BM65"/>
  <c r="BL65"/>
  <c r="BE65"/>
  <c r="BD65"/>
  <c r="AO65"/>
  <c r="BC65" s="1"/>
  <c r="BM64"/>
  <c r="BL64"/>
  <c r="BE64"/>
  <c r="BD64"/>
  <c r="AO64"/>
  <c r="BC64" s="1"/>
  <c r="BM63"/>
  <c r="BL63"/>
  <c r="BE63"/>
  <c r="BD63"/>
  <c r="AO63"/>
  <c r="BC63" s="1"/>
  <c r="BM62"/>
  <c r="BL62"/>
  <c r="BE62"/>
  <c r="BD62"/>
  <c r="AO62"/>
  <c r="BC62" s="1"/>
  <c r="BM61"/>
  <c r="BL61"/>
  <c r="BE61"/>
  <c r="BD61"/>
  <c r="AO61"/>
  <c r="BC61" s="1"/>
  <c r="BM60"/>
  <c r="BL60"/>
  <c r="BE60"/>
  <c r="BD60"/>
  <c r="AO60"/>
  <c r="BC60" s="1"/>
  <c r="BM59"/>
  <c r="BL59"/>
  <c r="BE59"/>
  <c r="BD59"/>
  <c r="AO59"/>
  <c r="BC59" s="1"/>
  <c r="BM58"/>
  <c r="BL58"/>
  <c r="BE58"/>
  <c r="BD58"/>
  <c r="AO58"/>
  <c r="BC58" s="1"/>
  <c r="BM57"/>
  <c r="BL57"/>
  <c r="BE57"/>
  <c r="BD57"/>
  <c r="AO57"/>
  <c r="BC57" s="1"/>
  <c r="BM56"/>
  <c r="BL56"/>
  <c r="BE56"/>
  <c r="BD56"/>
  <c r="AO56"/>
  <c r="BC56" s="1"/>
  <c r="BM55"/>
  <c r="BL55"/>
  <c r="BE55"/>
  <c r="BD55"/>
  <c r="AO55"/>
  <c r="BC55" s="1"/>
  <c r="BM54"/>
  <c r="BL54"/>
  <c r="BE54"/>
  <c r="BD54"/>
  <c r="AO54"/>
  <c r="BC54" s="1"/>
  <c r="BM53"/>
  <c r="BL53"/>
  <c r="BE53"/>
  <c r="BD53"/>
  <c r="AO53"/>
  <c r="BC53" s="1"/>
  <c r="BM52"/>
  <c r="BL52"/>
  <c r="BE52"/>
  <c r="BD52"/>
  <c r="AO52"/>
  <c r="BC52" s="1"/>
  <c r="BM51"/>
  <c r="BL51"/>
  <c r="BE51"/>
  <c r="BD51"/>
  <c r="AO51"/>
  <c r="BC51" s="1"/>
  <c r="BM50"/>
  <c r="BL50"/>
  <c r="BE50"/>
  <c r="BD50"/>
  <c r="AO50"/>
  <c r="BC50" s="1"/>
  <c r="BM49"/>
  <c r="BL49"/>
  <c r="BE49"/>
  <c r="BD49"/>
  <c r="AO49"/>
  <c r="BC49" s="1"/>
  <c r="BM48"/>
  <c r="BL48"/>
  <c r="BE48"/>
  <c r="BD48"/>
  <c r="AO48"/>
  <c r="BC48" s="1"/>
  <c r="BM47"/>
  <c r="BL47"/>
  <c r="BL45" s="1"/>
  <c r="BE47"/>
  <c r="BE45" s="1"/>
  <c r="BD47"/>
  <c r="BC47"/>
  <c r="AO47"/>
  <c r="BM46"/>
  <c r="BL46"/>
  <c r="BE46"/>
  <c r="BD46"/>
  <c r="BD45" s="1"/>
  <c r="AO46"/>
  <c r="BC46" s="1"/>
  <c r="BM45"/>
  <c r="AO45"/>
  <c r="BM44"/>
  <c r="BL44"/>
  <c r="BE44"/>
  <c r="BD44"/>
  <c r="BC44"/>
  <c r="AO44"/>
  <c r="BM43"/>
  <c r="BL43"/>
  <c r="BE43"/>
  <c r="BD43"/>
  <c r="BC43"/>
  <c r="AO43"/>
  <c r="BM42"/>
  <c r="BL42"/>
  <c r="BE42"/>
  <c r="BD42"/>
  <c r="AO42"/>
  <c r="BC42" s="1"/>
  <c r="BM41"/>
  <c r="BL41"/>
  <c r="BE41"/>
  <c r="BD41"/>
  <c r="AO41"/>
  <c r="BC41" s="1"/>
  <c r="BM40"/>
  <c r="BL40"/>
  <c r="BE40"/>
  <c r="BE37" s="1"/>
  <c r="BD40"/>
  <c r="AO40"/>
  <c r="BC40" s="1"/>
  <c r="BM39"/>
  <c r="BL39"/>
  <c r="BE39"/>
  <c r="BD39"/>
  <c r="BC39"/>
  <c r="AO39"/>
  <c r="BM38"/>
  <c r="BL38"/>
  <c r="BE38"/>
  <c r="BD38"/>
  <c r="AO38"/>
  <c r="BC38" s="1"/>
  <c r="BM37"/>
  <c r="BL37"/>
  <c r="BD37"/>
  <c r="AO37"/>
  <c r="BM36"/>
  <c r="BL36"/>
  <c r="BE36"/>
  <c r="BD36"/>
  <c r="AO36"/>
  <c r="BC36" s="1"/>
  <c r="BM35"/>
  <c r="BL35"/>
  <c r="BE35"/>
  <c r="BD35"/>
  <c r="BC35"/>
  <c r="AO35"/>
  <c r="BM34"/>
  <c r="BL34"/>
  <c r="BE34"/>
  <c r="BD34"/>
  <c r="BC34"/>
  <c r="AO34"/>
  <c r="BM33"/>
  <c r="BL33"/>
  <c r="BE33"/>
  <c r="BD33"/>
  <c r="BC33"/>
  <c r="AO33"/>
  <c r="BM32"/>
  <c r="BL32"/>
  <c r="BE32"/>
  <c r="BD32"/>
  <c r="AO32"/>
  <c r="BC32" s="1"/>
  <c r="BM31"/>
  <c r="BL31"/>
  <c r="BE31"/>
  <c r="BD31"/>
  <c r="BC31"/>
  <c r="AO31"/>
  <c r="BM30"/>
  <c r="BL30"/>
  <c r="BE30"/>
  <c r="BD30"/>
  <c r="BC30"/>
  <c r="AO30"/>
  <c r="BM29"/>
  <c r="BL29"/>
  <c r="BE29"/>
  <c r="BD29"/>
  <c r="BC29"/>
  <c r="AO29"/>
  <c r="BM28"/>
  <c r="BL28"/>
  <c r="BE28"/>
  <c r="BD28"/>
  <c r="BC28"/>
  <c r="AO28"/>
  <c r="BM27"/>
  <c r="BL27"/>
  <c r="BE27"/>
  <c r="BD27"/>
  <c r="BC27"/>
  <c r="AO27"/>
  <c r="BM26"/>
  <c r="BL26"/>
  <c r="BE26"/>
  <c r="BD26"/>
  <c r="BC26"/>
  <c r="AO26"/>
  <c r="BM25"/>
  <c r="BL25"/>
  <c r="BE25"/>
  <c r="BD25"/>
  <c r="BC25"/>
  <c r="AO25"/>
  <c r="BM24"/>
  <c r="BL24"/>
  <c r="BE24"/>
  <c r="BD24"/>
  <c r="BC24"/>
  <c r="AO24"/>
  <c r="BM23"/>
  <c r="BL23"/>
  <c r="BE23"/>
  <c r="BD23"/>
  <c r="BC23"/>
  <c r="AO23"/>
  <c r="BM22"/>
  <c r="BL22"/>
  <c r="BE22"/>
  <c r="BD22"/>
  <c r="BC22"/>
  <c r="AO22"/>
  <c r="BM21"/>
  <c r="BL21"/>
  <c r="BE21"/>
  <c r="BD21"/>
  <c r="BC21"/>
  <c r="AO21"/>
  <c r="BM20"/>
  <c r="BL20"/>
  <c r="BE20"/>
  <c r="BD20"/>
  <c r="BC20"/>
  <c r="AO20"/>
  <c r="BM19"/>
  <c r="BL19"/>
  <c r="BE19"/>
  <c r="BD19"/>
  <c r="BC19"/>
  <c r="AO19"/>
  <c r="BM18"/>
  <c r="BL18"/>
  <c r="BE18"/>
  <c r="BD18"/>
  <c r="AO18"/>
  <c r="BC18" s="1"/>
  <c r="BM17"/>
  <c r="BL17"/>
  <c r="BE17"/>
  <c r="BD17"/>
  <c r="BC17"/>
  <c r="AO17"/>
  <c r="BM16"/>
  <c r="BL16"/>
  <c r="BE16"/>
  <c r="BD16"/>
  <c r="BC16"/>
  <c r="AO16"/>
  <c r="BM15"/>
  <c r="BL15"/>
  <c r="BE15"/>
  <c r="BD15"/>
  <c r="BC15"/>
  <c r="AO15"/>
  <c r="BM14"/>
  <c r="BL14"/>
  <c r="BE14"/>
  <c r="BD14"/>
  <c r="BC14"/>
  <c r="AO14"/>
  <c r="BM13"/>
  <c r="BL13"/>
  <c r="BE13"/>
  <c r="BD13"/>
  <c r="BC13"/>
  <c r="AO13"/>
  <c r="BM12"/>
  <c r="BL12"/>
  <c r="BE12"/>
  <c r="BD12"/>
  <c r="AO12"/>
  <c r="BC12" s="1"/>
  <c r="BM11"/>
  <c r="BL11"/>
  <c r="BE11"/>
  <c r="BD11"/>
  <c r="AO11"/>
  <c r="BC11" s="1"/>
  <c r="BC7" s="1"/>
  <c r="BM10"/>
  <c r="BL10"/>
  <c r="BE10"/>
  <c r="BD10"/>
  <c r="BC10"/>
  <c r="AO10"/>
  <c r="BM9"/>
  <c r="BL9"/>
  <c r="BE9"/>
  <c r="BD9"/>
  <c r="BC9"/>
  <c r="AO9"/>
  <c r="BM8"/>
  <c r="BL8"/>
  <c r="BL7" s="1"/>
  <c r="BE8"/>
  <c r="BD8"/>
  <c r="BC8"/>
  <c r="AO8"/>
  <c r="BM7"/>
  <c r="BE7"/>
  <c r="BD7"/>
  <c r="AO7"/>
  <c r="J5"/>
  <c r="J6" s="1"/>
  <c r="BC37" l="1"/>
  <c r="BC45"/>
  <c r="BC71"/>
  <c r="K5"/>
  <c r="L5" l="1"/>
  <c r="K6"/>
  <c r="M5" l="1"/>
  <c r="L6"/>
  <c r="M6" l="1"/>
  <c r="N5"/>
  <c r="N6" l="1"/>
  <c r="O5"/>
  <c r="O6" l="1"/>
  <c r="P5"/>
  <c r="P6" l="1"/>
  <c r="Q5"/>
  <c r="Q6" l="1"/>
  <c r="R5"/>
  <c r="R6" l="1"/>
  <c r="S5"/>
  <c r="T5" l="1"/>
  <c r="S6"/>
  <c r="U5" l="1"/>
  <c r="T6"/>
  <c r="U6" l="1"/>
  <c r="V5"/>
  <c r="V6" l="1"/>
  <c r="W5"/>
  <c r="W6" l="1"/>
  <c r="X5"/>
  <c r="X6" l="1"/>
  <c r="Y5"/>
  <c r="Y6" l="1"/>
  <c r="Z5"/>
  <c r="Z6" l="1"/>
  <c r="AA5"/>
  <c r="AB5" l="1"/>
  <c r="AA6"/>
  <c r="AC5" l="1"/>
  <c r="AB6"/>
  <c r="AC6" l="1"/>
  <c r="AD5"/>
  <c r="AD6" l="1"/>
  <c r="AE5"/>
  <c r="AE6" l="1"/>
  <c r="AF5"/>
  <c r="AF6" l="1"/>
  <c r="AG5"/>
  <c r="AG6" l="1"/>
  <c r="AH5"/>
  <c r="AH6" l="1"/>
  <c r="AI5"/>
  <c r="AJ5" l="1"/>
  <c r="AI6"/>
  <c r="AK5" l="1"/>
  <c r="AJ6"/>
  <c r="AK6" l="1"/>
  <c r="AL5"/>
  <c r="AL6" l="1"/>
  <c r="AM5"/>
  <c r="AM6" l="1"/>
  <c r="AN5"/>
  <c r="AN6" s="1"/>
  <c r="BR20" i="7" l="1"/>
  <c r="BR21"/>
  <c r="BR22"/>
  <c r="BR23"/>
  <c r="BR24"/>
  <c r="BR25"/>
  <c r="BR26"/>
  <c r="BR27"/>
  <c r="BR28"/>
  <c r="BR29"/>
  <c r="BR30"/>
  <c r="BR31"/>
  <c r="BR32"/>
  <c r="BR33"/>
  <c r="BR34"/>
  <c r="BR35"/>
  <c r="BR36"/>
  <c r="BR37"/>
  <c r="BR9"/>
  <c r="BR10"/>
  <c r="BR11"/>
  <c r="BR12"/>
  <c r="BR13"/>
  <c r="BR14"/>
  <c r="BR15"/>
  <c r="BR16"/>
  <c r="BR17"/>
  <c r="BR18"/>
  <c r="BR19"/>
  <c r="BR8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14"/>
  <c r="BP13"/>
  <c r="BP12"/>
  <c r="BP11"/>
  <c r="BP10"/>
  <c r="BP9"/>
  <c r="BP8"/>
  <c r="BS37" a="1"/>
  <c r="BS37" s="1"/>
  <c r="BS36" a="1"/>
  <c r="BS36" s="1"/>
  <c r="BS35" a="1"/>
  <c r="BS35" s="1"/>
  <c r="BS34" a="1"/>
  <c r="BS34" s="1"/>
  <c r="BS33" a="1"/>
  <c r="BS33" s="1"/>
  <c r="BS32" a="1"/>
  <c r="BS32" s="1"/>
  <c r="BS31" a="1"/>
  <c r="BS31" s="1"/>
  <c r="BS30" a="1"/>
  <c r="BS30" s="1"/>
  <c r="BS29" a="1"/>
  <c r="BS29" s="1"/>
  <c r="BS28" a="1"/>
  <c r="BS28" s="1"/>
  <c r="BS27" a="1"/>
  <c r="BS27" s="1"/>
  <c r="BS26" a="1"/>
  <c r="BS26" s="1"/>
  <c r="BS25" a="1"/>
  <c r="BS25" s="1"/>
  <c r="BS24" a="1"/>
  <c r="BS24" s="1"/>
  <c r="BS23" a="1"/>
  <c r="BS23" s="1"/>
  <c r="BS22" a="1"/>
  <c r="BS22" s="1"/>
  <c r="BS21" a="1"/>
  <c r="BS21" s="1"/>
  <c r="BS20" a="1"/>
  <c r="BS20" s="1"/>
  <c r="BS19" a="1"/>
  <c r="BS19" s="1"/>
  <c r="BS18" a="1"/>
  <c r="BS18" s="1"/>
  <c r="BS17" a="1"/>
  <c r="BS17" s="1"/>
  <c r="BQ17" a="1"/>
  <c r="BQ17" s="1"/>
  <c r="BS16" a="1"/>
  <c r="BS16" s="1"/>
  <c r="BQ16" a="1"/>
  <c r="BQ16" s="1"/>
  <c r="BS15" a="1"/>
  <c r="BS15" s="1"/>
  <c r="BQ15" a="1"/>
  <c r="BQ15" s="1"/>
  <c r="BS14" a="1"/>
  <c r="BS14"/>
  <c r="BQ14" a="1"/>
  <c r="BQ14" s="1"/>
  <c r="BS13" a="1"/>
  <c r="BS13" s="1"/>
  <c r="BQ13" a="1"/>
  <c r="BQ13" s="1"/>
  <c r="BS12" a="1"/>
  <c r="BS12" s="1"/>
  <c r="BQ12" a="1"/>
  <c r="BQ12" s="1"/>
  <c r="BS11" a="1"/>
  <c r="BS11" s="1"/>
  <c r="BQ11" a="1"/>
  <c r="BQ11" s="1"/>
  <c r="BS10" a="1"/>
  <c r="BS10" s="1"/>
  <c r="BQ10" a="1"/>
  <c r="BQ10" s="1"/>
  <c r="BS9" a="1"/>
  <c r="BS9" s="1"/>
  <c r="BQ9" a="1"/>
  <c r="BQ9"/>
  <c r="BS8" a="1"/>
  <c r="BS8" s="1"/>
  <c r="BQ8" a="1"/>
  <c r="BQ8" s="1"/>
  <c r="G5"/>
  <c r="I5" s="1"/>
  <c r="F5"/>
  <c r="H5" s="1"/>
  <c r="F3"/>
  <c r="M12" i="6"/>
  <c r="J12"/>
  <c r="G12"/>
  <c r="D12"/>
  <c r="B12"/>
  <c r="E7"/>
  <c r="O6"/>
  <c r="J6"/>
  <c r="E6"/>
  <c r="O5"/>
  <c r="J5"/>
  <c r="E5"/>
  <c r="P2"/>
  <c r="O2"/>
  <c r="BU11" i="7"/>
  <c r="BV37"/>
  <c r="BU14"/>
  <c r="BU33"/>
  <c r="BV36"/>
  <c r="BU22"/>
  <c r="BV11"/>
  <c r="BV16"/>
  <c r="BU20"/>
  <c r="BV15"/>
  <c r="BU30"/>
  <c r="BU25"/>
  <c r="BV29"/>
  <c r="BV35"/>
  <c r="BV12"/>
  <c r="BU19"/>
  <c r="BV22"/>
  <c r="BV17"/>
  <c r="BV34"/>
  <c r="BV33"/>
  <c r="BV24"/>
  <c r="BU10"/>
  <c r="BV18"/>
  <c r="BU17"/>
  <c r="BV28"/>
  <c r="BV9"/>
  <c r="BU15"/>
  <c r="BV27"/>
  <c r="BV23"/>
  <c r="BU37"/>
  <c r="BU31"/>
  <c r="BU24"/>
  <c r="BV25"/>
  <c r="BU21"/>
  <c r="BU18"/>
  <c r="BV26"/>
  <c r="BU34"/>
  <c r="BV13"/>
  <c r="BU35"/>
  <c r="BU12"/>
  <c r="BU26"/>
  <c r="BU23"/>
  <c r="BU28"/>
  <c r="BU13"/>
  <c r="BU16"/>
  <c r="BU9"/>
  <c r="BU36"/>
  <c r="BV32"/>
  <c r="BV14"/>
  <c r="BV8"/>
  <c r="BU29"/>
  <c r="BV20"/>
  <c r="BV19"/>
  <c r="BU8"/>
  <c r="BV21"/>
  <c r="BV30"/>
  <c r="BV31"/>
  <c r="BV10"/>
  <c r="BU27"/>
  <c r="BU32"/>
  <c r="E8" i="6" l="1"/>
  <c r="O8"/>
  <c r="J8"/>
  <c r="BT13" i="7"/>
  <c r="BT21"/>
  <c r="BT29"/>
  <c r="BT37"/>
  <c r="BT8"/>
  <c r="BT38" s="1"/>
  <c r="BU38"/>
  <c r="BT12"/>
  <c r="BT20"/>
  <c r="BT28"/>
  <c r="BT36"/>
  <c r="BT11"/>
  <c r="BT19"/>
  <c r="BT27"/>
  <c r="BT35"/>
  <c r="BT10"/>
  <c r="BT18"/>
  <c r="BT26"/>
  <c r="BT34"/>
  <c r="BV38"/>
  <c r="BT9"/>
  <c r="BT17"/>
  <c r="BT25"/>
  <c r="BT33"/>
  <c r="BT16"/>
  <c r="BT24"/>
  <c r="BT32"/>
  <c r="BT15"/>
  <c r="BT23"/>
  <c r="BT31"/>
  <c r="BT14"/>
  <c r="BT22"/>
  <c r="BT30"/>
  <c r="BS38"/>
  <c r="K5"/>
  <c r="I6"/>
  <c r="H6"/>
  <c r="J5"/>
  <c r="G6"/>
  <c r="F6"/>
  <c r="K6" l="1"/>
  <c r="M5"/>
  <c r="J6"/>
  <c r="L5"/>
  <c r="M6" l="1"/>
  <c r="O5"/>
  <c r="N5"/>
  <c r="L6"/>
  <c r="P5" l="1"/>
  <c r="N6"/>
  <c r="Q5"/>
  <c r="O6"/>
  <c r="P6" l="1"/>
  <c r="R5"/>
  <c r="Q6"/>
  <c r="S5"/>
  <c r="R6" l="1"/>
  <c r="T5"/>
  <c r="S6"/>
  <c r="U5"/>
  <c r="V5" l="1"/>
  <c r="T6"/>
  <c r="W5"/>
  <c r="U6"/>
  <c r="X5" l="1"/>
  <c r="V6"/>
  <c r="Y5"/>
  <c r="W6"/>
  <c r="X6" l="1"/>
  <c r="Z5"/>
  <c r="Y6"/>
  <c r="AA5"/>
  <c r="Z6" l="1"/>
  <c r="AB5"/>
  <c r="AA6"/>
  <c r="AC5"/>
  <c r="AD5" l="1"/>
  <c r="AB6"/>
  <c r="AE5"/>
  <c r="AC6"/>
  <c r="AF5" l="1"/>
  <c r="AD6"/>
  <c r="AG5"/>
  <c r="AE6"/>
  <c r="AG6" l="1"/>
  <c r="AI5"/>
  <c r="AF6"/>
  <c r="AH5"/>
  <c r="AI6" l="1"/>
  <c r="AK5"/>
  <c r="AH6"/>
  <c r="AJ5"/>
  <c r="AK6" l="1"/>
  <c r="AM5"/>
  <c r="AL5"/>
  <c r="AJ6"/>
  <c r="AN5" l="1"/>
  <c r="AL6"/>
  <c r="AO5"/>
  <c r="AM6"/>
  <c r="AQ5" l="1"/>
  <c r="AO6"/>
  <c r="AN6"/>
  <c r="AP5"/>
  <c r="AQ6" l="1"/>
  <c r="AS5"/>
  <c r="AP6"/>
  <c r="AR5"/>
  <c r="AU5" l="1"/>
  <c r="AS6"/>
  <c r="AT5"/>
  <c r="AR6"/>
  <c r="AW5" l="1"/>
  <c r="AU6"/>
  <c r="AV5"/>
  <c r="AT6"/>
  <c r="AV6" l="1"/>
  <c r="AX5"/>
  <c r="AW6"/>
  <c r="AY5"/>
  <c r="AX6" l="1"/>
  <c r="AZ5"/>
  <c r="AY6"/>
  <c r="BA5"/>
  <c r="BB5" l="1"/>
  <c r="AZ6"/>
  <c r="BC5"/>
  <c r="BA6"/>
  <c r="BD5" l="1"/>
  <c r="BB6"/>
  <c r="BE5"/>
  <c r="BC6"/>
  <c r="BD6" l="1"/>
  <c r="BF5"/>
  <c r="BE6"/>
  <c r="BG5"/>
  <c r="BF6" l="1"/>
  <c r="BH5"/>
  <c r="BG6"/>
  <c r="BI5"/>
  <c r="BJ5" l="1"/>
  <c r="BH6"/>
  <c r="BI6"/>
  <c r="BK5"/>
  <c r="BL5" l="1"/>
  <c r="BJ6"/>
  <c r="BJ7" s="1"/>
  <c r="BM5"/>
  <c r="BK6"/>
  <c r="BK7" s="1"/>
  <c r="BL6" l="1"/>
  <c r="BL7" s="1"/>
  <c r="BN5"/>
  <c r="BN6" s="1"/>
  <c r="BN7" s="1"/>
  <c r="BO5"/>
  <c r="BM6"/>
  <c r="BM7" s="1"/>
  <c r="BQ27" l="1" a="1"/>
  <c r="BQ27" s="1"/>
  <c r="BO6"/>
  <c r="BO7" s="1"/>
  <c r="E2"/>
  <c r="BQ24" a="1"/>
  <c r="BQ24" s="1"/>
  <c r="BQ34" a="1"/>
  <c r="BQ34" s="1"/>
  <c r="BQ32" a="1"/>
  <c r="BQ32" s="1"/>
  <c r="BQ21" l="1" a="1"/>
  <c r="BQ21" s="1"/>
  <c r="BQ35" a="1"/>
  <c r="BQ35" s="1"/>
  <c r="BQ20" a="1"/>
  <c r="BQ20" s="1"/>
  <c r="BQ29" a="1"/>
  <c r="BQ29" s="1"/>
  <c r="BQ19" a="1"/>
  <c r="BQ19" s="1"/>
  <c r="BQ37" a="1"/>
  <c r="BQ37" s="1"/>
  <c r="BQ18" a="1"/>
  <c r="BQ18" s="1"/>
  <c r="BQ23" a="1"/>
  <c r="BQ23" s="1"/>
  <c r="BQ26" a="1"/>
  <c r="BQ26" s="1"/>
  <c r="BQ31" a="1"/>
  <c r="BQ31" s="1"/>
  <c r="BQ28" a="1"/>
  <c r="BQ28" s="1"/>
  <c r="BQ36" a="1"/>
  <c r="BQ36" s="1"/>
  <c r="BQ22" a="1"/>
  <c r="BQ22" s="1"/>
  <c r="BQ25" a="1"/>
  <c r="BQ25" s="1"/>
  <c r="BQ30" a="1"/>
  <c r="BQ30" s="1"/>
  <c r="BQ33" a="1"/>
  <c r="BQ33" s="1"/>
  <c r="BR38" l="1"/>
  <c r="BQ38"/>
  <c r="BP38"/>
</calcChain>
</file>

<file path=xl/sharedStrings.xml><?xml version="1.0" encoding="utf-8"?>
<sst xmlns="http://schemas.openxmlformats.org/spreadsheetml/2006/main" count="782" uniqueCount="322">
  <si>
    <t>THÁNG</t>
  </si>
  <si>
    <t>TỔNG SỐ NHÂN VIÊN</t>
  </si>
  <si>
    <t>THỐNG KÊ THEO CHỨC VỤ</t>
  </si>
  <si>
    <t>THỐNG KÊ THEO GIỚI TÍNH</t>
  </si>
  <si>
    <t>Phòng TCKT</t>
  </si>
  <si>
    <t>Quản lý (TP, PP)</t>
  </si>
  <si>
    <t>Nam</t>
  </si>
  <si>
    <t>Phòng HCNS</t>
  </si>
  <si>
    <t>Nhân viên (CV, NV)</t>
  </si>
  <si>
    <t>Nữ</t>
  </si>
  <si>
    <t>Phòng KD</t>
  </si>
  <si>
    <t>TỔNG NHÂN VIÊN</t>
  </si>
  <si>
    <t>Tần suất đi muộn</t>
  </si>
  <si>
    <t>Số phút đi muộn</t>
  </si>
  <si>
    <t>Tần suất về sớm</t>
  </si>
  <si>
    <t>Số phút về sớm</t>
  </si>
  <si>
    <t>Số ngày nghỉ</t>
  </si>
  <si>
    <t>Ký hiệu:</t>
  </si>
  <si>
    <t>Nghỉ phép</t>
  </si>
  <si>
    <t>P</t>
  </si>
  <si>
    <t>Thai sản</t>
  </si>
  <si>
    <t>ThS</t>
  </si>
  <si>
    <t>Ốm</t>
  </si>
  <si>
    <t>O</t>
  </si>
  <si>
    <t>Ngày công</t>
  </si>
  <si>
    <t>BẢNG CHẤM CÔNG VÀO RA - ĐI MUỘN VỀ SỚM - THEO THÁNG</t>
  </si>
  <si>
    <t>Học tập, công tác</t>
  </si>
  <si>
    <t>H</t>
  </si>
  <si>
    <t>Không lương</t>
  </si>
  <si>
    <t>KL</t>
  </si>
  <si>
    <t>Tháng</t>
  </si>
  <si>
    <t>Năm</t>
  </si>
  <si>
    <t>NGÀY</t>
  </si>
  <si>
    <t>Vào trễ/Ra sớm</t>
  </si>
  <si>
    <t>Mã NV</t>
  </si>
  <si>
    <t>Tên nhân viên</t>
  </si>
  <si>
    <t>Giới tính</t>
  </si>
  <si>
    <t>Phòng/ban</t>
  </si>
  <si>
    <t>Chức vụ</t>
  </si>
  <si>
    <t>IN</t>
  </si>
  <si>
    <t>OUT</t>
  </si>
  <si>
    <t>Tổng số lần vào trễ</t>
  </si>
  <si>
    <t>Tổng số phút vào trễ</t>
  </si>
  <si>
    <t>Tổng số lần ra sớm</t>
  </si>
  <si>
    <t>Tổng số phút  ra sớm</t>
  </si>
  <si>
    <t>Số ngày công đi làm</t>
  </si>
  <si>
    <t>Số ngày làm nửa ngày</t>
  </si>
  <si>
    <t>NV01</t>
  </si>
  <si>
    <t>Lê Kim Oanh</t>
  </si>
  <si>
    <t>Trưởng phòng</t>
  </si>
  <si>
    <t>NV02</t>
  </si>
  <si>
    <t>Phạm Thị Nụ</t>
  </si>
  <si>
    <t>Chuyên viên</t>
  </si>
  <si>
    <t>NV03</t>
  </si>
  <si>
    <t>Ngô Hồng Quý</t>
  </si>
  <si>
    <t>NV04</t>
  </si>
  <si>
    <t>Trần Thị Hiền</t>
  </si>
  <si>
    <t>NV05</t>
  </si>
  <si>
    <t>Trần Thị Lụa</t>
  </si>
  <si>
    <t>NV06</t>
  </si>
  <si>
    <t>Nguyễn Thị Toan</t>
  </si>
  <si>
    <t>NV07</t>
  </si>
  <si>
    <t>Nguyễn Thị Hoài</t>
  </si>
  <si>
    <t>NV08</t>
  </si>
  <si>
    <t>Nguyễn Thị Phương</t>
  </si>
  <si>
    <t>NV09</t>
  </si>
  <si>
    <t>Bùi Thị Tám</t>
  </si>
  <si>
    <t>NV10</t>
  </si>
  <si>
    <t>Nguyễn Thị Lan</t>
  </si>
  <si>
    <t>NV11</t>
  </si>
  <si>
    <t>Bùi Thị Lánh</t>
  </si>
  <si>
    <t>NV12</t>
  </si>
  <si>
    <t>Nguyễn Thị Ngoãn</t>
  </si>
  <si>
    <t>NV13</t>
  </si>
  <si>
    <t>Bùi Văn Khang</t>
  </si>
  <si>
    <t>NV14</t>
  </si>
  <si>
    <t>Nguyễn Văn Trường</t>
  </si>
  <si>
    <t>NV15</t>
  </si>
  <si>
    <t>Trần Thị Thuỷ</t>
  </si>
  <si>
    <t>NV16</t>
  </si>
  <si>
    <t>Kiều Oanh</t>
  </si>
  <si>
    <t>NV17</t>
  </si>
  <si>
    <t>Vương Thu Phương</t>
  </si>
  <si>
    <t>NV18</t>
  </si>
  <si>
    <t>Phạm Thị Mai</t>
  </si>
  <si>
    <t>NV19</t>
  </si>
  <si>
    <t>Nguyễn Thị Ninh</t>
  </si>
  <si>
    <t>NV20</t>
  </si>
  <si>
    <t>Hoàng Thị Ngọc</t>
  </si>
  <si>
    <t>NV21</t>
  </si>
  <si>
    <t>Trần Thị Hồng</t>
  </si>
  <si>
    <t>NV22</t>
  </si>
  <si>
    <t>Nguyễn Quốc Bộ</t>
  </si>
  <si>
    <t>NV23</t>
  </si>
  <si>
    <t>Dương Thanh Liễu</t>
  </si>
  <si>
    <t>NV24</t>
  </si>
  <si>
    <t>Phan Binh</t>
  </si>
  <si>
    <t>NV25</t>
  </si>
  <si>
    <t>Lê Thụy Nhật Linh</t>
  </si>
  <si>
    <t>NV26</t>
  </si>
  <si>
    <t>phạm khôi</t>
  </si>
  <si>
    <t>NV27</t>
  </si>
  <si>
    <t>Lê Thị Thu Diễm</t>
  </si>
  <si>
    <t>NV28</t>
  </si>
  <si>
    <t>Lê Văn Ngân</t>
  </si>
  <si>
    <t>NV29</t>
  </si>
  <si>
    <t>nguyễn thùy linh</t>
  </si>
  <si>
    <t>NV30</t>
  </si>
  <si>
    <t>Mai Thị Hường</t>
  </si>
  <si>
    <t>SUM of Tổng số lần vào trễ</t>
  </si>
  <si>
    <t>SUM of Tổng số phút vào trễ</t>
  </si>
  <si>
    <t>SUM of Tổng số lần ra sớm</t>
  </si>
  <si>
    <t>SUM of Tổng số phút  ra sớm</t>
  </si>
  <si>
    <t>Tần suất đi muôn</t>
  </si>
  <si>
    <t>Tổng thời gian đi muộn</t>
  </si>
  <si>
    <t>Tổng thời gian về sớm</t>
  </si>
  <si>
    <t/>
  </si>
  <si>
    <t>Grand Total</t>
  </si>
  <si>
    <t>TỔNG QUAN THEO DÕI CHẤM CÔNG 
ĐI MUỘN - VỀ SỚM</t>
  </si>
  <si>
    <t>BẢNG CHẤM CÔNG</t>
  </si>
  <si>
    <r>
      <t>Tháng 9 năm 2019</t>
    </r>
    <r>
      <rPr>
        <i/>
        <sz val="12"/>
        <color rgb="FFFF0000"/>
        <rFont val="Calibri"/>
        <family val="2"/>
      </rPr>
      <t xml:space="preserve"> (từ ngày: 9/1/2019 - đến ngày: 30/09/2019)</t>
    </r>
  </si>
  <si>
    <t>STT</t>
  </si>
  <si>
    <t xml:space="preserve">Mã AC </t>
  </si>
  <si>
    <t>Mã Nhân Viên</t>
  </si>
  <si>
    <t>Họ và tên</t>
  </si>
  <si>
    <t>Chức 
vụ</t>
  </si>
  <si>
    <r>
      <t xml:space="preserve">Ngày gia nhập / </t>
    </r>
    <r>
      <rPr>
        <b/>
        <sz val="11"/>
        <color rgb="FFFF0000"/>
        <rFont val="Calibri"/>
        <family val="2"/>
      </rPr>
      <t>Ngày thôi việc</t>
    </r>
  </si>
  <si>
    <t>View
Inv.</t>
  </si>
  <si>
    <t>Phân loại giờ công</t>
  </si>
  <si>
    <t>NGÀY TRONG THÁNG</t>
  </si>
  <si>
    <t>Tổng cộng</t>
  </si>
  <si>
    <t>NGHỈ VẮNG</t>
  </si>
  <si>
    <t>Tổng Công + (Vắng có lương: PN  + CT + KH+ PT)</t>
  </si>
  <si>
    <t>Vắng không lương, có BHXH: PB + TS</t>
  </si>
  <si>
    <t>Vắng vi phạm nội quy: OP + TRE+SOM +K.THE</t>
  </si>
  <si>
    <t>TĂNG CA</t>
  </si>
  <si>
    <t>Tổng giờ tăng ca chưa nhân hệ số</t>
  </si>
  <si>
    <t>Tổng giờ tăng ca có nhân hệ số</t>
  </si>
  <si>
    <t>Hidden
Column</t>
  </si>
  <si>
    <t>PN: Phép thường niên</t>
  </si>
  <si>
    <t>CT: Nghỉ đi công tác</t>
  </si>
  <si>
    <t>KH: Kết hôn (có lương)</t>
  </si>
  <si>
    <t>PT: Tang chế (có lương)</t>
  </si>
  <si>
    <t>PB: Phép bệnh</t>
  </si>
  <si>
    <t>TS: 
Thai sản</t>
  </si>
  <si>
    <t>NH70: Nghỉ hưởng 70%</t>
  </si>
  <si>
    <t>PP: Phép không lương</t>
  </si>
  <si>
    <t>OP: Nghỉ không phép</t>
  </si>
  <si>
    <t>TRE: 
Đi làm trễ</t>
  </si>
  <si>
    <t>SOM: 
Đi về sớm</t>
  </si>
  <si>
    <t>K.THE: Không bấm thẻ</t>
  </si>
  <si>
    <t>N.LE: Ngày lễ</t>
  </si>
  <si>
    <t>OT 150%</t>
  </si>
  <si>
    <t>OT 195%</t>
  </si>
  <si>
    <t>OT 200%</t>
  </si>
  <si>
    <t>OT 260%</t>
  </si>
  <si>
    <t>OT 300%</t>
  </si>
  <si>
    <t>OT 390%</t>
  </si>
  <si>
    <t>Sản xuất</t>
  </si>
  <si>
    <t>-</t>
  </si>
  <si>
    <t>C</t>
  </si>
  <si>
    <t>TT00001</t>
  </si>
  <si>
    <t>NGUYEN VAN SINH</t>
  </si>
  <si>
    <t>CNSX</t>
  </si>
  <si>
    <t>+</t>
  </si>
  <si>
    <t>W</t>
  </si>
  <si>
    <t>TT00002</t>
  </si>
  <si>
    <t>NGUYEN THI MY HANH</t>
  </si>
  <si>
    <t>Công nhân</t>
  </si>
  <si>
    <t>TT00003</t>
  </si>
  <si>
    <t>TRAN MY DUNG</t>
  </si>
  <si>
    <t>TT00004</t>
  </si>
  <si>
    <t>NGUYEN ANH TRUNG</t>
  </si>
  <si>
    <t>TT00005</t>
  </si>
  <si>
    <t>LE THI CAM NHUNG</t>
  </si>
  <si>
    <t>─</t>
  </si>
  <si>
    <t>TT00006</t>
  </si>
  <si>
    <t>NGUYEN THI AN</t>
  </si>
  <si>
    <t>TT00007</t>
  </si>
  <si>
    <t>THAI THI NGOC THUY</t>
  </si>
  <si>
    <t>TT00008</t>
  </si>
  <si>
    <t>PHAM THI TUYET TRINH</t>
  </si>
  <si>
    <t>TT00009</t>
  </si>
  <si>
    <t>HUA HOAN MO</t>
  </si>
  <si>
    <t>TT00010</t>
  </si>
  <si>
    <t>MAI VAN NGO</t>
  </si>
  <si>
    <t>TT00011</t>
  </si>
  <si>
    <t>TRAN HUU HANH</t>
  </si>
  <si>
    <t>TT00012</t>
  </si>
  <si>
    <t>DOAN XUAN KHOAT</t>
  </si>
  <si>
    <t>TT00013</t>
  </si>
  <si>
    <t>PHAM THI MAI</t>
  </si>
  <si>
    <t>TT00014</t>
  </si>
  <si>
    <t>TRAN VAN BON</t>
  </si>
  <si>
    <t>TT00015</t>
  </si>
  <si>
    <t>LE CHI NHAN</t>
  </si>
  <si>
    <t>TT00016</t>
  </si>
  <si>
    <t>NGUYEN TUAN TRINH</t>
  </si>
  <si>
    <t>TT00017</t>
  </si>
  <si>
    <t>LE NGOC XEM</t>
  </si>
  <si>
    <t>TT00018</t>
  </si>
  <si>
    <t>LE DINH DANH</t>
  </si>
  <si>
    <t>TT00019</t>
  </si>
  <si>
    <t>PHAM VAN LUOM EM</t>
  </si>
  <si>
    <t>TT00020</t>
  </si>
  <si>
    <t>TRAN DINH KIEM</t>
  </si>
  <si>
    <t>TT00021</t>
  </si>
  <si>
    <t>PHAN THANH KHAI</t>
  </si>
  <si>
    <t>TT00022</t>
  </si>
  <si>
    <t>NGUYEN HUU LAM</t>
  </si>
  <si>
    <t>TT00023</t>
  </si>
  <si>
    <t>TRAN VAN THUAT</t>
  </si>
  <si>
    <t>TT00024</t>
  </si>
  <si>
    <t>DANG VAN TAM</t>
  </si>
  <si>
    <t>TT00025</t>
  </si>
  <si>
    <t>PHAM NHU VU</t>
  </si>
  <si>
    <t>TT00026</t>
  </si>
  <si>
    <t>CHU VAN CUONG</t>
  </si>
  <si>
    <t>TT00027</t>
  </si>
  <si>
    <t>HUYNH VAN CUONG</t>
  </si>
  <si>
    <t>TT00028</t>
  </si>
  <si>
    <t>PHAM VAN MINH</t>
  </si>
  <si>
    <t>TT00029</t>
  </si>
  <si>
    <t>LUONG DINH TOAN</t>
  </si>
  <si>
    <t>Lab.</t>
  </si>
  <si>
    <t>TT00030</t>
  </si>
  <si>
    <t>LE THI XUAN UYEN</t>
  </si>
  <si>
    <t>NV KN</t>
  </si>
  <si>
    <t>TT00031</t>
  </si>
  <si>
    <t>NGUYEN HOANG THACH VU</t>
  </si>
  <si>
    <t>TT00032</t>
  </si>
  <si>
    <t>NGUYEN VAN PHUONG</t>
  </si>
  <si>
    <t>TT00033</t>
  </si>
  <si>
    <t>LE VAN TAM</t>
  </si>
  <si>
    <t>CN KN</t>
  </si>
  <si>
    <t>TT00034</t>
  </si>
  <si>
    <t>NGUYEN XUAN HAI</t>
  </si>
  <si>
    <t>TT00035</t>
  </si>
  <si>
    <t>CHU THI HA</t>
  </si>
  <si>
    <t>TT00036</t>
  </si>
  <si>
    <t>LA VAN XIEU HONG</t>
  </si>
  <si>
    <t>Kế toán</t>
  </si>
  <si>
    <t>TT00037</t>
  </si>
  <si>
    <t>TRAN THI HUONG</t>
  </si>
  <si>
    <t>Thủ kho</t>
  </si>
  <si>
    <t>TT00038</t>
  </si>
  <si>
    <t>PHAN THI KIEU OANG</t>
  </si>
  <si>
    <t xml:space="preserve">Tài xế </t>
  </si>
  <si>
    <t>TT00039</t>
  </si>
  <si>
    <t>BUI VAN PHI</t>
  </si>
  <si>
    <t>TT00040</t>
  </si>
  <si>
    <t>NG THI DIEM PHUONG</t>
  </si>
  <si>
    <t>NV chứng từ XNK</t>
  </si>
  <si>
    <t>TT00041</t>
  </si>
  <si>
    <t>LE THI HONG THUAN</t>
  </si>
  <si>
    <t>Bảo vệ</t>
  </si>
  <si>
    <t>TT00042</t>
  </si>
  <si>
    <t>DINH THI TRI</t>
  </si>
  <si>
    <t>Kế Toán</t>
  </si>
  <si>
    <t>TT00043</t>
  </si>
  <si>
    <t>HA VAN TRUONG</t>
  </si>
  <si>
    <t>TT00044</t>
  </si>
  <si>
    <t>VO VAN TU</t>
  </si>
  <si>
    <t>TT00045</t>
  </si>
  <si>
    <t>KHUU THI TU AN</t>
  </si>
  <si>
    <t>TT00046</t>
  </si>
  <si>
    <t>PHAM MINH TU</t>
  </si>
  <si>
    <t>TT00047</t>
  </si>
  <si>
    <t>KHUU THI TU ANH</t>
  </si>
  <si>
    <t>TT00048</t>
  </si>
  <si>
    <t>LAM VAN THANH</t>
  </si>
  <si>
    <t>TT00049</t>
  </si>
  <si>
    <t>LAM VAN DI</t>
  </si>
  <si>
    <t>Tạp vụ</t>
  </si>
  <si>
    <t>TT00050</t>
  </si>
  <si>
    <t>DUONG HAI QUAN</t>
  </si>
  <si>
    <t>TT00051</t>
  </si>
  <si>
    <t>PHAM VAN SON</t>
  </si>
  <si>
    <t>TT00052</t>
  </si>
  <si>
    <t>DO THI HONG GIANG</t>
  </si>
  <si>
    <t>TT00053</t>
  </si>
  <si>
    <t>VUONG VAN CUONG</t>
  </si>
  <si>
    <t>TT00054</t>
  </si>
  <si>
    <t>DO TUNG LAM</t>
  </si>
  <si>
    <t>TT00055</t>
  </si>
  <si>
    <t>PHAN THI KIM CHI</t>
  </si>
  <si>
    <t>Nhân sự</t>
  </si>
  <si>
    <t>TT00056</t>
  </si>
  <si>
    <t>HUYNH VAN TO</t>
  </si>
  <si>
    <t>TT00057</t>
  </si>
  <si>
    <t>LE VAN DANH</t>
  </si>
  <si>
    <t>TT00058</t>
  </si>
  <si>
    <t>HUYNH VAN DUC</t>
  </si>
  <si>
    <t>Kế toán trưởng</t>
  </si>
  <si>
    <t>TT00059</t>
  </si>
  <si>
    <t>LE DUY QUOC DUONG</t>
  </si>
  <si>
    <t>TT00060</t>
  </si>
  <si>
    <t>PHAM  THI THAI DUONG</t>
  </si>
  <si>
    <t>Bảo trì.</t>
  </si>
  <si>
    <t>TT00061</t>
  </si>
  <si>
    <t>PHAM VAN HA</t>
  </si>
  <si>
    <t>Bảo trì</t>
  </si>
  <si>
    <t>TT00062</t>
  </si>
  <si>
    <t>PHAM VAN GIAU</t>
  </si>
  <si>
    <t>TT00063</t>
  </si>
  <si>
    <t>NGUYEN THI HANH</t>
  </si>
  <si>
    <t>TT00064</t>
  </si>
  <si>
    <t>NGUYEN THI HOA</t>
  </si>
  <si>
    <t>TT00065</t>
  </si>
  <si>
    <t>LAM VAN HUNG</t>
  </si>
  <si>
    <t>TT00066</t>
  </si>
  <si>
    <t>TRAN THI HUE</t>
  </si>
  <si>
    <t>Marketing</t>
  </si>
  <si>
    <t>VO MANH HUNG</t>
  </si>
  <si>
    <t>Ghi chú:</t>
  </si>
  <si>
    <t>Tổng cộng:</t>
  </si>
  <si>
    <t>Giờ tăng ca ngày làm bình thường từ 6:00 - 22:00</t>
  </si>
  <si>
    <t>Giờ tăng ca đêm ngày làm bình thường từ 22:00 - 6:00 (bao gồm phụ cấp ca đêm 30%)</t>
  </si>
  <si>
    <t>Giờ tăng ca ngày nghỉ tuần từ 6:00 - 22:00</t>
  </si>
  <si>
    <t>Giờ tăng ca đêm ngày nghỉ tuần từ 22:00 - 6:00 (bao gồm phụ cấp ca đêm 30%)</t>
  </si>
  <si>
    <t>Giờ tăng ca ngày lễ từ 6:00 - 22:00</t>
  </si>
  <si>
    <t>Giờ tăng ca đêm ngày lễ từ 22:00 - 6:00 (bao gồm phụ cấp ca đêm 30%)</t>
  </si>
</sst>
</file>

<file path=xl/styles.xml><?xml version="1.0" encoding="utf-8"?>
<styleSheet xmlns="http://schemas.openxmlformats.org/spreadsheetml/2006/main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"/>
    <numFmt numFmtId="166" formatCode="_(* #,##0.0_);_(* \(#,##0.0\);_(* &quot;-&quot;??.0_);_(@_)"/>
    <numFmt numFmtId="167" formatCode="&quot;Tháng &quot;mm&quot; năm &quot;yyyy"/>
    <numFmt numFmtId="168" formatCode="00"/>
    <numFmt numFmtId="169" formatCode="d"/>
    <numFmt numFmtId="170" formatCode="[$-F800]dddd\,\ mmmm\ dd\,\ yyyy"/>
  </numFmts>
  <fonts count="7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0"/>
      <color theme="1"/>
      <name val="Arial"/>
    </font>
    <font>
      <sz val="18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b/>
      <sz val="11"/>
      <color theme="1"/>
      <name val="Arial"/>
    </font>
    <font>
      <b/>
      <sz val="18"/>
      <color rgb="FF0B5394"/>
      <name val="Arial"/>
    </font>
    <font>
      <b/>
      <sz val="18"/>
      <color theme="1"/>
      <name val="Arial"/>
    </font>
    <font>
      <b/>
      <sz val="24"/>
      <color theme="1"/>
      <name val="Arial"/>
    </font>
    <font>
      <b/>
      <sz val="14"/>
      <color rgb="FF0B5394"/>
      <name val="Arial"/>
    </font>
    <font>
      <sz val="11"/>
      <color theme="1"/>
      <name val="Arial"/>
    </font>
    <font>
      <b/>
      <sz val="12"/>
      <color rgb="FF434343"/>
      <name val="Arial"/>
    </font>
    <font>
      <b/>
      <sz val="12"/>
      <color rgb="FF0B5394"/>
      <name val="Arial"/>
    </font>
    <font>
      <b/>
      <sz val="11"/>
      <color rgb="FF0B5394"/>
      <name val="Arial"/>
    </font>
    <font>
      <b/>
      <sz val="30"/>
      <color rgb="FF0B5394"/>
      <name val="Arial"/>
    </font>
    <font>
      <sz val="11"/>
      <color rgb="FF0B5394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Arial"/>
    </font>
    <font>
      <sz val="10"/>
      <color theme="1"/>
      <name val="Calibri"/>
    </font>
    <font>
      <b/>
      <sz val="9"/>
      <color rgb="FFFFFFFF"/>
      <name val="Arial"/>
    </font>
    <font>
      <b/>
      <sz val="9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1"/>
      <color rgb="FFFF0000"/>
      <name val="Arial"/>
      <family val="2"/>
      <scheme val="minor"/>
    </font>
    <font>
      <sz val="1"/>
      <color theme="4" tint="0.79998168889431442"/>
      <name val="Arial"/>
      <family val="2"/>
      <scheme val="minor"/>
    </font>
    <font>
      <sz val="36"/>
      <color rgb="FF0070C0"/>
      <name val="Arial"/>
      <family val="2"/>
      <scheme val="minor"/>
    </font>
    <font>
      <sz val="11"/>
      <color indexed="8"/>
      <name val="Arial"/>
      <family val="2"/>
    </font>
    <font>
      <sz val="1"/>
      <color theme="4" tint="0.79995117038483843"/>
      <name val="Arial"/>
      <family val="2"/>
      <scheme val="minor"/>
    </font>
    <font>
      <sz val="1"/>
      <color rgb="FFFF0000"/>
      <name val="Arial"/>
      <family val="2"/>
      <scheme val="minor"/>
    </font>
    <font>
      <sz val="11"/>
      <color indexed="8"/>
      <name val="Calibri"/>
      <family val="2"/>
    </font>
    <font>
      <sz val="1"/>
      <color theme="4" tint="0.79995117038483843"/>
      <name val="Times New Roman"/>
      <family val="1"/>
    </font>
    <font>
      <sz val="14"/>
      <color theme="1"/>
      <name val="Arial"/>
      <family val="2"/>
      <scheme val="minor"/>
    </font>
    <font>
      <i/>
      <sz val="12"/>
      <color rgb="FFFF0000"/>
      <name val="Calibri"/>
      <family val="2"/>
    </font>
    <font>
      <sz val="12"/>
      <name val=".VnTime"/>
    </font>
    <font>
      <b/>
      <sz val="11"/>
      <color rgb="FFFF0000"/>
      <name val="Calibri"/>
      <family val="2"/>
    </font>
    <font>
      <b/>
      <sz val="11"/>
      <color theme="4" tint="0.79995117038483843"/>
      <name val="Arial"/>
      <scheme val="minor"/>
    </font>
    <font>
      <b/>
      <sz val="11"/>
      <color theme="1"/>
      <name val="Arial"/>
      <scheme val="minor"/>
    </font>
    <font>
      <sz val="1"/>
      <color theme="4" tint="0.79995117038483843"/>
      <name val="Arial"/>
      <scheme val="minor"/>
    </font>
    <font>
      <b/>
      <sz val="1"/>
      <color theme="4" tint="0.79995117038483843"/>
      <name val="Arial"/>
      <scheme val="minor"/>
    </font>
    <font>
      <b/>
      <sz val="11"/>
      <color theme="9" tint="-0.249977111117893"/>
      <name val="Arial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1"/>
      <color theme="4" tint="-0.249977111117893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</font>
    <font>
      <b/>
      <sz val="18"/>
      <color rgb="FFFF0000"/>
      <name val="Calibri"/>
      <family val="2"/>
    </font>
    <font>
      <b/>
      <i/>
      <sz val="1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4" tint="-0.249977111117893"/>
      <name val="Calibri"/>
      <family val="2"/>
    </font>
    <font>
      <sz val="11"/>
      <color rgb="FFFF0000"/>
      <name val="Calibri"/>
      <family val="2"/>
    </font>
    <font>
      <i/>
      <sz val="9"/>
      <name val="Calibri"/>
      <family val="2"/>
    </font>
    <font>
      <i/>
      <sz val="9"/>
      <color theme="1"/>
      <name val="Calibri"/>
      <family val="2"/>
    </font>
    <font>
      <b/>
      <i/>
      <sz val="11"/>
      <color theme="9" tint="-0.249977111117893"/>
      <name val="Calibri"/>
      <family val="2"/>
    </font>
    <font>
      <b/>
      <sz val="11"/>
      <color theme="9" tint="-0.249977111117893"/>
      <name val="Calibri"/>
      <family val="2"/>
    </font>
    <font>
      <b/>
      <sz val="14"/>
      <color theme="9" tint="-0.249977111117893"/>
      <name val="Calibri"/>
      <family val="2"/>
    </font>
    <font>
      <b/>
      <sz val="10"/>
      <color theme="9" tint="-0.249977111117893"/>
      <name val="Calibri"/>
      <family val="2"/>
    </font>
    <font>
      <b/>
      <sz val="10"/>
      <color rgb="FFFF0000"/>
      <name val="Calibri"/>
      <family val="2"/>
    </font>
    <font>
      <b/>
      <i/>
      <sz val="9"/>
      <color rgb="FFFF0000"/>
      <name val="Calibri"/>
      <family val="2"/>
    </font>
    <font>
      <i/>
      <sz val="11"/>
      <color theme="1"/>
      <name val="Calibri"/>
      <family val="2"/>
    </font>
    <font>
      <b/>
      <u val="double"/>
      <sz val="14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patternFill patternType="solid">
        <fgColor theme="0" tint="-4.9989318521683403E-2"/>
        <bgColor auto="1"/>
      </pattern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  <fill>
      <patternFill patternType="solid">
        <fgColor theme="4" tint="0.79992065187536243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B5394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hair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rgb="FF0070C0"/>
      </top>
      <bottom/>
      <diagonal/>
    </border>
    <border>
      <left/>
      <right/>
      <top/>
      <bottom style="hair">
        <color rgb="FF0070C0"/>
      </bottom>
      <diagonal/>
    </border>
    <border>
      <left/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/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</borders>
  <cellStyleXfs count="7">
    <xf numFmtId="0" fontId="0" fillId="0" borderId="0"/>
    <xf numFmtId="0" fontId="1" fillId="0" borderId="0"/>
    <xf numFmtId="0" fontId="32" fillId="0" borderId="0" applyProtection="0"/>
    <xf numFmtId="0" fontId="35" fillId="0" borderId="0"/>
    <xf numFmtId="0" fontId="39" fillId="0" borderId="0"/>
    <xf numFmtId="169" fontId="35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7">
    <xf numFmtId="0" fontId="0" fillId="0" borderId="0" xfId="0" applyFont="1" applyAlignment="1"/>
    <xf numFmtId="0" fontId="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/>
    <xf numFmtId="0" fontId="20" fillId="0" borderId="0" xfId="0" applyFont="1" applyAlignment="1"/>
    <xf numFmtId="0" fontId="21" fillId="0" borderId="0" xfId="0" quotePrefix="1" applyFont="1" applyAlignment="1"/>
    <xf numFmtId="0" fontId="21" fillId="0" borderId="0" xfId="0" applyFont="1" applyAlignment="1"/>
    <xf numFmtId="0" fontId="22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19" fillId="0" borderId="0" xfId="0" applyFont="1"/>
    <xf numFmtId="2" fontId="3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/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165" fontId="19" fillId="0" borderId="5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90"/>
    </xf>
    <xf numFmtId="0" fontId="27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0" fontId="19" fillId="0" borderId="11" xfId="0" applyNumberFormat="1" applyFont="1" applyBorder="1" applyAlignment="1">
      <alignment vertical="center"/>
    </xf>
    <xf numFmtId="20" fontId="19" fillId="0" borderId="13" xfId="0" applyNumberFormat="1" applyFont="1" applyBorder="1" applyAlignment="1">
      <alignment vertical="center"/>
    </xf>
    <xf numFmtId="20" fontId="19" fillId="0" borderId="14" xfId="0" applyNumberFormat="1" applyFont="1" applyBorder="1" applyAlignment="1">
      <alignment vertical="center"/>
    </xf>
    <xf numFmtId="43" fontId="19" fillId="0" borderId="15" xfId="0" applyNumberFormat="1" applyFont="1" applyBorder="1" applyAlignment="1">
      <alignment vertical="center"/>
    </xf>
    <xf numFmtId="164" fontId="19" fillId="0" borderId="15" xfId="0" applyNumberFormat="1" applyFont="1" applyBorder="1" applyAlignment="1">
      <alignment horizontal="center" vertical="center"/>
    </xf>
    <xf numFmtId="166" fontId="19" fillId="0" borderId="16" xfId="0" applyNumberFormat="1" applyFont="1" applyBorder="1" applyAlignment="1">
      <alignment horizontal="center" vertical="center"/>
    </xf>
    <xf numFmtId="164" fontId="19" fillId="2" borderId="16" xfId="0" applyNumberFormat="1" applyFont="1" applyFill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43" fontId="19" fillId="0" borderId="0" xfId="0" applyNumberFormat="1" applyFont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20" fontId="19" fillId="0" borderId="18" xfId="0" applyNumberFormat="1" applyFont="1" applyBorder="1" applyAlignment="1">
      <alignment vertical="center"/>
    </xf>
    <xf numFmtId="43" fontId="19" fillId="0" borderId="19" xfId="0" applyNumberFormat="1" applyFont="1" applyBorder="1" applyAlignment="1">
      <alignment vertical="center"/>
    </xf>
    <xf numFmtId="164" fontId="19" fillId="0" borderId="19" xfId="0" applyNumberFormat="1" applyFont="1" applyBorder="1" applyAlignment="1">
      <alignment horizontal="center" vertical="center"/>
    </xf>
    <xf numFmtId="166" fontId="19" fillId="0" borderId="19" xfId="0" applyNumberFormat="1" applyFont="1" applyBorder="1" applyAlignment="1">
      <alignment horizontal="center" vertical="center"/>
    </xf>
    <xf numFmtId="164" fontId="19" fillId="2" borderId="19" xfId="0" applyNumberFormat="1" applyFont="1" applyFill="1" applyBorder="1" applyAlignment="1">
      <alignment horizontal="center" vertical="center"/>
    </xf>
    <xf numFmtId="49" fontId="18" fillId="0" borderId="13" xfId="0" applyNumberFormat="1" applyFont="1" applyBorder="1" applyAlignment="1"/>
    <xf numFmtId="0" fontId="18" fillId="0" borderId="20" xfId="0" applyFont="1" applyBorder="1" applyAlignment="1">
      <alignment vertical="center"/>
    </xf>
    <xf numFmtId="49" fontId="18" fillId="0" borderId="21" xfId="0" applyNumberFormat="1" applyFont="1" applyBorder="1" applyAlignment="1"/>
    <xf numFmtId="0" fontId="18" fillId="0" borderId="21" xfId="0" applyFont="1" applyBorder="1" applyAlignment="1">
      <alignment horizontal="center" vertical="center"/>
    </xf>
    <xf numFmtId="20" fontId="19" fillId="0" borderId="21" xfId="0" applyNumberFormat="1" applyFont="1" applyBorder="1" applyAlignment="1">
      <alignment vertical="center"/>
    </xf>
    <xf numFmtId="20" fontId="19" fillId="0" borderId="22" xfId="0" applyNumberFormat="1" applyFont="1" applyBorder="1" applyAlignment="1">
      <alignment vertical="center"/>
    </xf>
    <xf numFmtId="164" fontId="19" fillId="0" borderId="23" xfId="0" applyNumberFormat="1" applyFont="1" applyBorder="1" applyAlignment="1">
      <alignment horizontal="center" vertical="center"/>
    </xf>
    <xf numFmtId="166" fontId="19" fillId="0" borderId="23" xfId="0" applyNumberFormat="1" applyFont="1" applyBorder="1" applyAlignment="1">
      <alignment horizontal="center" vertical="center"/>
    </xf>
    <xf numFmtId="164" fontId="19" fillId="2" borderId="23" xfId="0" applyNumberFormat="1" applyFont="1" applyFill="1" applyBorder="1" applyAlignment="1">
      <alignment horizontal="center" vertical="center"/>
    </xf>
    <xf numFmtId="164" fontId="19" fillId="0" borderId="0" xfId="0" applyNumberFormat="1" applyFont="1" applyAlignment="1">
      <alignment vertical="center"/>
    </xf>
    <xf numFmtId="166" fontId="19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4" xfId="0" applyFont="1" applyBorder="1" applyAlignment="1"/>
    <xf numFmtId="0" fontId="0" fillId="0" borderId="24" xfId="0" pivotButton="1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4" xfId="0" applyNumberFormat="1" applyFont="1" applyBorder="1" applyAlignment="1"/>
    <xf numFmtId="0" fontId="0" fillId="0" borderId="26" xfId="0" applyNumberFormat="1" applyFont="1" applyBorder="1" applyAlignment="1"/>
    <xf numFmtId="0" fontId="0" fillId="0" borderId="27" xfId="0" applyFont="1" applyBorder="1" applyAlignment="1"/>
    <xf numFmtId="0" fontId="0" fillId="0" borderId="27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Font="1" applyBorder="1" applyAlignment="1"/>
    <xf numFmtId="0" fontId="0" fillId="0" borderId="29" xfId="0" applyNumberFormat="1" applyFont="1" applyBorder="1" applyAlignment="1"/>
    <xf numFmtId="0" fontId="0" fillId="0" borderId="30" xfId="0" applyNumberFormat="1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0" xfId="0" applyNumberFormat="1" applyFont="1" applyAlignment="1"/>
    <xf numFmtId="0" fontId="0" fillId="0" borderId="33" xfId="0" applyNumberFormat="1" applyFont="1" applyBorder="1" applyAlignment="1"/>
    <xf numFmtId="0" fontId="0" fillId="0" borderId="34" xfId="0" applyFont="1" applyBorder="1" applyAlignment="1"/>
    <xf numFmtId="0" fontId="0" fillId="0" borderId="34" xfId="0" applyNumberFormat="1" applyFont="1" applyBorder="1" applyAlignment="1"/>
    <xf numFmtId="0" fontId="0" fillId="0" borderId="35" xfId="0" applyNumberFormat="1" applyFont="1" applyBorder="1" applyAlignment="1"/>
    <xf numFmtId="0" fontId="0" fillId="0" borderId="36" xfId="0" applyNumberFormat="1" applyFont="1" applyBorder="1" applyAlignment="1"/>
    <xf numFmtId="0" fontId="0" fillId="0" borderId="36" xfId="0" pivotButton="1" applyFont="1" applyBorder="1" applyAlignment="1"/>
    <xf numFmtId="164" fontId="0" fillId="0" borderId="36" xfId="0" applyNumberFormat="1" applyFont="1" applyBorder="1" applyAlignment="1">
      <alignment horizontal="left"/>
    </xf>
    <xf numFmtId="0" fontId="0" fillId="0" borderId="37" xfId="0" applyFont="1" applyBorder="1" applyAlignment="1"/>
    <xf numFmtId="0" fontId="0" fillId="0" borderId="37" xfId="0" applyNumberFormat="1" applyFont="1" applyBorder="1" applyAlignment="1"/>
    <xf numFmtId="0" fontId="0" fillId="0" borderId="38" xfId="0" applyNumberFormat="1" applyFont="1" applyBorder="1" applyAlignment="1"/>
    <xf numFmtId="0" fontId="0" fillId="0" borderId="39" xfId="0" applyNumberFormat="1" applyFont="1" applyBorder="1" applyAlignment="1"/>
    <xf numFmtId="0" fontId="0" fillId="7" borderId="0" xfId="0" applyFont="1" applyFill="1" applyAlignment="1"/>
    <xf numFmtId="0" fontId="0" fillId="0" borderId="0" xfId="0" applyFont="1" applyFill="1" applyAlignment="1"/>
    <xf numFmtId="0" fontId="12" fillId="0" borderId="0" xfId="0" applyFont="1" applyFill="1"/>
    <xf numFmtId="0" fontId="7" fillId="7" borderId="0" xfId="0" applyFont="1" applyFill="1" applyAlignment="1">
      <alignment vertical="top"/>
    </xf>
    <xf numFmtId="0" fontId="7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right" vertical="center"/>
    </xf>
    <xf numFmtId="0" fontId="12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vertical="center"/>
    </xf>
    <xf numFmtId="0" fontId="12" fillId="7" borderId="0" xfId="0" applyFont="1" applyFill="1"/>
    <xf numFmtId="0" fontId="7" fillId="7" borderId="0" xfId="0" applyFont="1" applyFill="1" applyAlignment="1">
      <alignment horizontal="center" vertical="center"/>
    </xf>
    <xf numFmtId="164" fontId="16" fillId="7" borderId="0" xfId="0" applyNumberFormat="1" applyFont="1" applyFill="1" applyAlignment="1">
      <alignment horizontal="left" vertical="center"/>
    </xf>
    <xf numFmtId="0" fontId="17" fillId="7" borderId="0" xfId="0" applyFont="1" applyFill="1"/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7" fillId="7" borderId="0" xfId="0" applyFont="1" applyFill="1"/>
    <xf numFmtId="0" fontId="12" fillId="7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/>
    <xf numFmtId="21" fontId="18" fillId="0" borderId="0" xfId="0" applyNumberFormat="1" applyFont="1" applyAlignment="1">
      <alignment horizontal="center" vertical="center"/>
    </xf>
    <xf numFmtId="0" fontId="30" fillId="8" borderId="0" xfId="1" applyFont="1" applyFill="1"/>
    <xf numFmtId="0" fontId="31" fillId="8" borderId="0" xfId="1" applyFont="1" applyFill="1" applyAlignment="1"/>
    <xf numFmtId="0" fontId="1" fillId="8" borderId="0" xfId="1" applyFill="1"/>
    <xf numFmtId="167" fontId="30" fillId="8" borderId="0" xfId="2" applyNumberFormat="1" applyFont="1" applyFill="1" applyBorder="1" applyAlignment="1">
      <alignment vertical="center"/>
    </xf>
    <xf numFmtId="167" fontId="33" fillId="8" borderId="0" xfId="2" applyNumberFormat="1" applyFont="1" applyFill="1" applyBorder="1" applyAlignment="1">
      <alignment vertical="center"/>
    </xf>
    <xf numFmtId="167" fontId="34" fillId="8" borderId="0" xfId="2" applyNumberFormat="1" applyFont="1" applyFill="1" applyBorder="1" applyAlignment="1">
      <alignment vertical="center"/>
    </xf>
    <xf numFmtId="0" fontId="36" fillId="8" borderId="0" xfId="3" applyFont="1" applyFill="1"/>
    <xf numFmtId="0" fontId="30" fillId="8" borderId="0" xfId="1" applyFont="1" applyFill="1" applyAlignment="1">
      <alignment vertical="top"/>
    </xf>
    <xf numFmtId="0" fontId="37" fillId="8" borderId="41" xfId="1" applyFont="1" applyFill="1" applyBorder="1" applyAlignment="1">
      <alignment vertical="top"/>
    </xf>
    <xf numFmtId="0" fontId="1" fillId="8" borderId="0" xfId="1" applyFill="1" applyAlignment="1">
      <alignment vertical="top"/>
    </xf>
    <xf numFmtId="0" fontId="30" fillId="8" borderId="0" xfId="1" applyFont="1" applyFill="1" applyBorder="1"/>
    <xf numFmtId="0" fontId="41" fillId="12" borderId="64" xfId="1" applyFont="1" applyFill="1" applyBorder="1" applyAlignment="1">
      <alignment vertical="center"/>
    </xf>
    <xf numFmtId="0" fontId="42" fillId="12" borderId="0" xfId="1" applyFont="1" applyFill="1" applyAlignment="1">
      <alignment vertical="center"/>
    </xf>
    <xf numFmtId="0" fontId="43" fillId="12" borderId="64" xfId="1" applyFont="1" applyFill="1" applyBorder="1" applyAlignment="1">
      <alignment vertical="center"/>
    </xf>
    <xf numFmtId="0" fontId="1" fillId="12" borderId="0" xfId="1" applyFill="1" applyAlignment="1">
      <alignment vertical="center"/>
    </xf>
    <xf numFmtId="0" fontId="44" fillId="12" borderId="0" xfId="1" applyFont="1" applyFill="1" applyAlignment="1">
      <alignment vertical="center"/>
    </xf>
    <xf numFmtId="0" fontId="45" fillId="12" borderId="0" xfId="1" applyFont="1" applyFill="1" applyAlignment="1">
      <alignment vertical="center"/>
    </xf>
    <xf numFmtId="0" fontId="1" fillId="8" borderId="0" xfId="1" applyFill="1" applyAlignment="1">
      <alignment horizontal="left"/>
    </xf>
    <xf numFmtId="14" fontId="1" fillId="8" borderId="0" xfId="1" applyNumberFormat="1" applyFill="1" applyAlignment="1">
      <alignment horizontal="center"/>
    </xf>
    <xf numFmtId="14" fontId="1" fillId="8" borderId="0" xfId="1" applyNumberFormat="1" applyFill="1"/>
    <xf numFmtId="0" fontId="1" fillId="8" borderId="0" xfId="1" applyFill="1" applyAlignment="1">
      <alignment horizontal="center"/>
    </xf>
    <xf numFmtId="0" fontId="29" fillId="8" borderId="0" xfId="1" applyFont="1" applyFill="1"/>
    <xf numFmtId="0" fontId="51" fillId="8" borderId="0" xfId="1" applyFont="1" applyFill="1"/>
    <xf numFmtId="169" fontId="48" fillId="9" borderId="52" xfId="5" applyNumberFormat="1" applyFont="1" applyFill="1" applyBorder="1" applyAlignment="1">
      <alignment horizontal="center" vertical="center" wrapText="1"/>
    </xf>
    <xf numFmtId="3" fontId="52" fillId="11" borderId="60" xfId="5" applyNumberFormat="1" applyFont="1" applyFill="1" applyBorder="1" applyAlignment="1">
      <alignment horizontal="center" textRotation="90"/>
    </xf>
    <xf numFmtId="0" fontId="53" fillId="0" borderId="69" xfId="1" applyFont="1" applyFill="1" applyBorder="1" applyAlignment="1">
      <alignment horizontal="center" vertical="center"/>
    </xf>
    <xf numFmtId="0" fontId="53" fillId="0" borderId="70" xfId="1" applyFont="1" applyFill="1" applyBorder="1" applyAlignment="1">
      <alignment horizontal="center" vertical="center"/>
    </xf>
    <xf numFmtId="0" fontId="53" fillId="0" borderId="70" xfId="1" applyNumberFormat="1" applyFont="1" applyFill="1" applyBorder="1" applyAlignment="1">
      <alignment horizontal="center" vertical="center"/>
    </xf>
    <xf numFmtId="0" fontId="50" fillId="0" borderId="70" xfId="1" applyNumberFormat="1" applyFont="1" applyFill="1" applyBorder="1" applyAlignment="1">
      <alignment horizontal="center" vertical="center"/>
    </xf>
    <xf numFmtId="0" fontId="53" fillId="0" borderId="70" xfId="6" applyNumberFormat="1" applyFont="1" applyFill="1" applyBorder="1" applyAlignment="1">
      <alignment horizontal="center" vertical="center"/>
    </xf>
    <xf numFmtId="2" fontId="53" fillId="0" borderId="70" xfId="1" applyNumberFormat="1" applyFont="1" applyFill="1" applyBorder="1" applyAlignment="1">
      <alignment horizontal="right" vertical="center"/>
    </xf>
    <xf numFmtId="2" fontId="53" fillId="0" borderId="71" xfId="1" applyNumberFormat="1" applyFont="1" applyFill="1" applyBorder="1" applyAlignment="1">
      <alignment horizontal="right" vertical="center"/>
    </xf>
    <xf numFmtId="2" fontId="40" fillId="0" borderId="71" xfId="1" applyNumberFormat="1" applyFont="1" applyFill="1" applyBorder="1" applyAlignment="1">
      <alignment horizontal="right" vertical="center"/>
    </xf>
    <xf numFmtId="2" fontId="55" fillId="0" borderId="71" xfId="1" applyNumberFormat="1" applyFont="1" applyFill="1" applyBorder="1" applyAlignment="1">
      <alignment horizontal="right" vertical="center"/>
    </xf>
    <xf numFmtId="2" fontId="56" fillId="0" borderId="71" xfId="1" applyNumberFormat="1" applyFont="1" applyFill="1" applyBorder="1" applyAlignment="1">
      <alignment horizontal="right" vertical="center"/>
    </xf>
    <xf numFmtId="0" fontId="53" fillId="10" borderId="72" xfId="1" applyFont="1" applyFill="1" applyBorder="1" applyAlignment="1">
      <alignment horizontal="center" vertical="center"/>
    </xf>
    <xf numFmtId="0" fontId="53" fillId="12" borderId="0" xfId="1" applyFont="1" applyFill="1" applyAlignment="1">
      <alignment vertical="center"/>
    </xf>
    <xf numFmtId="0" fontId="51" fillId="0" borderId="74" xfId="1" applyFont="1" applyFill="1" applyBorder="1" applyAlignment="1">
      <alignment horizontal="center" vertical="center"/>
    </xf>
    <xf numFmtId="170" fontId="50" fillId="0" borderId="75" xfId="1" applyNumberFormat="1" applyFont="1" applyFill="1" applyBorder="1" applyAlignment="1">
      <alignment horizontal="center" vertical="center"/>
    </xf>
    <xf numFmtId="0" fontId="57" fillId="0" borderId="74" xfId="1" applyFont="1" applyFill="1" applyBorder="1" applyAlignment="1">
      <alignment horizontal="center" vertical="center"/>
    </xf>
    <xf numFmtId="0" fontId="57" fillId="0" borderId="75" xfId="1" applyFont="1" applyFill="1" applyBorder="1" applyAlignment="1">
      <alignment horizontal="center" vertical="center"/>
    </xf>
    <xf numFmtId="0" fontId="57" fillId="0" borderId="75" xfId="1" applyNumberFormat="1" applyFont="1" applyFill="1" applyBorder="1" applyAlignment="1">
      <alignment horizontal="center" vertical="center"/>
    </xf>
    <xf numFmtId="0" fontId="58" fillId="0" borderId="75" xfId="1" applyNumberFormat="1" applyFont="1" applyFill="1" applyBorder="1" applyAlignment="1">
      <alignment horizontal="center" vertical="center"/>
    </xf>
    <xf numFmtId="0" fontId="57" fillId="0" borderId="75" xfId="6" applyNumberFormat="1" applyFont="1" applyFill="1" applyBorder="1" applyAlignment="1">
      <alignment horizontal="center" vertical="center"/>
    </xf>
    <xf numFmtId="2" fontId="51" fillId="0" borderId="70" xfId="1" applyNumberFormat="1" applyFont="1" applyFill="1" applyBorder="1" applyAlignment="1">
      <alignment horizontal="right" vertical="center"/>
    </xf>
    <xf numFmtId="2" fontId="51" fillId="0" borderId="75" xfId="1" applyNumberFormat="1" applyFont="1" applyFill="1" applyBorder="1" applyAlignment="1">
      <alignment horizontal="right" vertical="center"/>
    </xf>
    <xf numFmtId="2" fontId="59" fillId="0" borderId="75" xfId="1" applyNumberFormat="1" applyFont="1" applyFill="1" applyBorder="1" applyAlignment="1">
      <alignment horizontal="right" vertical="center"/>
    </xf>
    <xf numFmtId="2" fontId="60" fillId="0" borderId="75" xfId="1" applyNumberFormat="1" applyFont="1" applyFill="1" applyBorder="1" applyAlignment="1">
      <alignment horizontal="right" vertical="center"/>
    </xf>
    <xf numFmtId="2" fontId="61" fillId="0" borderId="75" xfId="1" applyNumberFormat="1" applyFont="1" applyFill="1" applyBorder="1" applyAlignment="1">
      <alignment horizontal="right" vertical="center"/>
    </xf>
    <xf numFmtId="0" fontId="51" fillId="10" borderId="76" xfId="1" applyFont="1" applyFill="1" applyBorder="1" applyAlignment="1">
      <alignment horizontal="center" vertical="center"/>
    </xf>
    <xf numFmtId="0" fontId="51" fillId="12" borderId="0" xfId="1" applyFont="1" applyFill="1" applyAlignment="1">
      <alignment vertical="center"/>
    </xf>
    <xf numFmtId="0" fontId="53" fillId="0" borderId="74" xfId="1" applyFont="1" applyFill="1" applyBorder="1" applyAlignment="1">
      <alignment horizontal="center" vertical="center"/>
    </xf>
    <xf numFmtId="0" fontId="53" fillId="0" borderId="75" xfId="1" applyFont="1" applyFill="1" applyBorder="1" applyAlignment="1">
      <alignment horizontal="center" vertical="center"/>
    </xf>
    <xf numFmtId="0" fontId="53" fillId="0" borderId="75" xfId="1" applyNumberFormat="1" applyFont="1" applyFill="1" applyBorder="1" applyAlignment="1">
      <alignment horizontal="center" vertical="center"/>
    </xf>
    <xf numFmtId="0" fontId="50" fillId="0" borderId="75" xfId="1" applyNumberFormat="1" applyFont="1" applyFill="1" applyBorder="1" applyAlignment="1">
      <alignment horizontal="center" vertical="center"/>
    </xf>
    <xf numFmtId="0" fontId="53" fillId="0" borderId="75" xfId="6" applyNumberFormat="1" applyFont="1" applyFill="1" applyBorder="1" applyAlignment="1">
      <alignment horizontal="center" vertical="center"/>
    </xf>
    <xf numFmtId="2" fontId="53" fillId="0" borderId="75" xfId="1" applyNumberFormat="1" applyFont="1" applyFill="1" applyBorder="1" applyAlignment="1">
      <alignment horizontal="right" vertical="center"/>
    </xf>
    <xf numFmtId="2" fontId="40" fillId="0" borderId="75" xfId="1" applyNumberFormat="1" applyFont="1" applyFill="1" applyBorder="1" applyAlignment="1">
      <alignment horizontal="right" vertical="center"/>
    </xf>
    <xf numFmtId="2" fontId="55" fillId="0" borderId="75" xfId="1" applyNumberFormat="1" applyFont="1" applyFill="1" applyBorder="1" applyAlignment="1">
      <alignment horizontal="right" vertical="center"/>
    </xf>
    <xf numFmtId="2" fontId="56" fillId="0" borderId="75" xfId="1" applyNumberFormat="1" applyFont="1" applyFill="1" applyBorder="1" applyAlignment="1">
      <alignment horizontal="right" vertical="center"/>
    </xf>
    <xf numFmtId="0" fontId="53" fillId="10" borderId="76" xfId="1" applyFont="1" applyFill="1" applyBorder="1" applyAlignment="1">
      <alignment horizontal="center" vertical="center"/>
    </xf>
    <xf numFmtId="0" fontId="51" fillId="10" borderId="86" xfId="1" applyFont="1" applyFill="1" applyBorder="1" applyAlignment="1">
      <alignment horizontal="center" vertical="center"/>
    </xf>
    <xf numFmtId="0" fontId="62" fillId="12" borderId="44" xfId="1" applyFont="1" applyFill="1" applyBorder="1" applyAlignment="1">
      <alignment vertical="center"/>
    </xf>
    <xf numFmtId="0" fontId="63" fillId="12" borderId="44" xfId="1" applyFont="1" applyFill="1" applyBorder="1" applyAlignment="1">
      <alignment horizontal="left" vertical="center"/>
    </xf>
    <xf numFmtId="0" fontId="63" fillId="12" borderId="46" xfId="1" applyFont="1" applyFill="1" applyBorder="1" applyAlignment="1">
      <alignment horizontal="left" vertical="center"/>
    </xf>
    <xf numFmtId="0" fontId="63" fillId="12" borderId="47" xfId="1" applyFont="1" applyFill="1" applyBorder="1" applyAlignment="1">
      <alignment vertical="center"/>
    </xf>
    <xf numFmtId="0" fontId="63" fillId="12" borderId="47" xfId="1" applyFont="1" applyFill="1" applyBorder="1" applyAlignment="1">
      <alignment horizontal="center" vertical="center"/>
    </xf>
    <xf numFmtId="0" fontId="64" fillId="12" borderId="87" xfId="1" applyFont="1" applyFill="1" applyBorder="1" applyAlignment="1">
      <alignment horizontal="right" vertical="center"/>
    </xf>
    <xf numFmtId="0" fontId="65" fillId="12" borderId="88" xfId="1" applyFont="1" applyFill="1" applyBorder="1" applyAlignment="1">
      <alignment horizontal="center" vertical="center"/>
    </xf>
    <xf numFmtId="0" fontId="65" fillId="12" borderId="89" xfId="1" applyFont="1" applyFill="1" applyBorder="1" applyAlignment="1">
      <alignment horizontal="center" vertical="center"/>
    </xf>
    <xf numFmtId="2" fontId="65" fillId="12" borderId="89" xfId="1" applyNumberFormat="1" applyFont="1" applyFill="1" applyBorder="1" applyAlignment="1">
      <alignment horizontal="right" vertical="center"/>
    </xf>
    <xf numFmtId="2" fontId="66" fillId="12" borderId="89" xfId="1" applyNumberFormat="1" applyFont="1" applyFill="1" applyBorder="1" applyAlignment="1">
      <alignment horizontal="right" vertical="center"/>
    </xf>
    <xf numFmtId="2" fontId="67" fillId="12" borderId="89" xfId="1" applyNumberFormat="1" applyFont="1" applyFill="1" applyBorder="1" applyAlignment="1">
      <alignment horizontal="right" vertical="center"/>
    </xf>
    <xf numFmtId="2" fontId="65" fillId="12" borderId="90" xfId="1" applyNumberFormat="1" applyFont="1" applyFill="1" applyBorder="1" applyAlignment="1">
      <alignment horizontal="right" vertical="center"/>
    </xf>
    <xf numFmtId="2" fontId="65" fillId="12" borderId="91" xfId="1" applyNumberFormat="1" applyFont="1" applyFill="1" applyBorder="1" applyAlignment="1">
      <alignment horizontal="right" vertical="center"/>
    </xf>
    <xf numFmtId="0" fontId="63" fillId="12" borderId="92" xfId="1" applyFont="1" applyFill="1" applyBorder="1" applyAlignment="1">
      <alignment vertical="center"/>
    </xf>
    <xf numFmtId="0" fontId="63" fillId="12" borderId="0" xfId="1" applyFont="1" applyFill="1" applyAlignment="1">
      <alignment vertical="center"/>
    </xf>
    <xf numFmtId="0" fontId="68" fillId="8" borderId="0" xfId="1" applyFont="1" applyFill="1" applyBorder="1"/>
    <xf numFmtId="0" fontId="51" fillId="8" borderId="0" xfId="1" applyFont="1" applyFill="1" applyBorder="1" applyAlignment="1">
      <alignment horizontal="left"/>
    </xf>
    <xf numFmtId="0" fontId="51" fillId="8" borderId="0" xfId="1" applyFont="1" applyFill="1" applyBorder="1"/>
    <xf numFmtId="14" fontId="51" fillId="8" borderId="0" xfId="1" applyNumberFormat="1" applyFont="1" applyFill="1" applyBorder="1" applyAlignment="1">
      <alignment horizontal="center"/>
    </xf>
    <xf numFmtId="14" fontId="51" fillId="8" borderId="0" xfId="1" applyNumberFormat="1" applyFont="1" applyFill="1" applyBorder="1"/>
    <xf numFmtId="0" fontId="51" fillId="8" borderId="0" xfId="1" applyFont="1" applyFill="1" applyBorder="1" applyAlignment="1">
      <alignment horizontal="center"/>
    </xf>
    <xf numFmtId="0" fontId="59" fillId="8" borderId="0" xfId="1" applyFont="1" applyFill="1" applyBorder="1"/>
    <xf numFmtId="0" fontId="68" fillId="8" borderId="0" xfId="1" applyFont="1" applyFill="1"/>
    <xf numFmtId="0" fontId="51" fillId="8" borderId="0" xfId="1" applyFont="1" applyFill="1" applyAlignment="1">
      <alignment horizontal="left"/>
    </xf>
    <xf numFmtId="14" fontId="51" fillId="8" borderId="0" xfId="1" applyNumberFormat="1" applyFont="1" applyFill="1" applyAlignment="1">
      <alignment horizontal="center"/>
    </xf>
    <xf numFmtId="14" fontId="51" fillId="8" borderId="0" xfId="1" applyNumberFormat="1" applyFont="1" applyFill="1"/>
    <xf numFmtId="0" fontId="51" fillId="8" borderId="0" xfId="1" applyFont="1" applyFill="1" applyAlignment="1">
      <alignment horizontal="center"/>
    </xf>
    <xf numFmtId="0" fontId="59" fillId="8" borderId="0" xfId="1" applyFont="1" applyFill="1"/>
    <xf numFmtId="0" fontId="51" fillId="8" borderId="0" xfId="1" applyFont="1" applyFill="1" applyAlignment="1">
      <alignment wrapText="1"/>
    </xf>
    <xf numFmtId="0" fontId="71" fillId="0" borderId="73" xfId="1" applyFont="1" applyFill="1" applyBorder="1" applyAlignment="1">
      <alignment horizontal="center" vertical="center"/>
    </xf>
    <xf numFmtId="0" fontId="71" fillId="0" borderId="74" xfId="1" applyFont="1" applyFill="1" applyBorder="1" applyAlignment="1">
      <alignment horizontal="center" vertical="center"/>
    </xf>
    <xf numFmtId="0" fontId="71" fillId="0" borderId="70" xfId="1" applyFont="1" applyFill="1" applyBorder="1" applyAlignment="1">
      <alignment horizontal="center" vertical="center"/>
    </xf>
    <xf numFmtId="0" fontId="71" fillId="0" borderId="70" xfId="1" applyFont="1" applyFill="1" applyBorder="1" applyAlignment="1">
      <alignment horizontal="left" vertical="center"/>
    </xf>
    <xf numFmtId="14" fontId="71" fillId="0" borderId="74" xfId="1" applyNumberFormat="1" applyFont="1" applyFill="1" applyBorder="1" applyAlignment="1">
      <alignment horizontal="left" vertical="center"/>
    </xf>
    <xf numFmtId="0" fontId="72" fillId="0" borderId="70" xfId="1" applyFont="1" applyBorder="1"/>
    <xf numFmtId="14" fontId="73" fillId="0" borderId="74" xfId="1" applyNumberFormat="1" applyFont="1" applyFill="1" applyBorder="1" applyAlignment="1">
      <alignment horizontal="left" vertical="center"/>
    </xf>
    <xf numFmtId="0" fontId="71" fillId="0" borderId="74" xfId="1" applyFont="1" applyFill="1" applyBorder="1" applyAlignment="1">
      <alignment horizontal="left" vertical="center"/>
    </xf>
    <xf numFmtId="0" fontId="71" fillId="0" borderId="75" xfId="1" applyFont="1" applyFill="1" applyBorder="1" applyAlignment="1">
      <alignment horizontal="center" vertical="center"/>
    </xf>
    <xf numFmtId="0" fontId="72" fillId="0" borderId="80" xfId="1" applyFont="1" applyBorder="1"/>
    <xf numFmtId="0" fontId="71" fillId="0" borderId="75" xfId="1" applyFont="1" applyFill="1" applyBorder="1" applyAlignment="1">
      <alignment horizontal="left" vertical="center"/>
    </xf>
    <xf numFmtId="0" fontId="72" fillId="0" borderId="81" xfId="1" applyFont="1" applyBorder="1"/>
    <xf numFmtId="14" fontId="71" fillId="0" borderId="70" xfId="1" applyNumberFormat="1" applyFont="1" applyFill="1" applyBorder="1" applyAlignment="1">
      <alignment horizontal="left" vertical="center"/>
    </xf>
    <xf numFmtId="0" fontId="71" fillId="0" borderId="85" xfId="1" applyFont="1" applyFill="1" applyBorder="1" applyAlignment="1">
      <alignment horizontal="center" vertical="center"/>
    </xf>
    <xf numFmtId="0" fontId="72" fillId="0" borderId="85" xfId="1" applyFont="1" applyBorder="1"/>
    <xf numFmtId="0" fontId="71" fillId="0" borderId="85" xfId="1" applyFont="1" applyFill="1" applyBorder="1" applyAlignment="1">
      <alignment horizontal="left" vertical="center"/>
    </xf>
    <xf numFmtId="0" fontId="28" fillId="0" borderId="5" xfId="0" applyFont="1" applyBorder="1" applyAlignment="1">
      <alignment horizontal="center" textRotation="90"/>
    </xf>
    <xf numFmtId="0" fontId="25" fillId="5" borderId="1" xfId="0" applyFont="1" applyFill="1" applyBorder="1" applyAlignment="1">
      <alignment wrapText="1"/>
    </xf>
    <xf numFmtId="0" fontId="25" fillId="5" borderId="6" xfId="0" applyFont="1" applyFill="1" applyBorder="1" applyAlignment="1">
      <alignment wrapText="1"/>
    </xf>
    <xf numFmtId="0" fontId="25" fillId="5" borderId="4" xfId="0" applyFont="1" applyFill="1" applyBorder="1" applyAlignment="1">
      <alignment wrapText="1"/>
    </xf>
    <xf numFmtId="164" fontId="26" fillId="6" borderId="1" xfId="0" applyNumberFormat="1" applyFont="1" applyFill="1" applyBorder="1" applyAlignment="1">
      <alignment wrapText="1"/>
    </xf>
    <xf numFmtId="164" fontId="26" fillId="6" borderId="6" xfId="0" applyNumberFormat="1" applyFont="1" applyFill="1" applyBorder="1" applyAlignment="1">
      <alignment wrapText="1"/>
    </xf>
    <xf numFmtId="164" fontId="26" fillId="6" borderId="4" xfId="0" applyNumberFormat="1" applyFont="1" applyFill="1" applyBorder="1" applyAlignment="1">
      <alignment wrapText="1"/>
    </xf>
    <xf numFmtId="164" fontId="16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/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12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3" fontId="46" fillId="9" borderId="53" xfId="5" applyNumberFormat="1" applyFont="1" applyFill="1" applyBorder="1" applyAlignment="1">
      <alignment horizontal="center" vertical="center" wrapText="1"/>
    </xf>
    <xf numFmtId="3" fontId="46" fillId="9" borderId="59" xfId="5" applyNumberFormat="1" applyFont="1" applyFill="1" applyBorder="1" applyAlignment="1">
      <alignment horizontal="center" vertical="center" wrapText="1"/>
    </xf>
    <xf numFmtId="0" fontId="69" fillId="0" borderId="77" xfId="1" applyFont="1" applyFill="1" applyBorder="1" applyAlignment="1">
      <alignment horizontal="center" vertical="center"/>
    </xf>
    <xf numFmtId="0" fontId="70" fillId="0" borderId="0" xfId="1" applyFont="1" applyFill="1" applyBorder="1" applyAlignment="1">
      <alignment horizontal="center" vertical="center"/>
    </xf>
    <xf numFmtId="0" fontId="70" fillId="0" borderId="83" xfId="1" applyFont="1" applyFill="1" applyBorder="1" applyAlignment="1">
      <alignment horizontal="center" vertical="center"/>
    </xf>
    <xf numFmtId="0" fontId="70" fillId="0" borderId="84" xfId="1" applyFont="1" applyFill="1" applyBorder="1" applyAlignment="1">
      <alignment horizontal="center" vertical="center"/>
    </xf>
    <xf numFmtId="170" fontId="54" fillId="0" borderId="79" xfId="1" applyNumberFormat="1" applyFont="1" applyFill="1" applyBorder="1" applyAlignment="1">
      <alignment horizontal="center" vertical="center"/>
    </xf>
    <xf numFmtId="170" fontId="50" fillId="0" borderId="69" xfId="1" applyNumberFormat="1" applyFont="1" applyFill="1" applyBorder="1" applyAlignment="1">
      <alignment horizontal="center" vertical="center"/>
    </xf>
    <xf numFmtId="0" fontId="70" fillId="0" borderId="78" xfId="1" applyFont="1" applyFill="1" applyBorder="1" applyAlignment="1">
      <alignment horizontal="center" vertical="center"/>
    </xf>
    <xf numFmtId="0" fontId="70" fillId="0" borderId="69" xfId="1" applyFont="1" applyFill="1" applyBorder="1" applyAlignment="1">
      <alignment horizontal="center" vertical="center"/>
    </xf>
    <xf numFmtId="0" fontId="70" fillId="0" borderId="82" xfId="1" applyFont="1" applyFill="1" applyBorder="1" applyAlignment="1">
      <alignment horizontal="center" vertical="center"/>
    </xf>
    <xf numFmtId="0" fontId="70" fillId="0" borderId="74" xfId="1" applyFont="1" applyFill="1" applyBorder="1" applyAlignment="1">
      <alignment horizontal="center" vertical="center"/>
    </xf>
    <xf numFmtId="3" fontId="46" fillId="9" borderId="53" xfId="5" applyNumberFormat="1" applyFont="1" applyFill="1" applyBorder="1" applyAlignment="1">
      <alignment horizontal="center" vertical="top" wrapText="1"/>
    </xf>
    <xf numFmtId="3" fontId="46" fillId="9" borderId="59" xfId="5" applyNumberFormat="1" applyFont="1" applyFill="1" applyBorder="1" applyAlignment="1">
      <alignment horizontal="center" vertical="top" wrapText="1"/>
    </xf>
    <xf numFmtId="3" fontId="40" fillId="9" borderId="54" xfId="5" applyNumberFormat="1" applyFont="1" applyFill="1" applyBorder="1" applyAlignment="1">
      <alignment horizontal="center" vertical="center" wrapText="1"/>
    </xf>
    <xf numFmtId="3" fontId="40" fillId="9" borderId="61" xfId="5" applyNumberFormat="1" applyFont="1" applyFill="1" applyBorder="1" applyAlignment="1">
      <alignment horizontal="center" vertical="center" wrapText="1"/>
    </xf>
    <xf numFmtId="0" fontId="69" fillId="0" borderId="65" xfId="1" applyFont="1" applyFill="1" applyBorder="1" applyAlignment="1">
      <alignment horizontal="center" vertical="center"/>
    </xf>
    <xf numFmtId="0" fontId="70" fillId="0" borderId="66" xfId="1" applyFont="1" applyFill="1" applyBorder="1" applyAlignment="1">
      <alignment horizontal="center" vertical="center"/>
    </xf>
    <xf numFmtId="0" fontId="70" fillId="0" borderId="44" xfId="1" applyFont="1" applyFill="1" applyBorder="1" applyAlignment="1">
      <alignment horizontal="center" vertical="center"/>
    </xf>
    <xf numFmtId="0" fontId="70" fillId="0" borderId="67" xfId="1" applyFont="1" applyFill="1" applyBorder="1" applyAlignment="1">
      <alignment horizontal="center" vertical="center"/>
    </xf>
    <xf numFmtId="170" fontId="54" fillId="0" borderId="68" xfId="1" applyNumberFormat="1" applyFont="1" applyFill="1" applyBorder="1" applyAlignment="1">
      <alignment horizontal="center" vertical="center"/>
    </xf>
    <xf numFmtId="170" fontId="50" fillId="0" borderId="67" xfId="1" applyNumberFormat="1" applyFont="1" applyFill="1" applyBorder="1" applyAlignment="1">
      <alignment horizontal="center" vertical="center"/>
    </xf>
    <xf numFmtId="3" fontId="46" fillId="9" borderId="46" xfId="5" applyNumberFormat="1" applyFont="1" applyFill="1" applyBorder="1" applyAlignment="1">
      <alignment horizontal="center" vertical="center" wrapText="1"/>
    </xf>
    <xf numFmtId="3" fontId="46" fillId="9" borderId="47" xfId="5" applyNumberFormat="1" applyFont="1" applyFill="1" applyBorder="1" applyAlignment="1">
      <alignment horizontal="center" vertical="center" wrapText="1"/>
    </xf>
    <xf numFmtId="3" fontId="46" fillId="9" borderId="45" xfId="5" applyNumberFormat="1" applyFont="1" applyFill="1" applyBorder="1" applyAlignment="1">
      <alignment horizontal="center" vertical="center" wrapText="1"/>
    </xf>
    <xf numFmtId="3" fontId="46" fillId="9" borderId="55" xfId="5" applyNumberFormat="1" applyFont="1" applyFill="1" applyBorder="1" applyAlignment="1">
      <alignment horizontal="center" vertical="center" wrapText="1"/>
    </xf>
    <xf numFmtId="3" fontId="46" fillId="9" borderId="61" xfId="5" applyNumberFormat="1" applyFont="1" applyFill="1" applyBorder="1" applyAlignment="1">
      <alignment horizontal="center" vertical="center" wrapText="1"/>
    </xf>
    <xf numFmtId="3" fontId="46" fillId="9" borderId="48" xfId="5" applyNumberFormat="1" applyFont="1" applyFill="1" applyBorder="1" applyAlignment="1">
      <alignment horizontal="center" vertical="center" wrapText="1"/>
    </xf>
    <xf numFmtId="3" fontId="46" fillId="9" borderId="56" xfId="5" applyNumberFormat="1" applyFont="1" applyFill="1" applyBorder="1" applyAlignment="1">
      <alignment horizontal="center" vertical="center" wrapText="1"/>
    </xf>
    <xf numFmtId="3" fontId="46" fillId="9" borderId="62" xfId="5" applyNumberFormat="1" applyFont="1" applyFill="1" applyBorder="1" applyAlignment="1">
      <alignment horizontal="center" vertical="center" wrapText="1"/>
    </xf>
    <xf numFmtId="0" fontId="50" fillId="10" borderId="49" xfId="1" applyFont="1" applyFill="1" applyBorder="1" applyAlignment="1">
      <alignment horizontal="center" vertical="center" wrapText="1"/>
    </xf>
    <xf numFmtId="0" fontId="50" fillId="10" borderId="57" xfId="1" applyFont="1" applyFill="1" applyBorder="1" applyAlignment="1">
      <alignment horizontal="center" vertical="center" wrapText="1"/>
    </xf>
    <xf numFmtId="0" fontId="50" fillId="10" borderId="63" xfId="1" applyFont="1" applyFill="1" applyBorder="1" applyAlignment="1">
      <alignment horizontal="center" vertical="center" wrapText="1"/>
    </xf>
    <xf numFmtId="3" fontId="49" fillId="9" borderId="43" xfId="5" applyNumberFormat="1" applyFont="1" applyFill="1" applyBorder="1" applyAlignment="1">
      <alignment horizontal="center" vertical="center" wrapText="1"/>
    </xf>
    <xf numFmtId="3" fontId="49" fillId="9" borderId="51" xfId="5" applyNumberFormat="1" applyFont="1" applyFill="1" applyBorder="1" applyAlignment="1">
      <alignment horizontal="center" vertical="center" wrapText="1"/>
    </xf>
    <xf numFmtId="3" fontId="49" fillId="9" borderId="59" xfId="5" applyNumberFormat="1" applyFont="1" applyFill="1" applyBorder="1" applyAlignment="1">
      <alignment horizontal="center" vertical="center" wrapText="1"/>
    </xf>
    <xf numFmtId="3" fontId="46" fillId="9" borderId="54" xfId="5" applyNumberFormat="1" applyFont="1" applyFill="1" applyBorder="1" applyAlignment="1">
      <alignment horizontal="center" vertical="center" wrapText="1"/>
    </xf>
    <xf numFmtId="3" fontId="46" fillId="9" borderId="43" xfId="5" applyNumberFormat="1" applyFont="1" applyFill="1" applyBorder="1" applyAlignment="1">
      <alignment horizontal="center" vertical="center" wrapText="1"/>
    </xf>
    <xf numFmtId="3" fontId="46" fillId="9" borderId="51" xfId="5" applyNumberFormat="1" applyFont="1" applyFill="1" applyBorder="1" applyAlignment="1">
      <alignment horizontal="center" vertical="center" wrapText="1"/>
    </xf>
    <xf numFmtId="3" fontId="46" fillId="9" borderId="44" xfId="5" applyNumberFormat="1" applyFont="1" applyFill="1" applyBorder="1" applyAlignment="1">
      <alignment horizontal="center" vertical="center" wrapText="1"/>
    </xf>
    <xf numFmtId="0" fontId="31" fillId="8" borderId="0" xfId="1" applyFont="1" applyFill="1" applyAlignment="1">
      <alignment horizontal="center"/>
    </xf>
    <xf numFmtId="0" fontId="37" fillId="8" borderId="41" xfId="1" applyFont="1" applyFill="1" applyBorder="1" applyAlignment="1">
      <alignment horizontal="center" vertical="top"/>
    </xf>
    <xf numFmtId="168" fontId="46" fillId="9" borderId="42" xfId="4" applyNumberFormat="1" applyFont="1" applyFill="1" applyBorder="1" applyAlignment="1">
      <alignment horizontal="center" vertical="center"/>
    </xf>
    <xf numFmtId="168" fontId="46" fillId="9" borderId="50" xfId="4" applyNumberFormat="1" applyFont="1" applyFill="1" applyBorder="1" applyAlignment="1">
      <alignment horizontal="center" vertical="center"/>
    </xf>
    <xf numFmtId="168" fontId="46" fillId="9" borderId="58" xfId="4" applyNumberFormat="1" applyFont="1" applyFill="1" applyBorder="1" applyAlignment="1">
      <alignment horizontal="center" vertical="center"/>
    </xf>
    <xf numFmtId="168" fontId="46" fillId="9" borderId="43" xfId="4" applyNumberFormat="1" applyFont="1" applyFill="1" applyBorder="1" applyAlignment="1">
      <alignment horizontal="center" vertical="center" wrapText="1"/>
    </xf>
    <xf numFmtId="168" fontId="46" fillId="9" borderId="51" xfId="4" applyNumberFormat="1" applyFont="1" applyFill="1" applyBorder="1" applyAlignment="1">
      <alignment horizontal="center" vertical="center" wrapText="1"/>
    </xf>
    <xf numFmtId="168" fontId="46" fillId="9" borderId="59" xfId="4" applyNumberFormat="1" applyFont="1" applyFill="1" applyBorder="1" applyAlignment="1">
      <alignment horizontal="center" vertical="center" wrapText="1"/>
    </xf>
    <xf numFmtId="0" fontId="46" fillId="9" borderId="43" xfId="4" applyFont="1" applyFill="1" applyBorder="1" applyAlignment="1">
      <alignment horizontal="center" vertical="center"/>
    </xf>
    <xf numFmtId="0" fontId="46" fillId="9" borderId="51" xfId="4" applyFont="1" applyFill="1" applyBorder="1" applyAlignment="1">
      <alignment horizontal="center" vertical="center"/>
    </xf>
    <xf numFmtId="0" fontId="46" fillId="9" borderId="59" xfId="4" applyFont="1" applyFill="1" applyBorder="1" applyAlignment="1">
      <alignment horizontal="center" vertical="center"/>
    </xf>
    <xf numFmtId="0" fontId="46" fillId="9" borderId="43" xfId="4" applyFont="1" applyFill="1" applyBorder="1" applyAlignment="1">
      <alignment horizontal="center" vertical="center" wrapText="1"/>
    </xf>
    <xf numFmtId="0" fontId="46" fillId="9" borderId="51" xfId="4" applyFont="1" applyFill="1" applyBorder="1" applyAlignment="1">
      <alignment horizontal="center" vertical="center" wrapText="1"/>
    </xf>
    <xf numFmtId="0" fontId="46" fillId="9" borderId="59" xfId="4" applyFont="1" applyFill="1" applyBorder="1" applyAlignment="1">
      <alignment horizontal="center" vertical="center" wrapText="1"/>
    </xf>
    <xf numFmtId="3" fontId="47" fillId="9" borderId="43" xfId="5" applyNumberFormat="1" applyFont="1" applyFill="1" applyBorder="1" applyAlignment="1">
      <alignment horizontal="center" vertical="center" wrapText="1"/>
    </xf>
    <xf numFmtId="3" fontId="47" fillId="9" borderId="51" xfId="5" applyNumberFormat="1" applyFont="1" applyFill="1" applyBorder="1" applyAlignment="1">
      <alignment horizontal="center" vertical="center" wrapText="1"/>
    </xf>
    <xf numFmtId="3" fontId="47" fillId="9" borderId="59" xfId="5" applyNumberFormat="1" applyFont="1" applyFill="1" applyBorder="1" applyAlignment="1">
      <alignment horizontal="center" vertical="center" wrapText="1"/>
    </xf>
    <xf numFmtId="3" fontId="48" fillId="9" borderId="44" xfId="5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8" xfId="0" applyFont="1" applyBorder="1"/>
    <xf numFmtId="0" fontId="23" fillId="0" borderId="40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5" fillId="5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7">
    <cellStyle name="Comma 2 4" xfId="5"/>
    <cellStyle name="Currency 2" xfId="6"/>
    <cellStyle name="Normal" xfId="0" builtinId="0"/>
    <cellStyle name="Normal 2" xfId="1"/>
    <cellStyle name="Normal 2 2" xfId="2"/>
    <cellStyle name="Normal 2 3" xfId="4"/>
    <cellStyle name="Normal 3" xfId="3"/>
  </cellStyles>
  <dxfs count="3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8D8D8"/>
          <bgColor rgb="FFD8D8D8"/>
        </pattern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 val="0"/>
        <i/>
      </font>
      <fill>
        <patternFill>
          <bgColor theme="8" tint="0.799920651875362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88402966399123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20651875362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8840296639912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784844508194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tần suất đi muộn theo Phòng/ Ban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218919296"/>
        <c:axId val="218921216"/>
      </c:barChart>
      <c:catAx>
        <c:axId val="2189192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921216"/>
        <c:crosses val="autoZero"/>
        <c:lblAlgn val="ctr"/>
        <c:lblOffset val="100"/>
      </c:catAx>
      <c:valAx>
        <c:axId val="21892121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919296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303067520"/>
        <c:axId val="303069440"/>
      </c:barChart>
      <c:catAx>
        <c:axId val="30306752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3069440"/>
        <c:crosses val="autoZero"/>
        <c:lblAlgn val="ctr"/>
        <c:lblOffset val="100"/>
      </c:catAx>
      <c:valAx>
        <c:axId val="30306944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306752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1" i="0">
                <a:solidFill>
                  <a:srgbClr val="666666"/>
                </a:solidFill>
                <a:latin typeface="serif"/>
              </a:defRPr>
            </a:pPr>
            <a:r>
              <a:rPr lang="en-US" sz="1400" b="1" i="0">
                <a:solidFill>
                  <a:srgbClr val="666666"/>
                </a:solidFill>
                <a:latin typeface="serif"/>
              </a:rPr>
              <a:t>TỔNG QUAN CHẤP HÀNH GIỜ GIẤC TẠI CÔNG TY THEO PHÒNG BAN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218378240"/>
        <c:axId val="218380160"/>
      </c:lineChart>
      <c:catAx>
        <c:axId val="2183782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380160"/>
        <c:crosses val="autoZero"/>
        <c:lblAlgn val="ctr"/>
        <c:lblOffset val="100"/>
      </c:catAx>
      <c:valAx>
        <c:axId val="2183801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37824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tần suất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F6B26B"/>
              </a:solidFill>
            </c:spPr>
          </c:dPt>
          <c:dPt>
            <c:idx val="1"/>
            <c:explosion val="10"/>
            <c:spPr>
              <a:solidFill>
                <a:srgbClr val="6FA8DC"/>
              </a:solidFill>
            </c:spPr>
          </c:dPt>
          <c:dPt>
            <c:idx val="2"/>
            <c:spPr>
              <a:solidFill>
                <a:srgbClr val="D5A6BD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tổng thời gian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F9CB9C"/>
              </a:solidFill>
            </c:spPr>
          </c:dPt>
          <c:dPt>
            <c:idx val="1"/>
            <c:explosion val="10"/>
            <c:spPr>
              <a:solidFill>
                <a:srgbClr val="3D85C6"/>
              </a:solidFill>
            </c:spPr>
          </c:dPt>
          <c:dPt>
            <c:idx val="2"/>
            <c:spPr>
              <a:solidFill>
                <a:srgbClr val="C27BA0"/>
              </a:solidFill>
            </c:spPr>
          </c:dPt>
          <c:dLbls>
            <c:showVal val="1"/>
            <c:showLeaderLines val="1"/>
          </c:dLbls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serif"/>
              </a:defRPr>
            </a:pPr>
            <a:r>
              <a:rPr lang="en-US" sz="1600" b="1" i="0">
                <a:solidFill>
                  <a:srgbClr val="757575"/>
                </a:solidFill>
                <a:latin typeface="serif"/>
              </a:rPr>
              <a:t>TỔNG QUAN CHẤP HÀNH GIỜ GIẤC TẠI CÔNG TY THEO GIỚI TÍNH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'02.Chart'!$A$38</c:f>
              <c:strCache>
                <c:ptCount val="1"/>
                <c:pt idx="0">
                  <c:v>Giới tính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'02.Chart'!$B$38:$F$38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303150592"/>
        <c:axId val="303152512"/>
      </c:lineChart>
      <c:catAx>
        <c:axId val="3031505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3152512"/>
        <c:crosses val="autoZero"/>
        <c:lblAlgn val="ctr"/>
        <c:lblOffset val="100"/>
      </c:catAx>
      <c:valAx>
        <c:axId val="3031525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315059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36827520"/>
        <c:axId val="336829440"/>
      </c:barChart>
      <c:catAx>
        <c:axId val="336827520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6829440"/>
        <c:crosses val="autoZero"/>
        <c:lblAlgn val="ctr"/>
        <c:lblOffset val="100"/>
      </c:catAx>
      <c:valAx>
        <c:axId val="336829440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6827520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74829056"/>
        <c:axId val="374830976"/>
      </c:barChart>
      <c:catAx>
        <c:axId val="374829056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4830976"/>
        <c:crosses val="autoZero"/>
        <c:lblAlgn val="ctr"/>
        <c:lblOffset val="100"/>
      </c:catAx>
      <c:valAx>
        <c:axId val="374830976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4829056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số lần đi muộn theo Phòng/ Ban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375596544"/>
        <c:axId val="375598464"/>
      </c:barChart>
      <c:catAx>
        <c:axId val="37559654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598464"/>
        <c:crosses val="autoZero"/>
        <c:lblAlgn val="ctr"/>
        <c:lblOffset val="100"/>
      </c:catAx>
      <c:valAx>
        <c:axId val="37559846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596544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375645696"/>
        <c:axId val="375647616"/>
      </c:barChart>
      <c:catAx>
        <c:axId val="3756456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647616"/>
        <c:crosses val="autoZero"/>
        <c:lblAlgn val="ctr"/>
        <c:lblOffset val="100"/>
      </c:catAx>
      <c:valAx>
        <c:axId val="37564761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645696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Phòng HCNS, Phòng KD, Phòng TCKT và Tổng cộng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375567488"/>
        <c:axId val="375569408"/>
      </c:lineChart>
      <c:catAx>
        <c:axId val="37556748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Phòng/ban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569408"/>
        <c:crosses val="autoZero"/>
        <c:lblAlgn val="ctr"/>
        <c:lblOffset val="100"/>
      </c:catAx>
      <c:valAx>
        <c:axId val="37556940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567488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Tần suất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Số phút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sz="1800" b="1" i="0" baseline="0"/>
              <a:t>TỔNG QUAN CHẤP HÀNH GIỜ GIẤC TẠI CÔNG TY THEO GIỚI TÍNH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'02.Chart'!$A$40</c:f>
              <c:strCache>
                <c:ptCount val="1"/>
                <c:pt idx="0">
                  <c:v>Nữ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'02.Chart'!$B$40:$E$40</c:f>
              <c:numCache>
                <c:formatCode>General</c:formatCode>
                <c:ptCount val="4"/>
                <c:pt idx="0">
                  <c:v>49</c:v>
                </c:pt>
                <c:pt idx="1">
                  <c:v>438</c:v>
                </c:pt>
                <c:pt idx="2">
                  <c:v>58</c:v>
                </c:pt>
                <c:pt idx="3">
                  <c:v>646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375716096"/>
        <c:axId val="375808384"/>
      </c:lineChart>
      <c:catAx>
        <c:axId val="3757160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808384"/>
        <c:crosses val="autoZero"/>
        <c:lblAlgn val="ctr"/>
        <c:lblOffset val="100"/>
      </c:catAx>
      <c:valAx>
        <c:axId val="37580838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716096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75719808"/>
        <c:axId val="375734272"/>
      </c:barChart>
      <c:catAx>
        <c:axId val="37571980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734272"/>
        <c:crosses val="autoZero"/>
        <c:lblAlgn val="ctr"/>
        <c:lblOffset val="100"/>
      </c:catAx>
      <c:valAx>
        <c:axId val="37573427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719808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75849728"/>
        <c:axId val="375851648"/>
      </c:barChart>
      <c:catAx>
        <c:axId val="37584972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851648"/>
        <c:crosses val="autoZero"/>
        <c:lblAlgn val="ctr"/>
        <c:lblOffset val="100"/>
      </c:catAx>
      <c:valAx>
        <c:axId val="37585164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5849728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25</xdr:row>
      <xdr:rowOff>47625</xdr:rowOff>
    </xdr:from>
    <xdr:ext cx="4648200" cy="2990850"/>
    <xdr:graphicFrame macro="">
      <xdr:nvGraphicFramePr>
        <xdr:cNvPr id="7032164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25</xdr:row>
      <xdr:rowOff>66675</xdr:rowOff>
    </xdr:from>
    <xdr:ext cx="5476875" cy="2971800"/>
    <xdr:graphicFrame macro="">
      <xdr:nvGraphicFramePr>
        <xdr:cNvPr id="613441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12</xdr:row>
      <xdr:rowOff>95250</xdr:rowOff>
    </xdr:from>
    <xdr:ext cx="10153650" cy="3457575"/>
    <xdr:graphicFrame macro="">
      <xdr:nvGraphicFramePr>
        <xdr:cNvPr id="82851743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200025</xdr:colOff>
      <xdr:row>41</xdr:row>
      <xdr:rowOff>95250</xdr:rowOff>
    </xdr:from>
    <xdr:ext cx="4648200" cy="2495550"/>
    <xdr:graphicFrame macro="">
      <xdr:nvGraphicFramePr>
        <xdr:cNvPr id="165092020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19050</xdr:colOff>
      <xdr:row>41</xdr:row>
      <xdr:rowOff>95250</xdr:rowOff>
    </xdr:from>
    <xdr:ext cx="5505450" cy="2495550"/>
    <xdr:graphicFrame macro="">
      <xdr:nvGraphicFramePr>
        <xdr:cNvPr id="17000887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200025</xdr:colOff>
      <xdr:row>55</xdr:row>
      <xdr:rowOff>57150</xdr:rowOff>
    </xdr:from>
    <xdr:ext cx="10153650" cy="2790825"/>
    <xdr:graphicFrame macro="">
      <xdr:nvGraphicFramePr>
        <xdr:cNvPr id="37491830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200025</xdr:colOff>
      <xdr:row>69</xdr:row>
      <xdr:rowOff>171450</xdr:rowOff>
    </xdr:from>
    <xdr:ext cx="4838700" cy="2990850"/>
    <xdr:graphicFrame macro="">
      <xdr:nvGraphicFramePr>
        <xdr:cNvPr id="15002037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295275</xdr:colOff>
      <xdr:row>69</xdr:row>
      <xdr:rowOff>171450</xdr:rowOff>
    </xdr:from>
    <xdr:ext cx="5191125" cy="2990850"/>
    <xdr:graphicFrame macro="">
      <xdr:nvGraphicFramePr>
        <xdr:cNvPr id="2081930260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200025</xdr:colOff>
      <xdr:row>4</xdr:row>
      <xdr:rowOff>57150</xdr:rowOff>
    </xdr:from>
    <xdr:ext cx="847725" cy="561975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114300</xdr:rowOff>
    </xdr:from>
    <xdr:ext cx="952500" cy="647700"/>
    <xdr:pic>
      <xdr:nvPicPr>
        <xdr:cNvPr id="11" name="image4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943</xdr:colOff>
      <xdr:row>4</xdr:row>
      <xdr:rowOff>31868</xdr:rowOff>
    </xdr:from>
    <xdr:to>
      <xdr:col>12</xdr:col>
      <xdr:colOff>396969</xdr:colOff>
      <xdr:row>6</xdr:row>
      <xdr:rowOff>191301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20665772">
          <a:off x="6592243" y="1127243"/>
          <a:ext cx="757976" cy="711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0</xdr:row>
      <xdr:rowOff>0</xdr:rowOff>
    </xdr:from>
    <xdr:ext cx="4029075" cy="2495550"/>
    <xdr:graphicFrame macro="">
      <xdr:nvGraphicFramePr>
        <xdr:cNvPr id="49216820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561975</xdr:colOff>
      <xdr:row>7</xdr:row>
      <xdr:rowOff>933450</xdr:rowOff>
    </xdr:from>
    <xdr:ext cx="4029075" cy="2247900"/>
    <xdr:graphicFrame macro="">
      <xdr:nvGraphicFramePr>
        <xdr:cNvPr id="207165272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933450</xdr:colOff>
      <xdr:row>6</xdr:row>
      <xdr:rowOff>38100</xdr:rowOff>
    </xdr:from>
    <xdr:ext cx="5715000" cy="3533775"/>
    <xdr:graphicFrame macro="">
      <xdr:nvGraphicFramePr>
        <xdr:cNvPr id="889138566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57150</xdr:colOff>
      <xdr:row>20</xdr:row>
      <xdr:rowOff>85725</xdr:rowOff>
    </xdr:from>
    <xdr:ext cx="4029075" cy="2495550"/>
    <xdr:graphicFrame macro="">
      <xdr:nvGraphicFramePr>
        <xdr:cNvPr id="1616381396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57150</xdr:colOff>
      <xdr:row>21</xdr:row>
      <xdr:rowOff>85725</xdr:rowOff>
    </xdr:from>
    <xdr:ext cx="4029075" cy="2495550"/>
    <xdr:graphicFrame macro="">
      <xdr:nvGraphicFramePr>
        <xdr:cNvPr id="89587967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85725</xdr:colOff>
      <xdr:row>32</xdr:row>
      <xdr:rowOff>85725</xdr:rowOff>
    </xdr:from>
    <xdr:ext cx="9296400" cy="2790825"/>
    <xdr:graphicFrame macro="">
      <xdr:nvGraphicFramePr>
        <xdr:cNvPr id="59553239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219075</xdr:colOff>
      <xdr:row>44</xdr:row>
      <xdr:rowOff>171450</xdr:rowOff>
    </xdr:from>
    <xdr:ext cx="4838700" cy="2990850"/>
    <xdr:graphicFrame macro="">
      <xdr:nvGraphicFramePr>
        <xdr:cNvPr id="3782969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57150</xdr:colOff>
      <xdr:row>49</xdr:row>
      <xdr:rowOff>114300</xdr:rowOff>
    </xdr:from>
    <xdr:ext cx="4838700" cy="2990850"/>
    <xdr:graphicFrame macro="">
      <xdr:nvGraphicFramePr>
        <xdr:cNvPr id="1330439679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tor" refreshedDate="45016.82903252315" refreshedVersion="3" recordCount="30">
  <cacheSource type="worksheet">
    <worksheetSource ref="A7:BV37" sheet="01.DATA"/>
  </cacheSource>
  <cacheFields count="74">
    <cacheField name="Mã NV" numFmtId="0">
      <sharedItems/>
    </cacheField>
    <cacheField name="Tên nhân viên" numFmtId="0">
      <sharedItems count="30">
        <s v="Lê Kim Oanh"/>
        <s v="Phạm Thị Nụ"/>
        <s v="Ngô Hồng Quý"/>
        <s v="Trần Thị Hiền"/>
        <s v="Trần Thị Lụa"/>
        <s v="Nguyễn Thị Toan"/>
        <s v="Nguyễn Thị Hoài"/>
        <s v="Nguyễn Thị Phương"/>
        <s v="Bùi Thị Tám"/>
        <s v="Nguyễn Thị Lan"/>
        <s v="Bùi Thị Lánh"/>
        <s v="Nguyễn Thị Ngoãn"/>
        <s v="Bùi Văn Khang"/>
        <s v="Nguyễn Văn Trường"/>
        <s v="Trần Thị Thuỷ"/>
        <s v="Kiều Oanh"/>
        <s v="Vương Thu Phương"/>
        <s v="Phạm Thị Mai"/>
        <s v="Nguyễn Thị Ninh"/>
        <s v="Hoàng Thị Ngọc"/>
        <s v="Trần Thị Hồng"/>
        <s v="Nguyễn Quốc Bộ"/>
        <s v="Dương Thanh Liễu"/>
        <s v="Phan Binh"/>
        <s v="Lê Thụy Nhật Linh"/>
        <s v="phạm khôi"/>
        <s v="Lê Thị Thu Diễm"/>
        <s v="Lê Văn Ngân"/>
        <s v="nguyễn thùy linh"/>
        <s v="Mai Thị Hường"/>
      </sharedItems>
    </cacheField>
    <cacheField name="Giới tính" numFmtId="0">
      <sharedItems count="2">
        <s v="Nữ"/>
        <s v="Nam"/>
      </sharedItems>
    </cacheField>
    <cacheField name="Phòng/ban" numFmtId="0">
      <sharedItems count="3">
        <s v="Phòng TCKT"/>
        <s v="Phòng HCNS"/>
        <s v="Phòng KD"/>
      </sharedItems>
    </cacheField>
    <cacheField name="Chức vụ" numFmtId="0">
      <sharedItems/>
    </cacheField>
    <cacheField name="IN" numFmtId="20">
      <sharedItems containsNonDate="0" containsDate="1" containsString="0" containsBlank="1" minDate="1899-12-30T07:30:00" maxDate="1899-12-30T08:15:00"/>
    </cacheField>
    <cacheField name="OUT" numFmtId="20">
      <sharedItems containsNonDate="0" containsDate="1" containsString="0" containsBlank="1" minDate="1899-12-30T12:00:00" maxDate="1899-12-30T17:10:00"/>
    </cacheField>
    <cacheField name="IN2" numFmtId="20">
      <sharedItems containsNonDate="0" containsDate="1" containsString="0" containsBlank="1" minDate="1899-12-30T08:00:00" maxDate="1899-12-30T08:15:00"/>
    </cacheField>
    <cacheField name="OUT2" numFmtId="20">
      <sharedItems containsNonDate="0" containsDate="1" containsString="0" containsBlank="1" minDate="1899-12-30T16:35:00" maxDate="1899-12-30T17:00:00"/>
    </cacheField>
    <cacheField name="IN3" numFmtId="20">
      <sharedItems containsSemiMixedTypes="0" containsNonDate="0" containsDate="1" containsString="0" minDate="1899-12-30T08:00:00" maxDate="1899-12-30T08:15:00"/>
    </cacheField>
    <cacheField name="OUT3" numFmtId="20">
      <sharedItems containsSemiMixedTypes="0" containsNonDate="0" containsDate="1" containsString="0" minDate="1899-12-30T16:35:00" maxDate="1899-12-30T17:00:00"/>
    </cacheField>
    <cacheField name="IN4" numFmtId="20">
      <sharedItems containsNonDate="0" containsString="0" containsBlank="1"/>
    </cacheField>
    <cacheField name="OUT4" numFmtId="20">
      <sharedItems containsNonDate="0" containsString="0" containsBlank="1"/>
    </cacheField>
    <cacheField name="IN5" numFmtId="20">
      <sharedItems containsNonDate="0" containsDate="1" containsString="0" containsBlank="1" minDate="1899-12-30T08:00:00" maxDate="1899-12-30T08:20:00"/>
    </cacheField>
    <cacheField name="OUT5" numFmtId="20">
      <sharedItems containsNonDate="0" containsDate="1" containsString="0" containsBlank="1" minDate="1899-12-30T12:00:00" maxDate="1899-12-30T17:00:00"/>
    </cacheField>
    <cacheField name="IN6" numFmtId="20">
      <sharedItems containsSemiMixedTypes="0" containsNonDate="0" containsDate="1" containsString="0" minDate="1899-12-30T08:00:00" maxDate="1899-12-30T08:15:00"/>
    </cacheField>
    <cacheField name="OUT6" numFmtId="20">
      <sharedItems containsSemiMixedTypes="0" containsNonDate="0" containsDate="1" containsString="0" minDate="1899-12-30T16:35:00" maxDate="1899-12-30T17:00:00"/>
    </cacheField>
    <cacheField name="IN7" numFmtId="20">
      <sharedItems containsSemiMixedTypes="0" containsNonDate="0" containsDate="1" containsString="0" minDate="1899-12-30T08:00:00" maxDate="1899-12-30T08:20:00"/>
    </cacheField>
    <cacheField name="OUT7" numFmtId="20">
      <sharedItems containsSemiMixedTypes="0" containsNonDate="0" containsDate="1" containsString="0" minDate="1899-12-30T16:35:00" maxDate="1899-12-30T17:00:00"/>
    </cacheField>
    <cacheField name="IN8" numFmtId="20">
      <sharedItems containsNonDate="0" containsDate="1" containsString="0" containsBlank="1" minDate="1899-12-30T08:00:00" maxDate="1899-12-30T08:20:00"/>
    </cacheField>
    <cacheField name="OUT8" numFmtId="20">
      <sharedItems containsNonDate="0" containsDate="1" containsString="0" containsBlank="1" minDate="1899-12-30T12:10:00" maxDate="1899-12-30T17:00:00"/>
    </cacheField>
    <cacheField name="IN9" numFmtId="20">
      <sharedItems containsNonDate="0" containsDate="1" containsString="0" containsBlank="1" minDate="1899-12-30T08:00:00" maxDate="1899-12-30T08:15:00"/>
    </cacheField>
    <cacheField name="OUT9" numFmtId="20">
      <sharedItems containsNonDate="0" containsDate="1" containsString="0" containsBlank="1" minDate="1899-12-30T16:35:00" maxDate="1899-12-30T17:00:00"/>
    </cacheField>
    <cacheField name="IN10" numFmtId="20">
      <sharedItems containsSemiMixedTypes="0" containsNonDate="0" containsDate="1" containsString="0" minDate="1899-12-30T08:00:00" maxDate="1899-12-30T08:20:00"/>
    </cacheField>
    <cacheField name="OUT10" numFmtId="20">
      <sharedItems containsSemiMixedTypes="0" containsNonDate="0" containsDate="1" containsString="0" minDate="1899-12-30T16:35:00" maxDate="1899-12-30T17:00:00"/>
    </cacheField>
    <cacheField name="IN11" numFmtId="20">
      <sharedItems containsNonDate="0" containsString="0" containsBlank="1"/>
    </cacheField>
    <cacheField name="OUT11" numFmtId="20">
      <sharedItems containsNonDate="0" containsString="0" containsBlank="1"/>
    </cacheField>
    <cacheField name="IN12" numFmtId="20">
      <sharedItems containsNonDate="0" containsDate="1" containsString="0" containsBlank="1" minDate="1899-12-30T08:00:00" maxDate="1899-12-30T08:20:00"/>
    </cacheField>
    <cacheField name="OUT12" numFmtId="20">
      <sharedItems containsNonDate="0" containsDate="1" containsString="0" containsBlank="1" minDate="1899-12-30T12:00:00" maxDate="1899-12-30T17:00:00"/>
    </cacheField>
    <cacheField name="IN13" numFmtId="20">
      <sharedItems containsSemiMixedTypes="0" containsNonDate="0" containsDate="1" containsString="0" minDate="1899-12-30T08:00:00" maxDate="1899-12-30T08:15:00"/>
    </cacheField>
    <cacheField name="OUT13" numFmtId="20">
      <sharedItems containsSemiMixedTypes="0" containsNonDate="0" containsDate="1" containsString="0" minDate="1899-12-30T16:35:00" maxDate="1899-12-30T17:00:00"/>
    </cacheField>
    <cacheField name="IN14" numFmtId="20">
      <sharedItems containsNonDate="0" containsDate="1" containsString="0" containsBlank="1" minDate="1899-12-30T08:00:00" maxDate="1899-12-30T08:20:00"/>
    </cacheField>
    <cacheField name="OUT14" numFmtId="20">
      <sharedItems containsNonDate="0" containsDate="1" containsString="0" containsBlank="1" minDate="1899-12-30T16:35:00" maxDate="1899-12-30T17:00:00"/>
    </cacheField>
    <cacheField name="IN15" numFmtId="20">
      <sharedItems containsNonDate="0" containsDate="1" containsString="0" containsBlank="1" minDate="1899-12-30T08:00:00" maxDate="1899-12-30T08:20:00"/>
    </cacheField>
    <cacheField name="OUT15" numFmtId="20">
      <sharedItems containsNonDate="0" containsDate="1" containsString="0" containsBlank="1" minDate="1899-12-30T16:35:00" maxDate="1899-12-30T17:00:00"/>
    </cacheField>
    <cacheField name="IN16" numFmtId="20">
      <sharedItems containsNonDate="0" containsDate="1" containsString="0" containsBlank="1" minDate="1899-12-30T08:00:00" maxDate="1899-12-30T12:00:00"/>
    </cacheField>
    <cacheField name="OUT16" numFmtId="20">
      <sharedItems containsNonDate="0" containsDate="1" containsString="0" containsBlank="1" minDate="1899-12-30T16:35:00" maxDate="1899-12-30T17:00:00"/>
    </cacheField>
    <cacheField name="IN17" numFmtId="20">
      <sharedItems containsSemiMixedTypes="0" containsNonDate="0" containsDate="1" containsString="0" minDate="1899-12-30T08:00:00" maxDate="1899-12-30T08:15:00"/>
    </cacheField>
    <cacheField name="OUT17" numFmtId="20">
      <sharedItems containsSemiMixedTypes="0" containsNonDate="0" containsDate="1" containsString="0" minDate="1899-12-30T16:35:00" maxDate="1899-12-30T17:00:00"/>
    </cacheField>
    <cacheField name="IN18" numFmtId="20">
      <sharedItems containsNonDate="0" containsString="0" containsBlank="1"/>
    </cacheField>
    <cacheField name="OUT18" numFmtId="20">
      <sharedItems containsNonDate="0" containsString="0" containsBlank="1"/>
    </cacheField>
    <cacheField name="IN19" numFmtId="20">
      <sharedItems containsNonDate="0" containsDate="1" containsString="0" containsBlank="1" minDate="1899-12-30T08:00:00" maxDate="1899-12-30T12:00:00"/>
    </cacheField>
    <cacheField name="OUT19" numFmtId="20">
      <sharedItems containsNonDate="0" containsDate="1" containsString="0" containsBlank="1" minDate="1899-12-30T16:35:00" maxDate="1899-12-30T17:00:00"/>
    </cacheField>
    <cacheField name="IN20" numFmtId="20">
      <sharedItems containsSemiMixedTypes="0" containsNonDate="0" containsDate="1" containsString="0" minDate="1899-12-30T08:00:00" maxDate="1899-12-30T08:00:00"/>
    </cacheField>
    <cacheField name="OUT20" numFmtId="20">
      <sharedItems containsSemiMixedTypes="0" containsNonDate="0" containsDate="1" containsString="0" minDate="1899-12-30T16:35:00" maxDate="1899-12-30T17:00:00"/>
    </cacheField>
    <cacheField name="IN21" numFmtId="20">
      <sharedItems containsSemiMixedTypes="0" containsNonDate="0" containsDate="1" containsString="0" minDate="1899-12-30T08:00:00" maxDate="1899-12-30T08:20:00"/>
    </cacheField>
    <cacheField name="OUT21" numFmtId="20">
      <sharedItems containsSemiMixedTypes="0" containsNonDate="0" containsDate="1" containsString="0" minDate="1899-12-30T16:35:00" maxDate="1899-12-30T17:00:00"/>
    </cacheField>
    <cacheField name="IN22" numFmtId="20">
      <sharedItems containsNonDate="0" containsDate="1" containsString="0" containsBlank="1" minDate="1899-12-30T08:00:00" maxDate="1899-12-30T12:00:00"/>
    </cacheField>
    <cacheField name="OUT22" numFmtId="20">
      <sharedItems containsNonDate="0" containsDate="1" containsString="0" containsBlank="1" minDate="1899-12-30T12:00:00" maxDate="1899-12-30T17:00:00"/>
    </cacheField>
    <cacheField name="IN23" numFmtId="20">
      <sharedItems containsSemiMixedTypes="0" containsNonDate="0" containsDate="1" containsString="0" minDate="1899-12-30T08:00:00" maxDate="1899-12-30T08:20:00"/>
    </cacheField>
    <cacheField name="OUT23" numFmtId="20">
      <sharedItems containsSemiMixedTypes="0" containsNonDate="0" containsDate="1" containsString="0" minDate="1899-12-30T12:00:00" maxDate="1899-12-30T17:00:00"/>
    </cacheField>
    <cacheField name="IN24" numFmtId="20">
      <sharedItems containsNonDate="0" containsDate="1" containsString="0" containsBlank="1" minDate="1899-12-30T08:00:00" maxDate="1899-12-30T12:00:00"/>
    </cacheField>
    <cacheField name="OUT24" numFmtId="20">
      <sharedItems containsNonDate="0" containsDate="1" containsString="0" containsBlank="1" minDate="1899-12-30T16:35:00" maxDate="1899-12-30T17:00:00"/>
    </cacheField>
    <cacheField name="IN25" numFmtId="20">
      <sharedItems containsNonDate="0" containsString="0" containsBlank="1"/>
    </cacheField>
    <cacheField name="OUT25" numFmtId="20">
      <sharedItems containsNonDate="0" containsString="0" containsBlank="1"/>
    </cacheField>
    <cacheField name="IN26" numFmtId="20">
      <sharedItems containsSemiMixedTypes="0" containsNonDate="0" containsDate="1" containsString="0" minDate="1899-12-30T08:00:00" maxDate="1899-12-30T08:20:00"/>
    </cacheField>
    <cacheField name="OUT26" numFmtId="20">
      <sharedItems containsSemiMixedTypes="0" containsNonDate="0" containsDate="1" containsString="0" minDate="1899-12-30T12:00:00" maxDate="1899-12-30T17:00:00"/>
    </cacheField>
    <cacheField name="IN27" numFmtId="20">
      <sharedItems containsNonDate="0" containsDate="1" containsString="0" containsBlank="1" minDate="1899-12-30T08:00:00" maxDate="1899-12-30T12:00:00"/>
    </cacheField>
    <cacheField name="OUT27" numFmtId="20">
      <sharedItems containsNonDate="0" containsDate="1" containsString="0" containsBlank="1" minDate="1899-12-30T12:00:00" maxDate="1899-12-30T17:00:00"/>
    </cacheField>
    <cacheField name="IN28" numFmtId="20">
      <sharedItems containsSemiMixedTypes="0" containsNonDate="0" containsDate="1" containsString="0" minDate="1899-12-30T08:00:00" maxDate="1899-12-30T08:20:00"/>
    </cacheField>
    <cacheField name="OUT28" numFmtId="20">
      <sharedItems containsSemiMixedTypes="0" containsNonDate="0" containsDate="1" containsString="0" minDate="1899-12-30T16:35:00" maxDate="1899-12-30T17:00:00"/>
    </cacheField>
    <cacheField name="IN29" numFmtId="20">
      <sharedItems containsNonDate="0" containsDate="1" containsString="0" containsBlank="1" minDate="1899-12-30T08:00:00" maxDate="1899-12-30T08:20:00"/>
    </cacheField>
    <cacheField name="OUT29" numFmtId="20">
      <sharedItems containsNonDate="0" containsDate="1" containsString="0" containsBlank="1" minDate="1899-12-30T12:00:00" maxDate="1899-12-30T17:00:00"/>
    </cacheField>
    <cacheField name="IN30" numFmtId="20">
      <sharedItems containsNonDate="0" containsDate="1" containsString="0" containsBlank="1" minDate="1899-12-30T08:00:00" maxDate="1899-12-30T08:20:00"/>
    </cacheField>
    <cacheField name="OUT30" numFmtId="20">
      <sharedItems containsNonDate="0" containsDate="1" containsString="0" containsBlank="1" minDate="1899-12-30T12:00:00" maxDate="1899-12-30T17:00:00"/>
    </cacheField>
    <cacheField name="IN31" numFmtId="20">
      <sharedItems containsNonDate="0" containsDate="1" containsString="0" containsBlank="1" minDate="1899-12-30T08:00:00" maxDate="1899-12-30T13:35:00"/>
    </cacheField>
    <cacheField name="OUT31" numFmtId="20">
      <sharedItems containsNonDate="0" containsDate="1" containsString="0" containsBlank="1" minDate="1899-12-30T16:35:00" maxDate="1899-12-30T17:00:00"/>
    </cacheField>
    <cacheField name="Tổng số lần vào trễ" numFmtId="43">
      <sharedItems containsSemiMixedTypes="0" containsString="0" containsNumber="1" containsInteger="1" minValue="0" maxValue="9"/>
    </cacheField>
    <cacheField name="Tổng số phút vào trễ" numFmtId="164">
      <sharedItems containsSemiMixedTypes="0" containsString="0" containsNumber="1" containsInteger="1" minValue="0" maxValue="50" count="12">
        <n v="0"/>
        <n v="1"/>
        <n v="25"/>
        <n v="7"/>
        <n v="40"/>
        <n v="20"/>
        <n v="45"/>
        <n v="50"/>
        <n v="15"/>
        <n v="35"/>
        <n v="30"/>
        <n v="5"/>
      </sharedItems>
    </cacheField>
    <cacheField name="Tổng số lần ra sớm" numFmtId="164">
      <sharedItems containsSemiMixedTypes="0" containsString="0" containsNumber="1" containsInteger="1" minValue="0" maxValue="6"/>
    </cacheField>
    <cacheField name="Tổng số phút  ra sớm" numFmtId="164">
      <sharedItems containsSemiMixedTypes="0" containsString="0" containsNumber="1" containsInteger="1" minValue="0" maxValue="59"/>
    </cacheField>
    <cacheField name="Số ngày công đi làm" numFmtId="166">
      <sharedItems/>
    </cacheField>
    <cacheField name="Số ngày nghỉ" numFmtId="164">
      <sharedItems/>
    </cacheField>
    <cacheField name="Số ngày làm nửa ngày" numFmtId="164">
      <sharedItems containsSemiMixedTypes="0" containsString="0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NV01"/>
    <x v="0"/>
    <x v="0"/>
    <x v="0"/>
    <s v="Trưởng phòng"/>
    <d v="1899-12-30T07:30:00"/>
    <d v="1899-12-30T17:1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02"/>
    <x v="1"/>
    <x v="0"/>
    <x v="0"/>
    <s v="Chuyên viên"/>
    <d v="1899-12-30T08:01:00"/>
    <d v="1899-12-30T16:58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1"/>
    <n v="2"/>
    <n v="27"/>
    <e v="#NAME?"/>
    <e v="#NAME?"/>
    <n v="0"/>
  </r>
  <r>
    <s v="NV03"/>
    <x v="2"/>
    <x v="1"/>
    <x v="0"/>
    <s v="Chuyên viên"/>
    <d v="1899-12-30T08:0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n v="2"/>
    <x v="2"/>
    <n v="5"/>
    <n v="5"/>
    <e v="#NAME?"/>
    <e v="#NAME?"/>
    <n v="0"/>
  </r>
  <r>
    <s v="NV04"/>
    <x v="3"/>
    <x v="0"/>
    <x v="0"/>
    <s v="Chuyên viên"/>
    <d v="1899-12-30T08:07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1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3"/>
    <n v="3"/>
    <n v="50"/>
    <e v="#NAME?"/>
    <e v="#NAME?"/>
    <n v="0"/>
  </r>
  <r>
    <s v="NV05"/>
    <x v="4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n v="2"/>
    <x v="4"/>
    <n v="4"/>
    <n v="15"/>
    <e v="#NAME?"/>
    <e v="#NAME?"/>
    <n v="0"/>
  </r>
  <r>
    <s v="NV06"/>
    <x v="5"/>
    <x v="0"/>
    <x v="0"/>
    <s v="Chuyên viên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1"/>
    <n v="25"/>
    <e v="#NAME?"/>
    <e v="#NAME?"/>
    <n v="0"/>
  </r>
  <r>
    <s v="NV07"/>
    <x v="6"/>
    <x v="0"/>
    <x v="0"/>
    <s v="Chuyên viên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6"/>
    <n v="1"/>
    <n v="25"/>
    <e v="#NAME?"/>
    <e v="#NAME?"/>
    <n v="0"/>
  </r>
  <r>
    <s v="NV08"/>
    <x v="7"/>
    <x v="0"/>
    <x v="0"/>
    <s v="Chuyên viên"/>
    <d v="1899-12-30T08:00:00"/>
    <d v="1899-12-30T17:00:00"/>
    <d v="1899-12-30T08:00:00"/>
    <d v="1899-12-30T17:00:00"/>
    <d v="1899-12-30T08:00:00"/>
    <d v="1899-12-30T16:35:00"/>
    <m/>
    <m/>
    <d v="1899-12-30T08:15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2:00:00"/>
    <d v="1899-12-30T08:00:00"/>
    <d v="1899-12-30T17:00:00"/>
    <d v="1899-12-30T08:00:00"/>
    <d v="1899-12-30T17:00:00"/>
    <d v="1899-12-30T08:00:00"/>
    <d v="1899-12-30T12:00:00"/>
    <d v="1899-12-30T12:00:00"/>
    <d v="1899-12-30T17:00:00"/>
    <n v="4"/>
    <x v="7"/>
    <n v="4"/>
    <n v="50"/>
    <e v="#NAME?"/>
    <e v="#NAME?"/>
    <n v="0"/>
  </r>
  <r>
    <s v="NV09"/>
    <x v="8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20:00"/>
    <d v="1899-12-30T16:43:00"/>
    <d v="1899-12-30T08:00:00"/>
    <d v="1899-12-30T16:43:00"/>
    <d v="1899-12-30T08:20:00"/>
    <d v="1899-12-30T17:00:00"/>
    <d v="1899-12-30T08:00:00"/>
    <d v="1899-12-30T17:00:00"/>
    <d v="1899-12-30T08:00:00"/>
    <d v="1899-12-30T17:00:00"/>
    <d v="1899-12-30T08:00:00"/>
    <d v="1899-12-30T17:00:00"/>
    <n v="5"/>
    <x v="4"/>
    <n v="2"/>
    <n v="34"/>
    <e v="#NAME?"/>
    <e v="#NAME?"/>
    <n v="0"/>
  </r>
  <r>
    <s v="NV10"/>
    <x v="9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n v="1"/>
    <x v="0"/>
    <n v="5"/>
    <n v="57"/>
    <e v="#NAME?"/>
    <e v="#NAME?"/>
    <n v="0"/>
  </r>
  <r>
    <s v="NV11"/>
    <x v="10"/>
    <x v="0"/>
    <x v="1"/>
    <s v="Trưởng phòng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6:43:00"/>
    <n v="2"/>
    <x v="8"/>
    <n v="3"/>
    <n v="42"/>
    <e v="#NAME?"/>
    <e v="#NAME?"/>
    <n v="0"/>
  </r>
  <r>
    <s v="NV12"/>
    <x v="11"/>
    <x v="0"/>
    <x v="1"/>
    <s v="Chuyên viên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8"/>
    <n v="0"/>
    <n v="0"/>
    <e v="#NAME?"/>
    <e v="#NAME?"/>
    <n v="0"/>
  </r>
  <r>
    <s v="NV13"/>
    <x v="12"/>
    <x v="1"/>
    <x v="1"/>
    <s v="Chuyên viên"/>
    <d v="1899-12-30T08:00:00"/>
    <d v="1899-12-30T17:00:00"/>
    <d v="1899-12-30T08:15:00"/>
    <d v="1899-12-30T17:00:00"/>
    <d v="1899-12-30T08:00:00"/>
    <d v="1899-12-30T17:00:00"/>
    <m/>
    <m/>
    <m/>
    <m/>
    <d v="1899-12-30T08:00:00"/>
    <d v="1899-12-30T17:00:00"/>
    <d v="1899-12-30T08:20:00"/>
    <d v="1899-12-30T16:35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n v="5"/>
    <x v="5"/>
    <n v="6"/>
    <n v="22"/>
    <e v="#NAME?"/>
    <e v="#NAME?"/>
    <n v="0"/>
  </r>
  <r>
    <s v="NV14"/>
    <x v="13"/>
    <x v="1"/>
    <x v="1"/>
    <s v="Chuyên viên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9"/>
    <n v="3"/>
    <n v="50"/>
    <e v="#NAME?"/>
    <e v="#NAME?"/>
    <n v="0"/>
  </r>
  <r>
    <s v="NV15"/>
    <x v="14"/>
    <x v="0"/>
    <x v="1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8"/>
    <n v="1"/>
    <n v="25"/>
    <e v="#NAME?"/>
    <e v="#NAME?"/>
    <n v="0"/>
  </r>
  <r>
    <s v="NV16"/>
    <x v="15"/>
    <x v="0"/>
    <x v="2"/>
    <s v="Trưởng phòng"/>
    <d v="1899-12-30T08:00:00"/>
    <d v="1899-12-30T17:00:00"/>
    <d v="1899-12-30T08:00:00"/>
    <d v="1899-12-30T17:00:00"/>
    <d v="1899-12-30T08:00:00"/>
    <d v="1899-12-30T16:43:00"/>
    <m/>
    <m/>
    <d v="1899-12-30T08:20:00"/>
    <d v="1899-12-30T17:00:00"/>
    <d v="1899-12-30T08:00:00"/>
    <d v="1899-12-30T17:00:00"/>
    <d v="1899-12-30T08:15:00"/>
    <d v="1899-12-30T17:00:00"/>
    <d v="1899-12-30T08:2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15:00"/>
    <d v="1899-12-30T17:00:00"/>
    <d v="1899-12-30T08:15:00"/>
    <d v="1899-12-30T17:00:00"/>
    <d v="1899-12-30T08:15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2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n v="9"/>
    <x v="10"/>
    <n v="3"/>
    <n v="59"/>
    <e v="#NAME?"/>
    <e v="#NAME?"/>
    <n v="0"/>
  </r>
  <r>
    <s v="NV17"/>
    <x v="16"/>
    <x v="0"/>
    <x v="2"/>
    <s v="Chuyên viên"/>
    <d v="1899-12-30T08:00:00"/>
    <d v="1899-12-30T17:00:00"/>
    <d v="1899-12-30T08:00:00"/>
    <d v="1899-12-30T16:35:00"/>
    <d v="1899-12-30T08:15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n v="2"/>
    <x v="8"/>
    <n v="4"/>
    <n v="24"/>
    <e v="#NAME?"/>
    <e v="#NAME?"/>
    <n v="0"/>
  </r>
  <r>
    <s v="NV18"/>
    <x v="17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2"/>
    <x v="9"/>
    <n v="3"/>
    <n v="7"/>
    <e v="#NAME?"/>
    <e v="#NAME?"/>
    <n v="0"/>
  </r>
  <r>
    <s v="NV19"/>
    <x v="1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00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43:00"/>
    <d v="1899-12-30T08:00:00"/>
    <d v="1899-12-30T16:43:00"/>
    <d v="1899-12-30T08:00:00"/>
    <d v="1899-12-30T17:00:00"/>
    <n v="0"/>
    <x v="0"/>
    <n v="6"/>
    <n v="6"/>
    <e v="#NAME?"/>
    <e v="#NAME?"/>
    <n v="0"/>
  </r>
  <r>
    <s v="NV20"/>
    <x v="1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4"/>
    <n v="32"/>
    <e v="#NAME?"/>
    <e v="#NAME?"/>
    <n v="0"/>
  </r>
  <r>
    <s v="NV21"/>
    <x v="20"/>
    <x v="0"/>
    <x v="2"/>
    <s v="Chuyên viên"/>
    <d v="1899-12-30T08:15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20:00"/>
    <d v="1899-12-30T17:00:00"/>
    <m/>
    <m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5"/>
    <x v="7"/>
    <n v="2"/>
    <n v="50"/>
    <e v="#NAME?"/>
    <e v="#NAME?"/>
    <n v="0"/>
  </r>
  <r>
    <s v="NV22"/>
    <x v="21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15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15:00"/>
    <d v="1899-12-30T17:00:00"/>
    <d v="1899-12-30T08:00:00"/>
    <d v="1899-12-30T12:00:00"/>
    <d v="1899-12-30T08:00:00"/>
    <d v="1899-12-30T16:35:00"/>
    <d v="1899-12-30T08:15:00"/>
    <d v="1899-12-30T17:00:00"/>
    <n v="6"/>
    <x v="9"/>
    <n v="4"/>
    <n v="7"/>
    <e v="#NAME?"/>
    <e v="#NAME?"/>
    <n v="0"/>
  </r>
  <r>
    <s v="NV23"/>
    <x v="22"/>
    <x v="0"/>
    <x v="2"/>
    <s v="Chuyên viên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12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0"/>
    <n v="3"/>
    <n v="17"/>
    <e v="#NAME?"/>
    <e v="#NAME?"/>
    <n v="0"/>
  </r>
  <r>
    <s v="NV24"/>
    <x v="23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5"/>
    <n v="3"/>
    <n v="25"/>
    <e v="#NAME?"/>
    <e v="#NAME?"/>
    <n v="0"/>
  </r>
  <r>
    <s v="NV25"/>
    <x v="24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6:43:00"/>
    <n v="4"/>
    <x v="11"/>
    <n v="1"/>
    <n v="17"/>
    <e v="#NAME?"/>
    <e v="#NAME?"/>
    <n v="0"/>
  </r>
  <r>
    <s v="NV26"/>
    <x v="25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n v="0"/>
    <x v="0"/>
    <n v="0"/>
    <n v="0"/>
    <e v="#NAME?"/>
    <e v="#NAME?"/>
    <n v="0"/>
  </r>
  <r>
    <s v="NV27"/>
    <x v="26"/>
    <x v="0"/>
    <x v="2"/>
    <s v="Chuyên viên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13:35:00"/>
    <d v="1899-12-30T17:00:00"/>
    <n v="2"/>
    <x v="8"/>
    <n v="2"/>
    <n v="42"/>
    <e v="#NAME?"/>
    <e v="#NAME?"/>
    <n v="0"/>
  </r>
  <r>
    <s v="NV28"/>
    <x v="27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6:35:00"/>
    <n v="1"/>
    <x v="5"/>
    <n v="1"/>
    <n v="25"/>
    <e v="#NAME?"/>
    <e v="#NAME?"/>
    <n v="0"/>
  </r>
  <r>
    <s v="NV29"/>
    <x v="2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30"/>
    <x v="2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1"/>
    <n v="17"/>
    <e v="#NAME?"/>
    <e v="#NAME?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02.Chart 9" cacheId="6" applyNumberFormats="0" applyBorderFormats="0" applyFontFormats="0" applyPatternFormats="0" applyAlignmentFormats="0" applyWidthHeightFormats="0" dataCaption="" updatedVersion="3" compact="0" compactData="0">
  <location ref="A46:C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02.Chart 4" cacheId="6" applyNumberFormats="0" applyBorderFormats="0" applyFontFormats="0" applyPatternFormats="0" applyAlignmentFormats="0" applyWidthHeightFormats="0" dataCaption="" updatedVersion="3" compact="0" compactData="0">
  <location ref="A16:E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02.Chart 10" cacheId="6" applyNumberFormats="0" applyBorderFormats="0" applyFontFormats="0" applyPatternFormats="0" applyAlignmentFormats="0" applyWidthHeightFormats="0" dataCaption="" updatedVersion="3" compact="0" compactData="0">
  <location ref="J46:L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ần suất đi muôn" fld="67" baseField="0"/>
    <dataField name="Tổng thời gian đi muộn" fld="68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02.Chart 5" cacheId="6" applyNumberFormats="0" applyBorderFormats="0" applyFontFormats="0" applyPatternFormats="0" applyAlignmentFormats="0" applyWidthHeightFormats="0" dataCaption="" updatedVersion="3" compact="0" compactData="0">
  <location ref="I16:M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02.Chart 6" cacheId="6" applyNumberFormats="0" applyBorderFormats="0" applyFontFormats="0" applyPatternFormats="0" applyAlignmentFormats="0" applyWidthHeightFormats="0" dataCaption="" updatedVersion="3" compact="0" compactData="0">
  <location ref="A23:B27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ần suất về sớm" fld="69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02.Chart" cacheId="6" applyNumberFormats="0" applyBorderFormats="0" applyFontFormats="0" applyPatternFormats="0" applyAlignmentFormats="0" applyWidthHeightFormats="0" dataCaption="" updatedVersion="3" compact="0" compactData="0">
  <location ref="A1:B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lần vào trễ" fld="67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02.Chart 11" cacheId="6" applyNumberFormats="0" applyBorderFormats="0" applyFontFormats="0" applyPatternFormats="0" applyAlignmentFormats="0" applyWidthHeightFormats="0" dataCaption="" updatedVersion="3" compact="0" compactData="0">
  <location ref="A60:E69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4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02.Chart 2" cacheId="6" applyNumberFormats="0" applyBorderFormats="0" applyFontFormats="0" applyPatternFormats="0" applyAlignmentFormats="0" applyWidthHeightFormats="0" dataCaption="" updatedVersion="3" rowGrandTotals="0" compact="0" compactData="0">
  <location ref="I1:M5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02.Chart 7" cacheId="6" applyNumberFormats="0" applyBorderFormats="0" applyFontFormats="0" applyPatternFormats="0" applyAlignmentFormats="0" applyWidthHeightFormats="0" dataCaption="" updatedVersion="3" compact="0" compactData="0">
  <location ref="A31:B3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ố phút về sớm" fld="70" baseField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02.Chart 12" cacheId="6" applyNumberFormats="0" applyBorderFormats="0" applyFontFormats="0" applyPatternFormats="0" applyAlignmentFormats="0" applyWidthHeightFormats="0" dataCaption="" updatedVersion="3" compact="0" compactData="0">
  <location ref="A74:E83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4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02.Chart 3" cacheId="6" applyNumberFormats="0" applyBorderFormats="0" applyFontFormats="0" applyPatternFormats="0" applyAlignmentFormats="0" applyWidthHeightFormats="0" dataCaption="" updatedVersion="3" compact="0" compactData="0">
  <location ref="A9:B13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phút vào trễ" fld="68" baseField="0"/>
  </dataField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02.Chart 8" cacheId="6" applyNumberFormats="0" applyBorderFormats="0" applyFontFormats="0" applyPatternFormats="0" applyAlignmentFormats="0" applyWidthHeightFormats="0" dataCaption="" updatedVersion="3" compact="0" compactData="0">
  <location ref="A37:E4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27BA0"/>
    <outlinePr summaryBelow="0" summaryRight="0"/>
  </sheetPr>
  <dimension ref="A1:R1000"/>
  <sheetViews>
    <sheetView showGridLines="0" tabSelected="1" topLeftCell="A7" workbookViewId="0">
      <selection activeCell="B1" sqref="B1:L2"/>
    </sheetView>
  </sheetViews>
  <sheetFormatPr defaultColWidth="12.5703125" defaultRowHeight="15" customHeight="1"/>
  <cols>
    <col min="1" max="1" width="3" style="93" customWidth="1"/>
    <col min="2" max="2" width="18.42578125" style="93" customWidth="1"/>
    <col min="3" max="3" width="4.5703125" style="93" customWidth="1"/>
    <col min="4" max="4" width="6.85546875" style="93" customWidth="1"/>
    <col min="5" max="5" width="12.5703125" style="93" customWidth="1"/>
    <col min="6" max="6" width="4.42578125" style="93" customWidth="1"/>
    <col min="7" max="7" width="11.7109375" style="93" customWidth="1"/>
    <col min="8" max="8" width="11.28515625" style="93" customWidth="1"/>
    <col min="9" max="9" width="6.28515625" style="93" customWidth="1"/>
    <col min="10" max="10" width="12.5703125" style="93"/>
    <col min="11" max="11" width="7.140625" style="93" customWidth="1"/>
    <col min="12" max="12" width="5.42578125" style="93" customWidth="1"/>
    <col min="13" max="13" width="6.140625" style="93" customWidth="1"/>
    <col min="14" max="14" width="13.42578125" style="93" customWidth="1"/>
    <col min="15" max="15" width="3.42578125" style="93" customWidth="1"/>
    <col min="16" max="16" width="9.42578125" style="93" customWidth="1"/>
    <col min="17" max="16384" width="12.5703125" style="93"/>
  </cols>
  <sheetData>
    <row r="1" spans="1:18" ht="20.25" customHeight="1">
      <c r="A1" s="95"/>
      <c r="B1" s="237" t="s">
        <v>118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97"/>
      <c r="N1" s="97"/>
      <c r="O1" s="97"/>
      <c r="P1" s="98"/>
      <c r="Q1" s="92"/>
      <c r="R1" s="92"/>
    </row>
    <row r="2" spans="1:18" ht="25.5" customHeight="1" thickBot="1">
      <c r="A2" s="95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4" t="s">
        <v>0</v>
      </c>
      <c r="N2" s="235"/>
      <c r="O2" s="99">
        <f>'01.DATA'!E3</f>
        <v>12</v>
      </c>
      <c r="P2" s="99">
        <f>'01.DATA'!E4</f>
        <v>2022</v>
      </c>
      <c r="Q2" s="92"/>
      <c r="R2" s="92"/>
    </row>
    <row r="3" spans="1:18" ht="20.25" customHeight="1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2"/>
      <c r="R3" s="92"/>
    </row>
    <row r="4" spans="1:18" ht="20.25" customHeight="1">
      <c r="A4" s="96"/>
      <c r="B4" s="96" t="s">
        <v>1</v>
      </c>
      <c r="C4" s="96"/>
      <c r="D4" s="96"/>
      <c r="E4" s="96"/>
      <c r="F4" s="96"/>
      <c r="G4" s="96" t="s">
        <v>2</v>
      </c>
      <c r="H4" s="96"/>
      <c r="I4" s="96"/>
      <c r="J4" s="96"/>
      <c r="K4" s="96"/>
      <c r="L4" s="96" t="s">
        <v>3</v>
      </c>
      <c r="M4" s="96"/>
      <c r="N4" s="96"/>
      <c r="O4" s="96"/>
      <c r="P4" s="96"/>
      <c r="Q4" s="92"/>
      <c r="R4" s="92"/>
    </row>
    <row r="5" spans="1:18" ht="21.75" customHeight="1">
      <c r="A5" s="100"/>
      <c r="B5" s="100"/>
      <c r="C5" s="101" t="s">
        <v>4</v>
      </c>
      <c r="D5" s="102"/>
      <c r="E5" s="103">
        <f>COUNTIF('01.DATA'!$D$8:$D$37,"Phòng TCKT")</f>
        <v>10</v>
      </c>
      <c r="F5" s="96"/>
      <c r="G5" s="100"/>
      <c r="H5" s="236" t="s">
        <v>5</v>
      </c>
      <c r="I5" s="231"/>
      <c r="J5" s="103">
        <f>COUNTIF('01.DATA'!$E$8:$E$37,"Trưởng phòng")+COUNTIF('01.DATA'!$E$8:$E$37,"Phó phòng")</f>
        <v>3</v>
      </c>
      <c r="K5" s="96"/>
      <c r="L5" s="100"/>
      <c r="M5" s="101"/>
      <c r="N5" s="101" t="s">
        <v>6</v>
      </c>
      <c r="O5" s="103">
        <f>COUNTIF('01.DATA'!$C$8:$C$37,"Nam")</f>
        <v>5</v>
      </c>
      <c r="P5" s="96"/>
      <c r="Q5" s="92"/>
      <c r="R5" s="92"/>
    </row>
    <row r="6" spans="1:18" ht="21.75" customHeight="1">
      <c r="A6" s="100"/>
      <c r="B6" s="100"/>
      <c r="C6" s="101" t="s">
        <v>7</v>
      </c>
      <c r="D6" s="102"/>
      <c r="E6" s="103">
        <f>COUNTIF('01.DATA'!$D$8:$D$37,C6)</f>
        <v>5</v>
      </c>
      <c r="F6" s="96"/>
      <c r="G6" s="100"/>
      <c r="H6" s="236" t="s">
        <v>8</v>
      </c>
      <c r="I6" s="231"/>
      <c r="J6" s="103">
        <f>COUNTIF('01.DATA'!$E$8:$E$37,"Chuyên viên")+COUNTIF('01.DATA'!$E$8:$E$37,"Nhân viên")</f>
        <v>27</v>
      </c>
      <c r="K6" s="96"/>
      <c r="L6" s="100"/>
      <c r="M6" s="101"/>
      <c r="N6" s="101" t="s">
        <v>9</v>
      </c>
      <c r="O6" s="103">
        <f>COUNTIF('01.DATA'!$C$8:$C$37,"Nữ")</f>
        <v>25</v>
      </c>
      <c r="P6" s="96"/>
      <c r="Q6" s="92"/>
      <c r="R6" s="92"/>
    </row>
    <row r="7" spans="1:18" ht="21.75" customHeight="1">
      <c r="A7" s="100"/>
      <c r="B7" s="100"/>
      <c r="C7" s="101" t="s">
        <v>10</v>
      </c>
      <c r="D7" s="102"/>
      <c r="E7" s="103">
        <f>COUNTIF('01.DATA'!$D$8:$D$37,C7)</f>
        <v>15</v>
      </c>
      <c r="F7" s="96"/>
      <c r="G7" s="100"/>
      <c r="H7" s="101"/>
      <c r="I7" s="101"/>
      <c r="J7" s="103"/>
      <c r="K7" s="96"/>
      <c r="L7" s="100"/>
      <c r="M7" s="101"/>
      <c r="N7" s="102"/>
      <c r="O7" s="104"/>
      <c r="P7" s="96"/>
      <c r="Q7" s="92"/>
      <c r="R7" s="92"/>
    </row>
    <row r="8" spans="1:18" ht="21.75" customHeight="1">
      <c r="A8" s="100"/>
      <c r="B8" s="232" t="s">
        <v>11</v>
      </c>
      <c r="C8" s="231"/>
      <c r="D8" s="102"/>
      <c r="E8" s="103">
        <f>SUM(E5:E7)</f>
        <v>30</v>
      </c>
      <c r="F8" s="96"/>
      <c r="G8" s="100"/>
      <c r="H8" s="232" t="s">
        <v>11</v>
      </c>
      <c r="I8" s="231"/>
      <c r="J8" s="103">
        <f>SUM(J5:J7)</f>
        <v>30</v>
      </c>
      <c r="K8" s="96"/>
      <c r="L8" s="92"/>
      <c r="M8" s="240" t="s">
        <v>11</v>
      </c>
      <c r="N8" s="231"/>
      <c r="O8" s="103">
        <f>SUM(O4:O7)</f>
        <v>30</v>
      </c>
      <c r="P8" s="102"/>
      <c r="Q8" s="92"/>
      <c r="R8" s="92"/>
    </row>
    <row r="9" spans="1:18" ht="15.75" customHeight="1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92"/>
      <c r="R9" s="92"/>
    </row>
    <row r="10" spans="1:18" ht="15.75" customHeight="1">
      <c r="A10" s="105"/>
      <c r="B10" s="106" t="s">
        <v>12</v>
      </c>
      <c r="C10" s="105"/>
      <c r="D10" s="233" t="s">
        <v>13</v>
      </c>
      <c r="E10" s="231"/>
      <c r="F10" s="105"/>
      <c r="G10" s="233" t="s">
        <v>14</v>
      </c>
      <c r="H10" s="231"/>
      <c r="I10" s="105"/>
      <c r="J10" s="233" t="s">
        <v>15</v>
      </c>
      <c r="K10" s="231"/>
      <c r="L10" s="105"/>
      <c r="M10" s="233" t="s">
        <v>16</v>
      </c>
      <c r="N10" s="231"/>
      <c r="O10" s="231"/>
      <c r="P10" s="105"/>
      <c r="Q10" s="92"/>
      <c r="R10" s="92"/>
    </row>
    <row r="11" spans="1:18" ht="21.75" customHeight="1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92"/>
      <c r="R11" s="92"/>
    </row>
    <row r="12" spans="1:18" ht="39.75" customHeight="1">
      <c r="A12" s="105"/>
      <c r="B12" s="107">
        <f>'02.Chart'!$J$20</f>
        <v>20</v>
      </c>
      <c r="C12" s="108"/>
      <c r="D12" s="230">
        <f>'02.Chart'!$K$20</f>
        <v>228</v>
      </c>
      <c r="E12" s="231"/>
      <c r="F12" s="108"/>
      <c r="G12" s="230">
        <f>'02.Chart'!$L$20</f>
        <v>27</v>
      </c>
      <c r="H12" s="231"/>
      <c r="I12" s="108"/>
      <c r="J12" s="230">
        <f>'02.Chart'!$M$20</f>
        <v>288</v>
      </c>
      <c r="K12" s="231"/>
      <c r="L12" s="108"/>
      <c r="M12" s="230">
        <f>'02.Chart'!$N$20</f>
        <v>0</v>
      </c>
      <c r="N12" s="231"/>
      <c r="O12" s="231"/>
      <c r="P12" s="105"/>
      <c r="Q12" s="92"/>
      <c r="R12" s="92"/>
    </row>
    <row r="13" spans="1:18" ht="15.75" customHeight="1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9"/>
      <c r="P13" s="109"/>
      <c r="Q13" s="92"/>
      <c r="R13" s="92"/>
    </row>
    <row r="14" spans="1:18" ht="22.5" customHeight="1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92"/>
      <c r="R14" s="92"/>
    </row>
    <row r="15" spans="1:18" ht="22.5" customHeight="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9"/>
      <c r="P15" s="109"/>
      <c r="Q15" s="92"/>
      <c r="R15" s="92"/>
    </row>
    <row r="16" spans="1:18" ht="22.5" customHeight="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92"/>
      <c r="R16" s="92"/>
    </row>
    <row r="17" spans="1:18" ht="22.5" customHeight="1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92"/>
      <c r="R17" s="92"/>
    </row>
    <row r="18" spans="1:18" ht="22.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92"/>
      <c r="R18" s="92"/>
    </row>
    <row r="19" spans="1:18" ht="22.5" customHeight="1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92"/>
      <c r="R19" s="92"/>
    </row>
    <row r="20" spans="1:18" ht="22.5" customHeight="1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92"/>
      <c r="R20" s="92"/>
    </row>
    <row r="21" spans="1:18" ht="22.5" customHeight="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92"/>
      <c r="R21" s="92"/>
    </row>
    <row r="22" spans="1:18" ht="22.5" customHeight="1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92"/>
      <c r="R22" s="92"/>
    </row>
    <row r="23" spans="1:18" ht="22.5" customHeight="1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92"/>
      <c r="R23" s="92"/>
    </row>
    <row r="24" spans="1:18" ht="22.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92"/>
      <c r="R24" s="92"/>
    </row>
    <row r="25" spans="1:18" ht="22.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92"/>
      <c r="R25" s="92"/>
    </row>
    <row r="26" spans="1:18" ht="15.7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92"/>
      <c r="R26" s="92"/>
    </row>
    <row r="27" spans="1:18" ht="15.7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92"/>
      <c r="R27" s="92"/>
    </row>
    <row r="28" spans="1:18" ht="15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92"/>
      <c r="R28" s="92"/>
    </row>
    <row r="29" spans="1:18" ht="15.7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92"/>
      <c r="R29" s="92"/>
    </row>
    <row r="30" spans="1:18" ht="15.7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92"/>
      <c r="R30" s="92"/>
    </row>
    <row r="31" spans="1:18" ht="15.7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92"/>
      <c r="R31" s="92"/>
    </row>
    <row r="32" spans="1:18" ht="15.7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92"/>
      <c r="R32" s="92"/>
    </row>
    <row r="33" spans="1:18" ht="15.7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92"/>
      <c r="R33" s="92"/>
    </row>
    <row r="34" spans="1:18" ht="15.7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92"/>
      <c r="R34" s="92"/>
    </row>
    <row r="35" spans="1:18" ht="15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92"/>
      <c r="R35" s="92"/>
    </row>
    <row r="36" spans="1:18" ht="15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92"/>
      <c r="R36" s="92"/>
    </row>
    <row r="37" spans="1:18" ht="15.7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92"/>
      <c r="R37" s="92"/>
    </row>
    <row r="38" spans="1:18" ht="15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92"/>
      <c r="R38" s="92"/>
    </row>
    <row r="39" spans="1:18" ht="15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92"/>
      <c r="R39" s="92"/>
    </row>
    <row r="40" spans="1:18" ht="15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92"/>
      <c r="R40" s="92"/>
    </row>
    <row r="41" spans="1:18" ht="15.7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92"/>
      <c r="R41" s="92"/>
    </row>
    <row r="42" spans="1:18" ht="15.7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92"/>
      <c r="R42" s="92"/>
    </row>
    <row r="43" spans="1:18" ht="15.7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92"/>
      <c r="R43" s="92"/>
    </row>
    <row r="44" spans="1:18" ht="15.7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92"/>
      <c r="R44" s="92"/>
    </row>
    <row r="45" spans="1:18" ht="15.7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92"/>
      <c r="R45" s="92"/>
    </row>
    <row r="46" spans="1:18" ht="15.7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92"/>
      <c r="R46" s="92"/>
    </row>
    <row r="47" spans="1:18" ht="15.7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92"/>
      <c r="R47" s="92"/>
    </row>
    <row r="48" spans="1:18" ht="15.75" customHeight="1">
      <c r="A48" s="105"/>
      <c r="B48" s="105"/>
      <c r="C48" s="105"/>
      <c r="D48" s="105"/>
      <c r="E48" s="105"/>
      <c r="F48" s="110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92"/>
      <c r="R48" s="92"/>
    </row>
    <row r="49" spans="1:18" ht="15.75" customHeight="1">
      <c r="A49" s="105"/>
      <c r="B49" s="105"/>
      <c r="C49" s="105"/>
      <c r="D49" s="105"/>
      <c r="E49" s="105"/>
      <c r="F49" s="105"/>
      <c r="G49" s="105"/>
      <c r="H49" s="111"/>
      <c r="I49" s="105"/>
      <c r="J49" s="105"/>
      <c r="K49" s="105"/>
      <c r="L49" s="105"/>
      <c r="M49" s="105"/>
      <c r="N49" s="105"/>
      <c r="O49" s="105"/>
      <c r="P49" s="105"/>
      <c r="Q49" s="92"/>
      <c r="R49" s="92"/>
    </row>
    <row r="50" spans="1:18" ht="15.7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92"/>
      <c r="R50" s="92"/>
    </row>
    <row r="51" spans="1:18" ht="15.7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92"/>
      <c r="R51" s="92"/>
    </row>
    <row r="52" spans="1:18" ht="15.7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92"/>
      <c r="R52" s="92"/>
    </row>
    <row r="53" spans="1:18" ht="15.7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92"/>
      <c r="R53" s="92"/>
    </row>
    <row r="54" spans="1:18" ht="15.7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92"/>
      <c r="R54" s="92"/>
    </row>
    <row r="55" spans="1:18" ht="15.7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92"/>
      <c r="R55" s="92"/>
    </row>
    <row r="56" spans="1:18" ht="15.7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92"/>
      <c r="R56" s="92"/>
    </row>
    <row r="57" spans="1:18" ht="15.7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92"/>
      <c r="R57" s="92"/>
    </row>
    <row r="58" spans="1:18" ht="15.75" customHeight="1">
      <c r="A58" s="112"/>
      <c r="B58" s="112"/>
      <c r="C58" s="112"/>
      <c r="D58" s="112"/>
      <c r="E58" s="112"/>
      <c r="F58" s="112"/>
      <c r="G58" s="112"/>
      <c r="H58" s="105"/>
      <c r="I58" s="105"/>
      <c r="J58" s="105"/>
      <c r="K58" s="105"/>
      <c r="L58" s="105"/>
      <c r="M58" s="105"/>
      <c r="N58" s="105"/>
      <c r="O58" s="105"/>
      <c r="P58" s="105"/>
      <c r="Q58" s="92"/>
      <c r="R58" s="92"/>
    </row>
    <row r="59" spans="1:18" ht="27" customHeight="1">
      <c r="A59" s="112"/>
      <c r="B59" s="112"/>
      <c r="C59" s="112"/>
      <c r="D59" s="112"/>
      <c r="E59" s="112"/>
      <c r="F59" s="112"/>
      <c r="G59" s="112"/>
      <c r="H59" s="105"/>
      <c r="I59" s="105"/>
      <c r="J59" s="105"/>
      <c r="K59" s="105"/>
      <c r="L59" s="105"/>
      <c r="M59" s="105"/>
      <c r="N59" s="105"/>
      <c r="O59" s="105"/>
      <c r="P59" s="105"/>
      <c r="Q59" s="92"/>
      <c r="R59" s="92"/>
    </row>
    <row r="60" spans="1:18" ht="15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92"/>
      <c r="R60" s="92"/>
    </row>
    <row r="61" spans="1:18" ht="15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92"/>
      <c r="R61" s="92"/>
    </row>
    <row r="62" spans="1:18" ht="15.7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92"/>
      <c r="R62" s="92"/>
    </row>
    <row r="63" spans="1:18" ht="15.7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92"/>
      <c r="R63" s="92"/>
    </row>
    <row r="64" spans="1:18" ht="15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92"/>
      <c r="R64" s="92"/>
    </row>
    <row r="65" spans="1:18" ht="15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92"/>
      <c r="R65" s="92"/>
    </row>
    <row r="66" spans="1:18" ht="15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92"/>
      <c r="R66" s="92"/>
    </row>
    <row r="67" spans="1:18" ht="15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92"/>
      <c r="R67" s="92"/>
    </row>
    <row r="68" spans="1:18" ht="15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92"/>
      <c r="R68" s="92"/>
    </row>
    <row r="69" spans="1:18" ht="15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92"/>
      <c r="R69" s="92"/>
    </row>
    <row r="70" spans="1:18" ht="15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92"/>
      <c r="R70" s="92"/>
    </row>
    <row r="71" spans="1:18" ht="15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92"/>
      <c r="R71" s="92"/>
    </row>
    <row r="72" spans="1:18" ht="15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92"/>
      <c r="R72" s="92"/>
    </row>
    <row r="73" spans="1:18" ht="27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92"/>
      <c r="R73" s="92"/>
    </row>
    <row r="74" spans="1:18" ht="15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9"/>
      <c r="P74" s="109"/>
      <c r="Q74" s="92"/>
      <c r="R74" s="92"/>
    </row>
    <row r="75" spans="1:18" ht="15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92"/>
      <c r="R75" s="92"/>
    </row>
    <row r="76" spans="1:18" ht="15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9"/>
      <c r="P76" s="109"/>
      <c r="Q76" s="92"/>
      <c r="R76" s="92"/>
    </row>
    <row r="77" spans="1:18" ht="15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92"/>
      <c r="R77" s="92"/>
    </row>
    <row r="78" spans="1:18" ht="15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92"/>
      <c r="R78" s="92"/>
    </row>
    <row r="79" spans="1:18" ht="15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92"/>
      <c r="R79" s="92"/>
    </row>
    <row r="80" spans="1:18" ht="15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92"/>
      <c r="R80" s="92"/>
    </row>
    <row r="81" spans="1:18" ht="15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92"/>
      <c r="R81" s="92"/>
    </row>
    <row r="82" spans="1:18" ht="15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92"/>
      <c r="R82" s="92"/>
    </row>
    <row r="83" spans="1:18" ht="15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92"/>
      <c r="R83" s="92"/>
    </row>
    <row r="84" spans="1:18" ht="15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92"/>
      <c r="R84" s="92"/>
    </row>
    <row r="85" spans="1:18" ht="15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92"/>
      <c r="R85" s="92"/>
    </row>
    <row r="86" spans="1:18" ht="15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92"/>
      <c r="R86" s="92"/>
    </row>
    <row r="87" spans="1:18" ht="15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92"/>
      <c r="R87" s="92"/>
    </row>
    <row r="88" spans="1:1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</row>
    <row r="89" spans="1:18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</row>
    <row r="90" spans="1:18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</row>
    <row r="91" spans="1:18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</row>
    <row r="92" spans="1:18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</row>
    <row r="93" spans="1:18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</row>
    <row r="94" spans="1:18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</row>
    <row r="95" spans="1:18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</row>
    <row r="96" spans="1:18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</row>
    <row r="97" spans="1:16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</row>
    <row r="98" spans="1:16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</row>
    <row r="99" spans="1:16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</row>
    <row r="100" spans="1:16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</row>
    <row r="101" spans="1:16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</row>
    <row r="102" spans="1:16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</row>
    <row r="103" spans="1:16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</row>
    <row r="104" spans="1:16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</row>
    <row r="105" spans="1:16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</row>
    <row r="106" spans="1:1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</row>
    <row r="107" spans="1:16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</row>
    <row r="108" spans="1:16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</row>
    <row r="109" spans="1:16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</row>
    <row r="110" spans="1:16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</row>
    <row r="111" spans="1:16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</row>
    <row r="112" spans="1:16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</row>
    <row r="113" spans="1:16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</row>
    <row r="114" spans="1:16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</row>
    <row r="115" spans="1:16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</row>
    <row r="116" spans="1: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</row>
    <row r="117" spans="1:16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</row>
    <row r="118" spans="1:16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</row>
    <row r="119" spans="1:16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</row>
    <row r="120" spans="1:16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</row>
    <row r="121" spans="1:16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</row>
    <row r="122" spans="1:16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</row>
    <row r="123" spans="1:16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</row>
    <row r="124" spans="1:16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</row>
    <row r="125" spans="1:16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</row>
    <row r="126" spans="1:1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</row>
    <row r="127" spans="1:16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</row>
    <row r="128" spans="1:16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</row>
    <row r="129" spans="1:16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</row>
    <row r="130" spans="1:16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</row>
    <row r="131" spans="1:16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</row>
    <row r="132" spans="1:16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</row>
    <row r="133" spans="1:16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</row>
    <row r="134" spans="1:16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</row>
    <row r="135" spans="1:16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</row>
    <row r="136" spans="1:1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</row>
    <row r="137" spans="1:16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</row>
    <row r="138" spans="1:16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</row>
    <row r="139" spans="1:16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</row>
    <row r="140" spans="1:16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</row>
    <row r="141" spans="1:16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</row>
    <row r="142" spans="1:16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</row>
    <row r="143" spans="1:16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</row>
    <row r="144" spans="1:16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</row>
    <row r="145" spans="1:16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</row>
    <row r="146" spans="1:1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</row>
    <row r="147" spans="1:16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</row>
    <row r="148" spans="1:16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</row>
    <row r="149" spans="1:16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</row>
    <row r="150" spans="1:16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</row>
    <row r="151" spans="1:16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</row>
    <row r="152" spans="1:16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</row>
    <row r="153" spans="1:16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</row>
    <row r="154" spans="1:16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</row>
    <row r="155" spans="1:16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</row>
    <row r="156" spans="1:1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</row>
    <row r="157" spans="1:16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</row>
    <row r="158" spans="1:16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</row>
    <row r="159" spans="1:16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</row>
    <row r="160" spans="1:16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</row>
    <row r="161" spans="1:16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</row>
    <row r="162" spans="1:16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</row>
    <row r="163" spans="1:16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</row>
    <row r="164" spans="1:16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</row>
    <row r="165" spans="1:16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</row>
    <row r="166" spans="1:1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</row>
    <row r="167" spans="1:16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</row>
    <row r="168" spans="1:16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</row>
    <row r="169" spans="1:16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</row>
    <row r="170" spans="1:16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</row>
    <row r="171" spans="1:16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</row>
    <row r="172" spans="1:16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</row>
    <row r="173" spans="1:16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</row>
    <row r="174" spans="1:16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</row>
    <row r="175" spans="1:16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</row>
    <row r="176" spans="1:1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</row>
    <row r="177" spans="1:16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</row>
    <row r="178" spans="1:16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</row>
    <row r="179" spans="1:16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</row>
    <row r="180" spans="1:16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</row>
    <row r="181" spans="1:16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</row>
    <row r="182" spans="1:16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</row>
    <row r="183" spans="1:16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</row>
    <row r="184" spans="1:16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</row>
    <row r="185" spans="1:16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</row>
    <row r="186" spans="1:1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</row>
    <row r="187" spans="1:16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</row>
    <row r="188" spans="1:16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</row>
    <row r="189" spans="1:16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</row>
    <row r="190" spans="1:16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</row>
    <row r="191" spans="1:16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</row>
    <row r="192" spans="1:16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</row>
    <row r="193" spans="1:16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</row>
    <row r="194" spans="1:16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</row>
    <row r="195" spans="1:16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</row>
    <row r="196" spans="1:1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</row>
    <row r="197" spans="1:16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</row>
    <row r="198" spans="1:16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</row>
    <row r="199" spans="1:16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</row>
    <row r="200" spans="1:16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</row>
    <row r="201" spans="1:16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</row>
    <row r="202" spans="1:16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</row>
    <row r="203" spans="1:16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</row>
    <row r="204" spans="1:16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</row>
    <row r="205" spans="1:16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</row>
    <row r="206" spans="1:1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</row>
    <row r="207" spans="1:16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</row>
    <row r="208" spans="1:16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</row>
    <row r="209" spans="1:16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</row>
    <row r="210" spans="1:16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</row>
    <row r="211" spans="1:16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</row>
    <row r="212" spans="1:16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</row>
    <row r="213" spans="1:16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</row>
    <row r="214" spans="1:16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</row>
    <row r="215" spans="1:16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</row>
    <row r="216" spans="1: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</row>
    <row r="217" spans="1:16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</row>
    <row r="218" spans="1:16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</row>
    <row r="219" spans="1:16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</row>
    <row r="220" spans="1:16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</row>
    <row r="221" spans="1:16" ht="15.75" customHeight="1"/>
    <row r="222" spans="1:16" ht="15.75" customHeight="1"/>
    <row r="223" spans="1:16" ht="15.75" customHeight="1"/>
    <row r="224" spans="1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M2:N2"/>
    <mergeCell ref="H5:I5"/>
    <mergeCell ref="H6:I6"/>
    <mergeCell ref="B1:L2"/>
    <mergeCell ref="H8:I8"/>
    <mergeCell ref="M8:N8"/>
    <mergeCell ref="J12:K12"/>
    <mergeCell ref="M12:O12"/>
    <mergeCell ref="B8:C8"/>
    <mergeCell ref="D10:E10"/>
    <mergeCell ref="G10:H10"/>
    <mergeCell ref="J10:K10"/>
    <mergeCell ref="M10:O10"/>
    <mergeCell ref="D12:E12"/>
    <mergeCell ref="G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O148"/>
  <sheetViews>
    <sheetView showGridLines="0" topLeftCell="B1" workbookViewId="0">
      <pane xSplit="8" ySplit="6" topLeftCell="J7" activePane="bottomRight" state="frozen"/>
      <selection activeCell="B1" sqref="B1"/>
      <selection pane="topRight" activeCell="J1" sqref="J1"/>
      <selection pane="bottomLeft" activeCell="B7" sqref="B7"/>
      <selection pane="bottomRight" activeCell="B1" sqref="B1:I1"/>
    </sheetView>
  </sheetViews>
  <sheetFormatPr defaultRowHeight="14.25"/>
  <cols>
    <col min="1" max="1" width="2.140625" style="116" customWidth="1"/>
    <col min="2" max="2" width="6.28515625" style="118" customWidth="1"/>
    <col min="3" max="3" width="8.85546875" style="118" customWidth="1"/>
    <col min="4" max="4" width="10.28515625" style="118" customWidth="1"/>
    <col min="5" max="5" width="25" style="133" customWidth="1"/>
    <col min="6" max="6" width="14.28515625" style="133" customWidth="1"/>
    <col min="7" max="7" width="12.85546875" style="118" customWidth="1"/>
    <col min="8" max="8" width="6.140625" style="134" customWidth="1"/>
    <col min="9" max="9" width="7" style="118" customWidth="1"/>
    <col min="10" max="22" width="4.28515625" style="118" customWidth="1"/>
    <col min="23" max="23" width="4.28515625" style="135" customWidth="1"/>
    <col min="24" max="36" width="4.28515625" style="118" customWidth="1"/>
    <col min="37" max="38" width="4.28515625" style="135" customWidth="1"/>
    <col min="39" max="39" width="4.28515625" style="134" customWidth="1"/>
    <col min="40" max="40" width="4.28515625" style="136" customWidth="1"/>
    <col min="41" max="42" width="8.7109375" style="118" customWidth="1"/>
    <col min="43" max="43" width="6.85546875" style="118" customWidth="1"/>
    <col min="44" max="45" width="8.7109375" style="118" customWidth="1"/>
    <col min="46" max="47" width="6.85546875" style="118" customWidth="1"/>
    <col min="48" max="50" width="8.7109375" style="118" customWidth="1"/>
    <col min="51" max="52" width="6.42578125" style="118" customWidth="1"/>
    <col min="53" max="53" width="7.5703125" style="118" customWidth="1"/>
    <col min="54" max="54" width="6.85546875" style="137" customWidth="1"/>
    <col min="55" max="57" width="8.7109375" style="137" customWidth="1"/>
    <col min="58" max="63" width="6.5703125" style="118" customWidth="1"/>
    <col min="64" max="65" width="8.7109375" style="118" customWidth="1"/>
    <col min="66" max="66" width="7.85546875" style="118" hidden="1" customWidth="1"/>
    <col min="67" max="16384" width="9.140625" style="118"/>
  </cols>
  <sheetData>
    <row r="1" spans="1:67" ht="47.25" customHeight="1">
      <c r="B1" s="281" t="s">
        <v>119</v>
      </c>
      <c r="C1" s="281"/>
      <c r="D1" s="281"/>
      <c r="E1" s="281"/>
      <c r="F1" s="281"/>
      <c r="G1" s="281"/>
      <c r="H1" s="281"/>
      <c r="I1" s="281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</row>
    <row r="2" spans="1:67" s="122" customFormat="1" ht="21" hidden="1" customHeight="1">
      <c r="A2" s="119">
        <v>43709</v>
      </c>
      <c r="B2" s="120">
        <v>43770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1"/>
      <c r="BC2" s="121"/>
      <c r="BD2" s="121"/>
      <c r="BE2" s="121"/>
      <c r="BF2" s="120"/>
      <c r="BG2" s="120"/>
      <c r="BH2" s="120"/>
      <c r="BI2" s="120"/>
      <c r="BJ2" s="120"/>
      <c r="BK2" s="120"/>
      <c r="BL2" s="120"/>
      <c r="BM2" s="120"/>
    </row>
    <row r="3" spans="1:67" s="125" customFormat="1" ht="21.75" customHeight="1" thickBot="1">
      <c r="A3" s="123"/>
      <c r="B3" s="282" t="s">
        <v>120</v>
      </c>
      <c r="C3" s="282"/>
      <c r="D3" s="282"/>
      <c r="E3" s="282"/>
      <c r="F3" s="282"/>
      <c r="G3" s="282"/>
      <c r="H3" s="282"/>
      <c r="I3" s="282"/>
      <c r="J3" s="282"/>
      <c r="K3" s="282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</row>
    <row r="4" spans="1:67" ht="22.5" customHeight="1">
      <c r="B4" s="283" t="s">
        <v>121</v>
      </c>
      <c r="C4" s="286" t="s">
        <v>122</v>
      </c>
      <c r="D4" s="286" t="s">
        <v>123</v>
      </c>
      <c r="E4" s="289" t="s">
        <v>124</v>
      </c>
      <c r="F4" s="292" t="s">
        <v>125</v>
      </c>
      <c r="G4" s="278" t="s">
        <v>126</v>
      </c>
      <c r="H4" s="295" t="s">
        <v>127</v>
      </c>
      <c r="I4" s="278" t="s">
        <v>128</v>
      </c>
      <c r="J4" s="298" t="s">
        <v>129</v>
      </c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78" t="s">
        <v>130</v>
      </c>
      <c r="AP4" s="265" t="s">
        <v>131</v>
      </c>
      <c r="AQ4" s="280"/>
      <c r="AR4" s="280"/>
      <c r="AS4" s="280"/>
      <c r="AT4" s="280"/>
      <c r="AU4" s="280"/>
      <c r="AV4" s="280"/>
      <c r="AW4" s="280"/>
      <c r="AX4" s="280"/>
      <c r="AY4" s="280"/>
      <c r="AZ4" s="280"/>
      <c r="BA4" s="280"/>
      <c r="BB4" s="280"/>
      <c r="BC4" s="274" t="s">
        <v>132</v>
      </c>
      <c r="BD4" s="274" t="s">
        <v>133</v>
      </c>
      <c r="BE4" s="274" t="s">
        <v>134</v>
      </c>
      <c r="BF4" s="263" t="s">
        <v>135</v>
      </c>
      <c r="BG4" s="264"/>
      <c r="BH4" s="264"/>
      <c r="BI4" s="264"/>
      <c r="BJ4" s="264"/>
      <c r="BK4" s="264"/>
      <c r="BL4" s="265" t="s">
        <v>136</v>
      </c>
      <c r="BM4" s="268" t="s">
        <v>137</v>
      </c>
      <c r="BN4" s="271" t="s">
        <v>138</v>
      </c>
      <c r="BO4" s="138"/>
    </row>
    <row r="5" spans="1:67" ht="26.25" customHeight="1">
      <c r="B5" s="284"/>
      <c r="C5" s="287"/>
      <c r="D5" s="287"/>
      <c r="E5" s="290"/>
      <c r="F5" s="293"/>
      <c r="G5" s="279"/>
      <c r="H5" s="296"/>
      <c r="I5" s="279"/>
      <c r="J5" s="139">
        <f>A2</f>
        <v>43709</v>
      </c>
      <c r="K5" s="139">
        <f>J5+1</f>
        <v>43710</v>
      </c>
      <c r="L5" s="139">
        <f t="shared" ref="L5:AK5" si="0">K5+1</f>
        <v>43711</v>
      </c>
      <c r="M5" s="139">
        <f t="shared" si="0"/>
        <v>43712</v>
      </c>
      <c r="N5" s="139">
        <f t="shared" si="0"/>
        <v>43713</v>
      </c>
      <c r="O5" s="139">
        <f t="shared" si="0"/>
        <v>43714</v>
      </c>
      <c r="P5" s="139">
        <f t="shared" si="0"/>
        <v>43715</v>
      </c>
      <c r="Q5" s="139">
        <f t="shared" si="0"/>
        <v>43716</v>
      </c>
      <c r="R5" s="139">
        <f t="shared" si="0"/>
        <v>43717</v>
      </c>
      <c r="S5" s="139">
        <f t="shared" si="0"/>
        <v>43718</v>
      </c>
      <c r="T5" s="139">
        <f t="shared" si="0"/>
        <v>43719</v>
      </c>
      <c r="U5" s="139">
        <f t="shared" si="0"/>
        <v>43720</v>
      </c>
      <c r="V5" s="139">
        <f t="shared" si="0"/>
        <v>43721</v>
      </c>
      <c r="W5" s="139">
        <f t="shared" si="0"/>
        <v>43722</v>
      </c>
      <c r="X5" s="139">
        <f t="shared" si="0"/>
        <v>43723</v>
      </c>
      <c r="Y5" s="139">
        <f t="shared" si="0"/>
        <v>43724</v>
      </c>
      <c r="Z5" s="139">
        <f t="shared" si="0"/>
        <v>43725</v>
      </c>
      <c r="AA5" s="139">
        <f t="shared" si="0"/>
        <v>43726</v>
      </c>
      <c r="AB5" s="139">
        <f t="shared" si="0"/>
        <v>43727</v>
      </c>
      <c r="AC5" s="139">
        <f t="shared" si="0"/>
        <v>43728</v>
      </c>
      <c r="AD5" s="139">
        <f t="shared" si="0"/>
        <v>43729</v>
      </c>
      <c r="AE5" s="139">
        <f t="shared" si="0"/>
        <v>43730</v>
      </c>
      <c r="AF5" s="139">
        <f t="shared" si="0"/>
        <v>43731</v>
      </c>
      <c r="AG5" s="139">
        <f t="shared" si="0"/>
        <v>43732</v>
      </c>
      <c r="AH5" s="139">
        <f t="shared" si="0"/>
        <v>43733</v>
      </c>
      <c r="AI5" s="139">
        <f>AH5+1</f>
        <v>43734</v>
      </c>
      <c r="AJ5" s="139">
        <f t="shared" si="0"/>
        <v>43735</v>
      </c>
      <c r="AK5" s="139">
        <f t="shared" si="0"/>
        <v>43736</v>
      </c>
      <c r="AL5" s="139">
        <f>IF(DAY(AK5+1)=DAY(J5),"",AK5+1)</f>
        <v>43737</v>
      </c>
      <c r="AM5" s="139">
        <f>IF(AL5="","",AL5+1)</f>
        <v>43738</v>
      </c>
      <c r="AN5" s="139" t="str">
        <f>IF(AM5="","",IF(DAY(AM5+1)=DAY(J5),"",AM5+1))</f>
        <v/>
      </c>
      <c r="AO5" s="279"/>
      <c r="AP5" s="253" t="s">
        <v>139</v>
      </c>
      <c r="AQ5" s="253" t="s">
        <v>140</v>
      </c>
      <c r="AR5" s="253" t="s">
        <v>141</v>
      </c>
      <c r="AS5" s="253" t="s">
        <v>142</v>
      </c>
      <c r="AT5" s="253" t="s">
        <v>143</v>
      </c>
      <c r="AU5" s="253" t="s">
        <v>144</v>
      </c>
      <c r="AV5" s="253" t="s">
        <v>145</v>
      </c>
      <c r="AW5" s="253" t="s">
        <v>146</v>
      </c>
      <c r="AX5" s="253" t="s">
        <v>147</v>
      </c>
      <c r="AY5" s="253" t="s">
        <v>148</v>
      </c>
      <c r="AZ5" s="253" t="s">
        <v>149</v>
      </c>
      <c r="BA5" s="253" t="s">
        <v>150</v>
      </c>
      <c r="BB5" s="255" t="s">
        <v>151</v>
      </c>
      <c r="BC5" s="275"/>
      <c r="BD5" s="275"/>
      <c r="BE5" s="275"/>
      <c r="BF5" s="241" t="s">
        <v>152</v>
      </c>
      <c r="BG5" s="241" t="s">
        <v>153</v>
      </c>
      <c r="BH5" s="241" t="s">
        <v>154</v>
      </c>
      <c r="BI5" s="241" t="s">
        <v>155</v>
      </c>
      <c r="BJ5" s="241" t="s">
        <v>156</v>
      </c>
      <c r="BK5" s="277" t="s">
        <v>157</v>
      </c>
      <c r="BL5" s="266"/>
      <c r="BM5" s="269"/>
      <c r="BN5" s="272"/>
      <c r="BO5" s="138"/>
    </row>
    <row r="6" spans="1:67" ht="36" customHeight="1" thickBot="1">
      <c r="A6" s="126"/>
      <c r="B6" s="285"/>
      <c r="C6" s="288"/>
      <c r="D6" s="288"/>
      <c r="E6" s="291"/>
      <c r="F6" s="294"/>
      <c r="G6" s="242"/>
      <c r="H6" s="297"/>
      <c r="I6" s="242"/>
      <c r="J6" s="140" t="str">
        <f>CHOOSE(WEEKDAY(J5),"  CN","  T. hai","  T. ba","  T. tư","  T. năm","  T. sáu","  T. bảy")</f>
        <v xml:space="preserve">  CN</v>
      </c>
      <c r="K6" s="140" t="str">
        <f t="shared" ref="K6:AK6" si="1">CHOOSE(WEEKDAY(K5),"  CN","  T. hai","  T. ba","  T. tư","  T. năm","  T. sáu","  T. bảy")</f>
        <v xml:space="preserve">  T. hai</v>
      </c>
      <c r="L6" s="140" t="str">
        <f t="shared" si="1"/>
        <v xml:space="preserve">  T. ba</v>
      </c>
      <c r="M6" s="140" t="str">
        <f t="shared" si="1"/>
        <v xml:space="preserve">  T. tư</v>
      </c>
      <c r="N6" s="140" t="str">
        <f t="shared" si="1"/>
        <v xml:space="preserve">  T. năm</v>
      </c>
      <c r="O6" s="140" t="str">
        <f t="shared" si="1"/>
        <v xml:space="preserve">  T. sáu</v>
      </c>
      <c r="P6" s="140" t="str">
        <f t="shared" si="1"/>
        <v xml:space="preserve">  T. bảy</v>
      </c>
      <c r="Q6" s="140" t="str">
        <f t="shared" si="1"/>
        <v xml:space="preserve">  CN</v>
      </c>
      <c r="R6" s="140" t="str">
        <f t="shared" si="1"/>
        <v xml:space="preserve">  T. hai</v>
      </c>
      <c r="S6" s="140" t="str">
        <f t="shared" si="1"/>
        <v xml:space="preserve">  T. ba</v>
      </c>
      <c r="T6" s="140" t="str">
        <f t="shared" si="1"/>
        <v xml:space="preserve">  T. tư</v>
      </c>
      <c r="U6" s="140" t="str">
        <f t="shared" si="1"/>
        <v xml:space="preserve">  T. năm</v>
      </c>
      <c r="V6" s="140" t="str">
        <f t="shared" si="1"/>
        <v xml:space="preserve">  T. sáu</v>
      </c>
      <c r="W6" s="140" t="str">
        <f t="shared" si="1"/>
        <v xml:space="preserve">  T. bảy</v>
      </c>
      <c r="X6" s="140" t="str">
        <f t="shared" si="1"/>
        <v xml:space="preserve">  CN</v>
      </c>
      <c r="Y6" s="140" t="str">
        <f t="shared" si="1"/>
        <v xml:space="preserve">  T. hai</v>
      </c>
      <c r="Z6" s="140" t="str">
        <f t="shared" si="1"/>
        <v xml:space="preserve">  T. ba</v>
      </c>
      <c r="AA6" s="140" t="str">
        <f t="shared" si="1"/>
        <v xml:space="preserve">  T. tư</v>
      </c>
      <c r="AB6" s="140" t="str">
        <f t="shared" si="1"/>
        <v xml:space="preserve">  T. năm</v>
      </c>
      <c r="AC6" s="140" t="str">
        <f t="shared" si="1"/>
        <v xml:space="preserve">  T. sáu</v>
      </c>
      <c r="AD6" s="140" t="str">
        <f t="shared" si="1"/>
        <v xml:space="preserve">  T. bảy</v>
      </c>
      <c r="AE6" s="140" t="str">
        <f t="shared" si="1"/>
        <v xml:space="preserve">  CN</v>
      </c>
      <c r="AF6" s="140" t="str">
        <f t="shared" si="1"/>
        <v xml:space="preserve">  T. hai</v>
      </c>
      <c r="AG6" s="140" t="str">
        <f t="shared" si="1"/>
        <v xml:space="preserve">  T. ba</v>
      </c>
      <c r="AH6" s="140" t="str">
        <f t="shared" si="1"/>
        <v xml:space="preserve">  T. tư</v>
      </c>
      <c r="AI6" s="140" t="str">
        <f t="shared" si="1"/>
        <v xml:space="preserve">  T. năm</v>
      </c>
      <c r="AJ6" s="140" t="str">
        <f t="shared" si="1"/>
        <v xml:space="preserve">  T. sáu</v>
      </c>
      <c r="AK6" s="140" t="str">
        <f t="shared" si="1"/>
        <v xml:space="preserve">  T. bảy</v>
      </c>
      <c r="AL6" s="140" t="str">
        <f>IF(AL5&lt;&gt;"",CHOOSE(WEEKDAY(AL5),"  CN","  T. hai","  T. ba","  T. tư","  T. năm","  T. sáu","  T. bảy")," ")</f>
        <v xml:space="preserve">  CN</v>
      </c>
      <c r="AM6" s="140" t="str">
        <f>IF(AM5&lt;&gt;"",CHOOSE(WEEKDAY(AM5),"  CN","  T. hai","  T. ba","  T. tư","  T. năm","  T. sáu","  T. bảy")," ")</f>
        <v xml:space="preserve">  T. hai</v>
      </c>
      <c r="AN6" s="140" t="str">
        <f>IF(AN5&lt;&gt;"",CHOOSE(WEEKDAY(AN5),"  CN","  T. hai","  T. ba","  T. tư","  T. năm","  T. sáu","  T. bảy")," ")</f>
        <v xml:space="preserve"> </v>
      </c>
      <c r="AO6" s="242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6"/>
      <c r="BC6" s="276"/>
      <c r="BD6" s="276"/>
      <c r="BE6" s="276"/>
      <c r="BF6" s="242"/>
      <c r="BG6" s="242"/>
      <c r="BH6" s="242"/>
      <c r="BI6" s="242"/>
      <c r="BJ6" s="242"/>
      <c r="BK6" s="267"/>
      <c r="BL6" s="267"/>
      <c r="BM6" s="270"/>
      <c r="BN6" s="273"/>
      <c r="BO6" s="138"/>
    </row>
    <row r="7" spans="1:67" s="128" customFormat="1" ht="24" customHeight="1">
      <c r="A7" s="127">
        <v>0</v>
      </c>
      <c r="B7" s="257" t="s">
        <v>158</v>
      </c>
      <c r="C7" s="258"/>
      <c r="D7" s="259"/>
      <c r="E7" s="259"/>
      <c r="F7" s="259"/>
      <c r="G7" s="260"/>
      <c r="H7" s="261" t="s">
        <v>159</v>
      </c>
      <c r="I7" s="262"/>
      <c r="J7" s="141">
        <v>32.000000000000064</v>
      </c>
      <c r="K7" s="141">
        <v>0</v>
      </c>
      <c r="L7" s="141">
        <v>224.0000000000006</v>
      </c>
      <c r="M7" s="141">
        <v>207.80000000000052</v>
      </c>
      <c r="N7" s="141">
        <v>200.00000000000051</v>
      </c>
      <c r="O7" s="141">
        <v>220.00000000000057</v>
      </c>
      <c r="P7" s="141">
        <v>224.0000000000006</v>
      </c>
      <c r="Q7" s="141">
        <v>16.000000000000032</v>
      </c>
      <c r="R7" s="141">
        <v>0</v>
      </c>
      <c r="S7" s="141">
        <v>192.00000000000045</v>
      </c>
      <c r="T7" s="141">
        <v>216.00000000000054</v>
      </c>
      <c r="U7" s="141">
        <v>228.0000000000006</v>
      </c>
      <c r="V7" s="141">
        <v>223.93333333333391</v>
      </c>
      <c r="W7" s="142">
        <v>212.00000000000054</v>
      </c>
      <c r="X7" s="141">
        <v>24.00000000000005</v>
      </c>
      <c r="Y7" s="141">
        <v>0</v>
      </c>
      <c r="Z7" s="141">
        <v>211.96666666666721</v>
      </c>
      <c r="AA7" s="141">
        <v>224.0000000000006</v>
      </c>
      <c r="AB7" s="141">
        <v>204.00000000000051</v>
      </c>
      <c r="AC7" s="141">
        <v>216.00000000000057</v>
      </c>
      <c r="AD7" s="141">
        <v>212.00000000000054</v>
      </c>
      <c r="AE7" s="141">
        <v>0</v>
      </c>
      <c r="AF7" s="141">
        <v>0</v>
      </c>
      <c r="AG7" s="141">
        <v>232.00000000000063</v>
      </c>
      <c r="AH7" s="141">
        <v>215.51666666666722</v>
      </c>
      <c r="AI7" s="141">
        <v>208.00000000000051</v>
      </c>
      <c r="AJ7" s="141">
        <v>215.88333333333389</v>
      </c>
      <c r="AK7" s="142">
        <v>176.00000000000043</v>
      </c>
      <c r="AL7" s="143">
        <v>24.00000000000005</v>
      </c>
      <c r="AM7" s="144">
        <v>224.0000000000006</v>
      </c>
      <c r="AN7" s="145"/>
      <c r="AO7" s="146">
        <f t="shared" ref="AO7:AO38" si="2">SUM(J7:AN7)</f>
        <v>4583.1000000000113</v>
      </c>
      <c r="AP7" s="147">
        <v>260.00000000000057</v>
      </c>
      <c r="AQ7" s="147">
        <v>0</v>
      </c>
      <c r="AR7" s="147">
        <v>0</v>
      </c>
      <c r="AS7" s="147">
        <v>0</v>
      </c>
      <c r="AT7" s="147">
        <v>0</v>
      </c>
      <c r="AU7" s="147">
        <v>0</v>
      </c>
      <c r="AV7" s="147">
        <v>1056.0000000000023</v>
      </c>
      <c r="AW7" s="147">
        <v>36.000000000000071</v>
      </c>
      <c r="AX7" s="147">
        <v>28.000000000000057</v>
      </c>
      <c r="AY7" s="147">
        <v>0.90000000000000013</v>
      </c>
      <c r="AZ7" s="147">
        <v>0</v>
      </c>
      <c r="BA7" s="147">
        <v>8</v>
      </c>
      <c r="BB7" s="148">
        <v>29</v>
      </c>
      <c r="BC7" s="149">
        <f>SUBTOTAL(9,BC8:BC36)</f>
        <v>4843.1000000000104</v>
      </c>
      <c r="BD7" s="149">
        <f>SUBTOTAL(9,BD8:BD36)</f>
        <v>0</v>
      </c>
      <c r="BE7" s="149">
        <f>SUBTOTAL(9,BE8:BE36)</f>
        <v>36.900000000000048</v>
      </c>
      <c r="BF7" s="147">
        <v>188.29999999999998</v>
      </c>
      <c r="BG7" s="147">
        <v>256</v>
      </c>
      <c r="BH7" s="147">
        <v>0</v>
      </c>
      <c r="BI7" s="147">
        <v>0</v>
      </c>
      <c r="BJ7" s="147">
        <v>8.7833333333333332</v>
      </c>
      <c r="BK7" s="147">
        <v>16</v>
      </c>
      <c r="BL7" s="150">
        <f>SUBTOTAL(9,BL8:BL36)</f>
        <v>469.08333333333326</v>
      </c>
      <c r="BM7" s="150">
        <f>SUBTOTAL(9,BM8:BM36)</f>
        <v>870.39999999999986</v>
      </c>
      <c r="BN7" s="151" t="s">
        <v>160</v>
      </c>
      <c r="BO7" s="152"/>
    </row>
    <row r="8" spans="1:67" s="130" customFormat="1" ht="15">
      <c r="A8" s="129">
        <v>7</v>
      </c>
      <c r="B8" s="207">
        <v>1</v>
      </c>
      <c r="C8" s="208">
        <v>1</v>
      </c>
      <c r="D8" s="209" t="s">
        <v>161</v>
      </c>
      <c r="E8" s="210" t="s">
        <v>162</v>
      </c>
      <c r="F8" s="210" t="s">
        <v>163</v>
      </c>
      <c r="G8" s="211">
        <v>39282</v>
      </c>
      <c r="H8" s="154" t="s">
        <v>164</v>
      </c>
      <c r="I8" s="153" t="s">
        <v>165</v>
      </c>
      <c r="J8" s="155"/>
      <c r="K8" s="155"/>
      <c r="L8" s="155">
        <v>8.000000000000016</v>
      </c>
      <c r="M8" s="155">
        <v>8.000000000000016</v>
      </c>
      <c r="N8" s="155">
        <v>8.000000000000016</v>
      </c>
      <c r="O8" s="155">
        <v>8.000000000000016</v>
      </c>
      <c r="P8" s="155">
        <v>8.000000000000016</v>
      </c>
      <c r="Q8" s="155"/>
      <c r="R8" s="155"/>
      <c r="S8" s="155">
        <v>8.000000000000016</v>
      </c>
      <c r="T8" s="155">
        <v>8.000000000000016</v>
      </c>
      <c r="U8" s="155">
        <v>8.000000000000016</v>
      </c>
      <c r="V8" s="155">
        <v>8.000000000000016</v>
      </c>
      <c r="W8" s="156">
        <v>8.000000000000016</v>
      </c>
      <c r="X8" s="155"/>
      <c r="Y8" s="155"/>
      <c r="Z8" s="155">
        <v>8.000000000000016</v>
      </c>
      <c r="AA8" s="155">
        <v>8.000000000000016</v>
      </c>
      <c r="AB8" s="155">
        <v>8.000000000000016</v>
      </c>
      <c r="AC8" s="155">
        <v>8.000000000000016</v>
      </c>
      <c r="AD8" s="155">
        <v>8.000000000000016</v>
      </c>
      <c r="AE8" s="155"/>
      <c r="AF8" s="155"/>
      <c r="AG8" s="155">
        <v>8.000000000000016</v>
      </c>
      <c r="AH8" s="155">
        <v>8.000000000000016</v>
      </c>
      <c r="AI8" s="155">
        <v>8.000000000000016</v>
      </c>
      <c r="AJ8" s="155"/>
      <c r="AK8" s="156"/>
      <c r="AL8" s="157"/>
      <c r="AM8" s="158">
        <v>8.000000000000016</v>
      </c>
      <c r="AN8" s="159"/>
      <c r="AO8" s="160">
        <f t="shared" si="2"/>
        <v>152.00000000000034</v>
      </c>
      <c r="AP8" s="161">
        <v>16.000000000000032</v>
      </c>
      <c r="AQ8" s="161"/>
      <c r="AR8" s="161"/>
      <c r="AS8" s="161"/>
      <c r="AT8" s="161"/>
      <c r="AU8" s="161"/>
      <c r="AV8" s="161">
        <v>40.000000000000078</v>
      </c>
      <c r="AW8" s="161"/>
      <c r="AX8" s="161"/>
      <c r="AY8" s="161"/>
      <c r="AZ8" s="161"/>
      <c r="BA8" s="161"/>
      <c r="BB8" s="162">
        <v>1</v>
      </c>
      <c r="BC8" s="163">
        <f t="shared" ref="BC8:BC36" si="3">SUM(AO8:AS8)</f>
        <v>168.00000000000037</v>
      </c>
      <c r="BD8" s="163">
        <f t="shared" ref="BD8:BD36" si="4">SUM(AT8:AU8)</f>
        <v>0</v>
      </c>
      <c r="BE8" s="163">
        <f t="shared" ref="BE8:BE36" si="5">SUM(AX8:BA8)</f>
        <v>0</v>
      </c>
      <c r="BF8" s="161"/>
      <c r="BG8" s="161">
        <v>72</v>
      </c>
      <c r="BH8" s="161"/>
      <c r="BI8" s="161"/>
      <c r="BJ8" s="161"/>
      <c r="BK8" s="161">
        <v>8</v>
      </c>
      <c r="BL8" s="164">
        <f t="shared" ref="BL8:BL36" si="6">SUM(BF8:BK8)</f>
        <v>80</v>
      </c>
      <c r="BM8" s="164">
        <f t="shared" ref="BM8:BM36" si="7">BF8*1.5 +BG8*1.95 +BH8*2 +BI8*2.6 +BJ8*3 +BK8*3.9</f>
        <v>171.6</v>
      </c>
      <c r="BN8" s="165" t="s">
        <v>160</v>
      </c>
      <c r="BO8" s="166"/>
    </row>
    <row r="9" spans="1:67" s="130" customFormat="1" ht="15">
      <c r="A9" s="129">
        <v>7</v>
      </c>
      <c r="B9" s="207">
        <v>2</v>
      </c>
      <c r="C9" s="208">
        <v>2</v>
      </c>
      <c r="D9" s="209" t="s">
        <v>166</v>
      </c>
      <c r="E9" s="212" t="s">
        <v>167</v>
      </c>
      <c r="F9" s="210" t="s">
        <v>168</v>
      </c>
      <c r="G9" s="211">
        <v>39237</v>
      </c>
      <c r="H9" s="154" t="s">
        <v>164</v>
      </c>
      <c r="I9" s="153" t="s">
        <v>165</v>
      </c>
      <c r="J9" s="155"/>
      <c r="K9" s="155"/>
      <c r="L9" s="155">
        <v>8.000000000000016</v>
      </c>
      <c r="M9" s="155">
        <v>8.000000000000016</v>
      </c>
      <c r="N9" s="155">
        <v>4.000000000000008</v>
      </c>
      <c r="O9" s="155">
        <v>4.000000000000008</v>
      </c>
      <c r="P9" s="155">
        <v>8.000000000000016</v>
      </c>
      <c r="Q9" s="155"/>
      <c r="R9" s="155"/>
      <c r="S9" s="155"/>
      <c r="T9" s="155">
        <v>8.000000000000016</v>
      </c>
      <c r="U9" s="155">
        <v>8.000000000000016</v>
      </c>
      <c r="V9" s="155">
        <v>7.9333333333333487</v>
      </c>
      <c r="W9" s="156">
        <v>8.000000000000016</v>
      </c>
      <c r="X9" s="155"/>
      <c r="Y9" s="155"/>
      <c r="Z9" s="155">
        <v>7.9666666666666828</v>
      </c>
      <c r="AA9" s="155">
        <v>8.000000000000016</v>
      </c>
      <c r="AB9" s="155">
        <v>4.000000000000008</v>
      </c>
      <c r="AC9" s="155">
        <v>8.000000000000016</v>
      </c>
      <c r="AD9" s="155">
        <v>8.000000000000016</v>
      </c>
      <c r="AE9" s="155"/>
      <c r="AF9" s="155"/>
      <c r="AG9" s="155">
        <v>8.000000000000016</v>
      </c>
      <c r="AH9" s="155">
        <v>8.000000000000016</v>
      </c>
      <c r="AI9" s="155"/>
      <c r="AJ9" s="155"/>
      <c r="AK9" s="156"/>
      <c r="AL9" s="157"/>
      <c r="AM9" s="158">
        <v>8.000000000000016</v>
      </c>
      <c r="AN9" s="159"/>
      <c r="AO9" s="160">
        <f t="shared" si="2"/>
        <v>123.90000000000025</v>
      </c>
      <c r="AP9" s="161"/>
      <c r="AQ9" s="161"/>
      <c r="AR9" s="161"/>
      <c r="AS9" s="161"/>
      <c r="AT9" s="161"/>
      <c r="AU9" s="161"/>
      <c r="AV9" s="161">
        <v>40.000000000000078</v>
      </c>
      <c r="AW9" s="161">
        <v>36.000000000000071</v>
      </c>
      <c r="AX9" s="161">
        <v>8.000000000000016</v>
      </c>
      <c r="AY9" s="161">
        <v>0.1</v>
      </c>
      <c r="AZ9" s="161"/>
      <c r="BA9" s="161"/>
      <c r="BB9" s="162">
        <v>1</v>
      </c>
      <c r="BC9" s="163">
        <f t="shared" si="3"/>
        <v>123.90000000000025</v>
      </c>
      <c r="BD9" s="163">
        <f t="shared" si="4"/>
        <v>0</v>
      </c>
      <c r="BE9" s="163">
        <f t="shared" si="5"/>
        <v>8.1000000000000156</v>
      </c>
      <c r="BF9" s="161"/>
      <c r="BG9" s="161"/>
      <c r="BH9" s="161"/>
      <c r="BI9" s="161"/>
      <c r="BJ9" s="161"/>
      <c r="BK9" s="161"/>
      <c r="BL9" s="164">
        <f t="shared" si="6"/>
        <v>0</v>
      </c>
      <c r="BM9" s="164">
        <f t="shared" si="7"/>
        <v>0</v>
      </c>
      <c r="BN9" s="165"/>
      <c r="BO9" s="166"/>
    </row>
    <row r="10" spans="1:67" s="130" customFormat="1" ht="15">
      <c r="A10" s="129">
        <v>7</v>
      </c>
      <c r="B10" s="207">
        <v>3</v>
      </c>
      <c r="C10" s="208">
        <v>3</v>
      </c>
      <c r="D10" s="209" t="s">
        <v>169</v>
      </c>
      <c r="E10" s="212" t="s">
        <v>170</v>
      </c>
      <c r="F10" s="210" t="s">
        <v>163</v>
      </c>
      <c r="G10" s="211">
        <v>39602</v>
      </c>
      <c r="H10" s="154" t="s">
        <v>164</v>
      </c>
      <c r="I10" s="153" t="s">
        <v>165</v>
      </c>
      <c r="J10" s="155"/>
      <c r="K10" s="155"/>
      <c r="L10" s="155">
        <v>8.000000000000016</v>
      </c>
      <c r="M10" s="155">
        <v>8.000000000000016</v>
      </c>
      <c r="N10" s="155">
        <v>8.000000000000016</v>
      </c>
      <c r="O10" s="155">
        <v>8.000000000000016</v>
      </c>
      <c r="P10" s="155">
        <v>8.000000000000016</v>
      </c>
      <c r="Q10" s="155"/>
      <c r="R10" s="155"/>
      <c r="S10" s="155">
        <v>8.000000000000016</v>
      </c>
      <c r="T10" s="155">
        <v>4.000000000000008</v>
      </c>
      <c r="U10" s="155">
        <v>8.000000000000016</v>
      </c>
      <c r="V10" s="155">
        <v>8.000000000000016</v>
      </c>
      <c r="W10" s="156">
        <v>8.000000000000016</v>
      </c>
      <c r="X10" s="155"/>
      <c r="Y10" s="155"/>
      <c r="Z10" s="155">
        <v>8.000000000000016</v>
      </c>
      <c r="AA10" s="155">
        <v>8.000000000000016</v>
      </c>
      <c r="AB10" s="155">
        <v>8.000000000000016</v>
      </c>
      <c r="AC10" s="155">
        <v>8.000000000000016</v>
      </c>
      <c r="AD10" s="155">
        <v>8.000000000000016</v>
      </c>
      <c r="AE10" s="155"/>
      <c r="AF10" s="155"/>
      <c r="AG10" s="155">
        <v>8.000000000000016</v>
      </c>
      <c r="AH10" s="155">
        <v>7.5166666666666817</v>
      </c>
      <c r="AI10" s="155">
        <v>8.000000000000016</v>
      </c>
      <c r="AJ10" s="155">
        <v>8.000000000000016</v>
      </c>
      <c r="AK10" s="156">
        <v>8.000000000000016</v>
      </c>
      <c r="AL10" s="157"/>
      <c r="AM10" s="158">
        <v>8.000000000000016</v>
      </c>
      <c r="AN10" s="159"/>
      <c r="AO10" s="160">
        <f t="shared" si="2"/>
        <v>163.51666666666702</v>
      </c>
      <c r="AP10" s="161">
        <v>4.000000000000008</v>
      </c>
      <c r="AQ10" s="161"/>
      <c r="AR10" s="161"/>
      <c r="AS10" s="161"/>
      <c r="AT10" s="161"/>
      <c r="AU10" s="161"/>
      <c r="AV10" s="161">
        <v>40.000000000000078</v>
      </c>
      <c r="AW10" s="161"/>
      <c r="AX10" s="161"/>
      <c r="AY10" s="161">
        <v>0.48333333333333334</v>
      </c>
      <c r="AZ10" s="161"/>
      <c r="BA10" s="161"/>
      <c r="BB10" s="162">
        <v>1</v>
      </c>
      <c r="BC10" s="163">
        <f t="shared" si="3"/>
        <v>167.51666666666702</v>
      </c>
      <c r="BD10" s="163">
        <f t="shared" si="4"/>
        <v>0</v>
      </c>
      <c r="BE10" s="163">
        <f t="shared" si="5"/>
        <v>0.48333333333333334</v>
      </c>
      <c r="BF10" s="161"/>
      <c r="BG10" s="161"/>
      <c r="BH10" s="161"/>
      <c r="BI10" s="161"/>
      <c r="BJ10" s="161"/>
      <c r="BK10" s="161"/>
      <c r="BL10" s="164">
        <f t="shared" si="6"/>
        <v>0</v>
      </c>
      <c r="BM10" s="164">
        <f t="shared" si="7"/>
        <v>0</v>
      </c>
      <c r="BN10" s="165"/>
      <c r="BO10" s="166"/>
    </row>
    <row r="11" spans="1:67" s="130" customFormat="1" ht="15">
      <c r="A11" s="129">
        <v>7</v>
      </c>
      <c r="B11" s="207">
        <v>4</v>
      </c>
      <c r="C11" s="208">
        <v>4</v>
      </c>
      <c r="D11" s="209" t="s">
        <v>171</v>
      </c>
      <c r="E11" s="212" t="s">
        <v>172</v>
      </c>
      <c r="F11" s="210" t="s">
        <v>168</v>
      </c>
      <c r="G11" s="211">
        <v>40046</v>
      </c>
      <c r="H11" s="154" t="s">
        <v>164</v>
      </c>
      <c r="I11" s="153" t="s">
        <v>165</v>
      </c>
      <c r="J11" s="155">
        <v>8.000000000000016</v>
      </c>
      <c r="K11" s="155"/>
      <c r="L11" s="155">
        <v>8.000000000000016</v>
      </c>
      <c r="M11" s="155">
        <v>8.000000000000016</v>
      </c>
      <c r="N11" s="155">
        <v>8.000000000000016</v>
      </c>
      <c r="O11" s="155">
        <v>8.000000000000016</v>
      </c>
      <c r="P11" s="155">
        <v>8.000000000000016</v>
      </c>
      <c r="Q11" s="155">
        <v>8.000000000000016</v>
      </c>
      <c r="R11" s="155"/>
      <c r="S11" s="155">
        <v>8.000000000000016</v>
      </c>
      <c r="T11" s="155">
        <v>8.000000000000016</v>
      </c>
      <c r="U11" s="155">
        <v>8.000000000000016</v>
      </c>
      <c r="V11" s="155">
        <v>8.000000000000016</v>
      </c>
      <c r="W11" s="156">
        <v>8.000000000000016</v>
      </c>
      <c r="X11" s="155">
        <v>8.000000000000016</v>
      </c>
      <c r="Y11" s="155"/>
      <c r="Z11" s="155">
        <v>8.000000000000016</v>
      </c>
      <c r="AA11" s="155">
        <v>8.000000000000016</v>
      </c>
      <c r="AB11" s="155">
        <v>8.000000000000016</v>
      </c>
      <c r="AC11" s="155">
        <v>8.000000000000016</v>
      </c>
      <c r="AD11" s="155">
        <v>8.000000000000016</v>
      </c>
      <c r="AE11" s="155"/>
      <c r="AF11" s="155"/>
      <c r="AG11" s="155">
        <v>8.000000000000016</v>
      </c>
      <c r="AH11" s="155">
        <v>8.000000000000016</v>
      </c>
      <c r="AI11" s="155">
        <v>8.000000000000016</v>
      </c>
      <c r="AJ11" s="155">
        <v>8.000000000000016</v>
      </c>
      <c r="AK11" s="156">
        <v>8.000000000000016</v>
      </c>
      <c r="AL11" s="157">
        <v>8.000000000000016</v>
      </c>
      <c r="AM11" s="158">
        <v>8.000000000000016</v>
      </c>
      <c r="AN11" s="159"/>
      <c r="AO11" s="160">
        <f t="shared" si="2"/>
        <v>200.00000000000051</v>
      </c>
      <c r="AP11" s="161"/>
      <c r="AQ11" s="161"/>
      <c r="AR11" s="161"/>
      <c r="AS11" s="161"/>
      <c r="AT11" s="161"/>
      <c r="AU11" s="161"/>
      <c r="AV11" s="161">
        <v>8.000000000000016</v>
      </c>
      <c r="AW11" s="161"/>
      <c r="AX11" s="161"/>
      <c r="AY11" s="161"/>
      <c r="AZ11" s="161"/>
      <c r="BA11" s="161"/>
      <c r="BB11" s="162">
        <v>1</v>
      </c>
      <c r="BC11" s="163">
        <f t="shared" si="3"/>
        <v>200.00000000000051</v>
      </c>
      <c r="BD11" s="163">
        <f t="shared" si="4"/>
        <v>0</v>
      </c>
      <c r="BE11" s="163">
        <f t="shared" si="5"/>
        <v>0</v>
      </c>
      <c r="BF11" s="161">
        <v>33.5</v>
      </c>
      <c r="BG11" s="161"/>
      <c r="BH11" s="161"/>
      <c r="BI11" s="161"/>
      <c r="BJ11" s="161">
        <v>2</v>
      </c>
      <c r="BK11" s="161"/>
      <c r="BL11" s="164">
        <f t="shared" si="6"/>
        <v>35.5</v>
      </c>
      <c r="BM11" s="164">
        <f t="shared" si="7"/>
        <v>56.25</v>
      </c>
      <c r="BN11" s="165"/>
      <c r="BO11" s="166"/>
    </row>
    <row r="12" spans="1:67" s="130" customFormat="1" ht="15">
      <c r="A12" s="129">
        <v>7</v>
      </c>
      <c r="B12" s="207">
        <v>5</v>
      </c>
      <c r="C12" s="208">
        <v>5</v>
      </c>
      <c r="D12" s="209" t="s">
        <v>173</v>
      </c>
      <c r="E12" s="212" t="s">
        <v>174</v>
      </c>
      <c r="F12" s="210" t="s">
        <v>168</v>
      </c>
      <c r="G12" s="213">
        <v>43791</v>
      </c>
      <c r="H12" s="154" t="s">
        <v>164</v>
      </c>
      <c r="I12" s="153" t="s">
        <v>165</v>
      </c>
      <c r="J12" s="155" t="s">
        <v>175</v>
      </c>
      <c r="K12" s="155" t="s">
        <v>175</v>
      </c>
      <c r="L12" s="155" t="s">
        <v>175</v>
      </c>
      <c r="M12" s="155" t="s">
        <v>175</v>
      </c>
      <c r="N12" s="155" t="s">
        <v>175</v>
      </c>
      <c r="O12" s="155" t="s">
        <v>175</v>
      </c>
      <c r="P12" s="155">
        <v>8.000000000000016</v>
      </c>
      <c r="Q12" s="155"/>
      <c r="R12" s="155"/>
      <c r="S12" s="155">
        <v>8.000000000000016</v>
      </c>
      <c r="T12" s="155">
        <v>8.000000000000016</v>
      </c>
      <c r="U12" s="155">
        <v>8.000000000000016</v>
      </c>
      <c r="V12" s="155">
        <v>8.000000000000016</v>
      </c>
      <c r="W12" s="156">
        <v>8.000000000000016</v>
      </c>
      <c r="X12" s="155"/>
      <c r="Y12" s="155"/>
      <c r="Z12" s="155">
        <v>8.000000000000016</v>
      </c>
      <c r="AA12" s="155">
        <v>8.000000000000016</v>
      </c>
      <c r="AB12" s="155">
        <v>8.000000000000016</v>
      </c>
      <c r="AC12" s="155">
        <v>8.000000000000016</v>
      </c>
      <c r="AD12" s="155">
        <v>4.000000000000008</v>
      </c>
      <c r="AE12" s="155"/>
      <c r="AF12" s="155"/>
      <c r="AG12" s="155">
        <v>8.000000000000016</v>
      </c>
      <c r="AH12" s="155">
        <v>8.000000000000016</v>
      </c>
      <c r="AI12" s="155">
        <v>8.000000000000016</v>
      </c>
      <c r="AJ12" s="155">
        <v>8.000000000000016</v>
      </c>
      <c r="AK12" s="156" t="s">
        <v>175</v>
      </c>
      <c r="AL12" s="157" t="s">
        <v>175</v>
      </c>
      <c r="AM12" s="158" t="s">
        <v>175</v>
      </c>
      <c r="AN12" s="159"/>
      <c r="AO12" s="160">
        <f t="shared" si="2"/>
        <v>116.00000000000023</v>
      </c>
      <c r="AP12" s="161">
        <v>8.000000000000016</v>
      </c>
      <c r="AQ12" s="161"/>
      <c r="AR12" s="161"/>
      <c r="AS12" s="161"/>
      <c r="AT12" s="161"/>
      <c r="AU12" s="161"/>
      <c r="AV12" s="161">
        <v>40.000000000000078</v>
      </c>
      <c r="AW12" s="161"/>
      <c r="AX12" s="161"/>
      <c r="AY12" s="161"/>
      <c r="AZ12" s="161"/>
      <c r="BA12" s="161"/>
      <c r="BB12" s="162">
        <v>1</v>
      </c>
      <c r="BC12" s="163">
        <f t="shared" si="3"/>
        <v>124.00000000000024</v>
      </c>
      <c r="BD12" s="163">
        <f t="shared" si="4"/>
        <v>0</v>
      </c>
      <c r="BE12" s="163">
        <f t="shared" si="5"/>
        <v>0</v>
      </c>
      <c r="BF12" s="161">
        <v>3</v>
      </c>
      <c r="BG12" s="161">
        <v>24</v>
      </c>
      <c r="BH12" s="161"/>
      <c r="BI12" s="161"/>
      <c r="BJ12" s="161"/>
      <c r="BK12" s="161"/>
      <c r="BL12" s="164">
        <f t="shared" si="6"/>
        <v>27</v>
      </c>
      <c r="BM12" s="164">
        <f t="shared" si="7"/>
        <v>51.3</v>
      </c>
      <c r="BN12" s="165"/>
      <c r="BO12" s="166"/>
    </row>
    <row r="13" spans="1:67" s="130" customFormat="1" ht="15">
      <c r="A13" s="129">
        <v>7</v>
      </c>
      <c r="B13" s="207">
        <v>6</v>
      </c>
      <c r="C13" s="208">
        <v>6</v>
      </c>
      <c r="D13" s="209" t="s">
        <v>176</v>
      </c>
      <c r="E13" s="212" t="s">
        <v>177</v>
      </c>
      <c r="F13" s="210" t="s">
        <v>163</v>
      </c>
      <c r="G13" s="214"/>
      <c r="H13" s="154" t="s">
        <v>164</v>
      </c>
      <c r="I13" s="153" t="s">
        <v>165</v>
      </c>
      <c r="J13" s="155"/>
      <c r="K13" s="155"/>
      <c r="L13" s="155">
        <v>8.000000000000016</v>
      </c>
      <c r="M13" s="155">
        <v>8.000000000000016</v>
      </c>
      <c r="N13" s="155">
        <v>8.000000000000016</v>
      </c>
      <c r="O13" s="155">
        <v>8.000000000000016</v>
      </c>
      <c r="P13" s="155">
        <v>8.000000000000016</v>
      </c>
      <c r="Q13" s="155"/>
      <c r="R13" s="155"/>
      <c r="S13" s="155">
        <v>8.000000000000016</v>
      </c>
      <c r="T13" s="155">
        <v>8.000000000000016</v>
      </c>
      <c r="U13" s="155">
        <v>8.000000000000016</v>
      </c>
      <c r="V13" s="155">
        <v>8.000000000000016</v>
      </c>
      <c r="W13" s="156">
        <v>8.000000000000016</v>
      </c>
      <c r="X13" s="155"/>
      <c r="Y13" s="155"/>
      <c r="Z13" s="155">
        <v>8.000000000000016</v>
      </c>
      <c r="AA13" s="155">
        <v>8.000000000000016</v>
      </c>
      <c r="AB13" s="155">
        <v>8.000000000000016</v>
      </c>
      <c r="AC13" s="155">
        <v>8.000000000000016</v>
      </c>
      <c r="AD13" s="155">
        <v>8.000000000000016</v>
      </c>
      <c r="AE13" s="155"/>
      <c r="AF13" s="155"/>
      <c r="AG13" s="155">
        <v>8.000000000000016</v>
      </c>
      <c r="AH13" s="155">
        <v>8.000000000000016</v>
      </c>
      <c r="AI13" s="155">
        <v>8.000000000000016</v>
      </c>
      <c r="AJ13" s="155">
        <v>8.000000000000016</v>
      </c>
      <c r="AK13" s="156">
        <v>8.000000000000016</v>
      </c>
      <c r="AL13" s="157"/>
      <c r="AM13" s="158">
        <v>8.000000000000016</v>
      </c>
      <c r="AN13" s="159"/>
      <c r="AO13" s="160">
        <f t="shared" si="2"/>
        <v>168.0000000000004</v>
      </c>
      <c r="AP13" s="161"/>
      <c r="AQ13" s="161"/>
      <c r="AR13" s="161"/>
      <c r="AS13" s="161"/>
      <c r="AT13" s="161"/>
      <c r="AU13" s="161"/>
      <c r="AV13" s="161">
        <v>40.000000000000078</v>
      </c>
      <c r="AW13" s="161"/>
      <c r="AX13" s="161"/>
      <c r="AY13" s="161"/>
      <c r="AZ13" s="161"/>
      <c r="BA13" s="161"/>
      <c r="BB13" s="162">
        <v>1</v>
      </c>
      <c r="BC13" s="163">
        <f t="shared" si="3"/>
        <v>168.0000000000004</v>
      </c>
      <c r="BD13" s="163">
        <f t="shared" si="4"/>
        <v>0</v>
      </c>
      <c r="BE13" s="163">
        <f t="shared" si="5"/>
        <v>0</v>
      </c>
      <c r="BF13" s="161">
        <v>3</v>
      </c>
      <c r="BG13" s="161"/>
      <c r="BH13" s="161"/>
      <c r="BI13" s="161"/>
      <c r="BJ13" s="161"/>
      <c r="BK13" s="161"/>
      <c r="BL13" s="164">
        <f t="shared" si="6"/>
        <v>3</v>
      </c>
      <c r="BM13" s="164">
        <f t="shared" si="7"/>
        <v>4.5</v>
      </c>
      <c r="BN13" s="165"/>
      <c r="BO13" s="166"/>
    </row>
    <row r="14" spans="1:67" s="130" customFormat="1" ht="15">
      <c r="A14" s="129">
        <v>7</v>
      </c>
      <c r="B14" s="207">
        <v>7</v>
      </c>
      <c r="C14" s="208">
        <v>7</v>
      </c>
      <c r="D14" s="209" t="s">
        <v>178</v>
      </c>
      <c r="E14" s="212" t="s">
        <v>179</v>
      </c>
      <c r="F14" s="210" t="s">
        <v>163</v>
      </c>
      <c r="G14" s="211">
        <v>40945</v>
      </c>
      <c r="H14" s="154" t="s">
        <v>164</v>
      </c>
      <c r="I14" s="153" t="s">
        <v>165</v>
      </c>
      <c r="J14" s="155"/>
      <c r="K14" s="155"/>
      <c r="L14" s="155">
        <v>8.000000000000016</v>
      </c>
      <c r="M14" s="155">
        <v>8.000000000000016</v>
      </c>
      <c r="N14" s="155">
        <v>8.000000000000016</v>
      </c>
      <c r="O14" s="155">
        <v>8.000000000000016</v>
      </c>
      <c r="P14" s="155">
        <v>8.000000000000016</v>
      </c>
      <c r="Q14" s="155"/>
      <c r="R14" s="155"/>
      <c r="S14" s="155">
        <v>8.000000000000016</v>
      </c>
      <c r="T14" s="155">
        <v>8.000000000000016</v>
      </c>
      <c r="U14" s="155">
        <v>8.000000000000016</v>
      </c>
      <c r="V14" s="155">
        <v>8.000000000000016</v>
      </c>
      <c r="W14" s="156">
        <v>8.000000000000016</v>
      </c>
      <c r="X14" s="155"/>
      <c r="Y14" s="155"/>
      <c r="Z14" s="155">
        <v>8.000000000000016</v>
      </c>
      <c r="AA14" s="155">
        <v>8.000000000000016</v>
      </c>
      <c r="AB14" s="155">
        <v>8.000000000000016</v>
      </c>
      <c r="AC14" s="155">
        <v>8.000000000000016</v>
      </c>
      <c r="AD14" s="155">
        <v>8.000000000000016</v>
      </c>
      <c r="AE14" s="155"/>
      <c r="AF14" s="155"/>
      <c r="AG14" s="155">
        <v>8.000000000000016</v>
      </c>
      <c r="AH14" s="155">
        <v>8.000000000000016</v>
      </c>
      <c r="AI14" s="155">
        <v>8.000000000000016</v>
      </c>
      <c r="AJ14" s="155">
        <v>8.000000000000016</v>
      </c>
      <c r="AK14" s="156">
        <v>8.000000000000016</v>
      </c>
      <c r="AL14" s="157"/>
      <c r="AM14" s="158">
        <v>8.000000000000016</v>
      </c>
      <c r="AN14" s="159"/>
      <c r="AO14" s="160">
        <f t="shared" si="2"/>
        <v>168.0000000000004</v>
      </c>
      <c r="AP14" s="161"/>
      <c r="AQ14" s="161"/>
      <c r="AR14" s="161"/>
      <c r="AS14" s="161"/>
      <c r="AT14" s="161"/>
      <c r="AU14" s="161"/>
      <c r="AV14" s="161">
        <v>40.000000000000078</v>
      </c>
      <c r="AW14" s="161"/>
      <c r="AX14" s="161"/>
      <c r="AY14" s="161"/>
      <c r="AZ14" s="161"/>
      <c r="BA14" s="161"/>
      <c r="BB14" s="162">
        <v>1</v>
      </c>
      <c r="BC14" s="163">
        <f t="shared" si="3"/>
        <v>168.0000000000004</v>
      </c>
      <c r="BD14" s="163">
        <f t="shared" si="4"/>
        <v>0</v>
      </c>
      <c r="BE14" s="163">
        <f t="shared" si="5"/>
        <v>0</v>
      </c>
      <c r="BF14" s="161">
        <v>3</v>
      </c>
      <c r="BG14" s="161">
        <v>56</v>
      </c>
      <c r="BH14" s="161"/>
      <c r="BI14" s="161"/>
      <c r="BJ14" s="161"/>
      <c r="BK14" s="161"/>
      <c r="BL14" s="164">
        <f t="shared" si="6"/>
        <v>59</v>
      </c>
      <c r="BM14" s="164">
        <f t="shared" si="7"/>
        <v>113.7</v>
      </c>
      <c r="BN14" s="165"/>
      <c r="BO14" s="166"/>
    </row>
    <row r="15" spans="1:67" s="130" customFormat="1" ht="15">
      <c r="A15" s="129">
        <v>7</v>
      </c>
      <c r="B15" s="207">
        <v>8</v>
      </c>
      <c r="C15" s="208">
        <v>8</v>
      </c>
      <c r="D15" s="209" t="s">
        <v>180</v>
      </c>
      <c r="E15" s="212" t="s">
        <v>181</v>
      </c>
      <c r="F15" s="210" t="s">
        <v>163</v>
      </c>
      <c r="G15" s="211">
        <v>40946</v>
      </c>
      <c r="H15" s="154" t="s">
        <v>164</v>
      </c>
      <c r="I15" s="153" t="s">
        <v>165</v>
      </c>
      <c r="J15" s="155">
        <v>8.000000000000016</v>
      </c>
      <c r="K15" s="155"/>
      <c r="L15" s="155">
        <v>8.000000000000016</v>
      </c>
      <c r="M15" s="155"/>
      <c r="N15" s="155">
        <v>8.000000000000016</v>
      </c>
      <c r="O15" s="155">
        <v>8.000000000000016</v>
      </c>
      <c r="P15" s="155">
        <v>8.000000000000016</v>
      </c>
      <c r="Q15" s="155">
        <v>8.000000000000016</v>
      </c>
      <c r="R15" s="155"/>
      <c r="S15" s="155">
        <v>8.000000000000016</v>
      </c>
      <c r="T15" s="155">
        <v>8.000000000000016</v>
      </c>
      <c r="U15" s="155">
        <v>8.000000000000016</v>
      </c>
      <c r="V15" s="155">
        <v>8.000000000000016</v>
      </c>
      <c r="W15" s="156">
        <v>8.000000000000016</v>
      </c>
      <c r="X15" s="155">
        <v>8.000000000000016</v>
      </c>
      <c r="Y15" s="155"/>
      <c r="Z15" s="155">
        <v>8.000000000000016</v>
      </c>
      <c r="AA15" s="155">
        <v>8.000000000000016</v>
      </c>
      <c r="AB15" s="155">
        <v>8.000000000000016</v>
      </c>
      <c r="AC15" s="155">
        <v>8.000000000000016</v>
      </c>
      <c r="AD15" s="155">
        <v>8.000000000000016</v>
      </c>
      <c r="AE15" s="155"/>
      <c r="AF15" s="155"/>
      <c r="AG15" s="155">
        <v>8.000000000000016</v>
      </c>
      <c r="AH15" s="155">
        <v>8.000000000000016</v>
      </c>
      <c r="AI15" s="155">
        <v>8.000000000000016</v>
      </c>
      <c r="AJ15" s="155">
        <v>8.000000000000016</v>
      </c>
      <c r="AK15" s="156">
        <v>8.000000000000016</v>
      </c>
      <c r="AL15" s="157">
        <v>8.000000000000016</v>
      </c>
      <c r="AM15" s="158">
        <v>8.000000000000016</v>
      </c>
      <c r="AN15" s="159"/>
      <c r="AO15" s="160">
        <f t="shared" si="2"/>
        <v>192.00000000000048</v>
      </c>
      <c r="AP15" s="161">
        <v>8.000000000000016</v>
      </c>
      <c r="AQ15" s="161"/>
      <c r="AR15" s="161"/>
      <c r="AS15" s="161"/>
      <c r="AT15" s="161"/>
      <c r="AU15" s="161"/>
      <c r="AV15" s="161">
        <v>8.000000000000016</v>
      </c>
      <c r="AW15" s="161"/>
      <c r="AX15" s="161"/>
      <c r="AY15" s="161"/>
      <c r="AZ15" s="161"/>
      <c r="BA15" s="161"/>
      <c r="BB15" s="162">
        <v>1</v>
      </c>
      <c r="BC15" s="163">
        <f t="shared" si="3"/>
        <v>200.00000000000051</v>
      </c>
      <c r="BD15" s="163">
        <f t="shared" si="4"/>
        <v>0</v>
      </c>
      <c r="BE15" s="163">
        <f t="shared" si="5"/>
        <v>0</v>
      </c>
      <c r="BF15" s="161">
        <v>39.75</v>
      </c>
      <c r="BG15" s="161"/>
      <c r="BH15" s="161"/>
      <c r="BI15" s="161"/>
      <c r="BJ15" s="161">
        <v>4.7833333333333332</v>
      </c>
      <c r="BK15" s="161"/>
      <c r="BL15" s="164">
        <f t="shared" si="6"/>
        <v>44.533333333333331</v>
      </c>
      <c r="BM15" s="164">
        <f t="shared" si="7"/>
        <v>73.974999999999994</v>
      </c>
      <c r="BN15" s="165"/>
      <c r="BO15" s="166"/>
    </row>
    <row r="16" spans="1:67" s="130" customFormat="1" ht="15">
      <c r="A16" s="129">
        <v>7</v>
      </c>
      <c r="B16" s="207">
        <v>9</v>
      </c>
      <c r="C16" s="208">
        <v>9</v>
      </c>
      <c r="D16" s="209" t="s">
        <v>182</v>
      </c>
      <c r="E16" s="212" t="s">
        <v>183</v>
      </c>
      <c r="F16" s="210" t="s">
        <v>163</v>
      </c>
      <c r="G16" s="211">
        <v>40946</v>
      </c>
      <c r="H16" s="154" t="s">
        <v>164</v>
      </c>
      <c r="I16" s="153" t="s">
        <v>165</v>
      </c>
      <c r="J16" s="155"/>
      <c r="K16" s="155"/>
      <c r="L16" s="155">
        <v>8.000000000000016</v>
      </c>
      <c r="M16" s="155">
        <v>8.000000000000016</v>
      </c>
      <c r="N16" s="155">
        <v>8.000000000000016</v>
      </c>
      <c r="O16" s="155">
        <v>8.000000000000016</v>
      </c>
      <c r="P16" s="155">
        <v>8.000000000000016</v>
      </c>
      <c r="Q16" s="155"/>
      <c r="R16" s="155"/>
      <c r="S16" s="155">
        <v>8.000000000000016</v>
      </c>
      <c r="T16" s="155">
        <v>8.000000000000016</v>
      </c>
      <c r="U16" s="155">
        <v>8.000000000000016</v>
      </c>
      <c r="V16" s="155">
        <v>8.000000000000016</v>
      </c>
      <c r="W16" s="156">
        <v>8.000000000000016</v>
      </c>
      <c r="X16" s="155"/>
      <c r="Y16" s="155"/>
      <c r="Z16" s="155">
        <v>8.000000000000016</v>
      </c>
      <c r="AA16" s="155">
        <v>8.000000000000016</v>
      </c>
      <c r="AB16" s="155">
        <v>8.000000000000016</v>
      </c>
      <c r="AC16" s="155">
        <v>8.000000000000016</v>
      </c>
      <c r="AD16" s="155">
        <v>8.000000000000016</v>
      </c>
      <c r="AE16" s="155"/>
      <c r="AF16" s="155"/>
      <c r="AG16" s="155">
        <v>8.000000000000016</v>
      </c>
      <c r="AH16" s="155">
        <v>8.000000000000016</v>
      </c>
      <c r="AI16" s="155">
        <v>8.000000000000016</v>
      </c>
      <c r="AJ16" s="155">
        <v>8.000000000000016</v>
      </c>
      <c r="AK16" s="156">
        <v>8.000000000000016</v>
      </c>
      <c r="AL16" s="157"/>
      <c r="AM16" s="158">
        <v>8.000000000000016</v>
      </c>
      <c r="AN16" s="159"/>
      <c r="AO16" s="160">
        <f t="shared" si="2"/>
        <v>168.0000000000004</v>
      </c>
      <c r="AP16" s="161"/>
      <c r="AQ16" s="161"/>
      <c r="AR16" s="161"/>
      <c r="AS16" s="161"/>
      <c r="AT16" s="161"/>
      <c r="AU16" s="161"/>
      <c r="AV16" s="161">
        <v>40.000000000000078</v>
      </c>
      <c r="AW16" s="161"/>
      <c r="AX16" s="161"/>
      <c r="AY16" s="161"/>
      <c r="AZ16" s="161"/>
      <c r="BA16" s="161"/>
      <c r="BB16" s="162">
        <v>1</v>
      </c>
      <c r="BC16" s="163">
        <f t="shared" si="3"/>
        <v>168.0000000000004</v>
      </c>
      <c r="BD16" s="163">
        <f t="shared" si="4"/>
        <v>0</v>
      </c>
      <c r="BE16" s="163">
        <f t="shared" si="5"/>
        <v>0</v>
      </c>
      <c r="BF16" s="161">
        <v>20</v>
      </c>
      <c r="BG16" s="161"/>
      <c r="BH16" s="161"/>
      <c r="BI16" s="161"/>
      <c r="BJ16" s="161"/>
      <c r="BK16" s="161"/>
      <c r="BL16" s="164">
        <f t="shared" si="6"/>
        <v>20</v>
      </c>
      <c r="BM16" s="164">
        <f t="shared" si="7"/>
        <v>30</v>
      </c>
      <c r="BN16" s="165"/>
      <c r="BO16" s="166"/>
    </row>
    <row r="17" spans="1:67" s="130" customFormat="1" ht="15">
      <c r="A17" s="129">
        <v>7</v>
      </c>
      <c r="B17" s="207">
        <v>10</v>
      </c>
      <c r="C17" s="208">
        <v>10</v>
      </c>
      <c r="D17" s="209" t="s">
        <v>184</v>
      </c>
      <c r="E17" s="212" t="s">
        <v>185</v>
      </c>
      <c r="F17" s="210" t="s">
        <v>168</v>
      </c>
      <c r="G17" s="214"/>
      <c r="H17" s="154" t="s">
        <v>164</v>
      </c>
      <c r="I17" s="153" t="s">
        <v>165</v>
      </c>
      <c r="J17" s="155"/>
      <c r="K17" s="155"/>
      <c r="L17" s="155">
        <v>8.000000000000016</v>
      </c>
      <c r="M17" s="155">
        <v>8.000000000000016</v>
      </c>
      <c r="N17" s="155">
        <v>8.000000000000016</v>
      </c>
      <c r="O17" s="155">
        <v>8.000000000000016</v>
      </c>
      <c r="P17" s="155">
        <v>8.000000000000016</v>
      </c>
      <c r="Q17" s="155"/>
      <c r="R17" s="155"/>
      <c r="S17" s="155">
        <v>8.000000000000016</v>
      </c>
      <c r="T17" s="155">
        <v>8.000000000000016</v>
      </c>
      <c r="U17" s="155">
        <v>8.000000000000016</v>
      </c>
      <c r="V17" s="155">
        <v>8.000000000000016</v>
      </c>
      <c r="W17" s="156">
        <v>8.000000000000016</v>
      </c>
      <c r="X17" s="155"/>
      <c r="Y17" s="155"/>
      <c r="Z17" s="155">
        <v>8.000000000000016</v>
      </c>
      <c r="AA17" s="155"/>
      <c r="AB17" s="155"/>
      <c r="AC17" s="155">
        <v>8.000000000000016</v>
      </c>
      <c r="AD17" s="155">
        <v>8.000000000000016</v>
      </c>
      <c r="AE17" s="155"/>
      <c r="AF17" s="155"/>
      <c r="AG17" s="155">
        <v>8.000000000000016</v>
      </c>
      <c r="AH17" s="155">
        <v>8.000000000000016</v>
      </c>
      <c r="AI17" s="155">
        <v>4.000000000000008</v>
      </c>
      <c r="AJ17" s="155">
        <v>8.000000000000016</v>
      </c>
      <c r="AK17" s="156">
        <v>8.000000000000016</v>
      </c>
      <c r="AL17" s="157"/>
      <c r="AM17" s="158">
        <v>8.000000000000016</v>
      </c>
      <c r="AN17" s="159"/>
      <c r="AO17" s="160">
        <f t="shared" si="2"/>
        <v>148.00000000000031</v>
      </c>
      <c r="AP17" s="161">
        <v>16.000000000000032</v>
      </c>
      <c r="AQ17" s="161"/>
      <c r="AR17" s="161"/>
      <c r="AS17" s="161"/>
      <c r="AT17" s="161"/>
      <c r="AU17" s="161"/>
      <c r="AV17" s="161">
        <v>40.000000000000078</v>
      </c>
      <c r="AW17" s="161"/>
      <c r="AX17" s="161"/>
      <c r="AY17" s="161"/>
      <c r="AZ17" s="161"/>
      <c r="BA17" s="161"/>
      <c r="BB17" s="162">
        <v>1</v>
      </c>
      <c r="BC17" s="163">
        <f t="shared" si="3"/>
        <v>164.00000000000034</v>
      </c>
      <c r="BD17" s="163">
        <f t="shared" si="4"/>
        <v>0</v>
      </c>
      <c r="BE17" s="163">
        <f t="shared" si="5"/>
        <v>0</v>
      </c>
      <c r="BF17" s="161">
        <v>8</v>
      </c>
      <c r="BG17" s="161"/>
      <c r="BH17" s="161"/>
      <c r="BI17" s="161"/>
      <c r="BJ17" s="161"/>
      <c r="BK17" s="161"/>
      <c r="BL17" s="164">
        <f t="shared" si="6"/>
        <v>8</v>
      </c>
      <c r="BM17" s="164">
        <f t="shared" si="7"/>
        <v>12</v>
      </c>
      <c r="BN17" s="165"/>
      <c r="BO17" s="166"/>
    </row>
    <row r="18" spans="1:67" s="130" customFormat="1" ht="15">
      <c r="A18" s="129">
        <v>7</v>
      </c>
      <c r="B18" s="207">
        <v>11</v>
      </c>
      <c r="C18" s="208">
        <v>11</v>
      </c>
      <c r="D18" s="209" t="s">
        <v>186</v>
      </c>
      <c r="E18" s="212" t="s">
        <v>187</v>
      </c>
      <c r="F18" s="210" t="s">
        <v>163</v>
      </c>
      <c r="G18" s="211">
        <v>41156</v>
      </c>
      <c r="H18" s="154" t="s">
        <v>164</v>
      </c>
      <c r="I18" s="153" t="s">
        <v>165</v>
      </c>
      <c r="J18" s="155"/>
      <c r="K18" s="155"/>
      <c r="L18" s="155">
        <v>8.000000000000016</v>
      </c>
      <c r="M18" s="155">
        <v>8.000000000000016</v>
      </c>
      <c r="N18" s="155">
        <v>8.000000000000016</v>
      </c>
      <c r="O18" s="155">
        <v>8.000000000000016</v>
      </c>
      <c r="P18" s="155">
        <v>8.000000000000016</v>
      </c>
      <c r="Q18" s="155"/>
      <c r="R18" s="155"/>
      <c r="S18" s="155">
        <v>8.000000000000016</v>
      </c>
      <c r="T18" s="155">
        <v>8.000000000000016</v>
      </c>
      <c r="U18" s="155">
        <v>8.000000000000016</v>
      </c>
      <c r="V18" s="155">
        <v>8.000000000000016</v>
      </c>
      <c r="W18" s="156">
        <v>8.000000000000016</v>
      </c>
      <c r="X18" s="155"/>
      <c r="Y18" s="155"/>
      <c r="Z18" s="155">
        <v>8.000000000000016</v>
      </c>
      <c r="AA18" s="155">
        <v>8.000000000000016</v>
      </c>
      <c r="AB18" s="155">
        <v>8.000000000000016</v>
      </c>
      <c r="AC18" s="155">
        <v>8.000000000000016</v>
      </c>
      <c r="AD18" s="155">
        <v>8.000000000000016</v>
      </c>
      <c r="AE18" s="155"/>
      <c r="AF18" s="155"/>
      <c r="AG18" s="155">
        <v>8.000000000000016</v>
      </c>
      <c r="AH18" s="155">
        <v>8.000000000000016</v>
      </c>
      <c r="AI18" s="155">
        <v>8.000000000000016</v>
      </c>
      <c r="AJ18" s="155">
        <v>8.000000000000016</v>
      </c>
      <c r="AK18" s="156">
        <v>8.000000000000016</v>
      </c>
      <c r="AL18" s="157"/>
      <c r="AM18" s="158">
        <v>8.000000000000016</v>
      </c>
      <c r="AN18" s="159"/>
      <c r="AO18" s="160">
        <f t="shared" si="2"/>
        <v>168.0000000000004</v>
      </c>
      <c r="AP18" s="161"/>
      <c r="AQ18" s="161"/>
      <c r="AR18" s="161"/>
      <c r="AS18" s="161"/>
      <c r="AT18" s="161"/>
      <c r="AU18" s="161"/>
      <c r="AV18" s="161">
        <v>40.000000000000078</v>
      </c>
      <c r="AW18" s="161"/>
      <c r="AX18" s="161"/>
      <c r="AY18" s="161"/>
      <c r="AZ18" s="161"/>
      <c r="BA18" s="161"/>
      <c r="BB18" s="162">
        <v>1</v>
      </c>
      <c r="BC18" s="163">
        <f t="shared" si="3"/>
        <v>168.0000000000004</v>
      </c>
      <c r="BD18" s="163">
        <f t="shared" si="4"/>
        <v>0</v>
      </c>
      <c r="BE18" s="163">
        <f t="shared" si="5"/>
        <v>0</v>
      </c>
      <c r="BF18" s="161">
        <v>6</v>
      </c>
      <c r="BG18" s="161"/>
      <c r="BH18" s="161"/>
      <c r="BI18" s="161"/>
      <c r="BJ18" s="161"/>
      <c r="BK18" s="161"/>
      <c r="BL18" s="164">
        <f t="shared" si="6"/>
        <v>6</v>
      </c>
      <c r="BM18" s="164">
        <f t="shared" si="7"/>
        <v>9</v>
      </c>
      <c r="BN18" s="165"/>
      <c r="BO18" s="166"/>
    </row>
    <row r="19" spans="1:67" s="130" customFormat="1" ht="15">
      <c r="A19" s="129">
        <v>7</v>
      </c>
      <c r="B19" s="207">
        <v>12</v>
      </c>
      <c r="C19" s="208">
        <v>12</v>
      </c>
      <c r="D19" s="209" t="s">
        <v>188</v>
      </c>
      <c r="E19" s="212" t="s">
        <v>189</v>
      </c>
      <c r="F19" s="210" t="s">
        <v>163</v>
      </c>
      <c r="G19" s="211">
        <v>41169</v>
      </c>
      <c r="H19" s="154" t="s">
        <v>164</v>
      </c>
      <c r="I19" s="153" t="s">
        <v>165</v>
      </c>
      <c r="J19" s="155"/>
      <c r="K19" s="155"/>
      <c r="L19" s="155">
        <v>8.000000000000016</v>
      </c>
      <c r="M19" s="155">
        <v>8.000000000000016</v>
      </c>
      <c r="N19" s="155">
        <v>8.000000000000016</v>
      </c>
      <c r="O19" s="155">
        <v>8.000000000000016</v>
      </c>
      <c r="P19" s="155">
        <v>8.000000000000016</v>
      </c>
      <c r="Q19" s="155"/>
      <c r="R19" s="155"/>
      <c r="S19" s="155">
        <v>8.000000000000016</v>
      </c>
      <c r="T19" s="155">
        <v>8.000000000000016</v>
      </c>
      <c r="U19" s="155">
        <v>8.000000000000016</v>
      </c>
      <c r="V19" s="155">
        <v>8.000000000000016</v>
      </c>
      <c r="W19" s="156">
        <v>4.000000000000008</v>
      </c>
      <c r="X19" s="155"/>
      <c r="Y19" s="155"/>
      <c r="Z19" s="155">
        <v>4.000000000000008</v>
      </c>
      <c r="AA19" s="155">
        <v>8.000000000000016</v>
      </c>
      <c r="AB19" s="155"/>
      <c r="AC19" s="155">
        <v>8.000000000000016</v>
      </c>
      <c r="AD19" s="155">
        <v>8.000000000000016</v>
      </c>
      <c r="AE19" s="155"/>
      <c r="AF19" s="155"/>
      <c r="AG19" s="155">
        <v>8.000000000000016</v>
      </c>
      <c r="AH19" s="155">
        <v>8.000000000000016</v>
      </c>
      <c r="AI19" s="155"/>
      <c r="AJ19" s="155">
        <v>8.000000000000016</v>
      </c>
      <c r="AK19" s="156">
        <v>8.000000000000016</v>
      </c>
      <c r="AL19" s="157"/>
      <c r="AM19" s="158">
        <v>8.000000000000016</v>
      </c>
      <c r="AN19" s="159"/>
      <c r="AO19" s="160">
        <f t="shared" si="2"/>
        <v>144.00000000000031</v>
      </c>
      <c r="AP19" s="161">
        <v>24.00000000000005</v>
      </c>
      <c r="AQ19" s="161"/>
      <c r="AR19" s="161"/>
      <c r="AS19" s="161"/>
      <c r="AT19" s="161"/>
      <c r="AU19" s="161"/>
      <c r="AV19" s="161">
        <v>40.000000000000078</v>
      </c>
      <c r="AW19" s="161"/>
      <c r="AX19" s="161"/>
      <c r="AY19" s="161"/>
      <c r="AZ19" s="161"/>
      <c r="BA19" s="161"/>
      <c r="BB19" s="162">
        <v>1</v>
      </c>
      <c r="BC19" s="163">
        <f t="shared" si="3"/>
        <v>168.00000000000037</v>
      </c>
      <c r="BD19" s="163">
        <f t="shared" si="4"/>
        <v>0</v>
      </c>
      <c r="BE19" s="163">
        <f t="shared" si="5"/>
        <v>0</v>
      </c>
      <c r="BF19" s="161"/>
      <c r="BG19" s="161"/>
      <c r="BH19" s="161"/>
      <c r="BI19" s="161"/>
      <c r="BJ19" s="161"/>
      <c r="BK19" s="161"/>
      <c r="BL19" s="164">
        <f t="shared" si="6"/>
        <v>0</v>
      </c>
      <c r="BM19" s="164">
        <f t="shared" si="7"/>
        <v>0</v>
      </c>
      <c r="BN19" s="165"/>
      <c r="BO19" s="166"/>
    </row>
    <row r="20" spans="1:67" s="130" customFormat="1" ht="15">
      <c r="A20" s="129">
        <v>7</v>
      </c>
      <c r="B20" s="207">
        <v>13</v>
      </c>
      <c r="C20" s="208">
        <v>13</v>
      </c>
      <c r="D20" s="209" t="s">
        <v>190</v>
      </c>
      <c r="E20" s="212" t="s">
        <v>191</v>
      </c>
      <c r="F20" s="210" t="s">
        <v>163</v>
      </c>
      <c r="G20" s="214"/>
      <c r="H20" s="154" t="s">
        <v>164</v>
      </c>
      <c r="I20" s="153" t="s">
        <v>165</v>
      </c>
      <c r="J20" s="155"/>
      <c r="K20" s="155"/>
      <c r="L20" s="155">
        <v>8.000000000000016</v>
      </c>
      <c r="M20" s="155">
        <v>8.000000000000016</v>
      </c>
      <c r="N20" s="155">
        <v>8.000000000000016</v>
      </c>
      <c r="O20" s="155">
        <v>8.000000000000016</v>
      </c>
      <c r="P20" s="155">
        <v>8.000000000000016</v>
      </c>
      <c r="Q20" s="155"/>
      <c r="R20" s="155"/>
      <c r="S20" s="155">
        <v>8.000000000000016</v>
      </c>
      <c r="T20" s="155">
        <v>8.000000000000016</v>
      </c>
      <c r="U20" s="155">
        <v>8.000000000000016</v>
      </c>
      <c r="V20" s="155">
        <v>8.000000000000016</v>
      </c>
      <c r="W20" s="156"/>
      <c r="X20" s="155"/>
      <c r="Y20" s="155"/>
      <c r="Z20" s="155">
        <v>8.000000000000016</v>
      </c>
      <c r="AA20" s="155">
        <v>8.000000000000016</v>
      </c>
      <c r="AB20" s="155">
        <v>8.000000000000016</v>
      </c>
      <c r="AC20" s="155">
        <v>8.000000000000016</v>
      </c>
      <c r="AD20" s="155">
        <v>8.000000000000016</v>
      </c>
      <c r="AE20" s="155"/>
      <c r="AF20" s="155"/>
      <c r="AG20" s="155">
        <v>8.000000000000016</v>
      </c>
      <c r="AH20" s="155">
        <v>8.000000000000016</v>
      </c>
      <c r="AI20" s="155">
        <v>8.000000000000016</v>
      </c>
      <c r="AJ20" s="155">
        <v>8.000000000000016</v>
      </c>
      <c r="AK20" s="156">
        <v>8.000000000000016</v>
      </c>
      <c r="AL20" s="157"/>
      <c r="AM20" s="158">
        <v>8.000000000000016</v>
      </c>
      <c r="AN20" s="159"/>
      <c r="AO20" s="160">
        <f t="shared" si="2"/>
        <v>160.00000000000037</v>
      </c>
      <c r="AP20" s="161">
        <v>8.000000000000016</v>
      </c>
      <c r="AQ20" s="161"/>
      <c r="AR20" s="161"/>
      <c r="AS20" s="161"/>
      <c r="AT20" s="161"/>
      <c r="AU20" s="161"/>
      <c r="AV20" s="161">
        <v>40.000000000000078</v>
      </c>
      <c r="AW20" s="161"/>
      <c r="AX20" s="161"/>
      <c r="AY20" s="161"/>
      <c r="AZ20" s="161"/>
      <c r="BA20" s="161"/>
      <c r="BB20" s="162">
        <v>1</v>
      </c>
      <c r="BC20" s="163">
        <f t="shared" si="3"/>
        <v>168.0000000000004</v>
      </c>
      <c r="BD20" s="163">
        <f t="shared" si="4"/>
        <v>0</v>
      </c>
      <c r="BE20" s="163">
        <f t="shared" si="5"/>
        <v>0</v>
      </c>
      <c r="BF20" s="161">
        <v>3</v>
      </c>
      <c r="BG20" s="161"/>
      <c r="BH20" s="161"/>
      <c r="BI20" s="161"/>
      <c r="BJ20" s="161"/>
      <c r="BK20" s="161"/>
      <c r="BL20" s="164">
        <f t="shared" si="6"/>
        <v>3</v>
      </c>
      <c r="BM20" s="164">
        <f t="shared" si="7"/>
        <v>4.5</v>
      </c>
      <c r="BN20" s="165"/>
      <c r="BO20" s="166"/>
    </row>
    <row r="21" spans="1:67" s="130" customFormat="1" ht="15">
      <c r="A21" s="129">
        <v>7</v>
      </c>
      <c r="B21" s="207">
        <v>14</v>
      </c>
      <c r="C21" s="208">
        <v>14</v>
      </c>
      <c r="D21" s="209" t="s">
        <v>192</v>
      </c>
      <c r="E21" s="212" t="s">
        <v>193</v>
      </c>
      <c r="F21" s="210" t="s">
        <v>163</v>
      </c>
      <c r="G21" s="214"/>
      <c r="H21" s="154" t="s">
        <v>164</v>
      </c>
      <c r="I21" s="153" t="s">
        <v>165</v>
      </c>
      <c r="J21" s="155"/>
      <c r="K21" s="155"/>
      <c r="L21" s="155">
        <v>8.000000000000016</v>
      </c>
      <c r="M21" s="155">
        <v>8.000000000000016</v>
      </c>
      <c r="N21" s="155">
        <v>4.000000000000008</v>
      </c>
      <c r="O21" s="155">
        <v>8.000000000000016</v>
      </c>
      <c r="P21" s="155">
        <v>8.000000000000016</v>
      </c>
      <c r="Q21" s="155"/>
      <c r="R21" s="155"/>
      <c r="S21" s="155"/>
      <c r="T21" s="155">
        <v>8.000000000000016</v>
      </c>
      <c r="U21" s="155">
        <v>8.000000000000016</v>
      </c>
      <c r="V21" s="155">
        <v>8.000000000000016</v>
      </c>
      <c r="W21" s="156">
        <v>8.000000000000016</v>
      </c>
      <c r="X21" s="155"/>
      <c r="Y21" s="155"/>
      <c r="Z21" s="155">
        <v>8.000000000000016</v>
      </c>
      <c r="AA21" s="155">
        <v>8.000000000000016</v>
      </c>
      <c r="AB21" s="155">
        <v>8.000000000000016</v>
      </c>
      <c r="AC21" s="155">
        <v>8.000000000000016</v>
      </c>
      <c r="AD21" s="155">
        <v>8.000000000000016</v>
      </c>
      <c r="AE21" s="155"/>
      <c r="AF21" s="155"/>
      <c r="AG21" s="155">
        <v>8.000000000000016</v>
      </c>
      <c r="AH21" s="155">
        <v>8.000000000000016</v>
      </c>
      <c r="AI21" s="155">
        <v>8.000000000000016</v>
      </c>
      <c r="AJ21" s="155">
        <v>8.000000000000016</v>
      </c>
      <c r="AK21" s="156">
        <v>8.000000000000016</v>
      </c>
      <c r="AL21" s="157"/>
      <c r="AM21" s="158">
        <v>8.000000000000016</v>
      </c>
      <c r="AN21" s="159"/>
      <c r="AO21" s="160">
        <f t="shared" si="2"/>
        <v>156.00000000000034</v>
      </c>
      <c r="AP21" s="161">
        <v>12.000000000000025</v>
      </c>
      <c r="AQ21" s="161"/>
      <c r="AR21" s="161"/>
      <c r="AS21" s="161"/>
      <c r="AT21" s="161"/>
      <c r="AU21" s="161"/>
      <c r="AV21" s="161">
        <v>40.000000000000078</v>
      </c>
      <c r="AW21" s="161"/>
      <c r="AX21" s="161"/>
      <c r="AY21" s="161"/>
      <c r="AZ21" s="161"/>
      <c r="BA21" s="161"/>
      <c r="BB21" s="162">
        <v>1</v>
      </c>
      <c r="BC21" s="163">
        <f t="shared" si="3"/>
        <v>168.00000000000037</v>
      </c>
      <c r="BD21" s="163">
        <f t="shared" si="4"/>
        <v>0</v>
      </c>
      <c r="BE21" s="163">
        <f t="shared" si="5"/>
        <v>0</v>
      </c>
      <c r="BF21" s="161">
        <v>12</v>
      </c>
      <c r="BG21" s="161"/>
      <c r="BH21" s="161"/>
      <c r="BI21" s="161"/>
      <c r="BJ21" s="161"/>
      <c r="BK21" s="161"/>
      <c r="BL21" s="164">
        <f t="shared" si="6"/>
        <v>12</v>
      </c>
      <c r="BM21" s="164">
        <f t="shared" si="7"/>
        <v>18</v>
      </c>
      <c r="BN21" s="165"/>
      <c r="BO21" s="166"/>
    </row>
    <row r="22" spans="1:67" s="130" customFormat="1" ht="15">
      <c r="A22" s="129">
        <v>7</v>
      </c>
      <c r="B22" s="207">
        <v>15</v>
      </c>
      <c r="C22" s="208">
        <v>15</v>
      </c>
      <c r="D22" s="209" t="s">
        <v>194</v>
      </c>
      <c r="E22" s="212" t="s">
        <v>195</v>
      </c>
      <c r="F22" s="210" t="s">
        <v>163</v>
      </c>
      <c r="G22" s="214"/>
      <c r="H22" s="154" t="s">
        <v>164</v>
      </c>
      <c r="I22" s="153" t="s">
        <v>165</v>
      </c>
      <c r="J22" s="155"/>
      <c r="K22" s="155"/>
      <c r="L22" s="155">
        <v>8.000000000000016</v>
      </c>
      <c r="M22" s="155">
        <v>8.000000000000016</v>
      </c>
      <c r="N22" s="155">
        <v>8.000000000000016</v>
      </c>
      <c r="O22" s="155">
        <v>8.000000000000016</v>
      </c>
      <c r="P22" s="155">
        <v>8.000000000000016</v>
      </c>
      <c r="Q22" s="155"/>
      <c r="R22" s="155"/>
      <c r="S22" s="155">
        <v>8.000000000000016</v>
      </c>
      <c r="T22" s="155">
        <v>8.000000000000016</v>
      </c>
      <c r="U22" s="155">
        <v>4.000000000000008</v>
      </c>
      <c r="V22" s="155">
        <v>8.000000000000016</v>
      </c>
      <c r="W22" s="156">
        <v>8.000000000000016</v>
      </c>
      <c r="X22" s="155"/>
      <c r="Y22" s="155"/>
      <c r="Z22" s="155">
        <v>8.000000000000016</v>
      </c>
      <c r="AA22" s="155">
        <v>8.000000000000016</v>
      </c>
      <c r="AB22" s="155">
        <v>8.000000000000016</v>
      </c>
      <c r="AC22" s="155">
        <v>8.000000000000016</v>
      </c>
      <c r="AD22" s="155">
        <v>8.000000000000016</v>
      </c>
      <c r="AE22" s="155"/>
      <c r="AF22" s="155"/>
      <c r="AG22" s="155">
        <v>8.000000000000016</v>
      </c>
      <c r="AH22" s="155">
        <v>8.000000000000016</v>
      </c>
      <c r="AI22" s="155">
        <v>8.000000000000016</v>
      </c>
      <c r="AJ22" s="155">
        <v>8.000000000000016</v>
      </c>
      <c r="AK22" s="156">
        <v>8.000000000000016</v>
      </c>
      <c r="AL22" s="157"/>
      <c r="AM22" s="158">
        <v>8.000000000000016</v>
      </c>
      <c r="AN22" s="159"/>
      <c r="AO22" s="160">
        <f t="shared" si="2"/>
        <v>164.00000000000037</v>
      </c>
      <c r="AP22" s="161">
        <v>4.000000000000008</v>
      </c>
      <c r="AQ22" s="161"/>
      <c r="AR22" s="161"/>
      <c r="AS22" s="161"/>
      <c r="AT22" s="161"/>
      <c r="AU22" s="161"/>
      <c r="AV22" s="161">
        <v>40.000000000000078</v>
      </c>
      <c r="AW22" s="161"/>
      <c r="AX22" s="161"/>
      <c r="AY22" s="161"/>
      <c r="AZ22" s="161"/>
      <c r="BA22" s="161"/>
      <c r="BB22" s="162">
        <v>1</v>
      </c>
      <c r="BC22" s="163">
        <f t="shared" si="3"/>
        <v>168.00000000000037</v>
      </c>
      <c r="BD22" s="163">
        <f t="shared" si="4"/>
        <v>0</v>
      </c>
      <c r="BE22" s="163">
        <f t="shared" si="5"/>
        <v>0</v>
      </c>
      <c r="BF22" s="161"/>
      <c r="BG22" s="161"/>
      <c r="BH22" s="161"/>
      <c r="BI22" s="161"/>
      <c r="BJ22" s="161"/>
      <c r="BK22" s="161"/>
      <c r="BL22" s="164">
        <f t="shared" si="6"/>
        <v>0</v>
      </c>
      <c r="BM22" s="164">
        <f t="shared" si="7"/>
        <v>0</v>
      </c>
      <c r="BN22" s="165"/>
      <c r="BO22" s="166"/>
    </row>
    <row r="23" spans="1:67" s="130" customFormat="1" ht="15">
      <c r="A23" s="129">
        <v>7</v>
      </c>
      <c r="B23" s="207">
        <v>16</v>
      </c>
      <c r="C23" s="208">
        <v>16</v>
      </c>
      <c r="D23" s="209" t="s">
        <v>196</v>
      </c>
      <c r="E23" s="212" t="s">
        <v>197</v>
      </c>
      <c r="F23" s="210" t="s">
        <v>163</v>
      </c>
      <c r="G23" s="214"/>
      <c r="H23" s="154" t="s">
        <v>164</v>
      </c>
      <c r="I23" s="153" t="s">
        <v>165</v>
      </c>
      <c r="J23" s="155"/>
      <c r="K23" s="155"/>
      <c r="L23" s="155">
        <v>8.000000000000016</v>
      </c>
      <c r="M23" s="155">
        <v>8.000000000000016</v>
      </c>
      <c r="N23" s="155">
        <v>8.000000000000016</v>
      </c>
      <c r="O23" s="155">
        <v>8.000000000000016</v>
      </c>
      <c r="P23" s="155">
        <v>8.000000000000016</v>
      </c>
      <c r="Q23" s="155"/>
      <c r="R23" s="155"/>
      <c r="S23" s="155">
        <v>8.000000000000016</v>
      </c>
      <c r="T23" s="155">
        <v>8.000000000000016</v>
      </c>
      <c r="U23" s="155">
        <v>8.000000000000016</v>
      </c>
      <c r="V23" s="155">
        <v>8.000000000000016</v>
      </c>
      <c r="W23" s="156">
        <v>8.000000000000016</v>
      </c>
      <c r="X23" s="155"/>
      <c r="Y23" s="155"/>
      <c r="Z23" s="155">
        <v>8.000000000000016</v>
      </c>
      <c r="AA23" s="155">
        <v>8.000000000000016</v>
      </c>
      <c r="AB23" s="155">
        <v>8.000000000000016</v>
      </c>
      <c r="AC23" s="155">
        <v>8.000000000000016</v>
      </c>
      <c r="AD23" s="155">
        <v>8.000000000000016</v>
      </c>
      <c r="AE23" s="155"/>
      <c r="AF23" s="155"/>
      <c r="AG23" s="155">
        <v>8.000000000000016</v>
      </c>
      <c r="AH23" s="155">
        <v>8.000000000000016</v>
      </c>
      <c r="AI23" s="155">
        <v>8.000000000000016</v>
      </c>
      <c r="AJ23" s="155">
        <v>8.000000000000016</v>
      </c>
      <c r="AK23" s="156"/>
      <c r="AL23" s="157"/>
      <c r="AM23" s="158">
        <v>8.000000000000016</v>
      </c>
      <c r="AN23" s="159"/>
      <c r="AO23" s="160">
        <f t="shared" si="2"/>
        <v>160.00000000000037</v>
      </c>
      <c r="AP23" s="161">
        <v>8.000000000000016</v>
      </c>
      <c r="AQ23" s="161"/>
      <c r="AR23" s="161"/>
      <c r="AS23" s="161"/>
      <c r="AT23" s="161"/>
      <c r="AU23" s="161"/>
      <c r="AV23" s="161">
        <v>40.000000000000078</v>
      </c>
      <c r="AW23" s="161"/>
      <c r="AX23" s="161"/>
      <c r="AY23" s="161"/>
      <c r="AZ23" s="161"/>
      <c r="BA23" s="161"/>
      <c r="BB23" s="162">
        <v>1</v>
      </c>
      <c r="BC23" s="163">
        <f t="shared" si="3"/>
        <v>168.0000000000004</v>
      </c>
      <c r="BD23" s="163">
        <f t="shared" si="4"/>
        <v>0</v>
      </c>
      <c r="BE23" s="163">
        <f t="shared" si="5"/>
        <v>0</v>
      </c>
      <c r="BF23" s="161">
        <v>5</v>
      </c>
      <c r="BG23" s="161"/>
      <c r="BH23" s="161"/>
      <c r="BI23" s="161"/>
      <c r="BJ23" s="161"/>
      <c r="BK23" s="161"/>
      <c r="BL23" s="164">
        <f t="shared" si="6"/>
        <v>5</v>
      </c>
      <c r="BM23" s="164">
        <f t="shared" si="7"/>
        <v>7.5</v>
      </c>
      <c r="BN23" s="165"/>
      <c r="BO23" s="166"/>
    </row>
    <row r="24" spans="1:67" s="130" customFormat="1" ht="15">
      <c r="A24" s="129">
        <v>7</v>
      </c>
      <c r="B24" s="207">
        <v>17</v>
      </c>
      <c r="C24" s="208">
        <v>17</v>
      </c>
      <c r="D24" s="209" t="s">
        <v>198</v>
      </c>
      <c r="E24" s="212" t="s">
        <v>199</v>
      </c>
      <c r="F24" s="210" t="s">
        <v>163</v>
      </c>
      <c r="G24" s="214"/>
      <c r="H24" s="154" t="s">
        <v>164</v>
      </c>
      <c r="I24" s="153" t="s">
        <v>165</v>
      </c>
      <c r="J24" s="155"/>
      <c r="K24" s="155"/>
      <c r="L24" s="155">
        <v>8.000000000000016</v>
      </c>
      <c r="M24" s="155">
        <v>8.000000000000016</v>
      </c>
      <c r="N24" s="155">
        <v>8.000000000000016</v>
      </c>
      <c r="O24" s="155">
        <v>8.000000000000016</v>
      </c>
      <c r="P24" s="155">
        <v>8.000000000000016</v>
      </c>
      <c r="Q24" s="155"/>
      <c r="R24" s="155"/>
      <c r="S24" s="155">
        <v>8.000000000000016</v>
      </c>
      <c r="T24" s="155">
        <v>8.000000000000016</v>
      </c>
      <c r="U24" s="155">
        <v>8.000000000000016</v>
      </c>
      <c r="V24" s="155"/>
      <c r="W24" s="156"/>
      <c r="X24" s="155"/>
      <c r="Y24" s="155"/>
      <c r="Z24" s="155">
        <v>8.000000000000016</v>
      </c>
      <c r="AA24" s="155">
        <v>8.000000000000016</v>
      </c>
      <c r="AB24" s="155">
        <v>8.000000000000016</v>
      </c>
      <c r="AC24" s="155">
        <v>8.000000000000016</v>
      </c>
      <c r="AD24" s="155">
        <v>8.000000000000016</v>
      </c>
      <c r="AE24" s="155"/>
      <c r="AF24" s="155"/>
      <c r="AG24" s="155">
        <v>8.000000000000016</v>
      </c>
      <c r="AH24" s="155">
        <v>8.000000000000016</v>
      </c>
      <c r="AI24" s="155">
        <v>8.000000000000016</v>
      </c>
      <c r="AJ24" s="155">
        <v>8.000000000000016</v>
      </c>
      <c r="AK24" s="156">
        <v>8.000000000000016</v>
      </c>
      <c r="AL24" s="157"/>
      <c r="AM24" s="158">
        <v>8.000000000000016</v>
      </c>
      <c r="AN24" s="159"/>
      <c r="AO24" s="160">
        <f t="shared" si="2"/>
        <v>152.00000000000034</v>
      </c>
      <c r="AP24" s="161">
        <v>12.000000000000025</v>
      </c>
      <c r="AQ24" s="161"/>
      <c r="AR24" s="161"/>
      <c r="AS24" s="161"/>
      <c r="AT24" s="161"/>
      <c r="AU24" s="161"/>
      <c r="AV24" s="161">
        <v>40.000000000000078</v>
      </c>
      <c r="AW24" s="161"/>
      <c r="AX24" s="161"/>
      <c r="AY24" s="161"/>
      <c r="AZ24" s="161"/>
      <c r="BA24" s="161"/>
      <c r="BB24" s="162">
        <v>1</v>
      </c>
      <c r="BC24" s="163">
        <f t="shared" si="3"/>
        <v>164.00000000000037</v>
      </c>
      <c r="BD24" s="163">
        <f t="shared" si="4"/>
        <v>0</v>
      </c>
      <c r="BE24" s="163">
        <f t="shared" si="5"/>
        <v>0</v>
      </c>
      <c r="BF24" s="161">
        <v>12</v>
      </c>
      <c r="BG24" s="161"/>
      <c r="BH24" s="161"/>
      <c r="BI24" s="161"/>
      <c r="BJ24" s="161"/>
      <c r="BK24" s="161"/>
      <c r="BL24" s="164">
        <f t="shared" si="6"/>
        <v>12</v>
      </c>
      <c r="BM24" s="164">
        <f t="shared" si="7"/>
        <v>18</v>
      </c>
      <c r="BN24" s="165"/>
      <c r="BO24" s="166"/>
    </row>
    <row r="25" spans="1:67" s="130" customFormat="1" ht="15">
      <c r="A25" s="129">
        <v>7</v>
      </c>
      <c r="B25" s="207">
        <v>18</v>
      </c>
      <c r="C25" s="208">
        <v>18</v>
      </c>
      <c r="D25" s="209" t="s">
        <v>200</v>
      </c>
      <c r="E25" s="212" t="s">
        <v>201</v>
      </c>
      <c r="F25" s="210" t="s">
        <v>163</v>
      </c>
      <c r="G25" s="214"/>
      <c r="H25" s="154" t="s">
        <v>164</v>
      </c>
      <c r="I25" s="153" t="s">
        <v>165</v>
      </c>
      <c r="J25" s="155"/>
      <c r="K25" s="155"/>
      <c r="L25" s="155">
        <v>8.000000000000016</v>
      </c>
      <c r="M25" s="155">
        <v>8.000000000000016</v>
      </c>
      <c r="N25" s="155"/>
      <c r="O25" s="155">
        <v>8.000000000000016</v>
      </c>
      <c r="P25" s="155">
        <v>8.000000000000016</v>
      </c>
      <c r="Q25" s="155"/>
      <c r="R25" s="155"/>
      <c r="S25" s="155">
        <v>8.000000000000016</v>
      </c>
      <c r="T25" s="155">
        <v>8.000000000000016</v>
      </c>
      <c r="U25" s="155">
        <v>8.000000000000016</v>
      </c>
      <c r="V25" s="155">
        <v>8.000000000000016</v>
      </c>
      <c r="W25" s="156">
        <v>8.000000000000016</v>
      </c>
      <c r="X25" s="155"/>
      <c r="Y25" s="155"/>
      <c r="Z25" s="155">
        <v>8.000000000000016</v>
      </c>
      <c r="AA25" s="155">
        <v>8.000000000000016</v>
      </c>
      <c r="AB25" s="155">
        <v>8.000000000000016</v>
      </c>
      <c r="AC25" s="155">
        <v>8.000000000000016</v>
      </c>
      <c r="AD25" s="155">
        <v>8.000000000000016</v>
      </c>
      <c r="AE25" s="155"/>
      <c r="AF25" s="155"/>
      <c r="AG25" s="155">
        <v>8.000000000000016</v>
      </c>
      <c r="AH25" s="155">
        <v>8.000000000000016</v>
      </c>
      <c r="AI25" s="155">
        <v>8.000000000000016</v>
      </c>
      <c r="AJ25" s="155">
        <v>8.000000000000016</v>
      </c>
      <c r="AK25" s="156">
        <v>8.000000000000016</v>
      </c>
      <c r="AL25" s="157"/>
      <c r="AM25" s="158">
        <v>8.000000000000016</v>
      </c>
      <c r="AN25" s="159"/>
      <c r="AO25" s="160">
        <f t="shared" si="2"/>
        <v>160.00000000000037</v>
      </c>
      <c r="AP25" s="161">
        <v>8.000000000000016</v>
      </c>
      <c r="AQ25" s="161"/>
      <c r="AR25" s="161"/>
      <c r="AS25" s="161"/>
      <c r="AT25" s="161"/>
      <c r="AU25" s="161"/>
      <c r="AV25" s="161">
        <v>40.000000000000078</v>
      </c>
      <c r="AW25" s="161"/>
      <c r="AX25" s="161"/>
      <c r="AY25" s="161"/>
      <c r="AZ25" s="161"/>
      <c r="BA25" s="161"/>
      <c r="BB25" s="162">
        <v>1</v>
      </c>
      <c r="BC25" s="163">
        <f t="shared" si="3"/>
        <v>168.0000000000004</v>
      </c>
      <c r="BD25" s="163">
        <f t="shared" si="4"/>
        <v>0</v>
      </c>
      <c r="BE25" s="163">
        <f t="shared" si="5"/>
        <v>0</v>
      </c>
      <c r="BF25" s="161"/>
      <c r="BG25" s="161"/>
      <c r="BH25" s="161"/>
      <c r="BI25" s="161"/>
      <c r="BJ25" s="161"/>
      <c r="BK25" s="161"/>
      <c r="BL25" s="164">
        <f t="shared" si="6"/>
        <v>0</v>
      </c>
      <c r="BM25" s="164">
        <f t="shared" si="7"/>
        <v>0</v>
      </c>
      <c r="BN25" s="165"/>
      <c r="BO25" s="166"/>
    </row>
    <row r="26" spans="1:67" s="130" customFormat="1" ht="15">
      <c r="A26" s="129">
        <v>7</v>
      </c>
      <c r="B26" s="207">
        <v>19</v>
      </c>
      <c r="C26" s="208">
        <v>19</v>
      </c>
      <c r="D26" s="209" t="s">
        <v>202</v>
      </c>
      <c r="E26" s="212" t="s">
        <v>203</v>
      </c>
      <c r="F26" s="210" t="s">
        <v>163</v>
      </c>
      <c r="G26" s="214"/>
      <c r="H26" s="154" t="s">
        <v>164</v>
      </c>
      <c r="I26" s="153" t="s">
        <v>165</v>
      </c>
      <c r="J26" s="155"/>
      <c r="K26" s="155"/>
      <c r="L26" s="155">
        <v>8.000000000000016</v>
      </c>
      <c r="M26" s="155">
        <v>8.000000000000016</v>
      </c>
      <c r="N26" s="155">
        <v>8.000000000000016</v>
      </c>
      <c r="O26" s="155">
        <v>8.000000000000016</v>
      </c>
      <c r="P26" s="155">
        <v>8.000000000000016</v>
      </c>
      <c r="Q26" s="155"/>
      <c r="R26" s="155"/>
      <c r="S26" s="155">
        <v>4.000000000000008</v>
      </c>
      <c r="T26" s="155">
        <v>8.000000000000016</v>
      </c>
      <c r="U26" s="155">
        <v>8.000000000000016</v>
      </c>
      <c r="V26" s="155">
        <v>8.000000000000016</v>
      </c>
      <c r="W26" s="156">
        <v>8.000000000000016</v>
      </c>
      <c r="X26" s="155"/>
      <c r="Y26" s="155"/>
      <c r="Z26" s="155">
        <v>8.000000000000016</v>
      </c>
      <c r="AA26" s="155">
        <v>8.000000000000016</v>
      </c>
      <c r="AB26" s="155">
        <v>8.000000000000016</v>
      </c>
      <c r="AC26" s="155">
        <v>8.000000000000016</v>
      </c>
      <c r="AD26" s="155">
        <v>8.000000000000016</v>
      </c>
      <c r="AE26" s="155"/>
      <c r="AF26" s="155"/>
      <c r="AG26" s="155">
        <v>8.000000000000016</v>
      </c>
      <c r="AH26" s="155">
        <v>8.000000000000016</v>
      </c>
      <c r="AI26" s="155">
        <v>8.000000000000016</v>
      </c>
      <c r="AJ26" s="155">
        <v>8.000000000000016</v>
      </c>
      <c r="AK26" s="156">
        <v>8.000000000000016</v>
      </c>
      <c r="AL26" s="157"/>
      <c r="AM26" s="158">
        <v>8.000000000000016</v>
      </c>
      <c r="AN26" s="159"/>
      <c r="AO26" s="160">
        <f t="shared" si="2"/>
        <v>164.00000000000037</v>
      </c>
      <c r="AP26" s="161">
        <v>4.000000000000008</v>
      </c>
      <c r="AQ26" s="161"/>
      <c r="AR26" s="161"/>
      <c r="AS26" s="161"/>
      <c r="AT26" s="161"/>
      <c r="AU26" s="161"/>
      <c r="AV26" s="161">
        <v>40.000000000000078</v>
      </c>
      <c r="AW26" s="161"/>
      <c r="AX26" s="161"/>
      <c r="AY26" s="161"/>
      <c r="AZ26" s="161"/>
      <c r="BA26" s="161"/>
      <c r="BB26" s="162">
        <v>1</v>
      </c>
      <c r="BC26" s="163">
        <f t="shared" si="3"/>
        <v>168.00000000000037</v>
      </c>
      <c r="BD26" s="163">
        <f t="shared" si="4"/>
        <v>0</v>
      </c>
      <c r="BE26" s="163">
        <f t="shared" si="5"/>
        <v>0</v>
      </c>
      <c r="BF26" s="161">
        <v>3</v>
      </c>
      <c r="BG26" s="161"/>
      <c r="BH26" s="161"/>
      <c r="BI26" s="161"/>
      <c r="BJ26" s="161"/>
      <c r="BK26" s="161"/>
      <c r="BL26" s="164">
        <f t="shared" si="6"/>
        <v>3</v>
      </c>
      <c r="BM26" s="164">
        <f t="shared" si="7"/>
        <v>4.5</v>
      </c>
      <c r="BN26" s="165"/>
      <c r="BO26" s="166"/>
    </row>
    <row r="27" spans="1:67" s="130" customFormat="1" ht="15">
      <c r="A27" s="129">
        <v>7</v>
      </c>
      <c r="B27" s="207">
        <v>20</v>
      </c>
      <c r="C27" s="208">
        <v>20</v>
      </c>
      <c r="D27" s="209" t="s">
        <v>204</v>
      </c>
      <c r="E27" s="212" t="s">
        <v>205</v>
      </c>
      <c r="F27" s="210" t="s">
        <v>163</v>
      </c>
      <c r="G27" s="214"/>
      <c r="H27" s="154" t="s">
        <v>164</v>
      </c>
      <c r="I27" s="153" t="s">
        <v>165</v>
      </c>
      <c r="J27" s="155"/>
      <c r="K27" s="155"/>
      <c r="L27" s="155">
        <v>8.000000000000016</v>
      </c>
      <c r="M27" s="155">
        <v>8.000000000000016</v>
      </c>
      <c r="N27" s="155">
        <v>8.000000000000016</v>
      </c>
      <c r="O27" s="155">
        <v>8.000000000000016</v>
      </c>
      <c r="P27" s="155">
        <v>8.000000000000016</v>
      </c>
      <c r="Q27" s="155"/>
      <c r="R27" s="155"/>
      <c r="S27" s="155">
        <v>8.000000000000016</v>
      </c>
      <c r="T27" s="155">
        <v>8.000000000000016</v>
      </c>
      <c r="U27" s="155">
        <v>8.000000000000016</v>
      </c>
      <c r="V27" s="155">
        <v>8.000000000000016</v>
      </c>
      <c r="W27" s="156">
        <v>8.000000000000016</v>
      </c>
      <c r="X27" s="155"/>
      <c r="Y27" s="155"/>
      <c r="Z27" s="155">
        <v>8.000000000000016</v>
      </c>
      <c r="AA27" s="155">
        <v>8.000000000000016</v>
      </c>
      <c r="AB27" s="155"/>
      <c r="AC27" s="155">
        <v>8.000000000000016</v>
      </c>
      <c r="AD27" s="155">
        <v>8.000000000000016</v>
      </c>
      <c r="AE27" s="155"/>
      <c r="AF27" s="155"/>
      <c r="AG27" s="155">
        <v>8.000000000000016</v>
      </c>
      <c r="AH27" s="155">
        <v>8.000000000000016</v>
      </c>
      <c r="AI27" s="155">
        <v>8.000000000000016</v>
      </c>
      <c r="AJ27" s="155">
        <v>8.000000000000016</v>
      </c>
      <c r="AK27" s="156">
        <v>8.000000000000016</v>
      </c>
      <c r="AL27" s="157"/>
      <c r="AM27" s="158">
        <v>8.000000000000016</v>
      </c>
      <c r="AN27" s="159"/>
      <c r="AO27" s="160">
        <f t="shared" si="2"/>
        <v>160.00000000000037</v>
      </c>
      <c r="AP27" s="161">
        <v>8.000000000000016</v>
      </c>
      <c r="AQ27" s="161"/>
      <c r="AR27" s="161"/>
      <c r="AS27" s="161"/>
      <c r="AT27" s="161"/>
      <c r="AU27" s="161"/>
      <c r="AV27" s="161">
        <v>40.000000000000078</v>
      </c>
      <c r="AW27" s="161"/>
      <c r="AX27" s="161"/>
      <c r="AY27" s="161"/>
      <c r="AZ27" s="161"/>
      <c r="BA27" s="161"/>
      <c r="BB27" s="162">
        <v>1</v>
      </c>
      <c r="BC27" s="163">
        <f t="shared" si="3"/>
        <v>168.0000000000004</v>
      </c>
      <c r="BD27" s="163">
        <f t="shared" si="4"/>
        <v>0</v>
      </c>
      <c r="BE27" s="163">
        <f t="shared" si="5"/>
        <v>0</v>
      </c>
      <c r="BF27" s="161"/>
      <c r="BG27" s="161">
        <v>32</v>
      </c>
      <c r="BH27" s="161"/>
      <c r="BI27" s="161"/>
      <c r="BJ27" s="161"/>
      <c r="BK27" s="161"/>
      <c r="BL27" s="164">
        <f t="shared" si="6"/>
        <v>32</v>
      </c>
      <c r="BM27" s="164">
        <f t="shared" si="7"/>
        <v>62.4</v>
      </c>
      <c r="BN27" s="165"/>
      <c r="BO27" s="166"/>
    </row>
    <row r="28" spans="1:67" s="130" customFormat="1" ht="15">
      <c r="A28" s="129">
        <v>7</v>
      </c>
      <c r="B28" s="207">
        <v>21</v>
      </c>
      <c r="C28" s="208">
        <v>21</v>
      </c>
      <c r="D28" s="209" t="s">
        <v>206</v>
      </c>
      <c r="E28" s="212" t="s">
        <v>207</v>
      </c>
      <c r="F28" s="210" t="s">
        <v>163</v>
      </c>
      <c r="G28" s="214"/>
      <c r="H28" s="154" t="s">
        <v>164</v>
      </c>
      <c r="I28" s="153" t="s">
        <v>165</v>
      </c>
      <c r="J28" s="155"/>
      <c r="K28" s="155"/>
      <c r="L28" s="155">
        <v>8.000000000000016</v>
      </c>
      <c r="M28" s="155">
        <v>8.000000000000016</v>
      </c>
      <c r="N28" s="155">
        <v>8.000000000000016</v>
      </c>
      <c r="O28" s="155">
        <v>8.000000000000016</v>
      </c>
      <c r="P28" s="155">
        <v>8.000000000000016</v>
      </c>
      <c r="Q28" s="155"/>
      <c r="R28" s="155"/>
      <c r="S28" s="155">
        <v>4.000000000000008</v>
      </c>
      <c r="T28" s="155">
        <v>8.000000000000016</v>
      </c>
      <c r="U28" s="155">
        <v>8.000000000000016</v>
      </c>
      <c r="V28" s="155">
        <v>8.000000000000016</v>
      </c>
      <c r="W28" s="156">
        <v>8.000000000000016</v>
      </c>
      <c r="X28" s="155"/>
      <c r="Y28" s="155"/>
      <c r="Z28" s="155"/>
      <c r="AA28" s="155">
        <v>8.000000000000016</v>
      </c>
      <c r="AB28" s="155">
        <v>8.000000000000016</v>
      </c>
      <c r="AC28" s="155">
        <v>8.000000000000016</v>
      </c>
      <c r="AD28" s="155">
        <v>8.000000000000016</v>
      </c>
      <c r="AE28" s="155"/>
      <c r="AF28" s="155"/>
      <c r="AG28" s="155">
        <v>8.000000000000016</v>
      </c>
      <c r="AH28" s="155">
        <v>8.000000000000016</v>
      </c>
      <c r="AI28" s="155">
        <v>8.000000000000016</v>
      </c>
      <c r="AJ28" s="155">
        <v>8.000000000000016</v>
      </c>
      <c r="AK28" s="156">
        <v>8.000000000000016</v>
      </c>
      <c r="AL28" s="157"/>
      <c r="AM28" s="158">
        <v>8.000000000000016</v>
      </c>
      <c r="AN28" s="159"/>
      <c r="AO28" s="160">
        <f t="shared" si="2"/>
        <v>156.00000000000034</v>
      </c>
      <c r="AP28" s="161">
        <v>8.000000000000016</v>
      </c>
      <c r="AQ28" s="161"/>
      <c r="AR28" s="161"/>
      <c r="AS28" s="161"/>
      <c r="AT28" s="161"/>
      <c r="AU28" s="161"/>
      <c r="AV28" s="161">
        <v>40.000000000000078</v>
      </c>
      <c r="AW28" s="161"/>
      <c r="AX28" s="161"/>
      <c r="AY28" s="161"/>
      <c r="AZ28" s="161"/>
      <c r="BA28" s="161"/>
      <c r="BB28" s="162">
        <v>1</v>
      </c>
      <c r="BC28" s="163">
        <f t="shared" si="3"/>
        <v>164.00000000000037</v>
      </c>
      <c r="BD28" s="163">
        <f t="shared" si="4"/>
        <v>0</v>
      </c>
      <c r="BE28" s="163">
        <f t="shared" si="5"/>
        <v>0</v>
      </c>
      <c r="BF28" s="161"/>
      <c r="BG28" s="161"/>
      <c r="BH28" s="161"/>
      <c r="BI28" s="161"/>
      <c r="BJ28" s="161"/>
      <c r="BK28" s="161"/>
      <c r="BL28" s="164">
        <f t="shared" si="6"/>
        <v>0</v>
      </c>
      <c r="BM28" s="164">
        <f t="shared" si="7"/>
        <v>0</v>
      </c>
      <c r="BN28" s="165"/>
      <c r="BO28" s="166"/>
    </row>
    <row r="29" spans="1:67" s="130" customFormat="1" ht="15">
      <c r="A29" s="129">
        <v>7</v>
      </c>
      <c r="B29" s="207">
        <v>22</v>
      </c>
      <c r="C29" s="208">
        <v>22</v>
      </c>
      <c r="D29" s="209" t="s">
        <v>208</v>
      </c>
      <c r="E29" s="212" t="s">
        <v>209</v>
      </c>
      <c r="F29" s="210" t="s">
        <v>163</v>
      </c>
      <c r="G29" s="214"/>
      <c r="H29" s="154" t="s">
        <v>164</v>
      </c>
      <c r="I29" s="153" t="s">
        <v>165</v>
      </c>
      <c r="J29" s="155"/>
      <c r="K29" s="155"/>
      <c r="L29" s="155">
        <v>8.000000000000016</v>
      </c>
      <c r="M29" s="155"/>
      <c r="N29" s="155">
        <v>8.000000000000016</v>
      </c>
      <c r="O29" s="155">
        <v>8.000000000000016</v>
      </c>
      <c r="P29" s="155"/>
      <c r="Q29" s="155"/>
      <c r="R29" s="155"/>
      <c r="S29" s="155"/>
      <c r="T29" s="155"/>
      <c r="U29" s="155">
        <v>8.000000000000016</v>
      </c>
      <c r="V29" s="155">
        <v>8.000000000000016</v>
      </c>
      <c r="W29" s="156">
        <v>8.000000000000016</v>
      </c>
      <c r="X29" s="155"/>
      <c r="Y29" s="155"/>
      <c r="Z29" s="155">
        <v>8.000000000000016</v>
      </c>
      <c r="AA29" s="155">
        <v>8.000000000000016</v>
      </c>
      <c r="AB29" s="155">
        <v>8.000000000000016</v>
      </c>
      <c r="AC29" s="155">
        <v>8.000000000000016</v>
      </c>
      <c r="AD29" s="155">
        <v>8.000000000000016</v>
      </c>
      <c r="AE29" s="155"/>
      <c r="AF29" s="155"/>
      <c r="AG29" s="155">
        <v>8.000000000000016</v>
      </c>
      <c r="AH29" s="155">
        <v>8.000000000000016</v>
      </c>
      <c r="AI29" s="155">
        <v>4.000000000000008</v>
      </c>
      <c r="AJ29" s="155">
        <v>8.000000000000016</v>
      </c>
      <c r="AK29" s="156">
        <v>8.000000000000016</v>
      </c>
      <c r="AL29" s="157"/>
      <c r="AM29" s="158">
        <v>8.000000000000016</v>
      </c>
      <c r="AN29" s="159"/>
      <c r="AO29" s="160">
        <f t="shared" si="2"/>
        <v>132.00000000000026</v>
      </c>
      <c r="AP29" s="161">
        <v>36.000000000000071</v>
      </c>
      <c r="AQ29" s="161"/>
      <c r="AR29" s="161"/>
      <c r="AS29" s="161"/>
      <c r="AT29" s="161"/>
      <c r="AU29" s="161"/>
      <c r="AV29" s="161">
        <v>40.000000000000078</v>
      </c>
      <c r="AW29" s="161"/>
      <c r="AX29" s="161"/>
      <c r="AY29" s="161"/>
      <c r="AZ29" s="161"/>
      <c r="BA29" s="161"/>
      <c r="BB29" s="162">
        <v>1</v>
      </c>
      <c r="BC29" s="163">
        <f t="shared" si="3"/>
        <v>168.00000000000034</v>
      </c>
      <c r="BD29" s="163">
        <f t="shared" si="4"/>
        <v>0</v>
      </c>
      <c r="BE29" s="163">
        <f t="shared" si="5"/>
        <v>0</v>
      </c>
      <c r="BF29" s="161"/>
      <c r="BG29" s="161"/>
      <c r="BH29" s="161"/>
      <c r="BI29" s="161"/>
      <c r="BJ29" s="161"/>
      <c r="BK29" s="161"/>
      <c r="BL29" s="164">
        <f t="shared" si="6"/>
        <v>0</v>
      </c>
      <c r="BM29" s="164">
        <f t="shared" si="7"/>
        <v>0</v>
      </c>
      <c r="BN29" s="165"/>
      <c r="BO29" s="166"/>
    </row>
    <row r="30" spans="1:67" s="130" customFormat="1" ht="15">
      <c r="A30" s="129">
        <v>7</v>
      </c>
      <c r="B30" s="207">
        <v>23</v>
      </c>
      <c r="C30" s="208">
        <v>23</v>
      </c>
      <c r="D30" s="209" t="s">
        <v>210</v>
      </c>
      <c r="E30" s="212" t="s">
        <v>211</v>
      </c>
      <c r="F30" s="210" t="s">
        <v>163</v>
      </c>
      <c r="G30" s="214"/>
      <c r="H30" s="154" t="s">
        <v>164</v>
      </c>
      <c r="I30" s="153" t="s">
        <v>165</v>
      </c>
      <c r="J30" s="155">
        <v>8.000000000000016</v>
      </c>
      <c r="K30" s="155"/>
      <c r="L30" s="155">
        <v>8.000000000000016</v>
      </c>
      <c r="M30" s="155">
        <v>8.000000000000016</v>
      </c>
      <c r="N30" s="155">
        <v>8.000000000000016</v>
      </c>
      <c r="O30" s="155">
        <v>8.000000000000016</v>
      </c>
      <c r="P30" s="155">
        <v>8.000000000000016</v>
      </c>
      <c r="Q30" s="155"/>
      <c r="R30" s="155"/>
      <c r="S30" s="155">
        <v>8.000000000000016</v>
      </c>
      <c r="T30" s="155">
        <v>8.000000000000016</v>
      </c>
      <c r="U30" s="155">
        <v>8.000000000000016</v>
      </c>
      <c r="V30" s="155">
        <v>8.000000000000016</v>
      </c>
      <c r="W30" s="156">
        <v>8.000000000000016</v>
      </c>
      <c r="X30" s="155"/>
      <c r="Y30" s="155"/>
      <c r="Z30" s="155">
        <v>8.000000000000016</v>
      </c>
      <c r="AA30" s="155">
        <v>8.000000000000016</v>
      </c>
      <c r="AB30" s="155">
        <v>8.000000000000016</v>
      </c>
      <c r="AC30" s="155">
        <v>8.000000000000016</v>
      </c>
      <c r="AD30" s="155"/>
      <c r="AE30" s="155"/>
      <c r="AF30" s="155"/>
      <c r="AG30" s="155">
        <v>8.000000000000016</v>
      </c>
      <c r="AH30" s="155"/>
      <c r="AI30" s="155">
        <v>8.000000000000016</v>
      </c>
      <c r="AJ30" s="155">
        <v>8.000000000000016</v>
      </c>
      <c r="AK30" s="156">
        <v>8.000000000000016</v>
      </c>
      <c r="AL30" s="157">
        <v>8.000000000000016</v>
      </c>
      <c r="AM30" s="158">
        <v>8.000000000000016</v>
      </c>
      <c r="AN30" s="159"/>
      <c r="AO30" s="160">
        <f t="shared" si="2"/>
        <v>168.0000000000004</v>
      </c>
      <c r="AP30" s="161">
        <v>16.000000000000032</v>
      </c>
      <c r="AQ30" s="161"/>
      <c r="AR30" s="161"/>
      <c r="AS30" s="161"/>
      <c r="AT30" s="161"/>
      <c r="AU30" s="161"/>
      <c r="AV30" s="161">
        <v>24.00000000000005</v>
      </c>
      <c r="AW30" s="161"/>
      <c r="AX30" s="161"/>
      <c r="AY30" s="161"/>
      <c r="AZ30" s="161"/>
      <c r="BA30" s="161"/>
      <c r="BB30" s="162">
        <v>1</v>
      </c>
      <c r="BC30" s="163">
        <f t="shared" si="3"/>
        <v>184.00000000000043</v>
      </c>
      <c r="BD30" s="163">
        <f t="shared" si="4"/>
        <v>0</v>
      </c>
      <c r="BE30" s="163">
        <f t="shared" si="5"/>
        <v>0</v>
      </c>
      <c r="BF30" s="161">
        <v>21.516666666666666</v>
      </c>
      <c r="BG30" s="161"/>
      <c r="BH30" s="161"/>
      <c r="BI30" s="161"/>
      <c r="BJ30" s="161"/>
      <c r="BK30" s="161"/>
      <c r="BL30" s="164">
        <f t="shared" si="6"/>
        <v>21.516666666666666</v>
      </c>
      <c r="BM30" s="164">
        <f t="shared" si="7"/>
        <v>32.274999999999999</v>
      </c>
      <c r="BN30" s="165"/>
      <c r="BO30" s="166"/>
    </row>
    <row r="31" spans="1:67" s="130" customFormat="1" ht="15">
      <c r="A31" s="129">
        <v>7</v>
      </c>
      <c r="B31" s="207">
        <v>24</v>
      </c>
      <c r="C31" s="208">
        <v>24</v>
      </c>
      <c r="D31" s="209" t="s">
        <v>212</v>
      </c>
      <c r="E31" s="212" t="s">
        <v>213</v>
      </c>
      <c r="F31" s="210" t="s">
        <v>163</v>
      </c>
      <c r="G31" s="214"/>
      <c r="H31" s="154" t="s">
        <v>164</v>
      </c>
      <c r="I31" s="153" t="s">
        <v>165</v>
      </c>
      <c r="J31" s="155">
        <v>8.000000000000016</v>
      </c>
      <c r="K31" s="155"/>
      <c r="L31" s="155">
        <v>8.000000000000016</v>
      </c>
      <c r="M31" s="155">
        <v>8.000000000000016</v>
      </c>
      <c r="N31" s="155">
        <v>8.000000000000016</v>
      </c>
      <c r="O31" s="155">
        <v>8.000000000000016</v>
      </c>
      <c r="P31" s="155">
        <v>8.000000000000016</v>
      </c>
      <c r="Q31" s="155"/>
      <c r="R31" s="155"/>
      <c r="S31" s="155">
        <v>8.000000000000016</v>
      </c>
      <c r="T31" s="155">
        <v>8.000000000000016</v>
      </c>
      <c r="U31" s="155">
        <v>8.000000000000016</v>
      </c>
      <c r="V31" s="155">
        <v>8.000000000000016</v>
      </c>
      <c r="W31" s="156">
        <v>8.000000000000016</v>
      </c>
      <c r="X31" s="155">
        <v>8.000000000000016</v>
      </c>
      <c r="Y31" s="155"/>
      <c r="Z31" s="155">
        <v>8.000000000000016</v>
      </c>
      <c r="AA31" s="155">
        <v>8.000000000000016</v>
      </c>
      <c r="AB31" s="155">
        <v>8.000000000000016</v>
      </c>
      <c r="AC31" s="155">
        <v>8.000000000000016</v>
      </c>
      <c r="AD31" s="155">
        <v>8.000000000000016</v>
      </c>
      <c r="AE31" s="155"/>
      <c r="AF31" s="155"/>
      <c r="AG31" s="155">
        <v>8.000000000000016</v>
      </c>
      <c r="AH31" s="155">
        <v>8.000000000000016</v>
      </c>
      <c r="AI31" s="155">
        <v>8.000000000000016</v>
      </c>
      <c r="AJ31" s="155">
        <v>8.000000000000016</v>
      </c>
      <c r="AK31" s="156"/>
      <c r="AL31" s="157"/>
      <c r="AM31" s="158">
        <v>8.000000000000016</v>
      </c>
      <c r="AN31" s="159"/>
      <c r="AO31" s="160">
        <f t="shared" si="2"/>
        <v>176.00000000000043</v>
      </c>
      <c r="AP31" s="161">
        <v>8.000000000000016</v>
      </c>
      <c r="AQ31" s="161"/>
      <c r="AR31" s="161"/>
      <c r="AS31" s="161"/>
      <c r="AT31" s="161"/>
      <c r="AU31" s="161"/>
      <c r="AV31" s="161">
        <v>24.00000000000005</v>
      </c>
      <c r="AW31" s="161"/>
      <c r="AX31" s="161"/>
      <c r="AY31" s="161"/>
      <c r="AZ31" s="161"/>
      <c r="BA31" s="161"/>
      <c r="BB31" s="162">
        <v>1</v>
      </c>
      <c r="BC31" s="163">
        <f t="shared" si="3"/>
        <v>184.00000000000045</v>
      </c>
      <c r="BD31" s="163">
        <f t="shared" si="4"/>
        <v>0</v>
      </c>
      <c r="BE31" s="163">
        <f t="shared" si="5"/>
        <v>0</v>
      </c>
      <c r="BF31" s="161">
        <v>15.533333333333333</v>
      </c>
      <c r="BG31" s="161"/>
      <c r="BH31" s="161"/>
      <c r="BI31" s="161"/>
      <c r="BJ31" s="161">
        <v>2</v>
      </c>
      <c r="BK31" s="161"/>
      <c r="BL31" s="164">
        <f t="shared" si="6"/>
        <v>17.533333333333331</v>
      </c>
      <c r="BM31" s="164">
        <f t="shared" si="7"/>
        <v>29.3</v>
      </c>
      <c r="BN31" s="165"/>
      <c r="BO31" s="166"/>
    </row>
    <row r="32" spans="1:67" s="130" customFormat="1" ht="15">
      <c r="A32" s="129">
        <v>7</v>
      </c>
      <c r="B32" s="207">
        <v>25</v>
      </c>
      <c r="C32" s="208">
        <v>25</v>
      </c>
      <c r="D32" s="209" t="s">
        <v>214</v>
      </c>
      <c r="E32" s="212" t="s">
        <v>215</v>
      </c>
      <c r="F32" s="210" t="s">
        <v>163</v>
      </c>
      <c r="G32" s="214"/>
      <c r="H32" s="154" t="s">
        <v>164</v>
      </c>
      <c r="I32" s="153" t="s">
        <v>165</v>
      </c>
      <c r="J32" s="155"/>
      <c r="K32" s="155"/>
      <c r="L32" s="155">
        <v>8.000000000000016</v>
      </c>
      <c r="M32" s="155">
        <v>8.000000000000016</v>
      </c>
      <c r="N32" s="155"/>
      <c r="O32" s="155">
        <v>8.000000000000016</v>
      </c>
      <c r="P32" s="155">
        <v>8.000000000000016</v>
      </c>
      <c r="Q32" s="155"/>
      <c r="R32" s="155"/>
      <c r="S32" s="155">
        <v>8.000000000000016</v>
      </c>
      <c r="T32" s="155">
        <v>8.000000000000016</v>
      </c>
      <c r="U32" s="155">
        <v>8.000000000000016</v>
      </c>
      <c r="V32" s="155">
        <v>8.000000000000016</v>
      </c>
      <c r="W32" s="156">
        <v>8.000000000000016</v>
      </c>
      <c r="X32" s="155"/>
      <c r="Y32" s="155"/>
      <c r="Z32" s="155"/>
      <c r="AA32" s="155">
        <v>8.000000000000016</v>
      </c>
      <c r="AB32" s="155">
        <v>8.000000000000016</v>
      </c>
      <c r="AC32" s="155">
        <v>8.000000000000016</v>
      </c>
      <c r="AD32" s="155">
        <v>8.000000000000016</v>
      </c>
      <c r="AE32" s="155"/>
      <c r="AF32" s="155"/>
      <c r="AG32" s="155">
        <v>8.000000000000016</v>
      </c>
      <c r="AH32" s="155">
        <v>8.000000000000016</v>
      </c>
      <c r="AI32" s="155">
        <v>8.000000000000016</v>
      </c>
      <c r="AJ32" s="155">
        <v>8.000000000000016</v>
      </c>
      <c r="AK32" s="156">
        <v>8.000000000000016</v>
      </c>
      <c r="AL32" s="157"/>
      <c r="AM32" s="158">
        <v>8.000000000000016</v>
      </c>
      <c r="AN32" s="159"/>
      <c r="AO32" s="160">
        <f t="shared" si="2"/>
        <v>152.00000000000034</v>
      </c>
      <c r="AP32" s="161">
        <v>16.000000000000032</v>
      </c>
      <c r="AQ32" s="161"/>
      <c r="AR32" s="161"/>
      <c r="AS32" s="161"/>
      <c r="AT32" s="161"/>
      <c r="AU32" s="161"/>
      <c r="AV32" s="161">
        <v>40.000000000000078</v>
      </c>
      <c r="AW32" s="161"/>
      <c r="AX32" s="161"/>
      <c r="AY32" s="161"/>
      <c r="AZ32" s="161"/>
      <c r="BA32" s="161"/>
      <c r="BB32" s="162">
        <v>1</v>
      </c>
      <c r="BC32" s="163">
        <f t="shared" si="3"/>
        <v>168.00000000000037</v>
      </c>
      <c r="BD32" s="163">
        <f t="shared" si="4"/>
        <v>0</v>
      </c>
      <c r="BE32" s="163">
        <f t="shared" si="5"/>
        <v>0</v>
      </c>
      <c r="BF32" s="161"/>
      <c r="BG32" s="161"/>
      <c r="BH32" s="161"/>
      <c r="BI32" s="161"/>
      <c r="BJ32" s="161"/>
      <c r="BK32" s="161"/>
      <c r="BL32" s="164">
        <f t="shared" si="6"/>
        <v>0</v>
      </c>
      <c r="BM32" s="164">
        <f t="shared" si="7"/>
        <v>0</v>
      </c>
      <c r="BN32" s="165"/>
      <c r="BO32" s="166"/>
    </row>
    <row r="33" spans="1:67" s="130" customFormat="1" ht="15">
      <c r="A33" s="129">
        <v>7</v>
      </c>
      <c r="B33" s="207">
        <v>26</v>
      </c>
      <c r="C33" s="208">
        <v>26</v>
      </c>
      <c r="D33" s="209" t="s">
        <v>216</v>
      </c>
      <c r="E33" s="212" t="s">
        <v>217</v>
      </c>
      <c r="F33" s="210" t="s">
        <v>163</v>
      </c>
      <c r="G33" s="214"/>
      <c r="H33" s="154" t="s">
        <v>164</v>
      </c>
      <c r="I33" s="153" t="s">
        <v>165</v>
      </c>
      <c r="J33" s="155"/>
      <c r="K33" s="155"/>
      <c r="L33" s="155">
        <v>8.000000000000016</v>
      </c>
      <c r="M33" s="155">
        <v>8.000000000000016</v>
      </c>
      <c r="N33" s="155">
        <v>8.000000000000016</v>
      </c>
      <c r="O33" s="155">
        <v>8.000000000000016</v>
      </c>
      <c r="P33" s="155">
        <v>8.000000000000016</v>
      </c>
      <c r="Q33" s="155"/>
      <c r="R33" s="155"/>
      <c r="S33" s="155"/>
      <c r="T33" s="155">
        <v>8.000000000000016</v>
      </c>
      <c r="U33" s="155">
        <v>8.000000000000016</v>
      </c>
      <c r="V33" s="155">
        <v>8.000000000000016</v>
      </c>
      <c r="W33" s="156">
        <v>8.000000000000016</v>
      </c>
      <c r="X33" s="155"/>
      <c r="Y33" s="155"/>
      <c r="Z33" s="155">
        <v>8.000000000000016</v>
      </c>
      <c r="AA33" s="155">
        <v>8.000000000000016</v>
      </c>
      <c r="AB33" s="155">
        <v>8.000000000000016</v>
      </c>
      <c r="AC33" s="155">
        <v>8.000000000000016</v>
      </c>
      <c r="AD33" s="155">
        <v>8.000000000000016</v>
      </c>
      <c r="AE33" s="155"/>
      <c r="AF33" s="155"/>
      <c r="AG33" s="155">
        <v>8.000000000000016</v>
      </c>
      <c r="AH33" s="155">
        <v>8.000000000000016</v>
      </c>
      <c r="AI33" s="155">
        <v>8.000000000000016</v>
      </c>
      <c r="AJ33" s="155">
        <v>8.000000000000016</v>
      </c>
      <c r="AK33" s="156">
        <v>8.000000000000016</v>
      </c>
      <c r="AL33" s="157"/>
      <c r="AM33" s="158">
        <v>8.000000000000016</v>
      </c>
      <c r="AN33" s="159"/>
      <c r="AO33" s="160">
        <f t="shared" si="2"/>
        <v>160.00000000000037</v>
      </c>
      <c r="AP33" s="161">
        <v>4.000000000000008</v>
      </c>
      <c r="AQ33" s="161"/>
      <c r="AR33" s="161"/>
      <c r="AS33" s="161"/>
      <c r="AT33" s="161"/>
      <c r="AU33" s="161"/>
      <c r="AV33" s="161">
        <v>40.000000000000078</v>
      </c>
      <c r="AW33" s="161"/>
      <c r="AX33" s="161"/>
      <c r="AY33" s="161"/>
      <c r="AZ33" s="161"/>
      <c r="BA33" s="161"/>
      <c r="BB33" s="162">
        <v>1</v>
      </c>
      <c r="BC33" s="163">
        <f t="shared" si="3"/>
        <v>164.00000000000037</v>
      </c>
      <c r="BD33" s="163">
        <f t="shared" si="4"/>
        <v>0</v>
      </c>
      <c r="BE33" s="163">
        <f t="shared" si="5"/>
        <v>0</v>
      </c>
      <c r="BF33" s="161"/>
      <c r="BG33" s="161"/>
      <c r="BH33" s="161"/>
      <c r="BI33" s="161"/>
      <c r="BJ33" s="161"/>
      <c r="BK33" s="161"/>
      <c r="BL33" s="164">
        <f t="shared" si="6"/>
        <v>0</v>
      </c>
      <c r="BM33" s="164">
        <f t="shared" si="7"/>
        <v>0</v>
      </c>
      <c r="BN33" s="165"/>
      <c r="BO33" s="166"/>
    </row>
    <row r="34" spans="1:67" s="130" customFormat="1" ht="15">
      <c r="A34" s="129">
        <v>7</v>
      </c>
      <c r="B34" s="207">
        <v>27</v>
      </c>
      <c r="C34" s="208">
        <v>27</v>
      </c>
      <c r="D34" s="209" t="s">
        <v>218</v>
      </c>
      <c r="E34" s="212" t="s">
        <v>219</v>
      </c>
      <c r="F34" s="210" t="s">
        <v>163</v>
      </c>
      <c r="G34" s="214"/>
      <c r="H34" s="154" t="s">
        <v>164</v>
      </c>
      <c r="I34" s="153" t="s">
        <v>165</v>
      </c>
      <c r="J34" s="155"/>
      <c r="K34" s="155"/>
      <c r="L34" s="155">
        <v>8.000000000000016</v>
      </c>
      <c r="M34" s="155">
        <v>8.000000000000016</v>
      </c>
      <c r="N34" s="155">
        <v>8.000000000000016</v>
      </c>
      <c r="O34" s="155">
        <v>8.000000000000016</v>
      </c>
      <c r="P34" s="155">
        <v>8.000000000000016</v>
      </c>
      <c r="Q34" s="155"/>
      <c r="R34" s="155"/>
      <c r="S34" s="155">
        <v>8.000000000000016</v>
      </c>
      <c r="T34" s="155">
        <v>8.000000000000016</v>
      </c>
      <c r="U34" s="155">
        <v>8.000000000000016</v>
      </c>
      <c r="V34" s="155">
        <v>8.000000000000016</v>
      </c>
      <c r="W34" s="156">
        <v>8.000000000000016</v>
      </c>
      <c r="X34" s="155"/>
      <c r="Y34" s="155"/>
      <c r="Z34" s="155">
        <v>8.000000000000016</v>
      </c>
      <c r="AA34" s="155">
        <v>8.000000000000016</v>
      </c>
      <c r="AB34" s="155">
        <v>8.000000000000016</v>
      </c>
      <c r="AC34" s="155"/>
      <c r="AD34" s="155"/>
      <c r="AE34" s="155"/>
      <c r="AF34" s="155"/>
      <c r="AG34" s="155">
        <v>8.000000000000016</v>
      </c>
      <c r="AH34" s="155">
        <v>8.000000000000016</v>
      </c>
      <c r="AI34" s="155">
        <v>8.000000000000016</v>
      </c>
      <c r="AJ34" s="155">
        <v>8.000000000000016</v>
      </c>
      <c r="AK34" s="156"/>
      <c r="AL34" s="157"/>
      <c r="AM34" s="158">
        <v>8.000000000000016</v>
      </c>
      <c r="AN34" s="159"/>
      <c r="AO34" s="160">
        <f t="shared" si="2"/>
        <v>144.00000000000031</v>
      </c>
      <c r="AP34" s="161">
        <v>24.00000000000005</v>
      </c>
      <c r="AQ34" s="161"/>
      <c r="AR34" s="161"/>
      <c r="AS34" s="161"/>
      <c r="AT34" s="161"/>
      <c r="AU34" s="161"/>
      <c r="AV34" s="161">
        <v>40.000000000000078</v>
      </c>
      <c r="AW34" s="161"/>
      <c r="AX34" s="161"/>
      <c r="AY34" s="161"/>
      <c r="AZ34" s="161"/>
      <c r="BA34" s="161"/>
      <c r="BB34" s="162">
        <v>1</v>
      </c>
      <c r="BC34" s="163">
        <f t="shared" si="3"/>
        <v>168.00000000000037</v>
      </c>
      <c r="BD34" s="163">
        <f t="shared" si="4"/>
        <v>0</v>
      </c>
      <c r="BE34" s="163">
        <f t="shared" si="5"/>
        <v>0</v>
      </c>
      <c r="BF34" s="161"/>
      <c r="BG34" s="161">
        <v>40</v>
      </c>
      <c r="BH34" s="161"/>
      <c r="BI34" s="161"/>
      <c r="BJ34" s="161"/>
      <c r="BK34" s="161"/>
      <c r="BL34" s="164">
        <f t="shared" si="6"/>
        <v>40</v>
      </c>
      <c r="BM34" s="164">
        <f t="shared" si="7"/>
        <v>78</v>
      </c>
      <c r="BN34" s="165"/>
      <c r="BO34" s="166"/>
    </row>
    <row r="35" spans="1:67" s="130" customFormat="1" ht="15">
      <c r="A35" s="129">
        <v>7</v>
      </c>
      <c r="B35" s="207">
        <v>28</v>
      </c>
      <c r="C35" s="208">
        <v>28</v>
      </c>
      <c r="D35" s="209" t="s">
        <v>220</v>
      </c>
      <c r="E35" s="212" t="s">
        <v>221</v>
      </c>
      <c r="F35" s="210" t="s">
        <v>163</v>
      </c>
      <c r="G35" s="214"/>
      <c r="H35" s="154" t="s">
        <v>164</v>
      </c>
      <c r="I35" s="153" t="s">
        <v>165</v>
      </c>
      <c r="J35" s="155"/>
      <c r="K35" s="155"/>
      <c r="L35" s="155">
        <v>8.000000000000016</v>
      </c>
      <c r="M35" s="155">
        <v>7.8000000000000158</v>
      </c>
      <c r="N35" s="155">
        <v>8.000000000000016</v>
      </c>
      <c r="O35" s="155">
        <v>8.000000000000016</v>
      </c>
      <c r="P35" s="155">
        <v>8.000000000000016</v>
      </c>
      <c r="Q35" s="155"/>
      <c r="R35" s="155"/>
      <c r="S35" s="155">
        <v>8.000000000000016</v>
      </c>
      <c r="T35" s="155">
        <v>8.000000000000016</v>
      </c>
      <c r="U35" s="155">
        <v>8.000000000000016</v>
      </c>
      <c r="V35" s="155">
        <v>8.000000000000016</v>
      </c>
      <c r="W35" s="156">
        <v>8.000000000000016</v>
      </c>
      <c r="X35" s="155"/>
      <c r="Y35" s="155"/>
      <c r="Z35" s="155">
        <v>8.000000000000016</v>
      </c>
      <c r="AA35" s="155">
        <v>8.000000000000016</v>
      </c>
      <c r="AB35" s="155">
        <v>8.000000000000016</v>
      </c>
      <c r="AC35" s="155">
        <v>8.000000000000016</v>
      </c>
      <c r="AD35" s="155">
        <v>8.000000000000016</v>
      </c>
      <c r="AE35" s="155"/>
      <c r="AF35" s="155"/>
      <c r="AG35" s="155">
        <v>8.000000000000016</v>
      </c>
      <c r="AH35" s="155">
        <v>8.000000000000016</v>
      </c>
      <c r="AI35" s="155">
        <v>8.000000000000016</v>
      </c>
      <c r="AJ35" s="155">
        <v>8.000000000000016</v>
      </c>
      <c r="AK35" s="156"/>
      <c r="AL35" s="157"/>
      <c r="AM35" s="158">
        <v>8.000000000000016</v>
      </c>
      <c r="AN35" s="159"/>
      <c r="AO35" s="160">
        <f t="shared" si="2"/>
        <v>159.80000000000035</v>
      </c>
      <c r="AP35" s="161">
        <v>8.000000000000016</v>
      </c>
      <c r="AQ35" s="161"/>
      <c r="AR35" s="161"/>
      <c r="AS35" s="161"/>
      <c r="AT35" s="161"/>
      <c r="AU35" s="161"/>
      <c r="AV35" s="161">
        <v>32.000000000000064</v>
      </c>
      <c r="AW35" s="161"/>
      <c r="AX35" s="161"/>
      <c r="AY35" s="161">
        <v>0.2</v>
      </c>
      <c r="AZ35" s="161"/>
      <c r="BA35" s="161">
        <v>8</v>
      </c>
      <c r="BB35" s="162">
        <v>1</v>
      </c>
      <c r="BC35" s="163">
        <f t="shared" si="3"/>
        <v>167.80000000000038</v>
      </c>
      <c r="BD35" s="163">
        <f t="shared" si="4"/>
        <v>0</v>
      </c>
      <c r="BE35" s="163">
        <f t="shared" si="5"/>
        <v>8.1999999999999993</v>
      </c>
      <c r="BF35" s="161"/>
      <c r="BG35" s="161">
        <v>32</v>
      </c>
      <c r="BH35" s="161"/>
      <c r="BI35" s="161"/>
      <c r="BJ35" s="161"/>
      <c r="BK35" s="161">
        <v>8</v>
      </c>
      <c r="BL35" s="164">
        <f t="shared" si="6"/>
        <v>40</v>
      </c>
      <c r="BM35" s="164">
        <f t="shared" si="7"/>
        <v>93.6</v>
      </c>
      <c r="BN35" s="165"/>
      <c r="BO35" s="166"/>
    </row>
    <row r="36" spans="1:67" s="130" customFormat="1" ht="15">
      <c r="A36" s="129">
        <v>7</v>
      </c>
      <c r="B36" s="207">
        <v>29</v>
      </c>
      <c r="C36" s="208">
        <v>29</v>
      </c>
      <c r="D36" s="209" t="s">
        <v>222</v>
      </c>
      <c r="E36" s="212" t="s">
        <v>223</v>
      </c>
      <c r="F36" s="210" t="s">
        <v>163</v>
      </c>
      <c r="G36" s="214"/>
      <c r="H36" s="154" t="s">
        <v>164</v>
      </c>
      <c r="I36" s="153" t="s">
        <v>165</v>
      </c>
      <c r="J36" s="155"/>
      <c r="K36" s="155"/>
      <c r="L36" s="155">
        <v>8.000000000000016</v>
      </c>
      <c r="M36" s="155">
        <v>8.000000000000016</v>
      </c>
      <c r="N36" s="155">
        <v>8.000000000000016</v>
      </c>
      <c r="O36" s="155">
        <v>8.000000000000016</v>
      </c>
      <c r="P36" s="155">
        <v>8.000000000000016</v>
      </c>
      <c r="Q36" s="155"/>
      <c r="R36" s="155"/>
      <c r="S36" s="155">
        <v>8.000000000000016</v>
      </c>
      <c r="T36" s="155">
        <v>4.000000000000008</v>
      </c>
      <c r="U36" s="155">
        <v>8.000000000000016</v>
      </c>
      <c r="V36" s="155">
        <v>8.000000000000016</v>
      </c>
      <c r="W36" s="156">
        <v>8.000000000000016</v>
      </c>
      <c r="X36" s="155"/>
      <c r="Y36" s="155"/>
      <c r="Z36" s="155">
        <v>8.000000000000016</v>
      </c>
      <c r="AA36" s="155">
        <v>8.000000000000016</v>
      </c>
      <c r="AB36" s="155">
        <v>8.000000000000016</v>
      </c>
      <c r="AC36" s="155"/>
      <c r="AD36" s="155">
        <v>8.000000000000016</v>
      </c>
      <c r="AE36" s="155"/>
      <c r="AF36" s="155"/>
      <c r="AG36" s="155">
        <v>8.000000000000016</v>
      </c>
      <c r="AH36" s="155"/>
      <c r="AI36" s="155">
        <v>8.000000000000016</v>
      </c>
      <c r="AJ36" s="155">
        <v>7.8833333333333488</v>
      </c>
      <c r="AK36" s="156">
        <v>8.000000000000016</v>
      </c>
      <c r="AL36" s="157"/>
      <c r="AM36" s="158">
        <v>8.000000000000016</v>
      </c>
      <c r="AN36" s="159"/>
      <c r="AO36" s="160">
        <f t="shared" si="2"/>
        <v>147.88333333333364</v>
      </c>
      <c r="AP36" s="161"/>
      <c r="AQ36" s="161"/>
      <c r="AR36" s="161"/>
      <c r="AS36" s="161"/>
      <c r="AT36" s="161"/>
      <c r="AU36" s="161"/>
      <c r="AV36" s="161">
        <v>40.000000000000078</v>
      </c>
      <c r="AW36" s="161"/>
      <c r="AX36" s="161">
        <v>20.000000000000039</v>
      </c>
      <c r="AY36" s="161">
        <v>0.11666666666666667</v>
      </c>
      <c r="AZ36" s="161"/>
      <c r="BA36" s="161"/>
      <c r="BB36" s="162">
        <v>1</v>
      </c>
      <c r="BC36" s="163">
        <f t="shared" si="3"/>
        <v>147.88333333333364</v>
      </c>
      <c r="BD36" s="163">
        <f t="shared" si="4"/>
        <v>0</v>
      </c>
      <c r="BE36" s="163">
        <f t="shared" si="5"/>
        <v>20.116666666666706</v>
      </c>
      <c r="BF36" s="161"/>
      <c r="BG36" s="161"/>
      <c r="BH36" s="161"/>
      <c r="BI36" s="161"/>
      <c r="BJ36" s="161"/>
      <c r="BK36" s="161"/>
      <c r="BL36" s="164">
        <f t="shared" si="6"/>
        <v>0</v>
      </c>
      <c r="BM36" s="164">
        <f t="shared" si="7"/>
        <v>0</v>
      </c>
      <c r="BN36" s="165"/>
      <c r="BO36" s="166"/>
    </row>
    <row r="37" spans="1:67" s="128" customFormat="1" ht="24" customHeight="1">
      <c r="A37" s="127">
        <v>0</v>
      </c>
      <c r="B37" s="243" t="s">
        <v>224</v>
      </c>
      <c r="C37" s="249"/>
      <c r="D37" s="244"/>
      <c r="E37" s="244"/>
      <c r="F37" s="244"/>
      <c r="G37" s="250"/>
      <c r="H37" s="247" t="s">
        <v>159</v>
      </c>
      <c r="I37" s="248"/>
      <c r="J37" s="167">
        <v>0</v>
      </c>
      <c r="K37" s="167">
        <v>0</v>
      </c>
      <c r="L37" s="167">
        <v>48.000000000000092</v>
      </c>
      <c r="M37" s="167">
        <v>52.000000000000099</v>
      </c>
      <c r="N37" s="167">
        <v>56.000000000000107</v>
      </c>
      <c r="O37" s="167">
        <v>56.000000000000107</v>
      </c>
      <c r="P37" s="167">
        <v>56.000000000000107</v>
      </c>
      <c r="Q37" s="167">
        <v>0</v>
      </c>
      <c r="R37" s="167">
        <v>0</v>
      </c>
      <c r="S37" s="167">
        <v>52.000000000000099</v>
      </c>
      <c r="T37" s="167">
        <v>56.000000000000107</v>
      </c>
      <c r="U37" s="167">
        <v>56.000000000000107</v>
      </c>
      <c r="V37" s="167">
        <v>48.000000000000092</v>
      </c>
      <c r="W37" s="168">
        <v>48.000000000000092</v>
      </c>
      <c r="X37" s="167">
        <v>0</v>
      </c>
      <c r="Y37" s="167">
        <v>0</v>
      </c>
      <c r="Z37" s="167">
        <v>52.000000000000099</v>
      </c>
      <c r="AA37" s="167">
        <v>56.000000000000107</v>
      </c>
      <c r="AB37" s="167">
        <v>52.000000000000099</v>
      </c>
      <c r="AC37" s="167">
        <v>56.000000000000107</v>
      </c>
      <c r="AD37" s="167">
        <v>56.000000000000107</v>
      </c>
      <c r="AE37" s="167">
        <v>0</v>
      </c>
      <c r="AF37" s="167">
        <v>0</v>
      </c>
      <c r="AG37" s="167">
        <v>44.000000000000085</v>
      </c>
      <c r="AH37" s="167">
        <v>56.000000000000107</v>
      </c>
      <c r="AI37" s="167">
        <v>56.000000000000107</v>
      </c>
      <c r="AJ37" s="167">
        <v>56.000000000000107</v>
      </c>
      <c r="AK37" s="168">
        <v>52.000000000000099</v>
      </c>
      <c r="AL37" s="169">
        <v>0</v>
      </c>
      <c r="AM37" s="170">
        <v>56.000000000000107</v>
      </c>
      <c r="AN37" s="171"/>
      <c r="AO37" s="146">
        <f t="shared" si="2"/>
        <v>1120.000000000002</v>
      </c>
      <c r="AP37" s="172">
        <v>56.000000000000114</v>
      </c>
      <c r="AQ37" s="172">
        <v>0</v>
      </c>
      <c r="AR37" s="172">
        <v>0</v>
      </c>
      <c r="AS37" s="172">
        <v>0</v>
      </c>
      <c r="AT37" s="172">
        <v>0</v>
      </c>
      <c r="AU37" s="172">
        <v>0</v>
      </c>
      <c r="AV37" s="172">
        <v>280.00000000000057</v>
      </c>
      <c r="AW37" s="172">
        <v>0</v>
      </c>
      <c r="AX37" s="172">
        <v>0</v>
      </c>
      <c r="AY37" s="172">
        <v>0</v>
      </c>
      <c r="AZ37" s="172">
        <v>0</v>
      </c>
      <c r="BA37" s="172">
        <v>0</v>
      </c>
      <c r="BB37" s="173">
        <v>7</v>
      </c>
      <c r="BC37" s="174">
        <f>SUBTOTAL(9,BC38:BC44)</f>
        <v>1176.0000000000027</v>
      </c>
      <c r="BD37" s="174">
        <f>SUBTOTAL(9,BD38:BD44)</f>
        <v>0</v>
      </c>
      <c r="BE37" s="174">
        <f>SUBTOTAL(9,BE38:BE44)</f>
        <v>0</v>
      </c>
      <c r="BF37" s="172">
        <v>0</v>
      </c>
      <c r="BG37" s="172">
        <v>0</v>
      </c>
      <c r="BH37" s="172">
        <v>0</v>
      </c>
      <c r="BI37" s="172">
        <v>0</v>
      </c>
      <c r="BJ37" s="172">
        <v>0</v>
      </c>
      <c r="BK37" s="172">
        <v>0</v>
      </c>
      <c r="BL37" s="175">
        <f>SUBTOTAL(9,BL38:BL44)</f>
        <v>0</v>
      </c>
      <c r="BM37" s="175">
        <f>SUBTOTAL(9,BM38:BM44)</f>
        <v>0</v>
      </c>
      <c r="BN37" s="176"/>
      <c r="BO37" s="152"/>
    </row>
    <row r="38" spans="1:67" s="130" customFormat="1" ht="15">
      <c r="A38" s="129">
        <v>37</v>
      </c>
      <c r="B38" s="207">
        <v>30</v>
      </c>
      <c r="C38" s="208">
        <v>30</v>
      </c>
      <c r="D38" s="209" t="s">
        <v>225</v>
      </c>
      <c r="E38" s="212" t="s">
        <v>226</v>
      </c>
      <c r="F38" s="210" t="s">
        <v>227</v>
      </c>
      <c r="G38" s="211">
        <v>40074</v>
      </c>
      <c r="H38" s="154" t="s">
        <v>164</v>
      </c>
      <c r="I38" s="153" t="s">
        <v>165</v>
      </c>
      <c r="J38" s="155"/>
      <c r="K38" s="155"/>
      <c r="L38" s="155">
        <v>8.000000000000016</v>
      </c>
      <c r="M38" s="155">
        <v>8.000000000000016</v>
      </c>
      <c r="N38" s="155">
        <v>8.000000000000016</v>
      </c>
      <c r="O38" s="155">
        <v>8.000000000000016</v>
      </c>
      <c r="P38" s="155">
        <v>8.000000000000016</v>
      </c>
      <c r="Q38" s="155"/>
      <c r="R38" s="155"/>
      <c r="S38" s="155">
        <v>8.000000000000016</v>
      </c>
      <c r="T38" s="155">
        <v>8.000000000000016</v>
      </c>
      <c r="U38" s="155">
        <v>8.000000000000016</v>
      </c>
      <c r="V38" s="155">
        <v>8.000000000000016</v>
      </c>
      <c r="W38" s="156">
        <v>8.000000000000016</v>
      </c>
      <c r="X38" s="155"/>
      <c r="Y38" s="155"/>
      <c r="Z38" s="155">
        <v>8.000000000000016</v>
      </c>
      <c r="AA38" s="155">
        <v>8.000000000000016</v>
      </c>
      <c r="AB38" s="155">
        <v>8.000000000000016</v>
      </c>
      <c r="AC38" s="155">
        <v>8.000000000000016</v>
      </c>
      <c r="AD38" s="155">
        <v>8.000000000000016</v>
      </c>
      <c r="AE38" s="155"/>
      <c r="AF38" s="155"/>
      <c r="AG38" s="155">
        <v>8.000000000000016</v>
      </c>
      <c r="AH38" s="155">
        <v>8.000000000000016</v>
      </c>
      <c r="AI38" s="155">
        <v>8.000000000000016</v>
      </c>
      <c r="AJ38" s="155">
        <v>8.000000000000016</v>
      </c>
      <c r="AK38" s="156">
        <v>8.000000000000016</v>
      </c>
      <c r="AL38" s="157"/>
      <c r="AM38" s="158">
        <v>8.000000000000016</v>
      </c>
      <c r="AN38" s="159"/>
      <c r="AO38" s="160">
        <f t="shared" si="2"/>
        <v>168.0000000000004</v>
      </c>
      <c r="AP38" s="161"/>
      <c r="AQ38" s="161"/>
      <c r="AR38" s="161"/>
      <c r="AS38" s="161"/>
      <c r="AT38" s="161"/>
      <c r="AU38" s="161"/>
      <c r="AV38" s="161">
        <v>40.000000000000078</v>
      </c>
      <c r="AW38" s="161"/>
      <c r="AX38" s="161"/>
      <c r="AY38" s="161"/>
      <c r="AZ38" s="161"/>
      <c r="BA38" s="161"/>
      <c r="BB38" s="162">
        <v>1</v>
      </c>
      <c r="BC38" s="163">
        <f t="shared" ref="BC38:BC44" si="8">SUM(AO38:AS38)</f>
        <v>168.0000000000004</v>
      </c>
      <c r="BD38" s="163">
        <f t="shared" ref="BD38:BD44" si="9">SUM(AT38:AU38)</f>
        <v>0</v>
      </c>
      <c r="BE38" s="163">
        <f t="shared" ref="BE38:BE44" si="10">SUM(AX38:BA38)</f>
        <v>0</v>
      </c>
      <c r="BF38" s="161"/>
      <c r="BG38" s="161"/>
      <c r="BH38" s="161"/>
      <c r="BI38" s="161"/>
      <c r="BJ38" s="161"/>
      <c r="BK38" s="161"/>
      <c r="BL38" s="164">
        <f t="shared" ref="BL38:BL44" si="11">SUM(BF38:BK38)</f>
        <v>0</v>
      </c>
      <c r="BM38" s="164">
        <f t="shared" ref="BM38:BM44" si="12">BF38*1.5 +BG38*1.95 +BH38*2 +BI38*2.6 +BJ38*3 +BK38*3.9</f>
        <v>0</v>
      </c>
      <c r="BN38" s="165"/>
      <c r="BO38" s="166"/>
    </row>
    <row r="39" spans="1:67" s="130" customFormat="1" ht="15">
      <c r="A39" s="129">
        <v>37</v>
      </c>
      <c r="B39" s="207">
        <v>31</v>
      </c>
      <c r="C39" s="208">
        <v>31</v>
      </c>
      <c r="D39" s="209" t="s">
        <v>228</v>
      </c>
      <c r="E39" s="212" t="s">
        <v>229</v>
      </c>
      <c r="F39" s="210" t="s">
        <v>227</v>
      </c>
      <c r="G39" s="211">
        <v>39979</v>
      </c>
      <c r="H39" s="154" t="s">
        <v>164</v>
      </c>
      <c r="I39" s="153" t="s">
        <v>165</v>
      </c>
      <c r="J39" s="155"/>
      <c r="K39" s="155"/>
      <c r="L39" s="155">
        <v>8.000000000000016</v>
      </c>
      <c r="M39" s="155">
        <v>8.000000000000016</v>
      </c>
      <c r="N39" s="155">
        <v>8.000000000000016</v>
      </c>
      <c r="O39" s="155">
        <v>8.000000000000016</v>
      </c>
      <c r="P39" s="155">
        <v>8.000000000000016</v>
      </c>
      <c r="Q39" s="155"/>
      <c r="R39" s="155"/>
      <c r="S39" s="155">
        <v>8.000000000000016</v>
      </c>
      <c r="T39" s="155">
        <v>8.000000000000016</v>
      </c>
      <c r="U39" s="155">
        <v>8.000000000000016</v>
      </c>
      <c r="V39" s="155">
        <v>8.000000000000016</v>
      </c>
      <c r="W39" s="156"/>
      <c r="X39" s="155"/>
      <c r="Y39" s="155"/>
      <c r="Z39" s="155">
        <v>8.000000000000016</v>
      </c>
      <c r="AA39" s="155">
        <v>8.000000000000016</v>
      </c>
      <c r="AB39" s="155">
        <v>8.000000000000016</v>
      </c>
      <c r="AC39" s="155">
        <v>8.000000000000016</v>
      </c>
      <c r="AD39" s="155">
        <v>8.000000000000016</v>
      </c>
      <c r="AE39" s="155"/>
      <c r="AF39" s="155"/>
      <c r="AG39" s="155">
        <v>8.000000000000016</v>
      </c>
      <c r="AH39" s="155">
        <v>8.000000000000016</v>
      </c>
      <c r="AI39" s="155">
        <v>8.000000000000016</v>
      </c>
      <c r="AJ39" s="155">
        <v>8.000000000000016</v>
      </c>
      <c r="AK39" s="156">
        <v>8.000000000000016</v>
      </c>
      <c r="AL39" s="157"/>
      <c r="AM39" s="158">
        <v>8.000000000000016</v>
      </c>
      <c r="AN39" s="159"/>
      <c r="AO39" s="160">
        <f t="shared" ref="AO39:AO70" si="13">SUM(J39:AN39)</f>
        <v>160.00000000000037</v>
      </c>
      <c r="AP39" s="161">
        <v>8.000000000000016</v>
      </c>
      <c r="AQ39" s="161"/>
      <c r="AR39" s="161"/>
      <c r="AS39" s="161"/>
      <c r="AT39" s="161"/>
      <c r="AU39" s="161"/>
      <c r="AV39" s="161">
        <v>40.000000000000078</v>
      </c>
      <c r="AW39" s="161"/>
      <c r="AX39" s="161"/>
      <c r="AY39" s="161"/>
      <c r="AZ39" s="161"/>
      <c r="BA39" s="161"/>
      <c r="BB39" s="162">
        <v>1</v>
      </c>
      <c r="BC39" s="163">
        <f t="shared" si="8"/>
        <v>168.0000000000004</v>
      </c>
      <c r="BD39" s="163">
        <f t="shared" si="9"/>
        <v>0</v>
      </c>
      <c r="BE39" s="163">
        <f t="shared" si="10"/>
        <v>0</v>
      </c>
      <c r="BF39" s="161"/>
      <c r="BG39" s="161"/>
      <c r="BH39" s="161"/>
      <c r="BI39" s="161"/>
      <c r="BJ39" s="161"/>
      <c r="BK39" s="161"/>
      <c r="BL39" s="164">
        <f t="shared" si="11"/>
        <v>0</v>
      </c>
      <c r="BM39" s="164">
        <f t="shared" si="12"/>
        <v>0</v>
      </c>
      <c r="BN39" s="165"/>
      <c r="BO39" s="166"/>
    </row>
    <row r="40" spans="1:67" s="130" customFormat="1" ht="15">
      <c r="A40" s="129">
        <v>37</v>
      </c>
      <c r="B40" s="207">
        <v>32</v>
      </c>
      <c r="C40" s="208">
        <v>32</v>
      </c>
      <c r="D40" s="209" t="s">
        <v>230</v>
      </c>
      <c r="E40" s="212" t="s">
        <v>231</v>
      </c>
      <c r="F40" s="210" t="s">
        <v>227</v>
      </c>
      <c r="G40" s="211">
        <v>40483</v>
      </c>
      <c r="H40" s="154" t="s">
        <v>164</v>
      </c>
      <c r="I40" s="153" t="s">
        <v>165</v>
      </c>
      <c r="J40" s="155"/>
      <c r="K40" s="155"/>
      <c r="L40" s="155">
        <v>8.000000000000016</v>
      </c>
      <c r="M40" s="155">
        <v>4.000000000000008</v>
      </c>
      <c r="N40" s="155">
        <v>8.000000000000016</v>
      </c>
      <c r="O40" s="155">
        <v>8.000000000000016</v>
      </c>
      <c r="P40" s="155">
        <v>8.000000000000016</v>
      </c>
      <c r="Q40" s="155"/>
      <c r="R40" s="155"/>
      <c r="S40" s="155">
        <v>4.000000000000008</v>
      </c>
      <c r="T40" s="155">
        <v>8.000000000000016</v>
      </c>
      <c r="U40" s="155">
        <v>8.000000000000016</v>
      </c>
      <c r="V40" s="155">
        <v>8.000000000000016</v>
      </c>
      <c r="W40" s="156">
        <v>8.000000000000016</v>
      </c>
      <c r="X40" s="155"/>
      <c r="Y40" s="155"/>
      <c r="Z40" s="155">
        <v>4.000000000000008</v>
      </c>
      <c r="AA40" s="155">
        <v>8.000000000000016</v>
      </c>
      <c r="AB40" s="155">
        <v>4.000000000000008</v>
      </c>
      <c r="AC40" s="155">
        <v>8.000000000000016</v>
      </c>
      <c r="AD40" s="155">
        <v>8.000000000000016</v>
      </c>
      <c r="AE40" s="155"/>
      <c r="AF40" s="155"/>
      <c r="AG40" s="155">
        <v>8.000000000000016</v>
      </c>
      <c r="AH40" s="155">
        <v>8.000000000000016</v>
      </c>
      <c r="AI40" s="155">
        <v>8.000000000000016</v>
      </c>
      <c r="AJ40" s="155">
        <v>8.000000000000016</v>
      </c>
      <c r="AK40" s="156">
        <v>8.000000000000016</v>
      </c>
      <c r="AL40" s="157"/>
      <c r="AM40" s="158">
        <v>8.000000000000016</v>
      </c>
      <c r="AN40" s="159"/>
      <c r="AO40" s="160">
        <f t="shared" si="13"/>
        <v>152.00000000000034</v>
      </c>
      <c r="AP40" s="161">
        <v>16.000000000000032</v>
      </c>
      <c r="AQ40" s="161"/>
      <c r="AR40" s="161"/>
      <c r="AS40" s="161"/>
      <c r="AT40" s="161"/>
      <c r="AU40" s="161"/>
      <c r="AV40" s="161">
        <v>40.000000000000078</v>
      </c>
      <c r="AW40" s="161"/>
      <c r="AX40" s="161"/>
      <c r="AY40" s="161"/>
      <c r="AZ40" s="161"/>
      <c r="BA40" s="161"/>
      <c r="BB40" s="162">
        <v>1</v>
      </c>
      <c r="BC40" s="163">
        <f t="shared" si="8"/>
        <v>168.00000000000037</v>
      </c>
      <c r="BD40" s="163">
        <f t="shared" si="9"/>
        <v>0</v>
      </c>
      <c r="BE40" s="163">
        <f t="shared" si="10"/>
        <v>0</v>
      </c>
      <c r="BF40" s="161"/>
      <c r="BG40" s="161"/>
      <c r="BH40" s="161"/>
      <c r="BI40" s="161"/>
      <c r="BJ40" s="161"/>
      <c r="BK40" s="161"/>
      <c r="BL40" s="164">
        <f t="shared" si="11"/>
        <v>0</v>
      </c>
      <c r="BM40" s="164">
        <f t="shared" si="12"/>
        <v>0</v>
      </c>
      <c r="BN40" s="165"/>
      <c r="BO40" s="166"/>
    </row>
    <row r="41" spans="1:67" s="130" customFormat="1" ht="15">
      <c r="A41" s="129">
        <v>37</v>
      </c>
      <c r="B41" s="207">
        <v>33</v>
      </c>
      <c r="C41" s="208">
        <v>33</v>
      </c>
      <c r="D41" s="209" t="s">
        <v>232</v>
      </c>
      <c r="E41" s="212" t="s">
        <v>233</v>
      </c>
      <c r="F41" s="210" t="s">
        <v>234</v>
      </c>
      <c r="G41" s="214"/>
      <c r="H41" s="154" t="s">
        <v>164</v>
      </c>
      <c r="I41" s="153" t="s">
        <v>165</v>
      </c>
      <c r="J41" s="155"/>
      <c r="K41" s="155"/>
      <c r="L41" s="155">
        <v>8.000000000000016</v>
      </c>
      <c r="M41" s="155">
        <v>8.000000000000016</v>
      </c>
      <c r="N41" s="155">
        <v>8.000000000000016</v>
      </c>
      <c r="O41" s="155">
        <v>8.000000000000016</v>
      </c>
      <c r="P41" s="155">
        <v>8.000000000000016</v>
      </c>
      <c r="Q41" s="155"/>
      <c r="R41" s="155"/>
      <c r="S41" s="155">
        <v>8.000000000000016</v>
      </c>
      <c r="T41" s="155">
        <v>8.000000000000016</v>
      </c>
      <c r="U41" s="155">
        <v>8.000000000000016</v>
      </c>
      <c r="V41" s="155">
        <v>8.000000000000016</v>
      </c>
      <c r="W41" s="156">
        <v>8.000000000000016</v>
      </c>
      <c r="X41" s="155"/>
      <c r="Y41" s="155"/>
      <c r="Z41" s="155">
        <v>8.000000000000016</v>
      </c>
      <c r="AA41" s="155">
        <v>8.000000000000016</v>
      </c>
      <c r="AB41" s="155">
        <v>8.000000000000016</v>
      </c>
      <c r="AC41" s="155">
        <v>8.000000000000016</v>
      </c>
      <c r="AD41" s="155">
        <v>8.000000000000016</v>
      </c>
      <c r="AE41" s="155"/>
      <c r="AF41" s="155"/>
      <c r="AG41" s="155">
        <v>8.000000000000016</v>
      </c>
      <c r="AH41" s="155">
        <v>8.000000000000016</v>
      </c>
      <c r="AI41" s="155">
        <v>8.000000000000016</v>
      </c>
      <c r="AJ41" s="155">
        <v>8.000000000000016</v>
      </c>
      <c r="AK41" s="156">
        <v>8.000000000000016</v>
      </c>
      <c r="AL41" s="157"/>
      <c r="AM41" s="158">
        <v>8.000000000000016</v>
      </c>
      <c r="AN41" s="159"/>
      <c r="AO41" s="160">
        <f t="shared" si="13"/>
        <v>168.0000000000004</v>
      </c>
      <c r="AP41" s="161"/>
      <c r="AQ41" s="161"/>
      <c r="AR41" s="161"/>
      <c r="AS41" s="161"/>
      <c r="AT41" s="161"/>
      <c r="AU41" s="161"/>
      <c r="AV41" s="161">
        <v>40.000000000000078</v>
      </c>
      <c r="AW41" s="161"/>
      <c r="AX41" s="161"/>
      <c r="AY41" s="161"/>
      <c r="AZ41" s="161"/>
      <c r="BA41" s="161"/>
      <c r="BB41" s="162">
        <v>1</v>
      </c>
      <c r="BC41" s="163">
        <f t="shared" si="8"/>
        <v>168.0000000000004</v>
      </c>
      <c r="BD41" s="163">
        <f t="shared" si="9"/>
        <v>0</v>
      </c>
      <c r="BE41" s="163">
        <f t="shared" si="10"/>
        <v>0</v>
      </c>
      <c r="BF41" s="161"/>
      <c r="BG41" s="161"/>
      <c r="BH41" s="161"/>
      <c r="BI41" s="161"/>
      <c r="BJ41" s="161"/>
      <c r="BK41" s="161"/>
      <c r="BL41" s="164">
        <f t="shared" si="11"/>
        <v>0</v>
      </c>
      <c r="BM41" s="164">
        <f t="shared" si="12"/>
        <v>0</v>
      </c>
      <c r="BN41" s="165"/>
      <c r="BO41" s="166"/>
    </row>
    <row r="42" spans="1:67" s="130" customFormat="1" ht="15">
      <c r="A42" s="129">
        <v>37</v>
      </c>
      <c r="B42" s="207">
        <v>34</v>
      </c>
      <c r="C42" s="208">
        <v>34</v>
      </c>
      <c r="D42" s="209" t="s">
        <v>235</v>
      </c>
      <c r="E42" s="212" t="s">
        <v>236</v>
      </c>
      <c r="F42" s="210" t="s">
        <v>227</v>
      </c>
      <c r="G42" s="214"/>
      <c r="H42" s="154" t="s">
        <v>164</v>
      </c>
      <c r="I42" s="153" t="s">
        <v>165</v>
      </c>
      <c r="J42" s="155"/>
      <c r="K42" s="155"/>
      <c r="L42" s="155">
        <v>8.000000000000016</v>
      </c>
      <c r="M42" s="155">
        <v>8.000000000000016</v>
      </c>
      <c r="N42" s="155">
        <v>8.000000000000016</v>
      </c>
      <c r="O42" s="155">
        <v>8.000000000000016</v>
      </c>
      <c r="P42" s="155">
        <v>8.000000000000016</v>
      </c>
      <c r="Q42" s="155"/>
      <c r="R42" s="155"/>
      <c r="S42" s="155">
        <v>8.000000000000016</v>
      </c>
      <c r="T42" s="155">
        <v>8.000000000000016</v>
      </c>
      <c r="U42" s="155">
        <v>8.000000000000016</v>
      </c>
      <c r="V42" s="155">
        <v>8.000000000000016</v>
      </c>
      <c r="W42" s="156">
        <v>8.000000000000016</v>
      </c>
      <c r="X42" s="155"/>
      <c r="Y42" s="155"/>
      <c r="Z42" s="155">
        <v>8.000000000000016</v>
      </c>
      <c r="AA42" s="155">
        <v>8.000000000000016</v>
      </c>
      <c r="AB42" s="155">
        <v>8.000000000000016</v>
      </c>
      <c r="AC42" s="155">
        <v>8.000000000000016</v>
      </c>
      <c r="AD42" s="155">
        <v>8.000000000000016</v>
      </c>
      <c r="AE42" s="155"/>
      <c r="AF42" s="155"/>
      <c r="AG42" s="155"/>
      <c r="AH42" s="155">
        <v>8.000000000000016</v>
      </c>
      <c r="AI42" s="155">
        <v>8.000000000000016</v>
      </c>
      <c r="AJ42" s="155">
        <v>8.000000000000016</v>
      </c>
      <c r="AK42" s="156">
        <v>8.000000000000016</v>
      </c>
      <c r="AL42" s="157"/>
      <c r="AM42" s="158">
        <v>8.000000000000016</v>
      </c>
      <c r="AN42" s="159"/>
      <c r="AO42" s="160">
        <f t="shared" si="13"/>
        <v>160.00000000000037</v>
      </c>
      <c r="AP42" s="161">
        <v>8.000000000000016</v>
      </c>
      <c r="AQ42" s="161"/>
      <c r="AR42" s="161"/>
      <c r="AS42" s="161"/>
      <c r="AT42" s="161"/>
      <c r="AU42" s="161"/>
      <c r="AV42" s="161">
        <v>40.000000000000078</v>
      </c>
      <c r="AW42" s="161"/>
      <c r="AX42" s="161"/>
      <c r="AY42" s="161"/>
      <c r="AZ42" s="161"/>
      <c r="BA42" s="161"/>
      <c r="BB42" s="162">
        <v>1</v>
      </c>
      <c r="BC42" s="163">
        <f t="shared" si="8"/>
        <v>168.0000000000004</v>
      </c>
      <c r="BD42" s="163">
        <f t="shared" si="9"/>
        <v>0</v>
      </c>
      <c r="BE42" s="163">
        <f t="shared" si="10"/>
        <v>0</v>
      </c>
      <c r="BF42" s="161"/>
      <c r="BG42" s="161"/>
      <c r="BH42" s="161"/>
      <c r="BI42" s="161"/>
      <c r="BJ42" s="161"/>
      <c r="BK42" s="161"/>
      <c r="BL42" s="164">
        <f t="shared" si="11"/>
        <v>0</v>
      </c>
      <c r="BM42" s="164">
        <f t="shared" si="12"/>
        <v>0</v>
      </c>
      <c r="BN42" s="165"/>
      <c r="BO42" s="166"/>
    </row>
    <row r="43" spans="1:67" s="130" customFormat="1" ht="15">
      <c r="A43" s="129">
        <v>37</v>
      </c>
      <c r="B43" s="207">
        <v>35</v>
      </c>
      <c r="C43" s="208">
        <v>35</v>
      </c>
      <c r="D43" s="209" t="s">
        <v>237</v>
      </c>
      <c r="E43" s="212" t="s">
        <v>238</v>
      </c>
      <c r="F43" s="210" t="s">
        <v>227</v>
      </c>
      <c r="G43" s="214"/>
      <c r="H43" s="154" t="s">
        <v>164</v>
      </c>
      <c r="I43" s="153" t="s">
        <v>165</v>
      </c>
      <c r="J43" s="155"/>
      <c r="K43" s="155"/>
      <c r="L43" s="155"/>
      <c r="M43" s="155">
        <v>8.000000000000016</v>
      </c>
      <c r="N43" s="155">
        <v>8.000000000000016</v>
      </c>
      <c r="O43" s="155">
        <v>8.000000000000016</v>
      </c>
      <c r="P43" s="155">
        <v>8.000000000000016</v>
      </c>
      <c r="Q43" s="155"/>
      <c r="R43" s="155"/>
      <c r="S43" s="155">
        <v>8.000000000000016</v>
      </c>
      <c r="T43" s="155">
        <v>8.000000000000016</v>
      </c>
      <c r="U43" s="155">
        <v>8.000000000000016</v>
      </c>
      <c r="V43" s="155"/>
      <c r="W43" s="156">
        <v>8.000000000000016</v>
      </c>
      <c r="X43" s="155"/>
      <c r="Y43" s="155"/>
      <c r="Z43" s="155">
        <v>8.000000000000016</v>
      </c>
      <c r="AA43" s="155">
        <v>8.000000000000016</v>
      </c>
      <c r="AB43" s="155">
        <v>8.000000000000016</v>
      </c>
      <c r="AC43" s="155">
        <v>8.000000000000016</v>
      </c>
      <c r="AD43" s="155">
        <v>8.000000000000016</v>
      </c>
      <c r="AE43" s="155"/>
      <c r="AF43" s="155"/>
      <c r="AG43" s="155">
        <v>8.000000000000016</v>
      </c>
      <c r="AH43" s="155">
        <v>8.000000000000016</v>
      </c>
      <c r="AI43" s="155">
        <v>8.000000000000016</v>
      </c>
      <c r="AJ43" s="155">
        <v>8.000000000000016</v>
      </c>
      <c r="AK43" s="156">
        <v>8.000000000000016</v>
      </c>
      <c r="AL43" s="157"/>
      <c r="AM43" s="158">
        <v>8.000000000000016</v>
      </c>
      <c r="AN43" s="159"/>
      <c r="AO43" s="160">
        <f t="shared" si="13"/>
        <v>152.00000000000034</v>
      </c>
      <c r="AP43" s="161">
        <v>16.000000000000032</v>
      </c>
      <c r="AQ43" s="161"/>
      <c r="AR43" s="161"/>
      <c r="AS43" s="161"/>
      <c r="AT43" s="161"/>
      <c r="AU43" s="161"/>
      <c r="AV43" s="161">
        <v>40.000000000000078</v>
      </c>
      <c r="AW43" s="161"/>
      <c r="AX43" s="161"/>
      <c r="AY43" s="161"/>
      <c r="AZ43" s="161"/>
      <c r="BA43" s="161"/>
      <c r="BB43" s="162">
        <v>1</v>
      </c>
      <c r="BC43" s="163">
        <f t="shared" si="8"/>
        <v>168.00000000000037</v>
      </c>
      <c r="BD43" s="163">
        <f t="shared" si="9"/>
        <v>0</v>
      </c>
      <c r="BE43" s="163">
        <f t="shared" si="10"/>
        <v>0</v>
      </c>
      <c r="BF43" s="161"/>
      <c r="BG43" s="161"/>
      <c r="BH43" s="161"/>
      <c r="BI43" s="161"/>
      <c r="BJ43" s="161"/>
      <c r="BK43" s="161"/>
      <c r="BL43" s="164">
        <f t="shared" si="11"/>
        <v>0</v>
      </c>
      <c r="BM43" s="164">
        <f t="shared" si="12"/>
        <v>0</v>
      </c>
      <c r="BN43" s="165"/>
      <c r="BO43" s="166"/>
    </row>
    <row r="44" spans="1:67" s="130" customFormat="1" ht="15">
      <c r="A44" s="129">
        <v>37</v>
      </c>
      <c r="B44" s="207">
        <v>36</v>
      </c>
      <c r="C44" s="208">
        <v>36</v>
      </c>
      <c r="D44" s="209" t="s">
        <v>239</v>
      </c>
      <c r="E44" s="212" t="s">
        <v>240</v>
      </c>
      <c r="F44" s="210" t="s">
        <v>227</v>
      </c>
      <c r="G44" s="214"/>
      <c r="H44" s="154" t="s">
        <v>164</v>
      </c>
      <c r="I44" s="153" t="s">
        <v>165</v>
      </c>
      <c r="J44" s="155"/>
      <c r="K44" s="155"/>
      <c r="L44" s="155">
        <v>8.000000000000016</v>
      </c>
      <c r="M44" s="155">
        <v>8.000000000000016</v>
      </c>
      <c r="N44" s="155">
        <v>8.000000000000016</v>
      </c>
      <c r="O44" s="155">
        <v>8.000000000000016</v>
      </c>
      <c r="P44" s="155">
        <v>8.000000000000016</v>
      </c>
      <c r="Q44" s="155"/>
      <c r="R44" s="155"/>
      <c r="S44" s="155">
        <v>8.000000000000016</v>
      </c>
      <c r="T44" s="155">
        <v>8.000000000000016</v>
      </c>
      <c r="U44" s="155">
        <v>8.000000000000016</v>
      </c>
      <c r="V44" s="155">
        <v>8.000000000000016</v>
      </c>
      <c r="W44" s="156">
        <v>8.000000000000016</v>
      </c>
      <c r="X44" s="155"/>
      <c r="Y44" s="155"/>
      <c r="Z44" s="155">
        <v>8.000000000000016</v>
      </c>
      <c r="AA44" s="155">
        <v>8.000000000000016</v>
      </c>
      <c r="AB44" s="155">
        <v>8.000000000000016</v>
      </c>
      <c r="AC44" s="155">
        <v>8.000000000000016</v>
      </c>
      <c r="AD44" s="155">
        <v>8.000000000000016</v>
      </c>
      <c r="AE44" s="155"/>
      <c r="AF44" s="155"/>
      <c r="AG44" s="155">
        <v>4.000000000000008</v>
      </c>
      <c r="AH44" s="155">
        <v>8.000000000000016</v>
      </c>
      <c r="AI44" s="155">
        <v>8.000000000000016</v>
      </c>
      <c r="AJ44" s="155">
        <v>8.000000000000016</v>
      </c>
      <c r="AK44" s="156">
        <v>4.000000000000008</v>
      </c>
      <c r="AL44" s="157"/>
      <c r="AM44" s="158">
        <v>8.000000000000016</v>
      </c>
      <c r="AN44" s="159"/>
      <c r="AO44" s="160">
        <f t="shared" si="13"/>
        <v>160.00000000000034</v>
      </c>
      <c r="AP44" s="161">
        <v>8.000000000000016</v>
      </c>
      <c r="AQ44" s="161"/>
      <c r="AR44" s="161"/>
      <c r="AS44" s="161"/>
      <c r="AT44" s="161"/>
      <c r="AU44" s="161"/>
      <c r="AV44" s="161">
        <v>40.000000000000078</v>
      </c>
      <c r="AW44" s="161"/>
      <c r="AX44" s="161"/>
      <c r="AY44" s="161"/>
      <c r="AZ44" s="161"/>
      <c r="BA44" s="161"/>
      <c r="BB44" s="162">
        <v>1</v>
      </c>
      <c r="BC44" s="163">
        <f t="shared" si="8"/>
        <v>168.00000000000037</v>
      </c>
      <c r="BD44" s="163">
        <f t="shared" si="9"/>
        <v>0</v>
      </c>
      <c r="BE44" s="163">
        <f t="shared" si="10"/>
        <v>0</v>
      </c>
      <c r="BF44" s="161"/>
      <c r="BG44" s="161"/>
      <c r="BH44" s="161"/>
      <c r="BI44" s="161"/>
      <c r="BJ44" s="161"/>
      <c r="BK44" s="161"/>
      <c r="BL44" s="164">
        <f t="shared" si="11"/>
        <v>0</v>
      </c>
      <c r="BM44" s="164">
        <f t="shared" si="12"/>
        <v>0</v>
      </c>
      <c r="BN44" s="165"/>
      <c r="BO44" s="166"/>
    </row>
    <row r="45" spans="1:67" s="128" customFormat="1" ht="24" customHeight="1">
      <c r="A45" s="127">
        <v>0</v>
      </c>
      <c r="B45" s="243" t="s">
        <v>241</v>
      </c>
      <c r="C45" s="249"/>
      <c r="D45" s="244"/>
      <c r="E45" s="244"/>
      <c r="F45" s="244"/>
      <c r="G45" s="250"/>
      <c r="H45" s="247" t="s">
        <v>159</v>
      </c>
      <c r="I45" s="248"/>
      <c r="J45" s="167">
        <v>48.000000000000092</v>
      </c>
      <c r="K45" s="167">
        <v>16.000000000000032</v>
      </c>
      <c r="L45" s="167">
        <v>176.00000000000043</v>
      </c>
      <c r="M45" s="167">
        <v>180.00000000000043</v>
      </c>
      <c r="N45" s="167">
        <v>184.00000000000045</v>
      </c>
      <c r="O45" s="167">
        <v>184.00000000000045</v>
      </c>
      <c r="P45" s="167">
        <v>184.00000000000045</v>
      </c>
      <c r="Q45" s="167">
        <v>40.000000000000078</v>
      </c>
      <c r="R45" s="167">
        <v>16.000000000000032</v>
      </c>
      <c r="S45" s="167">
        <v>184.00000000000045</v>
      </c>
      <c r="T45" s="167">
        <v>184.00000000000045</v>
      </c>
      <c r="U45" s="167">
        <v>176.00000000000043</v>
      </c>
      <c r="V45" s="167">
        <v>176.00000000000043</v>
      </c>
      <c r="W45" s="168">
        <v>176.00000000000043</v>
      </c>
      <c r="X45" s="167">
        <v>48.000000000000092</v>
      </c>
      <c r="Y45" s="167">
        <v>16.000000000000032</v>
      </c>
      <c r="Z45" s="167">
        <v>176.00000000000043</v>
      </c>
      <c r="AA45" s="167">
        <v>184.00000000000045</v>
      </c>
      <c r="AB45" s="167">
        <v>172.0000000000004</v>
      </c>
      <c r="AC45" s="167">
        <v>184.00000000000045</v>
      </c>
      <c r="AD45" s="167">
        <v>168.0000000000004</v>
      </c>
      <c r="AE45" s="167">
        <v>16.000000000000032</v>
      </c>
      <c r="AF45" s="167">
        <v>8.000000000000016</v>
      </c>
      <c r="AG45" s="167">
        <v>184.00000000000045</v>
      </c>
      <c r="AH45" s="167">
        <v>180.00000000000043</v>
      </c>
      <c r="AI45" s="167">
        <v>152.00000000000034</v>
      </c>
      <c r="AJ45" s="167">
        <v>176.00000000000043</v>
      </c>
      <c r="AK45" s="168">
        <v>175.95000000000041</v>
      </c>
      <c r="AL45" s="169">
        <v>56.000000000000107</v>
      </c>
      <c r="AM45" s="170">
        <v>176.00000000000043</v>
      </c>
      <c r="AN45" s="171"/>
      <c r="AO45" s="146">
        <f t="shared" si="13"/>
        <v>3995.9500000000094</v>
      </c>
      <c r="AP45" s="172">
        <v>116.00000000000024</v>
      </c>
      <c r="AQ45" s="172">
        <v>0</v>
      </c>
      <c r="AR45" s="172">
        <v>0</v>
      </c>
      <c r="AS45" s="172">
        <v>0</v>
      </c>
      <c r="AT45" s="172">
        <v>0</v>
      </c>
      <c r="AU45" s="172">
        <v>0</v>
      </c>
      <c r="AV45" s="172">
        <v>624.00000000000125</v>
      </c>
      <c r="AW45" s="172">
        <v>0</v>
      </c>
      <c r="AX45" s="172">
        <v>16.000000000000032</v>
      </c>
      <c r="AY45" s="172">
        <v>0.05</v>
      </c>
      <c r="AZ45" s="172">
        <v>0</v>
      </c>
      <c r="BA45" s="172">
        <v>8</v>
      </c>
      <c r="BB45" s="173">
        <v>23</v>
      </c>
      <c r="BC45" s="174">
        <f>SUBTOTAL(9,BC46:BC68)</f>
        <v>4111.9500000000098</v>
      </c>
      <c r="BD45" s="174">
        <f>SUBTOTAL(9,BD46:BD68)</f>
        <v>0</v>
      </c>
      <c r="BE45" s="174">
        <f>SUBTOTAL(9,BE46:BE68)</f>
        <v>24.050000000000033</v>
      </c>
      <c r="BF45" s="172">
        <v>467.8</v>
      </c>
      <c r="BG45" s="172">
        <v>38</v>
      </c>
      <c r="BH45" s="172">
        <v>25.366666666666667</v>
      </c>
      <c r="BI45" s="172">
        <v>71</v>
      </c>
      <c r="BJ45" s="172">
        <v>27</v>
      </c>
      <c r="BK45" s="172">
        <v>2.5</v>
      </c>
      <c r="BL45" s="175">
        <f>SUBTOTAL(9,BL46:BL68)</f>
        <v>631.66666666666663</v>
      </c>
      <c r="BM45" s="175">
        <f>SUBTOTAL(9,BM46:BM68)</f>
        <v>1101.8833333333332</v>
      </c>
      <c r="BN45" s="176"/>
      <c r="BO45" s="152"/>
    </row>
    <row r="46" spans="1:67" s="130" customFormat="1" ht="15">
      <c r="A46" s="129">
        <v>45</v>
      </c>
      <c r="B46" s="207">
        <v>37</v>
      </c>
      <c r="C46" s="208">
        <v>37</v>
      </c>
      <c r="D46" s="209" t="s">
        <v>242</v>
      </c>
      <c r="E46" s="212" t="s">
        <v>243</v>
      </c>
      <c r="F46" s="210" t="s">
        <v>244</v>
      </c>
      <c r="G46" s="214"/>
      <c r="H46" s="154" t="s">
        <v>164</v>
      </c>
      <c r="I46" s="153" t="s">
        <v>165</v>
      </c>
      <c r="J46" s="155"/>
      <c r="K46" s="155"/>
      <c r="L46" s="155">
        <v>8.000000000000016</v>
      </c>
      <c r="M46" s="155">
        <v>8.000000000000016</v>
      </c>
      <c r="N46" s="155">
        <v>8.000000000000016</v>
      </c>
      <c r="O46" s="155">
        <v>8.000000000000016</v>
      </c>
      <c r="P46" s="155">
        <v>8.000000000000016</v>
      </c>
      <c r="Q46" s="155"/>
      <c r="R46" s="155"/>
      <c r="S46" s="155">
        <v>8.000000000000016</v>
      </c>
      <c r="T46" s="155">
        <v>8.000000000000016</v>
      </c>
      <c r="U46" s="155">
        <v>8.000000000000016</v>
      </c>
      <c r="V46" s="155">
        <v>8.000000000000016</v>
      </c>
      <c r="W46" s="156">
        <v>8.000000000000016</v>
      </c>
      <c r="X46" s="155"/>
      <c r="Y46" s="155"/>
      <c r="Z46" s="155">
        <v>8.000000000000016</v>
      </c>
      <c r="AA46" s="155">
        <v>8.000000000000016</v>
      </c>
      <c r="AB46" s="155">
        <v>8.000000000000016</v>
      </c>
      <c r="AC46" s="155">
        <v>8.000000000000016</v>
      </c>
      <c r="AD46" s="155">
        <v>8.000000000000016</v>
      </c>
      <c r="AE46" s="155">
        <v>8.000000000000016</v>
      </c>
      <c r="AF46" s="155"/>
      <c r="AG46" s="155">
        <v>8.000000000000016</v>
      </c>
      <c r="AH46" s="155">
        <v>8.000000000000016</v>
      </c>
      <c r="AI46" s="155">
        <v>8.000000000000016</v>
      </c>
      <c r="AJ46" s="155">
        <v>8.000000000000016</v>
      </c>
      <c r="AK46" s="156">
        <v>8.000000000000016</v>
      </c>
      <c r="AL46" s="157">
        <v>8.000000000000016</v>
      </c>
      <c r="AM46" s="158">
        <v>8.000000000000016</v>
      </c>
      <c r="AN46" s="159"/>
      <c r="AO46" s="160">
        <f t="shared" si="13"/>
        <v>184.00000000000045</v>
      </c>
      <c r="AP46" s="161"/>
      <c r="AQ46" s="161"/>
      <c r="AR46" s="161"/>
      <c r="AS46" s="161"/>
      <c r="AT46" s="161"/>
      <c r="AU46" s="161"/>
      <c r="AV46" s="161">
        <v>24.00000000000005</v>
      </c>
      <c r="AW46" s="161"/>
      <c r="AX46" s="161"/>
      <c r="AY46" s="161"/>
      <c r="AZ46" s="161"/>
      <c r="BA46" s="161"/>
      <c r="BB46" s="162">
        <v>1</v>
      </c>
      <c r="BC46" s="163">
        <f t="shared" ref="BC46:BC68" si="14">SUM(AO46:AS46)</f>
        <v>184.00000000000045</v>
      </c>
      <c r="BD46" s="163">
        <f t="shared" ref="BD46:BD68" si="15">SUM(AT46:AU46)</f>
        <v>0</v>
      </c>
      <c r="BE46" s="163">
        <f t="shared" ref="BE46:BE68" si="16">SUM(AX46:BA46)</f>
        <v>0</v>
      </c>
      <c r="BF46" s="161"/>
      <c r="BG46" s="161"/>
      <c r="BH46" s="161"/>
      <c r="BI46" s="161"/>
      <c r="BJ46" s="161"/>
      <c r="BK46" s="161"/>
      <c r="BL46" s="164">
        <f t="shared" ref="BL46:BL68" si="17">SUM(BF46:BK46)</f>
        <v>0</v>
      </c>
      <c r="BM46" s="164">
        <f t="shared" ref="BM46:BM68" si="18">BF46*1.5 +BG46*1.95 +BH46*2 +BI46*2.6 +BJ46*3 +BK46*3.9</f>
        <v>0</v>
      </c>
      <c r="BN46" s="165"/>
      <c r="BO46" s="166"/>
    </row>
    <row r="47" spans="1:67" s="130" customFormat="1" ht="15">
      <c r="A47" s="129">
        <v>45</v>
      </c>
      <c r="B47" s="207">
        <v>38</v>
      </c>
      <c r="C47" s="208">
        <v>38</v>
      </c>
      <c r="D47" s="209" t="s">
        <v>245</v>
      </c>
      <c r="E47" s="212" t="s">
        <v>246</v>
      </c>
      <c r="F47" s="210" t="s">
        <v>247</v>
      </c>
      <c r="G47" s="211">
        <v>39722</v>
      </c>
      <c r="H47" s="154" t="s">
        <v>164</v>
      </c>
      <c r="I47" s="153" t="s">
        <v>165</v>
      </c>
      <c r="J47" s="155"/>
      <c r="K47" s="155"/>
      <c r="L47" s="155">
        <v>8.000000000000016</v>
      </c>
      <c r="M47" s="155">
        <v>8.000000000000016</v>
      </c>
      <c r="N47" s="155">
        <v>8.000000000000016</v>
      </c>
      <c r="O47" s="155">
        <v>8.000000000000016</v>
      </c>
      <c r="P47" s="155">
        <v>8.000000000000016</v>
      </c>
      <c r="Q47" s="155"/>
      <c r="R47" s="155"/>
      <c r="S47" s="155">
        <v>8.000000000000016</v>
      </c>
      <c r="T47" s="155">
        <v>8.000000000000016</v>
      </c>
      <c r="U47" s="155">
        <v>8.000000000000016</v>
      </c>
      <c r="V47" s="155">
        <v>8.000000000000016</v>
      </c>
      <c r="W47" s="156">
        <v>8.000000000000016</v>
      </c>
      <c r="X47" s="155"/>
      <c r="Y47" s="155"/>
      <c r="Z47" s="155">
        <v>8.000000000000016</v>
      </c>
      <c r="AA47" s="155">
        <v>8.000000000000016</v>
      </c>
      <c r="AB47" s="155">
        <v>8.000000000000016</v>
      </c>
      <c r="AC47" s="155">
        <v>8.000000000000016</v>
      </c>
      <c r="AD47" s="155"/>
      <c r="AE47" s="155"/>
      <c r="AF47" s="155"/>
      <c r="AG47" s="155">
        <v>8.000000000000016</v>
      </c>
      <c r="AH47" s="155">
        <v>8.000000000000016</v>
      </c>
      <c r="AI47" s="155">
        <v>8.000000000000016</v>
      </c>
      <c r="AJ47" s="155">
        <v>8.000000000000016</v>
      </c>
      <c r="AK47" s="156">
        <v>8.000000000000016</v>
      </c>
      <c r="AL47" s="157"/>
      <c r="AM47" s="158">
        <v>8.000000000000016</v>
      </c>
      <c r="AN47" s="159"/>
      <c r="AO47" s="160">
        <f t="shared" si="13"/>
        <v>160.00000000000037</v>
      </c>
      <c r="AP47" s="161">
        <v>8.000000000000016</v>
      </c>
      <c r="AQ47" s="161"/>
      <c r="AR47" s="161"/>
      <c r="AS47" s="161"/>
      <c r="AT47" s="161"/>
      <c r="AU47" s="161"/>
      <c r="AV47" s="161">
        <v>40.000000000000078</v>
      </c>
      <c r="AW47" s="161"/>
      <c r="AX47" s="161"/>
      <c r="AY47" s="161"/>
      <c r="AZ47" s="161"/>
      <c r="BA47" s="161"/>
      <c r="BB47" s="162">
        <v>1</v>
      </c>
      <c r="BC47" s="163">
        <f t="shared" si="14"/>
        <v>168.0000000000004</v>
      </c>
      <c r="BD47" s="163">
        <f t="shared" si="15"/>
        <v>0</v>
      </c>
      <c r="BE47" s="163">
        <f t="shared" si="16"/>
        <v>0</v>
      </c>
      <c r="BF47" s="161">
        <v>50.866666666666667</v>
      </c>
      <c r="BG47" s="161">
        <v>7</v>
      </c>
      <c r="BH47" s="161"/>
      <c r="BI47" s="161"/>
      <c r="BJ47" s="161"/>
      <c r="BK47" s="161"/>
      <c r="BL47" s="164">
        <f t="shared" si="17"/>
        <v>57.866666666666667</v>
      </c>
      <c r="BM47" s="164">
        <f t="shared" si="18"/>
        <v>89.95</v>
      </c>
      <c r="BN47" s="165"/>
      <c r="BO47" s="166"/>
    </row>
    <row r="48" spans="1:67" s="130" customFormat="1" ht="15">
      <c r="A48" s="129">
        <v>45</v>
      </c>
      <c r="B48" s="207">
        <v>39</v>
      </c>
      <c r="C48" s="208">
        <v>39</v>
      </c>
      <c r="D48" s="209" t="s">
        <v>248</v>
      </c>
      <c r="E48" s="212" t="s">
        <v>249</v>
      </c>
      <c r="F48" s="210" t="s">
        <v>247</v>
      </c>
      <c r="G48" s="214"/>
      <c r="H48" s="154" t="s">
        <v>164</v>
      </c>
      <c r="I48" s="153" t="s">
        <v>165</v>
      </c>
      <c r="J48" s="155">
        <v>8.000000000000016</v>
      </c>
      <c r="K48" s="155"/>
      <c r="L48" s="155">
        <v>8.000000000000016</v>
      </c>
      <c r="M48" s="155">
        <v>8.000000000000016</v>
      </c>
      <c r="N48" s="155">
        <v>8.000000000000016</v>
      </c>
      <c r="O48" s="155">
        <v>8.000000000000016</v>
      </c>
      <c r="P48" s="155">
        <v>8.000000000000016</v>
      </c>
      <c r="Q48" s="155">
        <v>8.000000000000016</v>
      </c>
      <c r="R48" s="155"/>
      <c r="S48" s="155">
        <v>8.000000000000016</v>
      </c>
      <c r="T48" s="155">
        <v>8.000000000000016</v>
      </c>
      <c r="U48" s="155">
        <v>8.000000000000016</v>
      </c>
      <c r="V48" s="155">
        <v>8.000000000000016</v>
      </c>
      <c r="W48" s="156">
        <v>8.000000000000016</v>
      </c>
      <c r="X48" s="155"/>
      <c r="Y48" s="155"/>
      <c r="Z48" s="155"/>
      <c r="AA48" s="155">
        <v>8.000000000000016</v>
      </c>
      <c r="AB48" s="155">
        <v>8.000000000000016</v>
      </c>
      <c r="AC48" s="155">
        <v>8.000000000000016</v>
      </c>
      <c r="AD48" s="155">
        <v>8.000000000000016</v>
      </c>
      <c r="AE48" s="155"/>
      <c r="AF48" s="155"/>
      <c r="AG48" s="155">
        <v>8.000000000000016</v>
      </c>
      <c r="AH48" s="155">
        <v>8.000000000000016</v>
      </c>
      <c r="AI48" s="155">
        <v>8.000000000000016</v>
      </c>
      <c r="AJ48" s="155">
        <v>8.000000000000016</v>
      </c>
      <c r="AK48" s="156">
        <v>8.000000000000016</v>
      </c>
      <c r="AL48" s="157">
        <v>8.000000000000016</v>
      </c>
      <c r="AM48" s="158">
        <v>8.000000000000016</v>
      </c>
      <c r="AN48" s="159"/>
      <c r="AO48" s="160">
        <f t="shared" si="13"/>
        <v>184.00000000000045</v>
      </c>
      <c r="AP48" s="161">
        <v>8.000000000000016</v>
      </c>
      <c r="AQ48" s="161"/>
      <c r="AR48" s="161"/>
      <c r="AS48" s="161"/>
      <c r="AT48" s="161"/>
      <c r="AU48" s="161"/>
      <c r="AV48" s="161">
        <v>16.000000000000032</v>
      </c>
      <c r="AW48" s="161"/>
      <c r="AX48" s="161"/>
      <c r="AY48" s="161"/>
      <c r="AZ48" s="161"/>
      <c r="BA48" s="161"/>
      <c r="BB48" s="162">
        <v>1</v>
      </c>
      <c r="BC48" s="163">
        <f t="shared" si="14"/>
        <v>192.00000000000048</v>
      </c>
      <c r="BD48" s="163">
        <f t="shared" si="15"/>
        <v>0</v>
      </c>
      <c r="BE48" s="163">
        <f t="shared" si="16"/>
        <v>0</v>
      </c>
      <c r="BF48" s="161">
        <v>35.666666666666664</v>
      </c>
      <c r="BG48" s="161"/>
      <c r="BH48" s="161"/>
      <c r="BI48" s="161"/>
      <c r="BJ48" s="161">
        <v>4</v>
      </c>
      <c r="BK48" s="161"/>
      <c r="BL48" s="164">
        <f t="shared" si="17"/>
        <v>39.666666666666664</v>
      </c>
      <c r="BM48" s="164">
        <f t="shared" si="18"/>
        <v>65.5</v>
      </c>
      <c r="BN48" s="165"/>
      <c r="BO48" s="166"/>
    </row>
    <row r="49" spans="1:67" s="130" customFormat="1" ht="15">
      <c r="A49" s="129">
        <v>45</v>
      </c>
      <c r="B49" s="207">
        <v>40</v>
      </c>
      <c r="C49" s="208">
        <v>40</v>
      </c>
      <c r="D49" s="209" t="s">
        <v>250</v>
      </c>
      <c r="E49" s="212" t="s">
        <v>251</v>
      </c>
      <c r="F49" s="210" t="s">
        <v>252</v>
      </c>
      <c r="G49" s="211">
        <v>40437</v>
      </c>
      <c r="H49" s="154" t="s">
        <v>164</v>
      </c>
      <c r="I49" s="153" t="s">
        <v>165</v>
      </c>
      <c r="J49" s="155"/>
      <c r="K49" s="155"/>
      <c r="L49" s="155">
        <v>8.000000000000016</v>
      </c>
      <c r="M49" s="155">
        <v>8.000000000000016</v>
      </c>
      <c r="N49" s="155">
        <v>8.000000000000016</v>
      </c>
      <c r="O49" s="155">
        <v>8.000000000000016</v>
      </c>
      <c r="P49" s="155">
        <v>8.000000000000016</v>
      </c>
      <c r="Q49" s="155"/>
      <c r="R49" s="155"/>
      <c r="S49" s="155">
        <v>8.000000000000016</v>
      </c>
      <c r="T49" s="155">
        <v>8.000000000000016</v>
      </c>
      <c r="U49" s="155">
        <v>8.000000000000016</v>
      </c>
      <c r="V49" s="155">
        <v>8.000000000000016</v>
      </c>
      <c r="W49" s="156"/>
      <c r="X49" s="155"/>
      <c r="Y49" s="155"/>
      <c r="Z49" s="155">
        <v>8.000000000000016</v>
      </c>
      <c r="AA49" s="155">
        <v>8.000000000000016</v>
      </c>
      <c r="AB49" s="155">
        <v>8.000000000000016</v>
      </c>
      <c r="AC49" s="155">
        <v>8.000000000000016</v>
      </c>
      <c r="AD49" s="155">
        <v>8.000000000000016</v>
      </c>
      <c r="AE49" s="155"/>
      <c r="AF49" s="155"/>
      <c r="AG49" s="155">
        <v>8.000000000000016</v>
      </c>
      <c r="AH49" s="155">
        <v>4.000000000000008</v>
      </c>
      <c r="AI49" s="155">
        <v>8.000000000000016</v>
      </c>
      <c r="AJ49" s="155">
        <v>8.000000000000016</v>
      </c>
      <c r="AK49" s="156">
        <v>8.000000000000016</v>
      </c>
      <c r="AL49" s="157"/>
      <c r="AM49" s="158">
        <v>8.000000000000016</v>
      </c>
      <c r="AN49" s="159"/>
      <c r="AO49" s="160">
        <f t="shared" si="13"/>
        <v>156.00000000000034</v>
      </c>
      <c r="AP49" s="161">
        <v>12.000000000000025</v>
      </c>
      <c r="AQ49" s="161"/>
      <c r="AR49" s="161"/>
      <c r="AS49" s="161"/>
      <c r="AT49" s="161"/>
      <c r="AU49" s="161"/>
      <c r="AV49" s="161">
        <v>40.000000000000078</v>
      </c>
      <c r="AW49" s="161"/>
      <c r="AX49" s="161"/>
      <c r="AY49" s="161"/>
      <c r="AZ49" s="161"/>
      <c r="BA49" s="161"/>
      <c r="BB49" s="162">
        <v>1</v>
      </c>
      <c r="BC49" s="163">
        <f t="shared" si="14"/>
        <v>168.00000000000037</v>
      </c>
      <c r="BD49" s="163">
        <f t="shared" si="15"/>
        <v>0</v>
      </c>
      <c r="BE49" s="163">
        <f t="shared" si="16"/>
        <v>0</v>
      </c>
      <c r="BF49" s="161"/>
      <c r="BG49" s="161"/>
      <c r="BH49" s="161"/>
      <c r="BI49" s="161"/>
      <c r="BJ49" s="161"/>
      <c r="BK49" s="161"/>
      <c r="BL49" s="164">
        <f t="shared" si="17"/>
        <v>0</v>
      </c>
      <c r="BM49" s="164">
        <f t="shared" si="18"/>
        <v>0</v>
      </c>
      <c r="BN49" s="165"/>
      <c r="BO49" s="166"/>
    </row>
    <row r="50" spans="1:67" s="130" customFormat="1" ht="15">
      <c r="A50" s="129">
        <v>45</v>
      </c>
      <c r="B50" s="207">
        <v>41</v>
      </c>
      <c r="C50" s="208">
        <v>41</v>
      </c>
      <c r="D50" s="209" t="s">
        <v>253</v>
      </c>
      <c r="E50" s="212" t="s">
        <v>254</v>
      </c>
      <c r="F50" s="210" t="s">
        <v>255</v>
      </c>
      <c r="G50" s="211">
        <v>40533</v>
      </c>
      <c r="H50" s="154" t="s">
        <v>164</v>
      </c>
      <c r="I50" s="153" t="s">
        <v>165</v>
      </c>
      <c r="J50" s="155"/>
      <c r="K50" s="155">
        <v>8.000000000000016</v>
      </c>
      <c r="L50" s="155">
        <v>8.000000000000016</v>
      </c>
      <c r="M50" s="155">
        <v>8.000000000000016</v>
      </c>
      <c r="N50" s="155">
        <v>8.000000000000016</v>
      </c>
      <c r="O50" s="155">
        <v>8.000000000000016</v>
      </c>
      <c r="P50" s="155">
        <v>8.000000000000016</v>
      </c>
      <c r="Q50" s="155"/>
      <c r="R50" s="155">
        <v>8.000000000000016</v>
      </c>
      <c r="S50" s="155">
        <v>8.000000000000016</v>
      </c>
      <c r="T50" s="155">
        <v>8.000000000000016</v>
      </c>
      <c r="U50" s="155">
        <v>8.000000000000016</v>
      </c>
      <c r="V50" s="155">
        <v>8.000000000000016</v>
      </c>
      <c r="W50" s="156">
        <v>8.000000000000016</v>
      </c>
      <c r="X50" s="155"/>
      <c r="Y50" s="155">
        <v>8.000000000000016</v>
      </c>
      <c r="Z50" s="155">
        <v>8.000000000000016</v>
      </c>
      <c r="AA50" s="155">
        <v>8.000000000000016</v>
      </c>
      <c r="AB50" s="155">
        <v>8.000000000000016</v>
      </c>
      <c r="AC50" s="155">
        <v>8.000000000000016</v>
      </c>
      <c r="AD50" s="155">
        <v>8.000000000000016</v>
      </c>
      <c r="AE50" s="155"/>
      <c r="AF50" s="155"/>
      <c r="AG50" s="155">
        <v>8.000000000000016</v>
      </c>
      <c r="AH50" s="155">
        <v>8.000000000000016</v>
      </c>
      <c r="AI50" s="155">
        <v>8.000000000000016</v>
      </c>
      <c r="AJ50" s="155">
        <v>8.000000000000016</v>
      </c>
      <c r="AK50" s="156">
        <v>8.000000000000016</v>
      </c>
      <c r="AL50" s="157"/>
      <c r="AM50" s="158">
        <v>8.000000000000016</v>
      </c>
      <c r="AN50" s="159"/>
      <c r="AO50" s="160">
        <f t="shared" si="13"/>
        <v>192.00000000000048</v>
      </c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>
        <v>8</v>
      </c>
      <c r="BB50" s="162">
        <v>1</v>
      </c>
      <c r="BC50" s="163">
        <f t="shared" si="14"/>
        <v>192.00000000000048</v>
      </c>
      <c r="BD50" s="163">
        <f t="shared" si="15"/>
        <v>0</v>
      </c>
      <c r="BE50" s="163">
        <f t="shared" si="16"/>
        <v>8</v>
      </c>
      <c r="BF50" s="161">
        <v>30</v>
      </c>
      <c r="BG50" s="161">
        <v>7</v>
      </c>
      <c r="BH50" s="161">
        <v>6</v>
      </c>
      <c r="BI50" s="161">
        <v>21</v>
      </c>
      <c r="BJ50" s="161"/>
      <c r="BK50" s="161"/>
      <c r="BL50" s="164">
        <f t="shared" si="17"/>
        <v>64</v>
      </c>
      <c r="BM50" s="164">
        <f t="shared" si="18"/>
        <v>125.25</v>
      </c>
      <c r="BN50" s="165"/>
      <c r="BO50" s="166"/>
    </row>
    <row r="51" spans="1:67" s="130" customFormat="1" ht="15">
      <c r="A51" s="129">
        <v>45</v>
      </c>
      <c r="B51" s="207">
        <v>42</v>
      </c>
      <c r="C51" s="208">
        <v>42</v>
      </c>
      <c r="D51" s="209" t="s">
        <v>256</v>
      </c>
      <c r="E51" s="212" t="s">
        <v>257</v>
      </c>
      <c r="F51" s="210" t="s">
        <v>258</v>
      </c>
      <c r="G51" s="211">
        <v>40680</v>
      </c>
      <c r="H51" s="154" t="s">
        <v>164</v>
      </c>
      <c r="I51" s="153" t="s">
        <v>165</v>
      </c>
      <c r="J51" s="155"/>
      <c r="K51" s="155"/>
      <c r="L51" s="155">
        <v>8.000000000000016</v>
      </c>
      <c r="M51" s="155">
        <v>4.000000000000008</v>
      </c>
      <c r="N51" s="155">
        <v>8.000000000000016</v>
      </c>
      <c r="O51" s="155">
        <v>8.000000000000016</v>
      </c>
      <c r="P51" s="155">
        <v>8.000000000000016</v>
      </c>
      <c r="Q51" s="155"/>
      <c r="R51" s="155"/>
      <c r="S51" s="155">
        <v>8.000000000000016</v>
      </c>
      <c r="T51" s="155">
        <v>8.000000000000016</v>
      </c>
      <c r="U51" s="155">
        <v>8.000000000000016</v>
      </c>
      <c r="V51" s="155">
        <v>8.000000000000016</v>
      </c>
      <c r="W51" s="156">
        <v>8.000000000000016</v>
      </c>
      <c r="X51" s="155"/>
      <c r="Y51" s="155"/>
      <c r="Z51" s="155">
        <v>8.000000000000016</v>
      </c>
      <c r="AA51" s="155">
        <v>8.000000000000016</v>
      </c>
      <c r="AB51" s="155">
        <v>8.000000000000016</v>
      </c>
      <c r="AC51" s="155">
        <v>8.000000000000016</v>
      </c>
      <c r="AD51" s="155">
        <v>8.000000000000016</v>
      </c>
      <c r="AE51" s="155"/>
      <c r="AF51" s="155"/>
      <c r="AG51" s="155">
        <v>8.000000000000016</v>
      </c>
      <c r="AH51" s="155">
        <v>8.000000000000016</v>
      </c>
      <c r="AI51" s="155">
        <v>4.000000000000008</v>
      </c>
      <c r="AJ51" s="155">
        <v>8.000000000000016</v>
      </c>
      <c r="AK51" s="156">
        <v>8.000000000000016</v>
      </c>
      <c r="AL51" s="157"/>
      <c r="AM51" s="158">
        <v>8.000000000000016</v>
      </c>
      <c r="AN51" s="159"/>
      <c r="AO51" s="160">
        <f t="shared" si="13"/>
        <v>160.00000000000034</v>
      </c>
      <c r="AP51" s="161">
        <v>8.000000000000016</v>
      </c>
      <c r="AQ51" s="161"/>
      <c r="AR51" s="161"/>
      <c r="AS51" s="161"/>
      <c r="AT51" s="161"/>
      <c r="AU51" s="161"/>
      <c r="AV51" s="161">
        <v>40.000000000000078</v>
      </c>
      <c r="AW51" s="161"/>
      <c r="AX51" s="161"/>
      <c r="AY51" s="161"/>
      <c r="AZ51" s="161"/>
      <c r="BA51" s="161"/>
      <c r="BB51" s="162">
        <v>1</v>
      </c>
      <c r="BC51" s="163">
        <f t="shared" si="14"/>
        <v>168.00000000000037</v>
      </c>
      <c r="BD51" s="163">
        <f t="shared" si="15"/>
        <v>0</v>
      </c>
      <c r="BE51" s="163">
        <f t="shared" si="16"/>
        <v>0</v>
      </c>
      <c r="BF51" s="161"/>
      <c r="BG51" s="161"/>
      <c r="BH51" s="161"/>
      <c r="BI51" s="161"/>
      <c r="BJ51" s="161"/>
      <c r="BK51" s="161"/>
      <c r="BL51" s="164">
        <f t="shared" si="17"/>
        <v>0</v>
      </c>
      <c r="BM51" s="164">
        <f t="shared" si="18"/>
        <v>0</v>
      </c>
      <c r="BN51" s="165"/>
      <c r="BO51" s="166"/>
    </row>
    <row r="52" spans="1:67" s="130" customFormat="1" ht="15">
      <c r="A52" s="129">
        <v>45</v>
      </c>
      <c r="B52" s="207">
        <v>43</v>
      </c>
      <c r="C52" s="208">
        <v>43</v>
      </c>
      <c r="D52" s="209" t="s">
        <v>259</v>
      </c>
      <c r="E52" s="212" t="s">
        <v>260</v>
      </c>
      <c r="F52" s="210" t="s">
        <v>255</v>
      </c>
      <c r="G52" s="211">
        <v>40946</v>
      </c>
      <c r="H52" s="154" t="s">
        <v>164</v>
      </c>
      <c r="I52" s="153" t="s">
        <v>165</v>
      </c>
      <c r="J52" s="155"/>
      <c r="K52" s="155">
        <v>8.000000000000016</v>
      </c>
      <c r="L52" s="155">
        <v>8.000000000000016</v>
      </c>
      <c r="M52" s="155">
        <v>8.000000000000016</v>
      </c>
      <c r="N52" s="155">
        <v>8.000000000000016</v>
      </c>
      <c r="O52" s="155">
        <v>8.000000000000016</v>
      </c>
      <c r="P52" s="155">
        <v>8.000000000000016</v>
      </c>
      <c r="Q52" s="155"/>
      <c r="R52" s="155">
        <v>8.000000000000016</v>
      </c>
      <c r="S52" s="155">
        <v>8.000000000000016</v>
      </c>
      <c r="T52" s="155">
        <v>8.000000000000016</v>
      </c>
      <c r="U52" s="155">
        <v>8.000000000000016</v>
      </c>
      <c r="V52" s="155">
        <v>8.000000000000016</v>
      </c>
      <c r="W52" s="156">
        <v>8.000000000000016</v>
      </c>
      <c r="X52" s="155"/>
      <c r="Y52" s="155">
        <v>8.000000000000016</v>
      </c>
      <c r="Z52" s="155">
        <v>8.000000000000016</v>
      </c>
      <c r="AA52" s="155">
        <v>8.000000000000016</v>
      </c>
      <c r="AB52" s="155">
        <v>8.000000000000016</v>
      </c>
      <c r="AC52" s="155">
        <v>8.000000000000016</v>
      </c>
      <c r="AD52" s="155">
        <v>8.000000000000016</v>
      </c>
      <c r="AE52" s="155"/>
      <c r="AF52" s="155">
        <v>8.000000000000016</v>
      </c>
      <c r="AG52" s="155">
        <v>8.000000000000016</v>
      </c>
      <c r="AH52" s="155">
        <v>8.000000000000016</v>
      </c>
      <c r="AI52" s="155">
        <v>8.000000000000016</v>
      </c>
      <c r="AJ52" s="155">
        <v>8.000000000000016</v>
      </c>
      <c r="AK52" s="156">
        <v>7.9500000000000162</v>
      </c>
      <c r="AL52" s="157"/>
      <c r="AM52" s="158">
        <v>8.000000000000016</v>
      </c>
      <c r="AN52" s="159"/>
      <c r="AO52" s="160">
        <f t="shared" si="13"/>
        <v>199.9500000000005</v>
      </c>
      <c r="AP52" s="161"/>
      <c r="AQ52" s="161"/>
      <c r="AR52" s="161"/>
      <c r="AS52" s="161"/>
      <c r="AT52" s="161"/>
      <c r="AU52" s="161"/>
      <c r="AV52" s="161"/>
      <c r="AW52" s="161"/>
      <c r="AX52" s="161"/>
      <c r="AY52" s="161">
        <v>0.05</v>
      </c>
      <c r="AZ52" s="161"/>
      <c r="BA52" s="161"/>
      <c r="BB52" s="162">
        <v>1</v>
      </c>
      <c r="BC52" s="163">
        <f t="shared" si="14"/>
        <v>199.9500000000005</v>
      </c>
      <c r="BD52" s="163">
        <f t="shared" si="15"/>
        <v>0</v>
      </c>
      <c r="BE52" s="163">
        <f t="shared" si="16"/>
        <v>0.05</v>
      </c>
      <c r="BF52" s="161">
        <v>31.75</v>
      </c>
      <c r="BG52" s="161">
        <v>6</v>
      </c>
      <c r="BH52" s="161">
        <v>4</v>
      </c>
      <c r="BI52" s="161">
        <v>14</v>
      </c>
      <c r="BJ52" s="161"/>
      <c r="BK52" s="161"/>
      <c r="BL52" s="164">
        <f t="shared" si="17"/>
        <v>55.75</v>
      </c>
      <c r="BM52" s="164">
        <f t="shared" si="18"/>
        <v>103.72499999999999</v>
      </c>
      <c r="BN52" s="165"/>
      <c r="BO52" s="166"/>
    </row>
    <row r="53" spans="1:67" s="130" customFormat="1" ht="15">
      <c r="A53" s="129">
        <v>45</v>
      </c>
      <c r="B53" s="207">
        <v>44</v>
      </c>
      <c r="C53" s="208">
        <v>44</v>
      </c>
      <c r="D53" s="209" t="s">
        <v>261</v>
      </c>
      <c r="E53" s="212" t="s">
        <v>262</v>
      </c>
      <c r="F53" s="210" t="s">
        <v>255</v>
      </c>
      <c r="G53" s="214"/>
      <c r="H53" s="154" t="s">
        <v>164</v>
      </c>
      <c r="I53" s="153" t="s">
        <v>165</v>
      </c>
      <c r="J53" s="155">
        <v>8.000000000000016</v>
      </c>
      <c r="K53" s="155"/>
      <c r="L53" s="155">
        <v>8.000000000000016</v>
      </c>
      <c r="M53" s="155">
        <v>8.000000000000016</v>
      </c>
      <c r="N53" s="155">
        <v>8.000000000000016</v>
      </c>
      <c r="O53" s="155">
        <v>8.000000000000016</v>
      </c>
      <c r="P53" s="155">
        <v>8.000000000000016</v>
      </c>
      <c r="Q53" s="155">
        <v>8.000000000000016</v>
      </c>
      <c r="R53" s="155"/>
      <c r="S53" s="155">
        <v>8.000000000000016</v>
      </c>
      <c r="T53" s="155">
        <v>8.000000000000016</v>
      </c>
      <c r="U53" s="155">
        <v>8.000000000000016</v>
      </c>
      <c r="V53" s="155">
        <v>8.000000000000016</v>
      </c>
      <c r="W53" s="156">
        <v>8.000000000000016</v>
      </c>
      <c r="X53" s="155">
        <v>8.000000000000016</v>
      </c>
      <c r="Y53" s="155"/>
      <c r="Z53" s="155">
        <v>8.000000000000016</v>
      </c>
      <c r="AA53" s="155">
        <v>8.000000000000016</v>
      </c>
      <c r="AB53" s="155">
        <v>8.000000000000016</v>
      </c>
      <c r="AC53" s="155">
        <v>8.000000000000016</v>
      </c>
      <c r="AD53" s="155">
        <v>8.000000000000016</v>
      </c>
      <c r="AE53" s="155"/>
      <c r="AF53" s="155"/>
      <c r="AG53" s="155">
        <v>8.000000000000016</v>
      </c>
      <c r="AH53" s="155">
        <v>8.000000000000016</v>
      </c>
      <c r="AI53" s="155">
        <v>4.000000000000008</v>
      </c>
      <c r="AJ53" s="155">
        <v>8.000000000000016</v>
      </c>
      <c r="AK53" s="156">
        <v>8.000000000000016</v>
      </c>
      <c r="AL53" s="157">
        <v>8.000000000000016</v>
      </c>
      <c r="AM53" s="158">
        <v>8.000000000000016</v>
      </c>
      <c r="AN53" s="159"/>
      <c r="AO53" s="160">
        <f t="shared" si="13"/>
        <v>196.00000000000048</v>
      </c>
      <c r="AP53" s="161">
        <v>4.000000000000008</v>
      </c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2">
        <v>1</v>
      </c>
      <c r="BC53" s="163">
        <f t="shared" si="14"/>
        <v>200.00000000000048</v>
      </c>
      <c r="BD53" s="163">
        <f t="shared" si="15"/>
        <v>0</v>
      </c>
      <c r="BE53" s="163">
        <f t="shared" si="16"/>
        <v>0</v>
      </c>
      <c r="BF53" s="161">
        <v>37</v>
      </c>
      <c r="BG53" s="161">
        <v>7</v>
      </c>
      <c r="BH53" s="161">
        <v>5.8666666666666671</v>
      </c>
      <c r="BI53" s="161">
        <v>21</v>
      </c>
      <c r="BJ53" s="161">
        <v>2</v>
      </c>
      <c r="BK53" s="161">
        <v>1</v>
      </c>
      <c r="BL53" s="164">
        <f t="shared" si="17"/>
        <v>73.866666666666674</v>
      </c>
      <c r="BM53" s="164">
        <f t="shared" si="18"/>
        <v>145.38333333333335</v>
      </c>
      <c r="BN53" s="165"/>
      <c r="BO53" s="166"/>
    </row>
    <row r="54" spans="1:67" s="130" customFormat="1" ht="15">
      <c r="A54" s="129">
        <v>45</v>
      </c>
      <c r="B54" s="207">
        <v>45</v>
      </c>
      <c r="C54" s="208">
        <v>45</v>
      </c>
      <c r="D54" s="209" t="s">
        <v>263</v>
      </c>
      <c r="E54" s="212" t="s">
        <v>264</v>
      </c>
      <c r="F54" s="210" t="s">
        <v>247</v>
      </c>
      <c r="G54" s="214"/>
      <c r="H54" s="154" t="s">
        <v>164</v>
      </c>
      <c r="I54" s="153" t="s">
        <v>165</v>
      </c>
      <c r="J54" s="155"/>
      <c r="K54" s="155"/>
      <c r="L54" s="155">
        <v>8.000000000000016</v>
      </c>
      <c r="M54" s="155">
        <v>8.000000000000016</v>
      </c>
      <c r="N54" s="155">
        <v>8.000000000000016</v>
      </c>
      <c r="O54" s="155">
        <v>8.000000000000016</v>
      </c>
      <c r="P54" s="155">
        <v>8.000000000000016</v>
      </c>
      <c r="Q54" s="155"/>
      <c r="R54" s="155"/>
      <c r="S54" s="155">
        <v>8.000000000000016</v>
      </c>
      <c r="T54" s="155">
        <v>8.000000000000016</v>
      </c>
      <c r="U54" s="155">
        <v>8.000000000000016</v>
      </c>
      <c r="V54" s="155">
        <v>8.000000000000016</v>
      </c>
      <c r="W54" s="156">
        <v>8.000000000000016</v>
      </c>
      <c r="X54" s="155"/>
      <c r="Y54" s="155"/>
      <c r="Z54" s="155">
        <v>8.000000000000016</v>
      </c>
      <c r="AA54" s="155">
        <v>8.000000000000016</v>
      </c>
      <c r="AB54" s="155">
        <v>8.000000000000016</v>
      </c>
      <c r="AC54" s="155">
        <v>8.000000000000016</v>
      </c>
      <c r="AD54" s="155">
        <v>4.000000000000008</v>
      </c>
      <c r="AE54" s="155"/>
      <c r="AF54" s="155"/>
      <c r="AG54" s="155">
        <v>8.000000000000016</v>
      </c>
      <c r="AH54" s="155">
        <v>8.000000000000016</v>
      </c>
      <c r="AI54" s="155">
        <v>8.000000000000016</v>
      </c>
      <c r="AJ54" s="155">
        <v>8.000000000000016</v>
      </c>
      <c r="AK54" s="156">
        <v>8.000000000000016</v>
      </c>
      <c r="AL54" s="157">
        <v>8.000000000000016</v>
      </c>
      <c r="AM54" s="158">
        <v>8.000000000000016</v>
      </c>
      <c r="AN54" s="159"/>
      <c r="AO54" s="160">
        <f t="shared" si="13"/>
        <v>172.0000000000004</v>
      </c>
      <c r="AP54" s="161">
        <v>4.000000000000008</v>
      </c>
      <c r="AQ54" s="161"/>
      <c r="AR54" s="161"/>
      <c r="AS54" s="161"/>
      <c r="AT54" s="161"/>
      <c r="AU54" s="161"/>
      <c r="AV54" s="161">
        <v>32.000000000000064</v>
      </c>
      <c r="AW54" s="161"/>
      <c r="AX54" s="161"/>
      <c r="AY54" s="161"/>
      <c r="AZ54" s="161"/>
      <c r="BA54" s="161"/>
      <c r="BB54" s="162">
        <v>1</v>
      </c>
      <c r="BC54" s="163">
        <f t="shared" si="14"/>
        <v>176.0000000000004</v>
      </c>
      <c r="BD54" s="163">
        <f t="shared" si="15"/>
        <v>0</v>
      </c>
      <c r="BE54" s="163">
        <f t="shared" si="16"/>
        <v>0</v>
      </c>
      <c r="BF54" s="161">
        <v>52.75</v>
      </c>
      <c r="BG54" s="161">
        <v>2</v>
      </c>
      <c r="BH54" s="161"/>
      <c r="BI54" s="161"/>
      <c r="BJ54" s="161">
        <v>2</v>
      </c>
      <c r="BK54" s="161"/>
      <c r="BL54" s="164">
        <f t="shared" si="17"/>
        <v>56.75</v>
      </c>
      <c r="BM54" s="164">
        <f t="shared" si="18"/>
        <v>89.025000000000006</v>
      </c>
      <c r="BN54" s="165"/>
      <c r="BO54" s="166"/>
    </row>
    <row r="55" spans="1:67" s="130" customFormat="1" ht="15">
      <c r="A55" s="129">
        <v>45</v>
      </c>
      <c r="B55" s="207">
        <v>46</v>
      </c>
      <c r="C55" s="208">
        <v>46</v>
      </c>
      <c r="D55" s="209" t="s">
        <v>265</v>
      </c>
      <c r="E55" s="212" t="s">
        <v>266</v>
      </c>
      <c r="F55" s="210" t="s">
        <v>247</v>
      </c>
      <c r="G55" s="211">
        <v>41169</v>
      </c>
      <c r="H55" s="154" t="s">
        <v>164</v>
      </c>
      <c r="I55" s="153" t="s">
        <v>165</v>
      </c>
      <c r="J55" s="155"/>
      <c r="K55" s="155"/>
      <c r="L55" s="155"/>
      <c r="M55" s="155">
        <v>8.000000000000016</v>
      </c>
      <c r="N55" s="155">
        <v>8.000000000000016</v>
      </c>
      <c r="O55" s="155">
        <v>8.000000000000016</v>
      </c>
      <c r="P55" s="155">
        <v>8.000000000000016</v>
      </c>
      <c r="Q55" s="155"/>
      <c r="R55" s="155"/>
      <c r="S55" s="155">
        <v>8.000000000000016</v>
      </c>
      <c r="T55" s="155">
        <v>8.000000000000016</v>
      </c>
      <c r="U55" s="155">
        <v>8.000000000000016</v>
      </c>
      <c r="V55" s="155">
        <v>8.000000000000016</v>
      </c>
      <c r="W55" s="156">
        <v>8.000000000000016</v>
      </c>
      <c r="X55" s="155">
        <v>8.000000000000016</v>
      </c>
      <c r="Y55" s="155"/>
      <c r="Z55" s="155">
        <v>8.000000000000016</v>
      </c>
      <c r="AA55" s="155">
        <v>8.000000000000016</v>
      </c>
      <c r="AB55" s="155">
        <v>8.000000000000016</v>
      </c>
      <c r="AC55" s="155">
        <v>8.000000000000016</v>
      </c>
      <c r="AD55" s="155">
        <v>4.000000000000008</v>
      </c>
      <c r="AE55" s="155"/>
      <c r="AF55" s="155"/>
      <c r="AG55" s="155">
        <v>8.000000000000016</v>
      </c>
      <c r="AH55" s="155">
        <v>8.000000000000016</v>
      </c>
      <c r="AI55" s="155"/>
      <c r="AJ55" s="155">
        <v>8.000000000000016</v>
      </c>
      <c r="AK55" s="156">
        <v>8.000000000000016</v>
      </c>
      <c r="AL55" s="157"/>
      <c r="AM55" s="158"/>
      <c r="AN55" s="159"/>
      <c r="AO55" s="160">
        <f t="shared" si="13"/>
        <v>148.00000000000031</v>
      </c>
      <c r="AP55" s="161">
        <v>12.000000000000025</v>
      </c>
      <c r="AQ55" s="161"/>
      <c r="AR55" s="161"/>
      <c r="AS55" s="161"/>
      <c r="AT55" s="161"/>
      <c r="AU55" s="161"/>
      <c r="AV55" s="161">
        <v>32.000000000000064</v>
      </c>
      <c r="AW55" s="161"/>
      <c r="AX55" s="161">
        <v>16.000000000000032</v>
      </c>
      <c r="AY55" s="161"/>
      <c r="AZ55" s="161"/>
      <c r="BA55" s="161"/>
      <c r="BB55" s="162">
        <v>1</v>
      </c>
      <c r="BC55" s="163">
        <f t="shared" si="14"/>
        <v>160.00000000000034</v>
      </c>
      <c r="BD55" s="163">
        <f t="shared" si="15"/>
        <v>0</v>
      </c>
      <c r="BE55" s="163">
        <f t="shared" si="16"/>
        <v>16.000000000000032</v>
      </c>
      <c r="BF55" s="161">
        <v>11.7</v>
      </c>
      <c r="BG55" s="161"/>
      <c r="BH55" s="161"/>
      <c r="BI55" s="161"/>
      <c r="BJ55" s="161">
        <v>2</v>
      </c>
      <c r="BK55" s="161"/>
      <c r="BL55" s="164">
        <f t="shared" si="17"/>
        <v>13.7</v>
      </c>
      <c r="BM55" s="164">
        <f t="shared" si="18"/>
        <v>23.549999999999997</v>
      </c>
      <c r="BN55" s="165"/>
      <c r="BO55" s="166"/>
    </row>
    <row r="56" spans="1:67" s="130" customFormat="1" ht="15">
      <c r="A56" s="129">
        <v>45</v>
      </c>
      <c r="B56" s="207">
        <v>47</v>
      </c>
      <c r="C56" s="208">
        <v>47</v>
      </c>
      <c r="D56" s="209" t="s">
        <v>267</v>
      </c>
      <c r="E56" s="212" t="s">
        <v>268</v>
      </c>
      <c r="F56" s="210" t="s">
        <v>247</v>
      </c>
      <c r="G56" s="211">
        <v>41214</v>
      </c>
      <c r="H56" s="154" t="s">
        <v>164</v>
      </c>
      <c r="I56" s="153" t="s">
        <v>165</v>
      </c>
      <c r="J56" s="155"/>
      <c r="K56" s="155"/>
      <c r="L56" s="155">
        <v>8.000000000000016</v>
      </c>
      <c r="M56" s="155">
        <v>8.000000000000016</v>
      </c>
      <c r="N56" s="155">
        <v>8.000000000000016</v>
      </c>
      <c r="O56" s="155">
        <v>8.000000000000016</v>
      </c>
      <c r="P56" s="155">
        <v>8.000000000000016</v>
      </c>
      <c r="Q56" s="155"/>
      <c r="R56" s="155"/>
      <c r="S56" s="155">
        <v>8.000000000000016</v>
      </c>
      <c r="T56" s="155">
        <v>8.000000000000016</v>
      </c>
      <c r="U56" s="155">
        <v>8.000000000000016</v>
      </c>
      <c r="V56" s="155">
        <v>8.000000000000016</v>
      </c>
      <c r="W56" s="156">
        <v>8.000000000000016</v>
      </c>
      <c r="X56" s="155"/>
      <c r="Y56" s="155"/>
      <c r="Z56" s="155">
        <v>8.000000000000016</v>
      </c>
      <c r="AA56" s="155">
        <v>8.000000000000016</v>
      </c>
      <c r="AB56" s="155">
        <v>8.000000000000016</v>
      </c>
      <c r="AC56" s="155">
        <v>8.000000000000016</v>
      </c>
      <c r="AD56" s="155">
        <v>8.000000000000016</v>
      </c>
      <c r="AE56" s="155"/>
      <c r="AF56" s="155"/>
      <c r="AG56" s="155">
        <v>8.000000000000016</v>
      </c>
      <c r="AH56" s="155">
        <v>8.000000000000016</v>
      </c>
      <c r="AI56" s="155">
        <v>8.000000000000016</v>
      </c>
      <c r="AJ56" s="155">
        <v>8.000000000000016</v>
      </c>
      <c r="AK56" s="156">
        <v>8.000000000000016</v>
      </c>
      <c r="AL56" s="157"/>
      <c r="AM56" s="158">
        <v>8.000000000000016</v>
      </c>
      <c r="AN56" s="159"/>
      <c r="AO56" s="160">
        <f t="shared" si="13"/>
        <v>168.0000000000004</v>
      </c>
      <c r="AP56" s="161"/>
      <c r="AQ56" s="161"/>
      <c r="AR56" s="161"/>
      <c r="AS56" s="161"/>
      <c r="AT56" s="161"/>
      <c r="AU56" s="161"/>
      <c r="AV56" s="161">
        <v>40.000000000000078</v>
      </c>
      <c r="AW56" s="161"/>
      <c r="AX56" s="161"/>
      <c r="AY56" s="161"/>
      <c r="AZ56" s="161"/>
      <c r="BA56" s="161"/>
      <c r="BB56" s="162">
        <v>1</v>
      </c>
      <c r="BC56" s="163">
        <f t="shared" si="14"/>
        <v>168.0000000000004</v>
      </c>
      <c r="BD56" s="163">
        <f t="shared" si="15"/>
        <v>0</v>
      </c>
      <c r="BE56" s="163">
        <f t="shared" si="16"/>
        <v>0</v>
      </c>
      <c r="BF56" s="161">
        <v>74.5</v>
      </c>
      <c r="BG56" s="161"/>
      <c r="BH56" s="161">
        <v>5.5</v>
      </c>
      <c r="BI56" s="161">
        <v>1</v>
      </c>
      <c r="BJ56" s="161">
        <v>4.5</v>
      </c>
      <c r="BK56" s="161">
        <v>1.5</v>
      </c>
      <c r="BL56" s="164">
        <f t="shared" si="17"/>
        <v>87</v>
      </c>
      <c r="BM56" s="164">
        <f t="shared" si="18"/>
        <v>144.69999999999999</v>
      </c>
      <c r="BN56" s="165"/>
      <c r="BO56" s="166"/>
    </row>
    <row r="57" spans="1:67" s="130" customFormat="1" ht="15">
      <c r="A57" s="129">
        <v>45</v>
      </c>
      <c r="B57" s="207">
        <v>48</v>
      </c>
      <c r="C57" s="208">
        <v>48</v>
      </c>
      <c r="D57" s="209" t="s">
        <v>269</v>
      </c>
      <c r="E57" s="212" t="s">
        <v>270</v>
      </c>
      <c r="F57" s="210" t="s">
        <v>244</v>
      </c>
      <c r="G57" s="214"/>
      <c r="H57" s="154" t="s">
        <v>164</v>
      </c>
      <c r="I57" s="153" t="s">
        <v>165</v>
      </c>
      <c r="J57" s="155">
        <v>8.000000000000016</v>
      </c>
      <c r="K57" s="155"/>
      <c r="L57" s="155">
        <v>8.000000000000016</v>
      </c>
      <c r="M57" s="155">
        <v>8.000000000000016</v>
      </c>
      <c r="N57" s="155">
        <v>8.000000000000016</v>
      </c>
      <c r="O57" s="155">
        <v>8.000000000000016</v>
      </c>
      <c r="P57" s="155">
        <v>8.000000000000016</v>
      </c>
      <c r="Q57" s="155">
        <v>8.000000000000016</v>
      </c>
      <c r="R57" s="155"/>
      <c r="S57" s="155">
        <v>8.000000000000016</v>
      </c>
      <c r="T57" s="155">
        <v>8.000000000000016</v>
      </c>
      <c r="U57" s="155">
        <v>8.000000000000016</v>
      </c>
      <c r="V57" s="155">
        <v>8.000000000000016</v>
      </c>
      <c r="W57" s="156">
        <v>8.000000000000016</v>
      </c>
      <c r="X57" s="155">
        <v>8.000000000000016</v>
      </c>
      <c r="Y57" s="155"/>
      <c r="Z57" s="155">
        <v>8.000000000000016</v>
      </c>
      <c r="AA57" s="155">
        <v>8.000000000000016</v>
      </c>
      <c r="AB57" s="155">
        <v>8.000000000000016</v>
      </c>
      <c r="AC57" s="155">
        <v>8.000000000000016</v>
      </c>
      <c r="AD57" s="155">
        <v>8.000000000000016</v>
      </c>
      <c r="AE57" s="155"/>
      <c r="AF57" s="155"/>
      <c r="AG57" s="155">
        <v>8.000000000000016</v>
      </c>
      <c r="AH57" s="155">
        <v>8.000000000000016</v>
      </c>
      <c r="AI57" s="155">
        <v>8.000000000000016</v>
      </c>
      <c r="AJ57" s="155">
        <v>8.000000000000016</v>
      </c>
      <c r="AK57" s="156">
        <v>8.000000000000016</v>
      </c>
      <c r="AL57" s="157">
        <v>8.000000000000016</v>
      </c>
      <c r="AM57" s="158">
        <v>8.000000000000016</v>
      </c>
      <c r="AN57" s="159"/>
      <c r="AO57" s="160">
        <f t="shared" si="13"/>
        <v>200.00000000000051</v>
      </c>
      <c r="AP57" s="161"/>
      <c r="AQ57" s="161"/>
      <c r="AR57" s="161"/>
      <c r="AS57" s="161"/>
      <c r="AT57" s="161"/>
      <c r="AU57" s="161"/>
      <c r="AV57" s="161">
        <v>8.000000000000016</v>
      </c>
      <c r="AW57" s="161"/>
      <c r="AX57" s="161"/>
      <c r="AY57" s="161"/>
      <c r="AZ57" s="161"/>
      <c r="BA57" s="161"/>
      <c r="BB57" s="162">
        <v>1</v>
      </c>
      <c r="BC57" s="163">
        <f t="shared" si="14"/>
        <v>200.00000000000051</v>
      </c>
      <c r="BD57" s="163">
        <f t="shared" si="15"/>
        <v>0</v>
      </c>
      <c r="BE57" s="163">
        <f t="shared" si="16"/>
        <v>0</v>
      </c>
      <c r="BF57" s="161">
        <v>34.5</v>
      </c>
      <c r="BG57" s="161"/>
      <c r="BH57" s="161"/>
      <c r="BI57" s="161"/>
      <c r="BJ57" s="161">
        <v>2</v>
      </c>
      <c r="BK57" s="161"/>
      <c r="BL57" s="164">
        <f t="shared" si="17"/>
        <v>36.5</v>
      </c>
      <c r="BM57" s="164">
        <f t="shared" si="18"/>
        <v>57.75</v>
      </c>
      <c r="BN57" s="165"/>
      <c r="BO57" s="166"/>
    </row>
    <row r="58" spans="1:67" s="130" customFormat="1" ht="15">
      <c r="A58" s="129">
        <v>45</v>
      </c>
      <c r="B58" s="207">
        <v>49</v>
      </c>
      <c r="C58" s="208">
        <v>49</v>
      </c>
      <c r="D58" s="209" t="s">
        <v>271</v>
      </c>
      <c r="E58" s="212" t="s">
        <v>272</v>
      </c>
      <c r="F58" s="210" t="s">
        <v>273</v>
      </c>
      <c r="G58" s="214"/>
      <c r="H58" s="154" t="s">
        <v>164</v>
      </c>
      <c r="I58" s="153" t="s">
        <v>165</v>
      </c>
      <c r="J58" s="155"/>
      <c r="K58" s="155"/>
      <c r="L58" s="155">
        <v>8.000000000000016</v>
      </c>
      <c r="M58" s="155">
        <v>8.000000000000016</v>
      </c>
      <c r="N58" s="155">
        <v>8.000000000000016</v>
      </c>
      <c r="O58" s="155">
        <v>8.000000000000016</v>
      </c>
      <c r="P58" s="155">
        <v>8.000000000000016</v>
      </c>
      <c r="Q58" s="155"/>
      <c r="R58" s="155"/>
      <c r="S58" s="155">
        <v>8.000000000000016</v>
      </c>
      <c r="T58" s="155">
        <v>8.000000000000016</v>
      </c>
      <c r="U58" s="155">
        <v>8.000000000000016</v>
      </c>
      <c r="V58" s="155">
        <v>8.000000000000016</v>
      </c>
      <c r="W58" s="156">
        <v>8.000000000000016</v>
      </c>
      <c r="X58" s="155"/>
      <c r="Y58" s="155"/>
      <c r="Z58" s="155">
        <v>8.000000000000016</v>
      </c>
      <c r="AA58" s="155">
        <v>8.000000000000016</v>
      </c>
      <c r="AB58" s="155">
        <v>8.000000000000016</v>
      </c>
      <c r="AC58" s="155">
        <v>8.000000000000016</v>
      </c>
      <c r="AD58" s="155">
        <v>8.000000000000016</v>
      </c>
      <c r="AE58" s="155"/>
      <c r="AF58" s="155"/>
      <c r="AG58" s="155">
        <v>8.000000000000016</v>
      </c>
      <c r="AH58" s="155">
        <v>8.000000000000016</v>
      </c>
      <c r="AI58" s="155">
        <v>8.000000000000016</v>
      </c>
      <c r="AJ58" s="155">
        <v>8.000000000000016</v>
      </c>
      <c r="AK58" s="156">
        <v>8.000000000000016</v>
      </c>
      <c r="AL58" s="157"/>
      <c r="AM58" s="158">
        <v>8.000000000000016</v>
      </c>
      <c r="AN58" s="159"/>
      <c r="AO58" s="160">
        <f t="shared" si="13"/>
        <v>168.0000000000004</v>
      </c>
      <c r="AP58" s="161"/>
      <c r="AQ58" s="161"/>
      <c r="AR58" s="161"/>
      <c r="AS58" s="161"/>
      <c r="AT58" s="161"/>
      <c r="AU58" s="161"/>
      <c r="AV58" s="161">
        <v>40.000000000000078</v>
      </c>
      <c r="AW58" s="161"/>
      <c r="AX58" s="161"/>
      <c r="AY58" s="161"/>
      <c r="AZ58" s="161"/>
      <c r="BA58" s="161"/>
      <c r="BB58" s="162">
        <v>1</v>
      </c>
      <c r="BC58" s="163">
        <f t="shared" si="14"/>
        <v>168.0000000000004</v>
      </c>
      <c r="BD58" s="163">
        <f t="shared" si="15"/>
        <v>0</v>
      </c>
      <c r="BE58" s="163">
        <f t="shared" si="16"/>
        <v>0</v>
      </c>
      <c r="BF58" s="161"/>
      <c r="BG58" s="161"/>
      <c r="BH58" s="161"/>
      <c r="BI58" s="161"/>
      <c r="BJ58" s="161"/>
      <c r="BK58" s="161"/>
      <c r="BL58" s="164">
        <f t="shared" si="17"/>
        <v>0</v>
      </c>
      <c r="BM58" s="164">
        <f t="shared" si="18"/>
        <v>0</v>
      </c>
      <c r="BN58" s="165"/>
      <c r="BO58" s="166"/>
    </row>
    <row r="59" spans="1:67" s="130" customFormat="1" ht="15">
      <c r="A59" s="129">
        <v>45</v>
      </c>
      <c r="B59" s="207">
        <v>50</v>
      </c>
      <c r="C59" s="208">
        <v>50</v>
      </c>
      <c r="D59" s="209" t="s">
        <v>274</v>
      </c>
      <c r="E59" s="212" t="s">
        <v>275</v>
      </c>
      <c r="F59" s="210" t="s">
        <v>247</v>
      </c>
      <c r="G59" s="214"/>
      <c r="H59" s="154" t="s">
        <v>164</v>
      </c>
      <c r="I59" s="153" t="s">
        <v>165</v>
      </c>
      <c r="J59" s="155">
        <v>8.000000000000016</v>
      </c>
      <c r="K59" s="155"/>
      <c r="L59" s="155">
        <v>8.000000000000016</v>
      </c>
      <c r="M59" s="155">
        <v>8.000000000000016</v>
      </c>
      <c r="N59" s="155">
        <v>8.000000000000016</v>
      </c>
      <c r="O59" s="155">
        <v>8.000000000000016</v>
      </c>
      <c r="P59" s="155">
        <v>8.000000000000016</v>
      </c>
      <c r="Q59" s="155"/>
      <c r="R59" s="155"/>
      <c r="S59" s="155">
        <v>8.000000000000016</v>
      </c>
      <c r="T59" s="155">
        <v>8.000000000000016</v>
      </c>
      <c r="U59" s="155">
        <v>8.000000000000016</v>
      </c>
      <c r="V59" s="155">
        <v>8.000000000000016</v>
      </c>
      <c r="W59" s="156">
        <v>8.000000000000016</v>
      </c>
      <c r="X59" s="155">
        <v>8.000000000000016</v>
      </c>
      <c r="Y59" s="155"/>
      <c r="Z59" s="155">
        <v>8.000000000000016</v>
      </c>
      <c r="AA59" s="155">
        <v>8.000000000000016</v>
      </c>
      <c r="AB59" s="155">
        <v>4.000000000000008</v>
      </c>
      <c r="AC59" s="155">
        <v>8.000000000000016</v>
      </c>
      <c r="AD59" s="155">
        <v>8.000000000000016</v>
      </c>
      <c r="AE59" s="155"/>
      <c r="AF59" s="155"/>
      <c r="AG59" s="155">
        <v>8.000000000000016</v>
      </c>
      <c r="AH59" s="155">
        <v>8.000000000000016</v>
      </c>
      <c r="AI59" s="155">
        <v>8.000000000000016</v>
      </c>
      <c r="AJ59" s="155">
        <v>8.000000000000016</v>
      </c>
      <c r="AK59" s="156">
        <v>8.000000000000016</v>
      </c>
      <c r="AL59" s="157"/>
      <c r="AM59" s="158">
        <v>8.000000000000016</v>
      </c>
      <c r="AN59" s="159"/>
      <c r="AO59" s="160">
        <f t="shared" si="13"/>
        <v>180.00000000000043</v>
      </c>
      <c r="AP59" s="161">
        <v>4.000000000000008</v>
      </c>
      <c r="AQ59" s="161"/>
      <c r="AR59" s="161"/>
      <c r="AS59" s="161"/>
      <c r="AT59" s="161"/>
      <c r="AU59" s="161"/>
      <c r="AV59" s="161">
        <v>24.00000000000005</v>
      </c>
      <c r="AW59" s="161"/>
      <c r="AX59" s="161"/>
      <c r="AY59" s="161"/>
      <c r="AZ59" s="161"/>
      <c r="BA59" s="161"/>
      <c r="BB59" s="162">
        <v>1</v>
      </c>
      <c r="BC59" s="163">
        <f t="shared" si="14"/>
        <v>184.00000000000043</v>
      </c>
      <c r="BD59" s="163">
        <f t="shared" si="15"/>
        <v>0</v>
      </c>
      <c r="BE59" s="163">
        <f t="shared" si="16"/>
        <v>0</v>
      </c>
      <c r="BF59" s="161">
        <v>43.716666666666669</v>
      </c>
      <c r="BG59" s="161"/>
      <c r="BH59" s="161"/>
      <c r="BI59" s="161"/>
      <c r="BJ59" s="161">
        <v>5.5</v>
      </c>
      <c r="BK59" s="161"/>
      <c r="BL59" s="164">
        <f t="shared" si="17"/>
        <v>49.216666666666669</v>
      </c>
      <c r="BM59" s="164">
        <f t="shared" si="18"/>
        <v>82.075000000000003</v>
      </c>
      <c r="BN59" s="165"/>
      <c r="BO59" s="166"/>
    </row>
    <row r="60" spans="1:67" s="130" customFormat="1" ht="15">
      <c r="A60" s="129">
        <v>45</v>
      </c>
      <c r="B60" s="207">
        <v>51</v>
      </c>
      <c r="C60" s="208">
        <v>51</v>
      </c>
      <c r="D60" s="209" t="s">
        <v>276</v>
      </c>
      <c r="E60" s="212" t="s">
        <v>277</v>
      </c>
      <c r="F60" s="210" t="s">
        <v>273</v>
      </c>
      <c r="G60" s="214"/>
      <c r="H60" s="154" t="s">
        <v>164</v>
      </c>
      <c r="I60" s="153" t="s">
        <v>165</v>
      </c>
      <c r="J60" s="155"/>
      <c r="K60" s="155"/>
      <c r="L60" s="155">
        <v>8.000000000000016</v>
      </c>
      <c r="M60" s="155">
        <v>8.000000000000016</v>
      </c>
      <c r="N60" s="155">
        <v>8.000000000000016</v>
      </c>
      <c r="O60" s="155">
        <v>8.000000000000016</v>
      </c>
      <c r="P60" s="155">
        <v>8.000000000000016</v>
      </c>
      <c r="Q60" s="155"/>
      <c r="R60" s="155"/>
      <c r="S60" s="155">
        <v>8.000000000000016</v>
      </c>
      <c r="T60" s="155">
        <v>8.000000000000016</v>
      </c>
      <c r="U60" s="155">
        <v>8.000000000000016</v>
      </c>
      <c r="V60" s="155">
        <v>8.000000000000016</v>
      </c>
      <c r="W60" s="156">
        <v>8.000000000000016</v>
      </c>
      <c r="X60" s="155"/>
      <c r="Y60" s="155"/>
      <c r="Z60" s="155">
        <v>8.000000000000016</v>
      </c>
      <c r="AA60" s="155">
        <v>8.000000000000016</v>
      </c>
      <c r="AB60" s="155">
        <v>8.000000000000016</v>
      </c>
      <c r="AC60" s="155">
        <v>8.000000000000016</v>
      </c>
      <c r="AD60" s="155">
        <v>8.000000000000016</v>
      </c>
      <c r="AE60" s="155"/>
      <c r="AF60" s="155"/>
      <c r="AG60" s="155">
        <v>8.000000000000016</v>
      </c>
      <c r="AH60" s="155">
        <v>8.000000000000016</v>
      </c>
      <c r="AI60" s="155">
        <v>8.000000000000016</v>
      </c>
      <c r="AJ60" s="155">
        <v>8.000000000000016</v>
      </c>
      <c r="AK60" s="156">
        <v>8.000000000000016</v>
      </c>
      <c r="AL60" s="157"/>
      <c r="AM60" s="158">
        <v>8.000000000000016</v>
      </c>
      <c r="AN60" s="159"/>
      <c r="AO60" s="160">
        <f t="shared" si="13"/>
        <v>168.0000000000004</v>
      </c>
      <c r="AP60" s="161"/>
      <c r="AQ60" s="161"/>
      <c r="AR60" s="161"/>
      <c r="AS60" s="161"/>
      <c r="AT60" s="161"/>
      <c r="AU60" s="161"/>
      <c r="AV60" s="161">
        <v>40.000000000000078</v>
      </c>
      <c r="AW60" s="161"/>
      <c r="AX60" s="161"/>
      <c r="AY60" s="161"/>
      <c r="AZ60" s="161"/>
      <c r="BA60" s="161"/>
      <c r="BB60" s="162">
        <v>1</v>
      </c>
      <c r="BC60" s="163">
        <f t="shared" si="14"/>
        <v>168.0000000000004</v>
      </c>
      <c r="BD60" s="163">
        <f t="shared" si="15"/>
        <v>0</v>
      </c>
      <c r="BE60" s="163">
        <f t="shared" si="16"/>
        <v>0</v>
      </c>
      <c r="BF60" s="161"/>
      <c r="BG60" s="161"/>
      <c r="BH60" s="161"/>
      <c r="BI60" s="161"/>
      <c r="BJ60" s="161"/>
      <c r="BK60" s="161"/>
      <c r="BL60" s="164">
        <f t="shared" si="17"/>
        <v>0</v>
      </c>
      <c r="BM60" s="164">
        <f t="shared" si="18"/>
        <v>0</v>
      </c>
      <c r="BN60" s="165"/>
      <c r="BO60" s="166"/>
    </row>
    <row r="61" spans="1:67" s="130" customFormat="1" ht="15">
      <c r="A61" s="129">
        <v>45</v>
      </c>
      <c r="B61" s="207">
        <v>52</v>
      </c>
      <c r="C61" s="208">
        <v>52</v>
      </c>
      <c r="D61" s="209" t="s">
        <v>278</v>
      </c>
      <c r="E61" s="212" t="s">
        <v>279</v>
      </c>
      <c r="F61" s="210" t="s">
        <v>247</v>
      </c>
      <c r="G61" s="214"/>
      <c r="H61" s="154" t="s">
        <v>164</v>
      </c>
      <c r="I61" s="153" t="s">
        <v>165</v>
      </c>
      <c r="J61" s="155">
        <v>8.000000000000016</v>
      </c>
      <c r="K61" s="155"/>
      <c r="L61" s="155">
        <v>8.000000000000016</v>
      </c>
      <c r="M61" s="155">
        <v>8.000000000000016</v>
      </c>
      <c r="N61" s="155">
        <v>8.000000000000016</v>
      </c>
      <c r="O61" s="155">
        <v>8.000000000000016</v>
      </c>
      <c r="P61" s="155">
        <v>8.000000000000016</v>
      </c>
      <c r="Q61" s="155"/>
      <c r="R61" s="155"/>
      <c r="S61" s="155">
        <v>8.000000000000016</v>
      </c>
      <c r="T61" s="155">
        <v>8.000000000000016</v>
      </c>
      <c r="U61" s="155"/>
      <c r="V61" s="155">
        <v>8.000000000000016</v>
      </c>
      <c r="W61" s="156">
        <v>8.000000000000016</v>
      </c>
      <c r="X61" s="155"/>
      <c r="Y61" s="155"/>
      <c r="Z61" s="155">
        <v>8.000000000000016</v>
      </c>
      <c r="AA61" s="155">
        <v>8.000000000000016</v>
      </c>
      <c r="AB61" s="155"/>
      <c r="AC61" s="155">
        <v>8.000000000000016</v>
      </c>
      <c r="AD61" s="155">
        <v>8.000000000000016</v>
      </c>
      <c r="AE61" s="155"/>
      <c r="AF61" s="155"/>
      <c r="AG61" s="155">
        <v>8.000000000000016</v>
      </c>
      <c r="AH61" s="155">
        <v>8.000000000000016</v>
      </c>
      <c r="AI61" s="155">
        <v>8.000000000000016</v>
      </c>
      <c r="AJ61" s="155">
        <v>8.000000000000016</v>
      </c>
      <c r="AK61" s="156">
        <v>8.000000000000016</v>
      </c>
      <c r="AL61" s="157">
        <v>8.000000000000016</v>
      </c>
      <c r="AM61" s="158">
        <v>8.000000000000016</v>
      </c>
      <c r="AN61" s="159"/>
      <c r="AO61" s="160">
        <f t="shared" si="13"/>
        <v>168.0000000000004</v>
      </c>
      <c r="AP61" s="161">
        <v>16.000000000000032</v>
      </c>
      <c r="AQ61" s="161"/>
      <c r="AR61" s="161"/>
      <c r="AS61" s="161"/>
      <c r="AT61" s="161"/>
      <c r="AU61" s="161"/>
      <c r="AV61" s="161">
        <v>24.00000000000005</v>
      </c>
      <c r="AW61" s="161"/>
      <c r="AX61" s="161"/>
      <c r="AY61" s="161"/>
      <c r="AZ61" s="161"/>
      <c r="BA61" s="161"/>
      <c r="BB61" s="162">
        <v>1</v>
      </c>
      <c r="BC61" s="163">
        <f t="shared" si="14"/>
        <v>184.00000000000043</v>
      </c>
      <c r="BD61" s="163">
        <f t="shared" si="15"/>
        <v>0</v>
      </c>
      <c r="BE61" s="163">
        <f t="shared" si="16"/>
        <v>0</v>
      </c>
      <c r="BF61" s="161">
        <v>18.533333333333331</v>
      </c>
      <c r="BG61" s="161"/>
      <c r="BH61" s="161"/>
      <c r="BI61" s="161"/>
      <c r="BJ61" s="161">
        <v>2</v>
      </c>
      <c r="BK61" s="161"/>
      <c r="BL61" s="164">
        <f t="shared" si="17"/>
        <v>20.533333333333331</v>
      </c>
      <c r="BM61" s="164">
        <f t="shared" si="18"/>
        <v>33.799999999999997</v>
      </c>
      <c r="BN61" s="165"/>
      <c r="BO61" s="166"/>
    </row>
    <row r="62" spans="1:67" s="130" customFormat="1" ht="15">
      <c r="A62" s="129">
        <v>45</v>
      </c>
      <c r="B62" s="207">
        <v>53</v>
      </c>
      <c r="C62" s="208">
        <v>53</v>
      </c>
      <c r="D62" s="209" t="s">
        <v>280</v>
      </c>
      <c r="E62" s="212" t="s">
        <v>281</v>
      </c>
      <c r="F62" s="210" t="s">
        <v>244</v>
      </c>
      <c r="G62" s="214"/>
      <c r="H62" s="154" t="s">
        <v>164</v>
      </c>
      <c r="I62" s="153" t="s">
        <v>165</v>
      </c>
      <c r="J62" s="155"/>
      <c r="K62" s="155"/>
      <c r="L62" s="155">
        <v>8.000000000000016</v>
      </c>
      <c r="M62" s="155">
        <v>8.000000000000016</v>
      </c>
      <c r="N62" s="155">
        <v>8.000000000000016</v>
      </c>
      <c r="O62" s="155">
        <v>8.000000000000016</v>
      </c>
      <c r="P62" s="155">
        <v>8.000000000000016</v>
      </c>
      <c r="Q62" s="155">
        <v>8.000000000000016</v>
      </c>
      <c r="R62" s="155"/>
      <c r="S62" s="155">
        <v>8.000000000000016</v>
      </c>
      <c r="T62" s="155">
        <v>8.000000000000016</v>
      </c>
      <c r="U62" s="155">
        <v>8.000000000000016</v>
      </c>
      <c r="V62" s="155"/>
      <c r="W62" s="156">
        <v>8.000000000000016</v>
      </c>
      <c r="X62" s="155">
        <v>8.000000000000016</v>
      </c>
      <c r="Y62" s="155"/>
      <c r="Z62" s="155">
        <v>8.000000000000016</v>
      </c>
      <c r="AA62" s="155">
        <v>8.000000000000016</v>
      </c>
      <c r="AB62" s="155">
        <v>8.000000000000016</v>
      </c>
      <c r="AC62" s="155">
        <v>8.000000000000016</v>
      </c>
      <c r="AD62" s="155">
        <v>8.000000000000016</v>
      </c>
      <c r="AE62" s="155"/>
      <c r="AF62" s="155"/>
      <c r="AG62" s="155">
        <v>8.000000000000016</v>
      </c>
      <c r="AH62" s="155">
        <v>8.000000000000016</v>
      </c>
      <c r="AI62" s="155">
        <v>8.000000000000016</v>
      </c>
      <c r="AJ62" s="155">
        <v>8.000000000000016</v>
      </c>
      <c r="AK62" s="156">
        <v>8.000000000000016</v>
      </c>
      <c r="AL62" s="157"/>
      <c r="AM62" s="158">
        <v>8.000000000000016</v>
      </c>
      <c r="AN62" s="159"/>
      <c r="AO62" s="160">
        <f t="shared" si="13"/>
        <v>176.00000000000043</v>
      </c>
      <c r="AP62" s="161">
        <v>8.000000000000016</v>
      </c>
      <c r="AQ62" s="161"/>
      <c r="AR62" s="161"/>
      <c r="AS62" s="161"/>
      <c r="AT62" s="161"/>
      <c r="AU62" s="161"/>
      <c r="AV62" s="161">
        <v>24.00000000000005</v>
      </c>
      <c r="AW62" s="161"/>
      <c r="AX62" s="161"/>
      <c r="AY62" s="161"/>
      <c r="AZ62" s="161"/>
      <c r="BA62" s="161"/>
      <c r="BB62" s="162">
        <v>1</v>
      </c>
      <c r="BC62" s="163">
        <f t="shared" si="14"/>
        <v>184.00000000000045</v>
      </c>
      <c r="BD62" s="163">
        <f t="shared" si="15"/>
        <v>0</v>
      </c>
      <c r="BE62" s="163">
        <f t="shared" si="16"/>
        <v>0</v>
      </c>
      <c r="BF62" s="161">
        <v>4.8166666666666664</v>
      </c>
      <c r="BG62" s="161"/>
      <c r="BH62" s="161"/>
      <c r="BI62" s="161"/>
      <c r="BJ62" s="161"/>
      <c r="BK62" s="161"/>
      <c r="BL62" s="164">
        <f t="shared" si="17"/>
        <v>4.8166666666666664</v>
      </c>
      <c r="BM62" s="164">
        <f t="shared" si="18"/>
        <v>7.2249999999999996</v>
      </c>
      <c r="BN62" s="165"/>
      <c r="BO62" s="166"/>
    </row>
    <row r="63" spans="1:67" s="130" customFormat="1" ht="15">
      <c r="A63" s="129">
        <v>45</v>
      </c>
      <c r="B63" s="207">
        <v>54</v>
      </c>
      <c r="C63" s="208">
        <v>54</v>
      </c>
      <c r="D63" s="209" t="s">
        <v>282</v>
      </c>
      <c r="E63" s="212" t="s">
        <v>283</v>
      </c>
      <c r="F63" s="210" t="s">
        <v>258</v>
      </c>
      <c r="G63" s="211">
        <v>39083</v>
      </c>
      <c r="H63" s="154" t="s">
        <v>164</v>
      </c>
      <c r="I63" s="153" t="s">
        <v>165</v>
      </c>
      <c r="J63" s="155"/>
      <c r="K63" s="155"/>
      <c r="L63" s="155">
        <v>8.000000000000016</v>
      </c>
      <c r="M63" s="155">
        <v>8.000000000000016</v>
      </c>
      <c r="N63" s="155">
        <v>8.000000000000016</v>
      </c>
      <c r="O63" s="155">
        <v>8.000000000000016</v>
      </c>
      <c r="P63" s="155">
        <v>8.000000000000016</v>
      </c>
      <c r="Q63" s="155"/>
      <c r="R63" s="155"/>
      <c r="S63" s="155">
        <v>8.000000000000016</v>
      </c>
      <c r="T63" s="155">
        <v>8.000000000000016</v>
      </c>
      <c r="U63" s="155">
        <v>8.000000000000016</v>
      </c>
      <c r="V63" s="155">
        <v>8.000000000000016</v>
      </c>
      <c r="W63" s="156">
        <v>8.000000000000016</v>
      </c>
      <c r="X63" s="155"/>
      <c r="Y63" s="155"/>
      <c r="Z63" s="155">
        <v>8.000000000000016</v>
      </c>
      <c r="AA63" s="155">
        <v>8.000000000000016</v>
      </c>
      <c r="AB63" s="155">
        <v>8.000000000000016</v>
      </c>
      <c r="AC63" s="155">
        <v>8.000000000000016</v>
      </c>
      <c r="AD63" s="155">
        <v>8.000000000000016</v>
      </c>
      <c r="AE63" s="155"/>
      <c r="AF63" s="155"/>
      <c r="AG63" s="155">
        <v>8.000000000000016</v>
      </c>
      <c r="AH63" s="155">
        <v>8.000000000000016</v>
      </c>
      <c r="AI63" s="155"/>
      <c r="AJ63" s="155"/>
      <c r="AK63" s="156"/>
      <c r="AL63" s="157"/>
      <c r="AM63" s="158">
        <v>8.000000000000016</v>
      </c>
      <c r="AN63" s="159"/>
      <c r="AO63" s="160">
        <f t="shared" si="13"/>
        <v>144.00000000000031</v>
      </c>
      <c r="AP63" s="161">
        <v>24.00000000000005</v>
      </c>
      <c r="AQ63" s="161"/>
      <c r="AR63" s="161"/>
      <c r="AS63" s="161"/>
      <c r="AT63" s="161"/>
      <c r="AU63" s="161"/>
      <c r="AV63" s="161">
        <v>40.000000000000078</v>
      </c>
      <c r="AW63" s="161"/>
      <c r="AX63" s="161"/>
      <c r="AY63" s="161"/>
      <c r="AZ63" s="161"/>
      <c r="BA63" s="161"/>
      <c r="BB63" s="162">
        <v>1</v>
      </c>
      <c r="BC63" s="163">
        <f t="shared" si="14"/>
        <v>168.00000000000037</v>
      </c>
      <c r="BD63" s="163">
        <f t="shared" si="15"/>
        <v>0</v>
      </c>
      <c r="BE63" s="163">
        <f t="shared" si="16"/>
        <v>0</v>
      </c>
      <c r="BF63" s="161"/>
      <c r="BG63" s="161"/>
      <c r="BH63" s="161"/>
      <c r="BI63" s="161"/>
      <c r="BJ63" s="161"/>
      <c r="BK63" s="161"/>
      <c r="BL63" s="164">
        <f t="shared" si="17"/>
        <v>0</v>
      </c>
      <c r="BM63" s="164">
        <f t="shared" si="18"/>
        <v>0</v>
      </c>
      <c r="BN63" s="165"/>
      <c r="BO63" s="166"/>
    </row>
    <row r="64" spans="1:67" s="130" customFormat="1" ht="15">
      <c r="A64" s="129">
        <v>45</v>
      </c>
      <c r="B64" s="207">
        <v>55</v>
      </c>
      <c r="C64" s="208">
        <v>55</v>
      </c>
      <c r="D64" s="209" t="s">
        <v>284</v>
      </c>
      <c r="E64" s="212" t="s">
        <v>285</v>
      </c>
      <c r="F64" s="210" t="s">
        <v>286</v>
      </c>
      <c r="G64" s="214"/>
      <c r="H64" s="154" t="s">
        <v>164</v>
      </c>
      <c r="I64" s="153" t="s">
        <v>165</v>
      </c>
      <c r="J64" s="155"/>
      <c r="K64" s="155"/>
      <c r="L64" s="155">
        <v>8.000000000000016</v>
      </c>
      <c r="M64" s="155">
        <v>8.000000000000016</v>
      </c>
      <c r="N64" s="155">
        <v>8.000000000000016</v>
      </c>
      <c r="O64" s="155">
        <v>8.000000000000016</v>
      </c>
      <c r="P64" s="155">
        <v>8.000000000000016</v>
      </c>
      <c r="Q64" s="155"/>
      <c r="R64" s="155"/>
      <c r="S64" s="155">
        <v>8.000000000000016</v>
      </c>
      <c r="T64" s="155">
        <v>8.000000000000016</v>
      </c>
      <c r="U64" s="155">
        <v>8.000000000000016</v>
      </c>
      <c r="V64" s="155">
        <v>8.000000000000016</v>
      </c>
      <c r="W64" s="156">
        <v>8.000000000000016</v>
      </c>
      <c r="X64" s="155"/>
      <c r="Y64" s="155"/>
      <c r="Z64" s="155">
        <v>8.000000000000016</v>
      </c>
      <c r="AA64" s="155">
        <v>8.000000000000016</v>
      </c>
      <c r="AB64" s="155">
        <v>8.000000000000016</v>
      </c>
      <c r="AC64" s="155">
        <v>8.000000000000016</v>
      </c>
      <c r="AD64" s="155">
        <v>8.000000000000016</v>
      </c>
      <c r="AE64" s="155"/>
      <c r="AF64" s="155"/>
      <c r="AG64" s="155">
        <v>8.000000000000016</v>
      </c>
      <c r="AH64" s="155">
        <v>8.000000000000016</v>
      </c>
      <c r="AI64" s="155"/>
      <c r="AJ64" s="155">
        <v>8.000000000000016</v>
      </c>
      <c r="AK64" s="156">
        <v>8.000000000000016</v>
      </c>
      <c r="AL64" s="157"/>
      <c r="AM64" s="158">
        <v>8.000000000000016</v>
      </c>
      <c r="AN64" s="159"/>
      <c r="AO64" s="160">
        <f t="shared" si="13"/>
        <v>160.00000000000037</v>
      </c>
      <c r="AP64" s="161">
        <v>8.000000000000016</v>
      </c>
      <c r="AQ64" s="161"/>
      <c r="AR64" s="161"/>
      <c r="AS64" s="161"/>
      <c r="AT64" s="161"/>
      <c r="AU64" s="161"/>
      <c r="AV64" s="161">
        <v>40.000000000000078</v>
      </c>
      <c r="AW64" s="161"/>
      <c r="AX64" s="161"/>
      <c r="AY64" s="161"/>
      <c r="AZ64" s="161"/>
      <c r="BA64" s="161"/>
      <c r="BB64" s="162">
        <v>1</v>
      </c>
      <c r="BC64" s="163">
        <f t="shared" si="14"/>
        <v>168.0000000000004</v>
      </c>
      <c r="BD64" s="163">
        <f t="shared" si="15"/>
        <v>0</v>
      </c>
      <c r="BE64" s="163">
        <f t="shared" si="16"/>
        <v>0</v>
      </c>
      <c r="BF64" s="161"/>
      <c r="BG64" s="161"/>
      <c r="BH64" s="161"/>
      <c r="BI64" s="161"/>
      <c r="BJ64" s="161"/>
      <c r="BK64" s="161"/>
      <c r="BL64" s="164">
        <f t="shared" si="17"/>
        <v>0</v>
      </c>
      <c r="BM64" s="164">
        <f t="shared" si="18"/>
        <v>0</v>
      </c>
      <c r="BN64" s="165"/>
      <c r="BO64" s="166"/>
    </row>
    <row r="65" spans="1:67" s="130" customFormat="1" ht="15">
      <c r="A65" s="129">
        <v>45</v>
      </c>
      <c r="B65" s="207">
        <v>56</v>
      </c>
      <c r="C65" s="208">
        <v>56</v>
      </c>
      <c r="D65" s="209" t="s">
        <v>287</v>
      </c>
      <c r="E65" s="212" t="s">
        <v>288</v>
      </c>
      <c r="F65" s="210" t="s">
        <v>255</v>
      </c>
      <c r="G65" s="211">
        <v>39238</v>
      </c>
      <c r="H65" s="154" t="s">
        <v>164</v>
      </c>
      <c r="I65" s="153" t="s">
        <v>165</v>
      </c>
      <c r="J65" s="155">
        <v>8.000000000000016</v>
      </c>
      <c r="K65" s="155"/>
      <c r="L65" s="155">
        <v>8.000000000000016</v>
      </c>
      <c r="M65" s="155">
        <v>8.000000000000016</v>
      </c>
      <c r="N65" s="155">
        <v>8.000000000000016</v>
      </c>
      <c r="O65" s="155">
        <v>8.000000000000016</v>
      </c>
      <c r="P65" s="155">
        <v>8.000000000000016</v>
      </c>
      <c r="Q65" s="155">
        <v>8.000000000000016</v>
      </c>
      <c r="R65" s="155"/>
      <c r="S65" s="155">
        <v>8.000000000000016</v>
      </c>
      <c r="T65" s="155">
        <v>8.000000000000016</v>
      </c>
      <c r="U65" s="155">
        <v>8.000000000000016</v>
      </c>
      <c r="V65" s="155">
        <v>8.000000000000016</v>
      </c>
      <c r="W65" s="156">
        <v>8.000000000000016</v>
      </c>
      <c r="X65" s="155">
        <v>8.000000000000016</v>
      </c>
      <c r="Y65" s="155"/>
      <c r="Z65" s="155">
        <v>8.000000000000016</v>
      </c>
      <c r="AA65" s="155">
        <v>8.000000000000016</v>
      </c>
      <c r="AB65" s="155">
        <v>8.000000000000016</v>
      </c>
      <c r="AC65" s="155">
        <v>8.000000000000016</v>
      </c>
      <c r="AD65" s="155">
        <v>8.000000000000016</v>
      </c>
      <c r="AE65" s="155">
        <v>8.000000000000016</v>
      </c>
      <c r="AF65" s="155"/>
      <c r="AG65" s="155">
        <v>8.000000000000016</v>
      </c>
      <c r="AH65" s="155">
        <v>8.000000000000016</v>
      </c>
      <c r="AI65" s="155">
        <v>8.000000000000016</v>
      </c>
      <c r="AJ65" s="155">
        <v>8.000000000000016</v>
      </c>
      <c r="AK65" s="156">
        <v>8.000000000000016</v>
      </c>
      <c r="AL65" s="157">
        <v>8.000000000000016</v>
      </c>
      <c r="AM65" s="158">
        <v>8.000000000000016</v>
      </c>
      <c r="AN65" s="159"/>
      <c r="AO65" s="160">
        <f t="shared" si="13"/>
        <v>208.00000000000054</v>
      </c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2">
        <v>1</v>
      </c>
      <c r="BC65" s="163">
        <f t="shared" si="14"/>
        <v>208.00000000000054</v>
      </c>
      <c r="BD65" s="163">
        <f t="shared" si="15"/>
        <v>0</v>
      </c>
      <c r="BE65" s="163">
        <f t="shared" si="16"/>
        <v>0</v>
      </c>
      <c r="BF65" s="161">
        <v>42</v>
      </c>
      <c r="BG65" s="161">
        <v>9</v>
      </c>
      <c r="BH65" s="161">
        <v>4</v>
      </c>
      <c r="BI65" s="161">
        <v>14</v>
      </c>
      <c r="BJ65" s="161">
        <v>3</v>
      </c>
      <c r="BK65" s="161"/>
      <c r="BL65" s="164">
        <f t="shared" si="17"/>
        <v>72</v>
      </c>
      <c r="BM65" s="164">
        <f t="shared" si="18"/>
        <v>133.94999999999999</v>
      </c>
      <c r="BN65" s="165"/>
      <c r="BO65" s="166"/>
    </row>
    <row r="66" spans="1:67" s="130" customFormat="1" ht="15">
      <c r="A66" s="129">
        <v>45</v>
      </c>
      <c r="B66" s="207">
        <v>57</v>
      </c>
      <c r="C66" s="208">
        <v>57</v>
      </c>
      <c r="D66" s="209" t="s">
        <v>289</v>
      </c>
      <c r="E66" s="212" t="s">
        <v>290</v>
      </c>
      <c r="F66" s="210" t="s">
        <v>241</v>
      </c>
      <c r="G66" s="211">
        <v>39412</v>
      </c>
      <c r="H66" s="154" t="s">
        <v>164</v>
      </c>
      <c r="I66" s="153" t="s">
        <v>165</v>
      </c>
      <c r="J66" s="155"/>
      <c r="K66" s="155"/>
      <c r="L66" s="155">
        <v>8.000000000000016</v>
      </c>
      <c r="M66" s="155">
        <v>8.000000000000016</v>
      </c>
      <c r="N66" s="155">
        <v>8.000000000000016</v>
      </c>
      <c r="O66" s="155">
        <v>8.000000000000016</v>
      </c>
      <c r="P66" s="155">
        <v>8.000000000000016</v>
      </c>
      <c r="Q66" s="155"/>
      <c r="R66" s="155"/>
      <c r="S66" s="155">
        <v>8.000000000000016</v>
      </c>
      <c r="T66" s="155">
        <v>8.000000000000016</v>
      </c>
      <c r="U66" s="155">
        <v>8.000000000000016</v>
      </c>
      <c r="V66" s="155">
        <v>8.000000000000016</v>
      </c>
      <c r="W66" s="156">
        <v>8.000000000000016</v>
      </c>
      <c r="X66" s="155"/>
      <c r="Y66" s="155"/>
      <c r="Z66" s="155">
        <v>8.000000000000016</v>
      </c>
      <c r="AA66" s="155">
        <v>8.000000000000016</v>
      </c>
      <c r="AB66" s="155">
        <v>8.000000000000016</v>
      </c>
      <c r="AC66" s="155">
        <v>8.000000000000016</v>
      </c>
      <c r="AD66" s="155">
        <v>8.000000000000016</v>
      </c>
      <c r="AE66" s="155"/>
      <c r="AF66" s="155"/>
      <c r="AG66" s="155">
        <v>8.000000000000016</v>
      </c>
      <c r="AH66" s="155">
        <v>8.000000000000016</v>
      </c>
      <c r="AI66" s="155">
        <v>8.000000000000016</v>
      </c>
      <c r="AJ66" s="155">
        <v>8.000000000000016</v>
      </c>
      <c r="AK66" s="156">
        <v>8.000000000000016</v>
      </c>
      <c r="AL66" s="157"/>
      <c r="AM66" s="158">
        <v>8.000000000000016</v>
      </c>
      <c r="AN66" s="159"/>
      <c r="AO66" s="160">
        <f t="shared" si="13"/>
        <v>168.0000000000004</v>
      </c>
      <c r="AP66" s="161"/>
      <c r="AQ66" s="161"/>
      <c r="AR66" s="161"/>
      <c r="AS66" s="161"/>
      <c r="AT66" s="161"/>
      <c r="AU66" s="161"/>
      <c r="AV66" s="161">
        <v>40.000000000000078</v>
      </c>
      <c r="AW66" s="161"/>
      <c r="AX66" s="161"/>
      <c r="AY66" s="161"/>
      <c r="AZ66" s="161"/>
      <c r="BA66" s="161"/>
      <c r="BB66" s="162">
        <v>1</v>
      </c>
      <c r="BC66" s="163">
        <f t="shared" si="14"/>
        <v>168.0000000000004</v>
      </c>
      <c r="BD66" s="163">
        <f t="shared" si="15"/>
        <v>0</v>
      </c>
      <c r="BE66" s="163">
        <f t="shared" si="16"/>
        <v>0</v>
      </c>
      <c r="BF66" s="161"/>
      <c r="BG66" s="161"/>
      <c r="BH66" s="161"/>
      <c r="BI66" s="161"/>
      <c r="BJ66" s="161"/>
      <c r="BK66" s="161"/>
      <c r="BL66" s="164">
        <f t="shared" si="17"/>
        <v>0</v>
      </c>
      <c r="BM66" s="164">
        <f t="shared" si="18"/>
        <v>0</v>
      </c>
      <c r="BN66" s="165"/>
      <c r="BO66" s="166"/>
    </row>
    <row r="67" spans="1:67" s="130" customFormat="1" ht="15">
      <c r="A67" s="129">
        <v>45</v>
      </c>
      <c r="B67" s="207">
        <v>58</v>
      </c>
      <c r="C67" s="208">
        <v>58</v>
      </c>
      <c r="D67" s="209" t="s">
        <v>291</v>
      </c>
      <c r="E67" s="212" t="s">
        <v>292</v>
      </c>
      <c r="F67" s="210" t="s">
        <v>293</v>
      </c>
      <c r="G67" s="214"/>
      <c r="H67" s="154" t="s">
        <v>164</v>
      </c>
      <c r="I67" s="153" t="s">
        <v>165</v>
      </c>
      <c r="J67" s="155"/>
      <c r="K67" s="155"/>
      <c r="L67" s="155">
        <v>8.000000000000016</v>
      </c>
      <c r="M67" s="155">
        <v>8.000000000000016</v>
      </c>
      <c r="N67" s="155">
        <v>8.000000000000016</v>
      </c>
      <c r="O67" s="155">
        <v>8.000000000000016</v>
      </c>
      <c r="P67" s="155">
        <v>8.000000000000016</v>
      </c>
      <c r="Q67" s="155"/>
      <c r="R67" s="155"/>
      <c r="S67" s="155">
        <v>8.000000000000016</v>
      </c>
      <c r="T67" s="155">
        <v>8.000000000000016</v>
      </c>
      <c r="U67" s="155">
        <v>8.000000000000016</v>
      </c>
      <c r="V67" s="155">
        <v>8.000000000000016</v>
      </c>
      <c r="W67" s="156">
        <v>8.000000000000016</v>
      </c>
      <c r="X67" s="155"/>
      <c r="Y67" s="155"/>
      <c r="Z67" s="155">
        <v>8.000000000000016</v>
      </c>
      <c r="AA67" s="155">
        <v>8.000000000000016</v>
      </c>
      <c r="AB67" s="155">
        <v>8.000000000000016</v>
      </c>
      <c r="AC67" s="155">
        <v>8.000000000000016</v>
      </c>
      <c r="AD67" s="155">
        <v>8.000000000000016</v>
      </c>
      <c r="AE67" s="155"/>
      <c r="AF67" s="155"/>
      <c r="AG67" s="155">
        <v>8.000000000000016</v>
      </c>
      <c r="AH67" s="155">
        <v>8.000000000000016</v>
      </c>
      <c r="AI67" s="155">
        <v>8.000000000000016</v>
      </c>
      <c r="AJ67" s="155">
        <v>8.000000000000016</v>
      </c>
      <c r="AK67" s="156">
        <v>8.000000000000016</v>
      </c>
      <c r="AL67" s="157"/>
      <c r="AM67" s="158">
        <v>8.000000000000016</v>
      </c>
      <c r="AN67" s="159"/>
      <c r="AO67" s="160">
        <f t="shared" si="13"/>
        <v>168.0000000000004</v>
      </c>
      <c r="AP67" s="161"/>
      <c r="AQ67" s="161"/>
      <c r="AR67" s="161"/>
      <c r="AS67" s="161"/>
      <c r="AT67" s="161"/>
      <c r="AU67" s="161"/>
      <c r="AV67" s="161">
        <v>40.000000000000078</v>
      </c>
      <c r="AW67" s="161"/>
      <c r="AX67" s="161"/>
      <c r="AY67" s="161"/>
      <c r="AZ67" s="161"/>
      <c r="BA67" s="161"/>
      <c r="BB67" s="162">
        <v>1</v>
      </c>
      <c r="BC67" s="163">
        <f t="shared" si="14"/>
        <v>168.0000000000004</v>
      </c>
      <c r="BD67" s="163">
        <f t="shared" si="15"/>
        <v>0</v>
      </c>
      <c r="BE67" s="163">
        <f t="shared" si="16"/>
        <v>0</v>
      </c>
      <c r="BF67" s="161"/>
      <c r="BG67" s="161"/>
      <c r="BH67" s="161"/>
      <c r="BI67" s="161"/>
      <c r="BJ67" s="161"/>
      <c r="BK67" s="161"/>
      <c r="BL67" s="164">
        <f t="shared" si="17"/>
        <v>0</v>
      </c>
      <c r="BM67" s="164">
        <f t="shared" si="18"/>
        <v>0</v>
      </c>
      <c r="BN67" s="165"/>
      <c r="BO67" s="166"/>
    </row>
    <row r="68" spans="1:67" s="130" customFormat="1" ht="15">
      <c r="A68" s="129">
        <v>45</v>
      </c>
      <c r="B68" s="207">
        <v>59</v>
      </c>
      <c r="C68" s="208">
        <v>59</v>
      </c>
      <c r="D68" s="215" t="s">
        <v>294</v>
      </c>
      <c r="E68" s="216" t="s">
        <v>295</v>
      </c>
      <c r="F68" s="217" t="s">
        <v>258</v>
      </c>
      <c r="G68" s="214"/>
      <c r="H68" s="154" t="s">
        <v>164</v>
      </c>
      <c r="I68" s="153" t="s">
        <v>165</v>
      </c>
      <c r="J68" s="155"/>
      <c r="K68" s="155"/>
      <c r="L68" s="155">
        <v>8.000000000000016</v>
      </c>
      <c r="M68" s="155">
        <v>8.000000000000016</v>
      </c>
      <c r="N68" s="155">
        <v>8.000000000000016</v>
      </c>
      <c r="O68" s="155">
        <v>8.000000000000016</v>
      </c>
      <c r="P68" s="155">
        <v>8.000000000000016</v>
      </c>
      <c r="Q68" s="155"/>
      <c r="R68" s="155"/>
      <c r="S68" s="155">
        <v>8.000000000000016</v>
      </c>
      <c r="T68" s="155">
        <v>8.000000000000016</v>
      </c>
      <c r="U68" s="155">
        <v>8.000000000000016</v>
      </c>
      <c r="V68" s="155">
        <v>8.000000000000016</v>
      </c>
      <c r="W68" s="156">
        <v>8.000000000000016</v>
      </c>
      <c r="X68" s="155"/>
      <c r="Y68" s="155"/>
      <c r="Z68" s="155">
        <v>8.000000000000016</v>
      </c>
      <c r="AA68" s="155">
        <v>8.000000000000016</v>
      </c>
      <c r="AB68" s="155">
        <v>8.000000000000016</v>
      </c>
      <c r="AC68" s="155">
        <v>8.000000000000016</v>
      </c>
      <c r="AD68" s="155">
        <v>8.000000000000016</v>
      </c>
      <c r="AE68" s="155"/>
      <c r="AF68" s="155"/>
      <c r="AG68" s="155">
        <v>8.000000000000016</v>
      </c>
      <c r="AH68" s="155">
        <v>8.000000000000016</v>
      </c>
      <c r="AI68" s="155">
        <v>8.000000000000016</v>
      </c>
      <c r="AJ68" s="155">
        <v>8.000000000000016</v>
      </c>
      <c r="AK68" s="156">
        <v>8.000000000000016</v>
      </c>
      <c r="AL68" s="157"/>
      <c r="AM68" s="158">
        <v>8.000000000000016</v>
      </c>
      <c r="AN68" s="159"/>
      <c r="AO68" s="160">
        <f t="shared" si="13"/>
        <v>168.0000000000004</v>
      </c>
      <c r="AP68" s="161"/>
      <c r="AQ68" s="161"/>
      <c r="AR68" s="161"/>
      <c r="AS68" s="161"/>
      <c r="AT68" s="161"/>
      <c r="AU68" s="161"/>
      <c r="AV68" s="161">
        <v>40.000000000000078</v>
      </c>
      <c r="AW68" s="161"/>
      <c r="AX68" s="161"/>
      <c r="AY68" s="161"/>
      <c r="AZ68" s="161"/>
      <c r="BA68" s="161"/>
      <c r="BB68" s="162">
        <v>1</v>
      </c>
      <c r="BC68" s="163">
        <f t="shared" si="14"/>
        <v>168.0000000000004</v>
      </c>
      <c r="BD68" s="163">
        <f t="shared" si="15"/>
        <v>0</v>
      </c>
      <c r="BE68" s="163">
        <f t="shared" si="16"/>
        <v>0</v>
      </c>
      <c r="BF68" s="161"/>
      <c r="BG68" s="161"/>
      <c r="BH68" s="161"/>
      <c r="BI68" s="161"/>
      <c r="BJ68" s="161"/>
      <c r="BK68" s="161"/>
      <c r="BL68" s="164">
        <f t="shared" si="17"/>
        <v>0</v>
      </c>
      <c r="BM68" s="164">
        <f t="shared" si="18"/>
        <v>0</v>
      </c>
      <c r="BN68" s="165"/>
      <c r="BO68" s="166"/>
    </row>
    <row r="69" spans="1:67" s="128" customFormat="1" ht="24" customHeight="1">
      <c r="A69" s="127">
        <v>0</v>
      </c>
      <c r="B69" s="243" t="s">
        <v>286</v>
      </c>
      <c r="C69" s="249"/>
      <c r="D69" s="249"/>
      <c r="E69" s="249"/>
      <c r="F69" s="249"/>
      <c r="G69" s="250"/>
      <c r="H69" s="247" t="s">
        <v>159</v>
      </c>
      <c r="I69" s="248"/>
      <c r="J69" s="167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8">
        <v>0</v>
      </c>
      <c r="X69" s="167">
        <v>0</v>
      </c>
      <c r="Y69" s="167">
        <v>0</v>
      </c>
      <c r="Z69" s="167">
        <v>0</v>
      </c>
      <c r="AA69" s="167">
        <v>0</v>
      </c>
      <c r="AB69" s="167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167">
        <v>0</v>
      </c>
      <c r="AK69" s="168">
        <v>0</v>
      </c>
      <c r="AL69" s="169">
        <v>0</v>
      </c>
      <c r="AM69" s="170">
        <v>0</v>
      </c>
      <c r="AN69" s="171"/>
      <c r="AO69" s="146">
        <f t="shared" si="13"/>
        <v>0</v>
      </c>
      <c r="AP69" s="172">
        <v>0</v>
      </c>
      <c r="AQ69" s="172">
        <v>8.000000000000016</v>
      </c>
      <c r="AR69" s="172">
        <v>8.000000000000016</v>
      </c>
      <c r="AS69" s="172">
        <v>8.000000000000016</v>
      </c>
      <c r="AT69" s="172">
        <v>0</v>
      </c>
      <c r="AU69" s="172">
        <v>8.000000000000016</v>
      </c>
      <c r="AV69" s="172">
        <v>0</v>
      </c>
      <c r="AW69" s="172">
        <v>0</v>
      </c>
      <c r="AX69" s="172">
        <v>0</v>
      </c>
      <c r="AY69" s="172">
        <v>0</v>
      </c>
      <c r="AZ69" s="172">
        <v>0</v>
      </c>
      <c r="BA69" s="172">
        <v>120</v>
      </c>
      <c r="BB69" s="173">
        <v>1</v>
      </c>
      <c r="BC69" s="174">
        <f>SUBTOTAL(9,BC70)</f>
        <v>24.00000000000005</v>
      </c>
      <c r="BD69" s="174">
        <f>SUBTOTAL(9,BD70)</f>
        <v>8.000000000000016</v>
      </c>
      <c r="BE69" s="174">
        <f>SUBTOTAL(9,BE70)</f>
        <v>120</v>
      </c>
      <c r="BF69" s="172">
        <v>0</v>
      </c>
      <c r="BG69" s="172">
        <v>0</v>
      </c>
      <c r="BH69" s="172">
        <v>0</v>
      </c>
      <c r="BI69" s="172">
        <v>0</v>
      </c>
      <c r="BJ69" s="172">
        <v>0</v>
      </c>
      <c r="BK69" s="172">
        <v>0</v>
      </c>
      <c r="BL69" s="175">
        <f>SUBTOTAL(9,BL70)</f>
        <v>0</v>
      </c>
      <c r="BM69" s="175">
        <f>SUBTOTAL(9,BM70)</f>
        <v>0</v>
      </c>
      <c r="BN69" s="176"/>
      <c r="BO69" s="152"/>
    </row>
    <row r="70" spans="1:67" s="130" customFormat="1" ht="15">
      <c r="A70" s="129">
        <v>69</v>
      </c>
      <c r="B70" s="207">
        <v>60</v>
      </c>
      <c r="C70" s="208">
        <v>60</v>
      </c>
      <c r="D70" s="208" t="s">
        <v>296</v>
      </c>
      <c r="E70" s="218" t="s">
        <v>297</v>
      </c>
      <c r="F70" s="214" t="s">
        <v>168</v>
      </c>
      <c r="G70" s="211">
        <v>43771</v>
      </c>
      <c r="H70" s="154" t="s">
        <v>164</v>
      </c>
      <c r="I70" s="153" t="s">
        <v>165</v>
      </c>
      <c r="J70" s="155" t="s">
        <v>175</v>
      </c>
      <c r="K70" s="155" t="s">
        <v>175</v>
      </c>
      <c r="L70" s="155" t="s">
        <v>175</v>
      </c>
      <c r="M70" s="155" t="s">
        <v>175</v>
      </c>
      <c r="N70" s="155" t="s">
        <v>175</v>
      </c>
      <c r="O70" s="155" t="s">
        <v>175</v>
      </c>
      <c r="P70" s="155" t="s">
        <v>175</v>
      </c>
      <c r="Q70" s="155"/>
      <c r="R70" s="155"/>
      <c r="S70" s="155"/>
      <c r="T70" s="155"/>
      <c r="U70" s="155"/>
      <c r="V70" s="155"/>
      <c r="W70" s="156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6"/>
      <c r="AL70" s="157"/>
      <c r="AM70" s="158"/>
      <c r="AN70" s="159"/>
      <c r="AO70" s="160">
        <f t="shared" si="13"/>
        <v>0</v>
      </c>
      <c r="AP70" s="161"/>
      <c r="AQ70" s="161">
        <v>8.000000000000016</v>
      </c>
      <c r="AR70" s="161">
        <v>8.000000000000016</v>
      </c>
      <c r="AS70" s="161">
        <v>8.000000000000016</v>
      </c>
      <c r="AT70" s="161"/>
      <c r="AU70" s="161">
        <v>8.000000000000016</v>
      </c>
      <c r="AV70" s="161"/>
      <c r="AW70" s="161"/>
      <c r="AX70" s="161"/>
      <c r="AY70" s="161"/>
      <c r="AZ70" s="161"/>
      <c r="BA70" s="161">
        <v>120</v>
      </c>
      <c r="BB70" s="162">
        <v>1</v>
      </c>
      <c r="BC70" s="163">
        <f>SUM(AO70:AS70)</f>
        <v>24.00000000000005</v>
      </c>
      <c r="BD70" s="163">
        <f>SUM(AT70:AU70)</f>
        <v>8.000000000000016</v>
      </c>
      <c r="BE70" s="163">
        <f>SUM(AX70:BA70)</f>
        <v>120</v>
      </c>
      <c r="BF70" s="161"/>
      <c r="BG70" s="161"/>
      <c r="BH70" s="161"/>
      <c r="BI70" s="161"/>
      <c r="BJ70" s="161"/>
      <c r="BK70" s="161"/>
      <c r="BL70" s="164">
        <f>SUM(BF70:BK70)</f>
        <v>0</v>
      </c>
      <c r="BM70" s="164">
        <f>BF70*1.5 +BG70*1.95 +BH70*2 +BI70*2.6 +BJ70*3 +BK70*3.9</f>
        <v>0</v>
      </c>
      <c r="BN70" s="165"/>
      <c r="BO70" s="166"/>
    </row>
    <row r="71" spans="1:67" s="128" customFormat="1" ht="24" customHeight="1">
      <c r="A71" s="127">
        <v>0</v>
      </c>
      <c r="B71" s="243" t="s">
        <v>298</v>
      </c>
      <c r="C71" s="251"/>
      <c r="D71" s="251"/>
      <c r="E71" s="251"/>
      <c r="F71" s="251"/>
      <c r="G71" s="252"/>
      <c r="H71" s="247" t="s">
        <v>159</v>
      </c>
      <c r="I71" s="248"/>
      <c r="J71" s="167">
        <v>8.000000000000016</v>
      </c>
      <c r="K71" s="167">
        <v>0</v>
      </c>
      <c r="L71" s="167">
        <v>48.000000000000092</v>
      </c>
      <c r="M71" s="167">
        <v>48.000000000000092</v>
      </c>
      <c r="N71" s="167">
        <v>48.000000000000092</v>
      </c>
      <c r="O71" s="167">
        <v>44.000000000000085</v>
      </c>
      <c r="P71" s="167">
        <v>48.000000000000092</v>
      </c>
      <c r="Q71" s="167">
        <v>8.000000000000016</v>
      </c>
      <c r="R71" s="167">
        <v>0</v>
      </c>
      <c r="S71" s="167">
        <v>40.000000000000078</v>
      </c>
      <c r="T71" s="167">
        <v>40.000000000000078</v>
      </c>
      <c r="U71" s="167">
        <v>48.000000000000092</v>
      </c>
      <c r="V71" s="167">
        <v>48.000000000000092</v>
      </c>
      <c r="W71" s="168">
        <v>48.000000000000092</v>
      </c>
      <c r="X71" s="167">
        <v>24.00000000000005</v>
      </c>
      <c r="Y71" s="167">
        <v>0</v>
      </c>
      <c r="Z71" s="167">
        <v>40.000000000000078</v>
      </c>
      <c r="AA71" s="167">
        <v>40.000000000000078</v>
      </c>
      <c r="AB71" s="167">
        <v>48.000000000000092</v>
      </c>
      <c r="AC71" s="167">
        <v>44.000000000000085</v>
      </c>
      <c r="AD71" s="167">
        <v>48.000000000000092</v>
      </c>
      <c r="AE71" s="167">
        <v>8.000000000000016</v>
      </c>
      <c r="AF71" s="167">
        <v>0</v>
      </c>
      <c r="AG71" s="167">
        <v>40.000000000000078</v>
      </c>
      <c r="AH71" s="167">
        <v>48.000000000000092</v>
      </c>
      <c r="AI71" s="167">
        <v>48.000000000000092</v>
      </c>
      <c r="AJ71" s="167">
        <v>48.000000000000092</v>
      </c>
      <c r="AK71" s="168">
        <v>40.000000000000078</v>
      </c>
      <c r="AL71" s="169">
        <v>8.000000000000016</v>
      </c>
      <c r="AM71" s="170">
        <v>48.000000000000092</v>
      </c>
      <c r="AN71" s="171"/>
      <c r="AO71" s="146">
        <f t="shared" ref="AO71:AO80" si="19">SUM(J71:AN71)</f>
        <v>1008.0000000000023</v>
      </c>
      <c r="AP71" s="172">
        <v>52.000000000000107</v>
      </c>
      <c r="AQ71" s="172">
        <v>0</v>
      </c>
      <c r="AR71" s="172">
        <v>0</v>
      </c>
      <c r="AS71" s="172">
        <v>0</v>
      </c>
      <c r="AT71" s="172">
        <v>0</v>
      </c>
      <c r="AU71" s="172">
        <v>0</v>
      </c>
      <c r="AV71" s="172">
        <v>184.00000000000037</v>
      </c>
      <c r="AW71" s="172">
        <v>0</v>
      </c>
      <c r="AX71" s="172">
        <v>4.000000000000008</v>
      </c>
      <c r="AY71" s="172">
        <v>0</v>
      </c>
      <c r="AZ71" s="172">
        <v>0</v>
      </c>
      <c r="BA71" s="172">
        <v>0</v>
      </c>
      <c r="BB71" s="173">
        <v>6</v>
      </c>
      <c r="BC71" s="174">
        <f>SUBTOTAL(9,BC72:BC77)</f>
        <v>1060.0000000000023</v>
      </c>
      <c r="BD71" s="174">
        <f>SUBTOTAL(9,BD72:BD77)</f>
        <v>0</v>
      </c>
      <c r="BE71" s="174">
        <f>SUBTOTAL(9,BE72:BE77)</f>
        <v>4.000000000000008</v>
      </c>
      <c r="BF71" s="172">
        <v>103</v>
      </c>
      <c r="BG71" s="172">
        <v>24.5</v>
      </c>
      <c r="BH71" s="172">
        <v>26.683333333333334</v>
      </c>
      <c r="BI71" s="172">
        <v>0</v>
      </c>
      <c r="BJ71" s="172">
        <v>8</v>
      </c>
      <c r="BK71" s="172">
        <v>0</v>
      </c>
      <c r="BL71" s="175">
        <f>SUBTOTAL(9,BL72:BL77)</f>
        <v>162.18333333333334</v>
      </c>
      <c r="BM71" s="175">
        <f>SUBTOTAL(9,BM72:BM77)</f>
        <v>279.64166666666665</v>
      </c>
      <c r="BN71" s="176"/>
      <c r="BO71" s="152"/>
    </row>
    <row r="72" spans="1:67" s="130" customFormat="1" ht="15">
      <c r="A72" s="129">
        <v>71</v>
      </c>
      <c r="B72" s="207">
        <v>61</v>
      </c>
      <c r="C72" s="209">
        <v>61</v>
      </c>
      <c r="D72" s="209" t="s">
        <v>299</v>
      </c>
      <c r="E72" s="212" t="s">
        <v>300</v>
      </c>
      <c r="F72" s="210" t="s">
        <v>301</v>
      </c>
      <c r="G72" s="210"/>
      <c r="H72" s="154" t="s">
        <v>164</v>
      </c>
      <c r="I72" s="153" t="s">
        <v>165</v>
      </c>
      <c r="J72" s="155"/>
      <c r="K72" s="155"/>
      <c r="L72" s="155">
        <v>8.000000000000016</v>
      </c>
      <c r="M72" s="155">
        <v>8.000000000000016</v>
      </c>
      <c r="N72" s="155">
        <v>8.000000000000016</v>
      </c>
      <c r="O72" s="155">
        <v>8.000000000000016</v>
      </c>
      <c r="P72" s="155">
        <v>8.000000000000016</v>
      </c>
      <c r="Q72" s="155"/>
      <c r="R72" s="155"/>
      <c r="S72" s="155">
        <v>8.000000000000016</v>
      </c>
      <c r="T72" s="155">
        <v>8.000000000000016</v>
      </c>
      <c r="U72" s="155">
        <v>8.000000000000016</v>
      </c>
      <c r="V72" s="155">
        <v>8.000000000000016</v>
      </c>
      <c r="W72" s="156">
        <v>8.000000000000016</v>
      </c>
      <c r="X72" s="155">
        <v>8.000000000000016</v>
      </c>
      <c r="Y72" s="155"/>
      <c r="Z72" s="155">
        <v>8.000000000000016</v>
      </c>
      <c r="AA72" s="155"/>
      <c r="AB72" s="155">
        <v>8.000000000000016</v>
      </c>
      <c r="AC72" s="155">
        <v>8.000000000000016</v>
      </c>
      <c r="AD72" s="155">
        <v>8.000000000000016</v>
      </c>
      <c r="AE72" s="155"/>
      <c r="AF72" s="155"/>
      <c r="AG72" s="155"/>
      <c r="AH72" s="155">
        <v>8.000000000000016</v>
      </c>
      <c r="AI72" s="155">
        <v>8.000000000000016</v>
      </c>
      <c r="AJ72" s="155">
        <v>8.000000000000016</v>
      </c>
      <c r="AK72" s="156"/>
      <c r="AL72" s="157"/>
      <c r="AM72" s="158">
        <v>8.000000000000016</v>
      </c>
      <c r="AN72" s="159"/>
      <c r="AO72" s="160">
        <f t="shared" si="19"/>
        <v>152.00000000000034</v>
      </c>
      <c r="AP72" s="161">
        <v>24.00000000000005</v>
      </c>
      <c r="AQ72" s="161"/>
      <c r="AR72" s="161"/>
      <c r="AS72" s="161"/>
      <c r="AT72" s="161"/>
      <c r="AU72" s="161"/>
      <c r="AV72" s="161">
        <v>32.000000000000064</v>
      </c>
      <c r="AW72" s="161"/>
      <c r="AX72" s="161"/>
      <c r="AY72" s="161"/>
      <c r="AZ72" s="161"/>
      <c r="BA72" s="161"/>
      <c r="BB72" s="162">
        <v>1</v>
      </c>
      <c r="BC72" s="163">
        <f t="shared" ref="BC72:BC77" si="20">SUM(AO72:AS72)</f>
        <v>176.0000000000004</v>
      </c>
      <c r="BD72" s="163">
        <f t="shared" ref="BD72:BD77" si="21">SUM(AT72:AU72)</f>
        <v>0</v>
      </c>
      <c r="BE72" s="163">
        <f t="shared" ref="BE72:BE77" si="22">SUM(AX72:BA72)</f>
        <v>0</v>
      </c>
      <c r="BF72" s="161">
        <v>36.5</v>
      </c>
      <c r="BG72" s="161"/>
      <c r="BH72" s="161">
        <v>8.6833333333333336</v>
      </c>
      <c r="BI72" s="161"/>
      <c r="BJ72" s="161">
        <v>3</v>
      </c>
      <c r="BK72" s="161"/>
      <c r="BL72" s="164">
        <f t="shared" ref="BL72:BL77" si="23">SUM(BF72:BK72)</f>
        <v>48.183333333333337</v>
      </c>
      <c r="BM72" s="164">
        <f t="shared" ref="BM72:BM77" si="24">BF72*1.5 +BG72*1.95 +BH72*2 +BI72*2.6 +BJ72*3 +BK72*3.9</f>
        <v>81.116666666666674</v>
      </c>
      <c r="BN72" s="165"/>
      <c r="BO72" s="166"/>
    </row>
    <row r="73" spans="1:67" s="130" customFormat="1" ht="15">
      <c r="A73" s="129">
        <v>71</v>
      </c>
      <c r="B73" s="207">
        <v>62</v>
      </c>
      <c r="C73" s="209">
        <v>62</v>
      </c>
      <c r="D73" s="209" t="s">
        <v>302</v>
      </c>
      <c r="E73" s="212" t="s">
        <v>303</v>
      </c>
      <c r="F73" s="210" t="s">
        <v>301</v>
      </c>
      <c r="G73" s="219">
        <v>39238</v>
      </c>
      <c r="H73" s="154" t="s">
        <v>164</v>
      </c>
      <c r="I73" s="153" t="s">
        <v>165</v>
      </c>
      <c r="J73" s="155"/>
      <c r="K73" s="155"/>
      <c r="L73" s="155">
        <v>8.000000000000016</v>
      </c>
      <c r="M73" s="155">
        <v>8.000000000000016</v>
      </c>
      <c r="N73" s="155">
        <v>8.000000000000016</v>
      </c>
      <c r="O73" s="155">
        <v>8.000000000000016</v>
      </c>
      <c r="P73" s="155">
        <v>8.000000000000016</v>
      </c>
      <c r="Q73" s="155"/>
      <c r="R73" s="155"/>
      <c r="S73" s="155">
        <v>8.000000000000016</v>
      </c>
      <c r="T73" s="155">
        <v>8.000000000000016</v>
      </c>
      <c r="U73" s="155">
        <v>8.000000000000016</v>
      </c>
      <c r="V73" s="155">
        <v>8.000000000000016</v>
      </c>
      <c r="W73" s="156">
        <v>8.000000000000016</v>
      </c>
      <c r="X73" s="155">
        <v>8.000000000000016</v>
      </c>
      <c r="Y73" s="155"/>
      <c r="Z73" s="155">
        <v>8.000000000000016</v>
      </c>
      <c r="AA73" s="155">
        <v>8.000000000000016</v>
      </c>
      <c r="AB73" s="155">
        <v>8.000000000000016</v>
      </c>
      <c r="AC73" s="155">
        <v>8.000000000000016</v>
      </c>
      <c r="AD73" s="155">
        <v>8.000000000000016</v>
      </c>
      <c r="AE73" s="155"/>
      <c r="AF73" s="155"/>
      <c r="AG73" s="155">
        <v>8.000000000000016</v>
      </c>
      <c r="AH73" s="155">
        <v>8.000000000000016</v>
      </c>
      <c r="AI73" s="155">
        <v>8.000000000000016</v>
      </c>
      <c r="AJ73" s="155">
        <v>8.000000000000016</v>
      </c>
      <c r="AK73" s="156">
        <v>8.000000000000016</v>
      </c>
      <c r="AL73" s="157"/>
      <c r="AM73" s="158">
        <v>8.000000000000016</v>
      </c>
      <c r="AN73" s="159"/>
      <c r="AO73" s="160">
        <f t="shared" si="19"/>
        <v>176.00000000000043</v>
      </c>
      <c r="AP73" s="161"/>
      <c r="AQ73" s="161"/>
      <c r="AR73" s="161"/>
      <c r="AS73" s="161"/>
      <c r="AT73" s="161"/>
      <c r="AU73" s="161"/>
      <c r="AV73" s="161">
        <v>32.000000000000064</v>
      </c>
      <c r="AW73" s="161"/>
      <c r="AX73" s="161"/>
      <c r="AY73" s="161"/>
      <c r="AZ73" s="161"/>
      <c r="BA73" s="161"/>
      <c r="BB73" s="162">
        <v>1</v>
      </c>
      <c r="BC73" s="163">
        <f t="shared" si="20"/>
        <v>176.00000000000043</v>
      </c>
      <c r="BD73" s="163">
        <f t="shared" si="21"/>
        <v>0</v>
      </c>
      <c r="BE73" s="163">
        <f t="shared" si="22"/>
        <v>0</v>
      </c>
      <c r="BF73" s="161"/>
      <c r="BG73" s="161"/>
      <c r="BH73" s="161">
        <v>9</v>
      </c>
      <c r="BI73" s="161"/>
      <c r="BJ73" s="161"/>
      <c r="BK73" s="161"/>
      <c r="BL73" s="164">
        <f t="shared" si="23"/>
        <v>9</v>
      </c>
      <c r="BM73" s="164">
        <f t="shared" si="24"/>
        <v>18</v>
      </c>
      <c r="BN73" s="165"/>
      <c r="BO73" s="166"/>
    </row>
    <row r="74" spans="1:67" s="130" customFormat="1" ht="15">
      <c r="A74" s="129">
        <v>71</v>
      </c>
      <c r="B74" s="207">
        <v>63</v>
      </c>
      <c r="C74" s="209">
        <v>63</v>
      </c>
      <c r="D74" s="209" t="s">
        <v>304</v>
      </c>
      <c r="E74" s="212" t="s">
        <v>305</v>
      </c>
      <c r="F74" s="210" t="s">
        <v>301</v>
      </c>
      <c r="G74" s="210"/>
      <c r="H74" s="154" t="s">
        <v>164</v>
      </c>
      <c r="I74" s="153" t="s">
        <v>165</v>
      </c>
      <c r="J74" s="155"/>
      <c r="K74" s="155"/>
      <c r="L74" s="155">
        <v>8.000000000000016</v>
      </c>
      <c r="M74" s="155">
        <v>8.000000000000016</v>
      </c>
      <c r="N74" s="155">
        <v>8.000000000000016</v>
      </c>
      <c r="O74" s="155">
        <v>8.000000000000016</v>
      </c>
      <c r="P74" s="155">
        <v>8.000000000000016</v>
      </c>
      <c r="Q74" s="155"/>
      <c r="R74" s="155"/>
      <c r="S74" s="155">
        <v>8.000000000000016</v>
      </c>
      <c r="T74" s="155">
        <v>8.000000000000016</v>
      </c>
      <c r="U74" s="155">
        <v>8.000000000000016</v>
      </c>
      <c r="V74" s="155">
        <v>8.000000000000016</v>
      </c>
      <c r="W74" s="156">
        <v>8.000000000000016</v>
      </c>
      <c r="X74" s="155"/>
      <c r="Y74" s="155"/>
      <c r="Z74" s="155">
        <v>8.000000000000016</v>
      </c>
      <c r="AA74" s="155">
        <v>8.000000000000016</v>
      </c>
      <c r="AB74" s="155">
        <v>8.000000000000016</v>
      </c>
      <c r="AC74" s="155">
        <v>8.000000000000016</v>
      </c>
      <c r="AD74" s="155">
        <v>8.000000000000016</v>
      </c>
      <c r="AE74" s="155"/>
      <c r="AF74" s="155"/>
      <c r="AG74" s="155">
        <v>8.000000000000016</v>
      </c>
      <c r="AH74" s="155">
        <v>8.000000000000016</v>
      </c>
      <c r="AI74" s="155">
        <v>8.000000000000016</v>
      </c>
      <c r="AJ74" s="155">
        <v>8.000000000000016</v>
      </c>
      <c r="AK74" s="156">
        <v>8.000000000000016</v>
      </c>
      <c r="AL74" s="157"/>
      <c r="AM74" s="158">
        <v>8.000000000000016</v>
      </c>
      <c r="AN74" s="159"/>
      <c r="AO74" s="160">
        <f t="shared" si="19"/>
        <v>168.0000000000004</v>
      </c>
      <c r="AP74" s="161"/>
      <c r="AQ74" s="161"/>
      <c r="AR74" s="161"/>
      <c r="AS74" s="161"/>
      <c r="AT74" s="161"/>
      <c r="AU74" s="161"/>
      <c r="AV74" s="161">
        <v>40.000000000000078</v>
      </c>
      <c r="AW74" s="161"/>
      <c r="AX74" s="161"/>
      <c r="AY74" s="161"/>
      <c r="AZ74" s="161"/>
      <c r="BA74" s="161"/>
      <c r="BB74" s="162">
        <v>1</v>
      </c>
      <c r="BC74" s="163">
        <f t="shared" si="20"/>
        <v>168.0000000000004</v>
      </c>
      <c r="BD74" s="163">
        <f t="shared" si="21"/>
        <v>0</v>
      </c>
      <c r="BE74" s="163">
        <f t="shared" si="22"/>
        <v>0</v>
      </c>
      <c r="BF74" s="161">
        <v>10</v>
      </c>
      <c r="BG74" s="161"/>
      <c r="BH74" s="161"/>
      <c r="BI74" s="161"/>
      <c r="BJ74" s="161"/>
      <c r="BK74" s="161"/>
      <c r="BL74" s="164">
        <f t="shared" si="23"/>
        <v>10</v>
      </c>
      <c r="BM74" s="164">
        <f t="shared" si="24"/>
        <v>15</v>
      </c>
      <c r="BN74" s="165"/>
      <c r="BO74" s="166"/>
    </row>
    <row r="75" spans="1:67" s="130" customFormat="1" ht="15">
      <c r="A75" s="129">
        <v>71</v>
      </c>
      <c r="B75" s="207">
        <v>64</v>
      </c>
      <c r="C75" s="209">
        <v>64</v>
      </c>
      <c r="D75" s="209" t="s">
        <v>306</v>
      </c>
      <c r="E75" s="212" t="s">
        <v>307</v>
      </c>
      <c r="F75" s="210" t="s">
        <v>301</v>
      </c>
      <c r="G75" s="219">
        <v>39237</v>
      </c>
      <c r="H75" s="154" t="s">
        <v>164</v>
      </c>
      <c r="I75" s="153" t="s">
        <v>165</v>
      </c>
      <c r="J75" s="155"/>
      <c r="K75" s="155"/>
      <c r="L75" s="155">
        <v>8.000000000000016</v>
      </c>
      <c r="M75" s="155">
        <v>8.000000000000016</v>
      </c>
      <c r="N75" s="155">
        <v>8.000000000000016</v>
      </c>
      <c r="O75" s="155">
        <v>8.000000000000016</v>
      </c>
      <c r="P75" s="155">
        <v>8.000000000000016</v>
      </c>
      <c r="Q75" s="155"/>
      <c r="R75" s="155"/>
      <c r="S75" s="155"/>
      <c r="T75" s="155"/>
      <c r="U75" s="155">
        <v>8.000000000000016</v>
      </c>
      <c r="V75" s="155">
        <v>8.000000000000016</v>
      </c>
      <c r="W75" s="156">
        <v>8.000000000000016</v>
      </c>
      <c r="X75" s="155"/>
      <c r="Y75" s="155"/>
      <c r="Z75" s="155">
        <v>8.000000000000016</v>
      </c>
      <c r="AA75" s="155">
        <v>8.000000000000016</v>
      </c>
      <c r="AB75" s="155">
        <v>8.000000000000016</v>
      </c>
      <c r="AC75" s="155">
        <v>8.000000000000016</v>
      </c>
      <c r="AD75" s="155">
        <v>8.000000000000016</v>
      </c>
      <c r="AE75" s="155"/>
      <c r="AF75" s="155"/>
      <c r="AG75" s="155">
        <v>8.000000000000016</v>
      </c>
      <c r="AH75" s="155">
        <v>8.000000000000016</v>
      </c>
      <c r="AI75" s="155">
        <v>8.000000000000016</v>
      </c>
      <c r="AJ75" s="155">
        <v>8.000000000000016</v>
      </c>
      <c r="AK75" s="156">
        <v>8.000000000000016</v>
      </c>
      <c r="AL75" s="157"/>
      <c r="AM75" s="158">
        <v>8.000000000000016</v>
      </c>
      <c r="AN75" s="159"/>
      <c r="AO75" s="160">
        <f t="shared" si="19"/>
        <v>152.00000000000034</v>
      </c>
      <c r="AP75" s="161">
        <v>16.000000000000032</v>
      </c>
      <c r="AQ75" s="161"/>
      <c r="AR75" s="161"/>
      <c r="AS75" s="161"/>
      <c r="AT75" s="161"/>
      <c r="AU75" s="161"/>
      <c r="AV75" s="161">
        <v>40.000000000000078</v>
      </c>
      <c r="AW75" s="161"/>
      <c r="AX75" s="161"/>
      <c r="AY75" s="161"/>
      <c r="AZ75" s="161"/>
      <c r="BA75" s="161"/>
      <c r="BB75" s="162">
        <v>1</v>
      </c>
      <c r="BC75" s="163">
        <f t="shared" si="20"/>
        <v>168.00000000000037</v>
      </c>
      <c r="BD75" s="163">
        <f t="shared" si="21"/>
        <v>0</v>
      </c>
      <c r="BE75" s="163">
        <f t="shared" si="22"/>
        <v>0</v>
      </c>
      <c r="BF75" s="161">
        <v>4</v>
      </c>
      <c r="BG75" s="161">
        <v>9.5</v>
      </c>
      <c r="BH75" s="161"/>
      <c r="BI75" s="161"/>
      <c r="BJ75" s="161"/>
      <c r="BK75" s="161"/>
      <c r="BL75" s="164">
        <f t="shared" si="23"/>
        <v>13.5</v>
      </c>
      <c r="BM75" s="164">
        <f t="shared" si="24"/>
        <v>24.524999999999999</v>
      </c>
      <c r="BN75" s="165"/>
      <c r="BO75" s="166"/>
    </row>
    <row r="76" spans="1:67" s="130" customFormat="1" ht="15">
      <c r="A76" s="129">
        <v>71</v>
      </c>
      <c r="B76" s="207">
        <v>65</v>
      </c>
      <c r="C76" s="209">
        <v>65</v>
      </c>
      <c r="D76" s="209" t="s">
        <v>308</v>
      </c>
      <c r="E76" s="212" t="s">
        <v>309</v>
      </c>
      <c r="F76" s="210" t="s">
        <v>301</v>
      </c>
      <c r="G76" s="219">
        <v>40000</v>
      </c>
      <c r="H76" s="154" t="s">
        <v>164</v>
      </c>
      <c r="I76" s="153" t="s">
        <v>165</v>
      </c>
      <c r="J76" s="155">
        <v>8.000000000000016</v>
      </c>
      <c r="K76" s="155"/>
      <c r="L76" s="155">
        <v>8.000000000000016</v>
      </c>
      <c r="M76" s="155">
        <v>8.000000000000016</v>
      </c>
      <c r="N76" s="155">
        <v>8.000000000000016</v>
      </c>
      <c r="O76" s="155">
        <v>4.000000000000008</v>
      </c>
      <c r="P76" s="155">
        <v>8.000000000000016</v>
      </c>
      <c r="Q76" s="155">
        <v>8.000000000000016</v>
      </c>
      <c r="R76" s="155"/>
      <c r="S76" s="155">
        <v>8.000000000000016</v>
      </c>
      <c r="T76" s="155">
        <v>8.000000000000016</v>
      </c>
      <c r="U76" s="155">
        <v>8.000000000000016</v>
      </c>
      <c r="V76" s="155">
        <v>8.000000000000016</v>
      </c>
      <c r="W76" s="156">
        <v>8.000000000000016</v>
      </c>
      <c r="X76" s="155">
        <v>8.000000000000016</v>
      </c>
      <c r="Y76" s="155"/>
      <c r="Z76" s="155">
        <v>8.000000000000016</v>
      </c>
      <c r="AA76" s="155">
        <v>8.000000000000016</v>
      </c>
      <c r="AB76" s="155">
        <v>8.000000000000016</v>
      </c>
      <c r="AC76" s="155">
        <v>4.000000000000008</v>
      </c>
      <c r="AD76" s="155">
        <v>8.000000000000016</v>
      </c>
      <c r="AE76" s="155">
        <v>8.000000000000016</v>
      </c>
      <c r="AF76" s="155"/>
      <c r="AG76" s="155">
        <v>8.000000000000016</v>
      </c>
      <c r="AH76" s="155">
        <v>8.000000000000016</v>
      </c>
      <c r="AI76" s="155">
        <v>8.000000000000016</v>
      </c>
      <c r="AJ76" s="155">
        <v>8.000000000000016</v>
      </c>
      <c r="AK76" s="156">
        <v>8.000000000000016</v>
      </c>
      <c r="AL76" s="157">
        <v>8.000000000000016</v>
      </c>
      <c r="AM76" s="158">
        <v>8.000000000000016</v>
      </c>
      <c r="AN76" s="159"/>
      <c r="AO76" s="160">
        <f t="shared" si="19"/>
        <v>200.00000000000048</v>
      </c>
      <c r="AP76" s="161">
        <v>4.000000000000008</v>
      </c>
      <c r="AQ76" s="161"/>
      <c r="AR76" s="161"/>
      <c r="AS76" s="161"/>
      <c r="AT76" s="161"/>
      <c r="AU76" s="161"/>
      <c r="AV76" s="161"/>
      <c r="AW76" s="161"/>
      <c r="AX76" s="161">
        <v>4.000000000000008</v>
      </c>
      <c r="AY76" s="161"/>
      <c r="AZ76" s="161"/>
      <c r="BA76" s="161"/>
      <c r="BB76" s="162">
        <v>1</v>
      </c>
      <c r="BC76" s="163">
        <f t="shared" si="20"/>
        <v>204.00000000000048</v>
      </c>
      <c r="BD76" s="163">
        <f t="shared" si="21"/>
        <v>0</v>
      </c>
      <c r="BE76" s="163">
        <f t="shared" si="22"/>
        <v>4.000000000000008</v>
      </c>
      <c r="BF76" s="161">
        <v>40</v>
      </c>
      <c r="BG76" s="161"/>
      <c r="BH76" s="161">
        <v>9</v>
      </c>
      <c r="BI76" s="161"/>
      <c r="BJ76" s="161"/>
      <c r="BK76" s="161"/>
      <c r="BL76" s="164">
        <f t="shared" si="23"/>
        <v>49</v>
      </c>
      <c r="BM76" s="164">
        <f t="shared" si="24"/>
        <v>78</v>
      </c>
      <c r="BN76" s="165"/>
      <c r="BO76" s="166"/>
    </row>
    <row r="77" spans="1:67" s="130" customFormat="1" ht="15">
      <c r="A77" s="129">
        <v>71</v>
      </c>
      <c r="B77" s="207">
        <v>66</v>
      </c>
      <c r="C77" s="209">
        <v>66</v>
      </c>
      <c r="D77" s="209" t="s">
        <v>310</v>
      </c>
      <c r="E77" s="212" t="s">
        <v>311</v>
      </c>
      <c r="F77" s="210" t="s">
        <v>301</v>
      </c>
      <c r="G77" s="210"/>
      <c r="H77" s="154" t="s">
        <v>164</v>
      </c>
      <c r="I77" s="153" t="s">
        <v>165</v>
      </c>
      <c r="J77" s="155"/>
      <c r="K77" s="155"/>
      <c r="L77" s="155">
        <v>8.000000000000016</v>
      </c>
      <c r="M77" s="155">
        <v>8.000000000000016</v>
      </c>
      <c r="N77" s="155">
        <v>8.000000000000016</v>
      </c>
      <c r="O77" s="155">
        <v>8.000000000000016</v>
      </c>
      <c r="P77" s="155">
        <v>8.000000000000016</v>
      </c>
      <c r="Q77" s="155"/>
      <c r="R77" s="155"/>
      <c r="S77" s="155">
        <v>8.000000000000016</v>
      </c>
      <c r="T77" s="155">
        <v>8.000000000000016</v>
      </c>
      <c r="U77" s="155">
        <v>8.000000000000016</v>
      </c>
      <c r="V77" s="155">
        <v>8.000000000000016</v>
      </c>
      <c r="W77" s="156">
        <v>8.000000000000016</v>
      </c>
      <c r="X77" s="155"/>
      <c r="Y77" s="155"/>
      <c r="Z77" s="155"/>
      <c r="AA77" s="155">
        <v>8.000000000000016</v>
      </c>
      <c r="AB77" s="155">
        <v>8.000000000000016</v>
      </c>
      <c r="AC77" s="155">
        <v>8.000000000000016</v>
      </c>
      <c r="AD77" s="155">
        <v>8.000000000000016</v>
      </c>
      <c r="AE77" s="155"/>
      <c r="AF77" s="155"/>
      <c r="AG77" s="155">
        <v>8.000000000000016</v>
      </c>
      <c r="AH77" s="155">
        <v>8.000000000000016</v>
      </c>
      <c r="AI77" s="155">
        <v>8.000000000000016</v>
      </c>
      <c r="AJ77" s="155">
        <v>8.000000000000016</v>
      </c>
      <c r="AK77" s="156">
        <v>8.000000000000016</v>
      </c>
      <c r="AL77" s="157"/>
      <c r="AM77" s="158">
        <v>8.000000000000016</v>
      </c>
      <c r="AN77" s="159"/>
      <c r="AO77" s="160">
        <f t="shared" si="19"/>
        <v>160.00000000000037</v>
      </c>
      <c r="AP77" s="161">
        <v>8.000000000000016</v>
      </c>
      <c r="AQ77" s="161"/>
      <c r="AR77" s="161"/>
      <c r="AS77" s="161"/>
      <c r="AT77" s="161"/>
      <c r="AU77" s="161"/>
      <c r="AV77" s="161">
        <v>40.000000000000078</v>
      </c>
      <c r="AW77" s="161"/>
      <c r="AX77" s="161"/>
      <c r="AY77" s="161"/>
      <c r="AZ77" s="161"/>
      <c r="BA77" s="161"/>
      <c r="BB77" s="162">
        <v>1</v>
      </c>
      <c r="BC77" s="163">
        <f t="shared" si="20"/>
        <v>168.0000000000004</v>
      </c>
      <c r="BD77" s="163">
        <f t="shared" si="21"/>
        <v>0</v>
      </c>
      <c r="BE77" s="163">
        <f t="shared" si="22"/>
        <v>0</v>
      </c>
      <c r="BF77" s="161">
        <v>12.5</v>
      </c>
      <c r="BG77" s="161">
        <v>15</v>
      </c>
      <c r="BH77" s="161"/>
      <c r="BI77" s="161"/>
      <c r="BJ77" s="161">
        <v>5</v>
      </c>
      <c r="BK77" s="161"/>
      <c r="BL77" s="164">
        <f t="shared" si="23"/>
        <v>32.5</v>
      </c>
      <c r="BM77" s="164">
        <f t="shared" si="24"/>
        <v>63</v>
      </c>
      <c r="BN77" s="165"/>
      <c r="BO77" s="166"/>
    </row>
    <row r="78" spans="1:67" s="128" customFormat="1" ht="24" customHeight="1">
      <c r="A78" s="127">
        <v>0</v>
      </c>
      <c r="B78" s="243" t="s">
        <v>312</v>
      </c>
      <c r="C78" s="244"/>
      <c r="D78" s="244"/>
      <c r="E78" s="244"/>
      <c r="F78" s="245"/>
      <c r="G78" s="246"/>
      <c r="H78" s="247" t="s">
        <v>159</v>
      </c>
      <c r="I78" s="248"/>
      <c r="J78" s="167">
        <v>0</v>
      </c>
      <c r="K78" s="167">
        <v>0</v>
      </c>
      <c r="L78" s="167">
        <v>0</v>
      </c>
      <c r="M78" s="167">
        <v>8.000000000000016</v>
      </c>
      <c r="N78" s="167">
        <v>8.000000000000016</v>
      </c>
      <c r="O78" s="167">
        <v>8.000000000000016</v>
      </c>
      <c r="P78" s="167">
        <v>8.000000000000016</v>
      </c>
      <c r="Q78" s="167">
        <v>0</v>
      </c>
      <c r="R78" s="167">
        <v>0</v>
      </c>
      <c r="S78" s="167">
        <v>8.000000000000016</v>
      </c>
      <c r="T78" s="167">
        <v>8.000000000000016</v>
      </c>
      <c r="U78" s="167">
        <v>8.000000000000016</v>
      </c>
      <c r="V78" s="167">
        <v>8.000000000000016</v>
      </c>
      <c r="W78" s="168">
        <v>8.000000000000016</v>
      </c>
      <c r="X78" s="167">
        <v>0</v>
      </c>
      <c r="Y78" s="167">
        <v>0</v>
      </c>
      <c r="Z78" s="167">
        <v>8.000000000000016</v>
      </c>
      <c r="AA78" s="167">
        <v>8.000000000000016</v>
      </c>
      <c r="AB78" s="167">
        <v>8.000000000000016</v>
      </c>
      <c r="AC78" s="167">
        <v>8.000000000000016</v>
      </c>
      <c r="AD78" s="167">
        <v>8.000000000000016</v>
      </c>
      <c r="AE78" s="167">
        <v>0</v>
      </c>
      <c r="AF78" s="167">
        <v>0</v>
      </c>
      <c r="AG78" s="167">
        <v>8.000000000000016</v>
      </c>
      <c r="AH78" s="167">
        <v>8.000000000000016</v>
      </c>
      <c r="AI78" s="167">
        <v>8.000000000000016</v>
      </c>
      <c r="AJ78" s="167">
        <v>8.000000000000016</v>
      </c>
      <c r="AK78" s="168">
        <v>8.000000000000016</v>
      </c>
      <c r="AL78" s="169">
        <v>0</v>
      </c>
      <c r="AM78" s="170">
        <v>8.000000000000016</v>
      </c>
      <c r="AN78" s="171"/>
      <c r="AO78" s="146">
        <f t="shared" si="19"/>
        <v>160.00000000000037</v>
      </c>
      <c r="AP78" s="172">
        <v>8.000000000000016</v>
      </c>
      <c r="AQ78" s="172">
        <v>0</v>
      </c>
      <c r="AR78" s="172">
        <v>0</v>
      </c>
      <c r="AS78" s="172">
        <v>0</v>
      </c>
      <c r="AT78" s="172">
        <v>0</v>
      </c>
      <c r="AU78" s="172">
        <v>0</v>
      </c>
      <c r="AV78" s="172">
        <v>40.000000000000078</v>
      </c>
      <c r="AW78" s="172">
        <v>0</v>
      </c>
      <c r="AX78" s="172">
        <v>0</v>
      </c>
      <c r="AY78" s="172">
        <v>0</v>
      </c>
      <c r="AZ78" s="172">
        <v>0</v>
      </c>
      <c r="BA78" s="172">
        <v>0</v>
      </c>
      <c r="BB78" s="173">
        <v>1</v>
      </c>
      <c r="BC78" s="174">
        <f>SUBTOTAL(9,BC79)</f>
        <v>168.0000000000004</v>
      </c>
      <c r="BD78" s="174">
        <f>SUBTOTAL(9,BD79)</f>
        <v>0</v>
      </c>
      <c r="BE78" s="174">
        <f>SUBTOTAL(9,BE79)</f>
        <v>0</v>
      </c>
      <c r="BF78" s="172">
        <v>0</v>
      </c>
      <c r="BG78" s="172">
        <v>0</v>
      </c>
      <c r="BH78" s="172">
        <v>0</v>
      </c>
      <c r="BI78" s="172">
        <v>0</v>
      </c>
      <c r="BJ78" s="172">
        <v>0</v>
      </c>
      <c r="BK78" s="172">
        <v>0</v>
      </c>
      <c r="BL78" s="175">
        <f>SUBTOTAL(9,BL79)</f>
        <v>0</v>
      </c>
      <c r="BM78" s="175">
        <f>SUBTOTAL(9,BM79)</f>
        <v>0</v>
      </c>
      <c r="BN78" s="176"/>
      <c r="BO78" s="152"/>
    </row>
    <row r="79" spans="1:67" s="130" customFormat="1" ht="15.75" thickBot="1">
      <c r="A79" s="129">
        <v>78</v>
      </c>
      <c r="B79" s="207">
        <v>67</v>
      </c>
      <c r="C79" s="220">
        <v>63</v>
      </c>
      <c r="D79" s="220" t="s">
        <v>304</v>
      </c>
      <c r="E79" s="221" t="s">
        <v>313</v>
      </c>
      <c r="F79" s="222" t="s">
        <v>312</v>
      </c>
      <c r="G79" s="211">
        <v>40422</v>
      </c>
      <c r="H79" s="154" t="s">
        <v>164</v>
      </c>
      <c r="I79" s="153" t="s">
        <v>165</v>
      </c>
      <c r="J79" s="155"/>
      <c r="K79" s="155"/>
      <c r="L79" s="155"/>
      <c r="M79" s="155">
        <v>8.000000000000016</v>
      </c>
      <c r="N79" s="155">
        <v>8.000000000000016</v>
      </c>
      <c r="O79" s="155">
        <v>8.000000000000016</v>
      </c>
      <c r="P79" s="155">
        <v>8.000000000000016</v>
      </c>
      <c r="Q79" s="155"/>
      <c r="R79" s="155"/>
      <c r="S79" s="155">
        <v>8.000000000000016</v>
      </c>
      <c r="T79" s="155">
        <v>8.000000000000016</v>
      </c>
      <c r="U79" s="155">
        <v>8.000000000000016</v>
      </c>
      <c r="V79" s="155">
        <v>8.000000000000016</v>
      </c>
      <c r="W79" s="156">
        <v>8.000000000000016</v>
      </c>
      <c r="X79" s="155"/>
      <c r="Y79" s="155"/>
      <c r="Z79" s="155">
        <v>8.000000000000016</v>
      </c>
      <c r="AA79" s="155">
        <v>8.000000000000016</v>
      </c>
      <c r="AB79" s="155">
        <v>8.000000000000016</v>
      </c>
      <c r="AC79" s="155">
        <v>8.000000000000016</v>
      </c>
      <c r="AD79" s="155">
        <v>8.000000000000016</v>
      </c>
      <c r="AE79" s="155"/>
      <c r="AF79" s="155"/>
      <c r="AG79" s="155">
        <v>8.000000000000016</v>
      </c>
      <c r="AH79" s="155">
        <v>8.000000000000016</v>
      </c>
      <c r="AI79" s="155">
        <v>8.000000000000016</v>
      </c>
      <c r="AJ79" s="155">
        <v>8.000000000000016</v>
      </c>
      <c r="AK79" s="156">
        <v>8.000000000000016</v>
      </c>
      <c r="AL79" s="157"/>
      <c r="AM79" s="158">
        <v>8.000000000000016</v>
      </c>
      <c r="AN79" s="159"/>
      <c r="AO79" s="160">
        <f t="shared" si="19"/>
        <v>160.00000000000037</v>
      </c>
      <c r="AP79" s="161">
        <v>8.000000000000016</v>
      </c>
      <c r="AQ79" s="161"/>
      <c r="AR79" s="161"/>
      <c r="AS79" s="161"/>
      <c r="AT79" s="161"/>
      <c r="AU79" s="161"/>
      <c r="AV79" s="161">
        <v>40.000000000000078</v>
      </c>
      <c r="AW79" s="161"/>
      <c r="AX79" s="161"/>
      <c r="AY79" s="161"/>
      <c r="AZ79" s="161"/>
      <c r="BA79" s="161"/>
      <c r="BB79" s="162">
        <v>1</v>
      </c>
      <c r="BC79" s="163">
        <f>SUM(AO79:AS79)</f>
        <v>168.0000000000004</v>
      </c>
      <c r="BD79" s="163">
        <f>SUM(AT79:AU79)</f>
        <v>0</v>
      </c>
      <c r="BE79" s="163">
        <f>SUM(AX79:BA79)</f>
        <v>0</v>
      </c>
      <c r="BF79" s="161"/>
      <c r="BG79" s="161"/>
      <c r="BH79" s="161"/>
      <c r="BI79" s="161"/>
      <c r="BJ79" s="161"/>
      <c r="BK79" s="161"/>
      <c r="BL79" s="164">
        <f>SUM(BF79:BK79)</f>
        <v>0</v>
      </c>
      <c r="BM79" s="164">
        <f>BF79*1.5 +BG79*1.95 +BH79*2 +BI79*2.6 +BJ79*3 +BK79*3.9</f>
        <v>0</v>
      </c>
      <c r="BN79" s="177" t="s">
        <v>160</v>
      </c>
      <c r="BO79" s="166"/>
    </row>
    <row r="80" spans="1:67" s="132" customFormat="1" ht="26.25" customHeight="1">
      <c r="A80" s="131"/>
      <c r="B80" s="178" t="s">
        <v>314</v>
      </c>
      <c r="C80" s="178"/>
      <c r="D80" s="178"/>
      <c r="E80" s="179"/>
      <c r="F80" s="180"/>
      <c r="G80" s="181"/>
      <c r="H80" s="182"/>
      <c r="I80" s="183" t="s">
        <v>315</v>
      </c>
      <c r="J80" s="184">
        <v>88.000000000000199</v>
      </c>
      <c r="K80" s="185">
        <v>16</v>
      </c>
      <c r="L80" s="185">
        <v>496.00000000000199</v>
      </c>
      <c r="M80" s="185">
        <v>495.80000000000098</v>
      </c>
      <c r="N80" s="185">
        <v>496</v>
      </c>
      <c r="O80" s="185">
        <v>512.00000000000205</v>
      </c>
      <c r="P80" s="185">
        <v>520.00000000000205</v>
      </c>
      <c r="Q80" s="185">
        <v>64.000000000000099</v>
      </c>
      <c r="R80" s="185">
        <v>16</v>
      </c>
      <c r="S80" s="185">
        <v>476</v>
      </c>
      <c r="T80" s="185">
        <v>504.00000000000199</v>
      </c>
      <c r="U80" s="185">
        <v>516.00000000000205</v>
      </c>
      <c r="V80" s="185">
        <v>503.93333333333402</v>
      </c>
      <c r="W80" s="185">
        <v>492.00000000000199</v>
      </c>
      <c r="X80" s="185">
        <v>96.000000000000099</v>
      </c>
      <c r="Y80" s="185">
        <v>16</v>
      </c>
      <c r="Z80" s="185">
        <v>487.96666666666698</v>
      </c>
      <c r="AA80" s="185">
        <v>512.00000000000205</v>
      </c>
      <c r="AB80" s="185">
        <v>484</v>
      </c>
      <c r="AC80" s="185">
        <v>508.00000000000199</v>
      </c>
      <c r="AD80" s="185">
        <v>492.00000000000102</v>
      </c>
      <c r="AE80" s="185">
        <v>24</v>
      </c>
      <c r="AF80" s="185">
        <v>8.0000000000000195</v>
      </c>
      <c r="AG80" s="185">
        <v>508.00000000000199</v>
      </c>
      <c r="AH80" s="185">
        <v>507.51666666666699</v>
      </c>
      <c r="AI80" s="185">
        <v>472</v>
      </c>
      <c r="AJ80" s="185">
        <v>503.88333333333401</v>
      </c>
      <c r="AK80" s="185">
        <v>451.95</v>
      </c>
      <c r="AL80" s="185">
        <v>88.000000000000099</v>
      </c>
      <c r="AM80" s="185">
        <v>512.00000000000205</v>
      </c>
      <c r="AN80" s="185"/>
      <c r="AO80" s="186">
        <f t="shared" si="19"/>
        <v>10867.050000000023</v>
      </c>
      <c r="AP80" s="186">
        <v>492.00000000000102</v>
      </c>
      <c r="AQ80" s="186">
        <v>8.0000000000000195</v>
      </c>
      <c r="AR80" s="186">
        <v>8.0000000000000195</v>
      </c>
      <c r="AS80" s="186">
        <v>8.0000000000000195</v>
      </c>
      <c r="AT80" s="186">
        <v>0</v>
      </c>
      <c r="AU80" s="186">
        <v>8.0000000000000195</v>
      </c>
      <c r="AV80" s="186">
        <v>2184</v>
      </c>
      <c r="AW80" s="186">
        <v>36.000000000000099</v>
      </c>
      <c r="AX80" s="186">
        <v>48.000000000000099</v>
      </c>
      <c r="AY80" s="186">
        <v>0.95</v>
      </c>
      <c r="AZ80" s="186">
        <v>0</v>
      </c>
      <c r="BA80" s="186">
        <v>136</v>
      </c>
      <c r="BB80" s="187">
        <v>67</v>
      </c>
      <c r="BC80" s="188">
        <f>SUM(AO80:AS80)</f>
        <v>11383.050000000025</v>
      </c>
      <c r="BD80" s="188">
        <f>SUM(AT80:AU80)</f>
        <v>8.0000000000000195</v>
      </c>
      <c r="BE80" s="188">
        <f>SUM(AX80:BA80)</f>
        <v>184.9500000000001</v>
      </c>
      <c r="BF80" s="186">
        <v>759.1</v>
      </c>
      <c r="BG80" s="186">
        <v>318.5</v>
      </c>
      <c r="BH80" s="186">
        <v>52.05</v>
      </c>
      <c r="BI80" s="186">
        <v>71</v>
      </c>
      <c r="BJ80" s="186">
        <v>43.783333333333303</v>
      </c>
      <c r="BK80" s="189">
        <v>18.5</v>
      </c>
      <c r="BL80" s="189">
        <f>SUM(BF80:BK80)</f>
        <v>1262.9333333333332</v>
      </c>
      <c r="BM80" s="190">
        <f>BK80*3.9 + BJ80*3 +BI80*2.6+BH80*2+BG80*1.95+BF80*1.5</f>
        <v>2251.9250000000002</v>
      </c>
      <c r="BN80" s="191"/>
      <c r="BO80" s="192"/>
    </row>
    <row r="81" spans="2:67" ht="15">
      <c r="B81" s="193" t="s">
        <v>152</v>
      </c>
      <c r="C81" s="193"/>
      <c r="D81" s="193" t="s">
        <v>316</v>
      </c>
      <c r="E81" s="194"/>
      <c r="F81" s="194"/>
      <c r="G81" s="195"/>
      <c r="H81" s="196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7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7"/>
      <c r="AL81" s="197"/>
      <c r="AM81" s="196"/>
      <c r="AN81" s="198"/>
      <c r="AO81" s="195"/>
      <c r="AP81" s="195"/>
      <c r="AQ81" s="195"/>
      <c r="AR81" s="195"/>
      <c r="AS81" s="195"/>
      <c r="AT81" s="195"/>
      <c r="AU81" s="195"/>
      <c r="AV81" s="195"/>
      <c r="AW81" s="195"/>
      <c r="AX81" s="195"/>
      <c r="AY81" s="195"/>
      <c r="AZ81" s="195"/>
      <c r="BA81" s="195"/>
      <c r="BB81" s="199"/>
      <c r="BC81" s="199"/>
      <c r="BD81" s="199"/>
      <c r="BE81" s="199"/>
      <c r="BF81" s="195"/>
      <c r="BG81" s="195"/>
      <c r="BH81" s="195"/>
      <c r="BI81" s="195"/>
      <c r="BJ81" s="195"/>
      <c r="BK81" s="195"/>
      <c r="BL81" s="195"/>
      <c r="BM81" s="195"/>
      <c r="BN81" s="195"/>
      <c r="BO81" s="138"/>
    </row>
    <row r="82" spans="2:67" ht="15">
      <c r="B82" s="200" t="s">
        <v>153</v>
      </c>
      <c r="C82" s="200"/>
      <c r="D82" s="200" t="s">
        <v>317</v>
      </c>
      <c r="E82" s="201"/>
      <c r="F82" s="201"/>
      <c r="G82" s="138"/>
      <c r="H82" s="202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203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203"/>
      <c r="AL82" s="203"/>
      <c r="AM82" s="202"/>
      <c r="AN82" s="204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205"/>
      <c r="BC82" s="205"/>
      <c r="BD82" s="205"/>
      <c r="BE82" s="205"/>
      <c r="BF82" s="138"/>
      <c r="BG82" s="138"/>
      <c r="BH82" s="138"/>
      <c r="BI82" s="138"/>
      <c r="BJ82" s="138"/>
      <c r="BK82" s="138"/>
      <c r="BL82" s="138"/>
      <c r="BM82" s="138"/>
      <c r="BN82" s="138"/>
      <c r="BO82" s="138"/>
    </row>
    <row r="83" spans="2:67" ht="15">
      <c r="B83" s="193" t="s">
        <v>154</v>
      </c>
      <c r="C83" s="200"/>
      <c r="D83" s="200" t="s">
        <v>318</v>
      </c>
      <c r="E83" s="201"/>
      <c r="F83" s="201"/>
      <c r="G83" s="138"/>
      <c r="H83" s="202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203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203"/>
      <c r="AL83" s="203"/>
      <c r="AM83" s="202"/>
      <c r="AN83" s="204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205"/>
      <c r="BC83" s="205"/>
      <c r="BD83" s="205"/>
      <c r="BE83" s="205"/>
      <c r="BF83" s="138"/>
      <c r="BG83" s="138"/>
      <c r="BH83" s="138"/>
      <c r="BI83" s="138"/>
      <c r="BJ83" s="138"/>
      <c r="BK83" s="138"/>
      <c r="BL83" s="138"/>
      <c r="BM83" s="138"/>
      <c r="BN83" s="138"/>
      <c r="BO83" s="138"/>
    </row>
    <row r="84" spans="2:67" ht="15">
      <c r="B84" s="193" t="s">
        <v>155</v>
      </c>
      <c r="C84" s="200"/>
      <c r="D84" s="200" t="s">
        <v>319</v>
      </c>
      <c r="E84" s="201"/>
      <c r="F84" s="201"/>
      <c r="G84" s="138"/>
      <c r="H84" s="202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203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203"/>
      <c r="AL84" s="203"/>
      <c r="AM84" s="202"/>
      <c r="AN84" s="204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205"/>
      <c r="BC84" s="205"/>
      <c r="BD84" s="205"/>
      <c r="BE84" s="205"/>
      <c r="BF84" s="138"/>
      <c r="BG84" s="138"/>
      <c r="BH84" s="138"/>
      <c r="BI84" s="138"/>
      <c r="BJ84" s="138"/>
      <c r="BK84" s="138"/>
      <c r="BL84" s="138"/>
      <c r="BM84" s="138"/>
      <c r="BN84" s="138"/>
      <c r="BO84" s="138"/>
    </row>
    <row r="85" spans="2:67" ht="15">
      <c r="B85" s="193" t="s">
        <v>154</v>
      </c>
      <c r="C85" s="200"/>
      <c r="D85" s="200" t="s">
        <v>318</v>
      </c>
      <c r="E85" s="201"/>
      <c r="F85" s="201"/>
      <c r="G85" s="138"/>
      <c r="H85" s="202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203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203"/>
      <c r="AL85" s="203"/>
      <c r="AM85" s="202"/>
      <c r="AN85" s="204"/>
      <c r="AO85" s="138"/>
      <c r="AP85" s="138"/>
      <c r="AQ85" s="138"/>
      <c r="AR85" s="138"/>
      <c r="AS85" s="138"/>
      <c r="AT85" s="138"/>
      <c r="AU85" s="206"/>
      <c r="AV85" s="138"/>
      <c r="AW85" s="138"/>
      <c r="AX85" s="138"/>
      <c r="AY85" s="138"/>
      <c r="AZ85" s="138"/>
      <c r="BA85" s="138"/>
      <c r="BB85" s="205"/>
      <c r="BC85" s="205"/>
      <c r="BD85" s="205"/>
      <c r="BE85" s="205"/>
      <c r="BF85" s="138"/>
      <c r="BG85" s="138"/>
      <c r="BH85" s="138"/>
      <c r="BI85" s="138"/>
      <c r="BJ85" s="138"/>
      <c r="BK85" s="138"/>
      <c r="BL85" s="138"/>
      <c r="BM85" s="138"/>
      <c r="BN85" s="138"/>
      <c r="BO85" s="138"/>
    </row>
    <row r="86" spans="2:67" ht="15">
      <c r="B86" s="193" t="s">
        <v>156</v>
      </c>
      <c r="C86" s="200"/>
      <c r="D86" s="200" t="s">
        <v>320</v>
      </c>
      <c r="E86" s="201"/>
      <c r="F86" s="201"/>
      <c r="G86" s="138"/>
      <c r="H86" s="202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203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203"/>
      <c r="AL86" s="203"/>
      <c r="AM86" s="202"/>
      <c r="AN86" s="204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205"/>
      <c r="BC86" s="205"/>
      <c r="BD86" s="205"/>
      <c r="BE86" s="205"/>
      <c r="BF86" s="138"/>
      <c r="BG86" s="138"/>
      <c r="BH86" s="138"/>
      <c r="BI86" s="138"/>
      <c r="BJ86" s="138"/>
      <c r="BK86" s="138"/>
      <c r="BL86" s="138"/>
      <c r="BM86" s="138"/>
      <c r="BN86" s="138"/>
      <c r="BO86" s="138"/>
    </row>
    <row r="87" spans="2:67" ht="15">
      <c r="B87" s="193" t="s">
        <v>157</v>
      </c>
      <c r="C87" s="200"/>
      <c r="D87" s="200" t="s">
        <v>321</v>
      </c>
      <c r="E87" s="201"/>
      <c r="F87" s="201"/>
      <c r="G87" s="138"/>
      <c r="H87" s="202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203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203"/>
      <c r="AL87" s="203"/>
      <c r="AM87" s="202"/>
      <c r="AN87" s="204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205"/>
      <c r="BC87" s="205"/>
      <c r="BD87" s="205"/>
      <c r="BE87" s="205"/>
      <c r="BF87" s="138"/>
      <c r="BG87" s="138"/>
      <c r="BH87" s="138"/>
      <c r="BI87" s="138"/>
      <c r="BJ87" s="138"/>
      <c r="BK87" s="138"/>
      <c r="BL87" s="138"/>
      <c r="BM87" s="138"/>
      <c r="BN87" s="138"/>
      <c r="BO87" s="138"/>
    </row>
    <row r="88" spans="2:67" ht="15">
      <c r="B88" s="138"/>
      <c r="C88" s="138"/>
      <c r="D88" s="138"/>
      <c r="E88" s="201"/>
      <c r="F88" s="201"/>
      <c r="G88" s="138"/>
      <c r="H88" s="202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203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203"/>
      <c r="AL88" s="203"/>
      <c r="AM88" s="202"/>
      <c r="AN88" s="204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205"/>
      <c r="BC88" s="205"/>
      <c r="BD88" s="205"/>
      <c r="BE88" s="205"/>
      <c r="BF88" s="138"/>
      <c r="BG88" s="138"/>
      <c r="BH88" s="138"/>
      <c r="BI88" s="138"/>
      <c r="BJ88" s="138"/>
      <c r="BK88" s="138"/>
      <c r="BL88" s="138"/>
      <c r="BM88" s="138"/>
      <c r="BN88" s="138"/>
      <c r="BO88" s="138"/>
    </row>
    <row r="89" spans="2:67" ht="15">
      <c r="B89" s="138"/>
      <c r="C89" s="138"/>
      <c r="D89" s="138"/>
      <c r="E89" s="201"/>
      <c r="F89" s="201"/>
      <c r="G89" s="138"/>
      <c r="H89" s="202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203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203"/>
      <c r="AL89" s="203"/>
      <c r="AM89" s="202"/>
      <c r="AN89" s="204"/>
      <c r="AO89" s="138"/>
      <c r="AP89" s="138"/>
      <c r="AQ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205"/>
      <c r="BC89" s="205"/>
      <c r="BD89" s="205"/>
      <c r="BE89" s="205"/>
      <c r="BF89" s="138"/>
      <c r="BG89" s="138"/>
      <c r="BH89" s="138"/>
      <c r="BI89" s="138"/>
      <c r="BJ89" s="138"/>
      <c r="BK89" s="138"/>
      <c r="BL89" s="138"/>
      <c r="BM89" s="138"/>
      <c r="BN89" s="138"/>
      <c r="BO89" s="138"/>
    </row>
    <row r="90" spans="2:67" ht="15">
      <c r="B90" s="138"/>
      <c r="C90" s="138"/>
      <c r="D90" s="138"/>
      <c r="E90" s="201"/>
      <c r="F90" s="201"/>
      <c r="G90" s="138"/>
      <c r="H90" s="202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203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203"/>
      <c r="AL90" s="203"/>
      <c r="AM90" s="202"/>
      <c r="AN90" s="204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205"/>
      <c r="BC90" s="205"/>
      <c r="BD90" s="205"/>
      <c r="BE90" s="205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</row>
    <row r="91" spans="2:67" ht="15">
      <c r="B91" s="138"/>
      <c r="C91" s="138"/>
      <c r="D91" s="138"/>
      <c r="E91" s="201"/>
      <c r="F91" s="201"/>
      <c r="G91" s="138"/>
      <c r="H91" s="202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203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203"/>
      <c r="AL91" s="203"/>
      <c r="AM91" s="202"/>
      <c r="AN91" s="204"/>
      <c r="AO91" s="138"/>
      <c r="AP91" s="138"/>
      <c r="AQ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205"/>
      <c r="BC91" s="205"/>
      <c r="BD91" s="205"/>
      <c r="BE91" s="205"/>
      <c r="BF91" s="138"/>
      <c r="BG91" s="138"/>
      <c r="BH91" s="138"/>
      <c r="BI91" s="138"/>
      <c r="BJ91" s="138"/>
      <c r="BK91" s="138"/>
      <c r="BL91" s="138"/>
      <c r="BM91" s="138"/>
      <c r="BN91" s="138"/>
      <c r="BO91" s="138"/>
    </row>
    <row r="92" spans="2:67" ht="15">
      <c r="B92" s="138"/>
      <c r="C92" s="138"/>
      <c r="D92" s="138"/>
      <c r="E92" s="201"/>
      <c r="F92" s="201"/>
      <c r="G92" s="138"/>
      <c r="H92" s="202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203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203"/>
      <c r="AL92" s="203"/>
      <c r="AM92" s="202"/>
      <c r="AN92" s="204"/>
      <c r="AO92" s="138"/>
      <c r="AP92" s="138"/>
      <c r="AQ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205"/>
      <c r="BC92" s="205"/>
      <c r="BD92" s="205"/>
      <c r="BE92" s="205"/>
      <c r="BF92" s="138"/>
      <c r="BG92" s="138"/>
      <c r="BH92" s="138"/>
      <c r="BI92" s="138"/>
      <c r="BJ92" s="138"/>
      <c r="BK92" s="138"/>
      <c r="BL92" s="138"/>
      <c r="BM92" s="138"/>
      <c r="BN92" s="138"/>
      <c r="BO92" s="138"/>
    </row>
    <row r="93" spans="2:67" ht="15">
      <c r="B93" s="138"/>
      <c r="C93" s="138"/>
      <c r="D93" s="138"/>
      <c r="E93" s="201"/>
      <c r="F93" s="201"/>
      <c r="G93" s="138"/>
      <c r="H93" s="202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203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203"/>
      <c r="AL93" s="203"/>
      <c r="AM93" s="202"/>
      <c r="AN93" s="204"/>
      <c r="AO93" s="138"/>
      <c r="AP93" s="138"/>
      <c r="AQ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205"/>
      <c r="BC93" s="205"/>
      <c r="BD93" s="205"/>
      <c r="BE93" s="205"/>
      <c r="BF93" s="138"/>
      <c r="BG93" s="138"/>
      <c r="BH93" s="138"/>
      <c r="BI93" s="138"/>
      <c r="BJ93" s="138"/>
      <c r="BK93" s="138"/>
      <c r="BL93" s="138"/>
      <c r="BM93" s="138"/>
      <c r="BN93" s="138"/>
      <c r="BO93" s="138"/>
    </row>
    <row r="94" spans="2:67" ht="15">
      <c r="B94" s="138"/>
      <c r="C94" s="138"/>
      <c r="D94" s="138"/>
      <c r="E94" s="201"/>
      <c r="F94" s="201"/>
      <c r="G94" s="138"/>
      <c r="H94" s="202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203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203"/>
      <c r="AL94" s="203"/>
      <c r="AM94" s="202"/>
      <c r="AN94" s="204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205"/>
      <c r="BC94" s="205"/>
      <c r="BD94" s="205"/>
      <c r="BE94" s="205"/>
      <c r="BF94" s="138"/>
      <c r="BG94" s="138"/>
      <c r="BH94" s="138"/>
      <c r="BI94" s="138"/>
      <c r="BJ94" s="138"/>
      <c r="BK94" s="138"/>
      <c r="BL94" s="138"/>
      <c r="BM94" s="138"/>
      <c r="BN94" s="138"/>
      <c r="BO94" s="138"/>
    </row>
    <row r="95" spans="2:67" ht="15">
      <c r="B95" s="138"/>
      <c r="C95" s="138"/>
      <c r="D95" s="138"/>
      <c r="E95" s="201"/>
      <c r="F95" s="201"/>
      <c r="G95" s="138"/>
      <c r="H95" s="202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203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203"/>
      <c r="AL95" s="203"/>
      <c r="AM95" s="202"/>
      <c r="AN95" s="204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205"/>
      <c r="BC95" s="205"/>
      <c r="BD95" s="205"/>
      <c r="BE95" s="205"/>
      <c r="BF95" s="138"/>
      <c r="BG95" s="138"/>
      <c r="BH95" s="138"/>
      <c r="BI95" s="138"/>
      <c r="BJ95" s="138"/>
      <c r="BK95" s="138"/>
      <c r="BL95" s="138"/>
      <c r="BM95" s="138"/>
      <c r="BN95" s="138"/>
      <c r="BO95" s="138"/>
    </row>
    <row r="96" spans="2:67" ht="15">
      <c r="B96" s="138"/>
      <c r="C96" s="138"/>
      <c r="D96" s="138"/>
      <c r="E96" s="201"/>
      <c r="F96" s="201"/>
      <c r="G96" s="138"/>
      <c r="H96" s="202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203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203"/>
      <c r="AL96" s="203"/>
      <c r="AM96" s="202"/>
      <c r="AN96" s="204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205"/>
      <c r="BC96" s="205"/>
      <c r="BD96" s="205"/>
      <c r="BE96" s="205"/>
      <c r="BF96" s="138"/>
      <c r="BG96" s="138"/>
      <c r="BH96" s="138"/>
      <c r="BI96" s="138"/>
      <c r="BJ96" s="138"/>
      <c r="BK96" s="138"/>
      <c r="BL96" s="138"/>
      <c r="BM96" s="138"/>
      <c r="BN96" s="138"/>
      <c r="BO96" s="138"/>
    </row>
    <row r="97" spans="2:67" ht="15">
      <c r="B97" s="138"/>
      <c r="C97" s="138"/>
      <c r="D97" s="138"/>
      <c r="E97" s="201"/>
      <c r="F97" s="201"/>
      <c r="G97" s="138"/>
      <c r="H97" s="202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203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203"/>
      <c r="AL97" s="203"/>
      <c r="AM97" s="202"/>
      <c r="AN97" s="204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205"/>
      <c r="BC97" s="205"/>
      <c r="BD97" s="205"/>
      <c r="BE97" s="205"/>
      <c r="BF97" s="138"/>
      <c r="BG97" s="138"/>
      <c r="BH97" s="138"/>
      <c r="BI97" s="138"/>
      <c r="BJ97" s="138"/>
      <c r="BK97" s="138"/>
      <c r="BL97" s="138"/>
      <c r="BM97" s="138"/>
      <c r="BN97" s="138"/>
      <c r="BO97" s="138"/>
    </row>
    <row r="98" spans="2:67" ht="15">
      <c r="B98" s="138"/>
      <c r="C98" s="138"/>
      <c r="D98" s="138"/>
      <c r="E98" s="201"/>
      <c r="F98" s="201"/>
      <c r="G98" s="138"/>
      <c r="H98" s="202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203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203"/>
      <c r="AL98" s="203"/>
      <c r="AM98" s="202"/>
      <c r="AN98" s="204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205"/>
      <c r="BC98" s="205"/>
      <c r="BD98" s="205"/>
      <c r="BE98" s="205"/>
      <c r="BF98" s="138"/>
      <c r="BG98" s="138"/>
      <c r="BH98" s="138"/>
      <c r="BI98" s="138"/>
      <c r="BJ98" s="138"/>
      <c r="BK98" s="138"/>
      <c r="BL98" s="138"/>
      <c r="BM98" s="138"/>
      <c r="BN98" s="138"/>
      <c r="BO98" s="138"/>
    </row>
    <row r="99" spans="2:67" ht="15">
      <c r="B99" s="138"/>
      <c r="C99" s="138"/>
      <c r="D99" s="138"/>
      <c r="E99" s="201"/>
      <c r="F99" s="201"/>
      <c r="G99" s="138"/>
      <c r="H99" s="202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203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203"/>
      <c r="AL99" s="203"/>
      <c r="AM99" s="202"/>
      <c r="AN99" s="204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205"/>
      <c r="BC99" s="205"/>
      <c r="BD99" s="205"/>
      <c r="BE99" s="205"/>
      <c r="BF99" s="138"/>
      <c r="BG99" s="138"/>
      <c r="BH99" s="138"/>
      <c r="BI99" s="138"/>
      <c r="BJ99" s="138"/>
      <c r="BK99" s="138"/>
      <c r="BL99" s="138"/>
      <c r="BM99" s="138"/>
      <c r="BN99" s="138"/>
      <c r="BO99" s="138"/>
    </row>
    <row r="100" spans="2:67" ht="15">
      <c r="B100" s="138"/>
      <c r="C100" s="138"/>
      <c r="D100" s="138"/>
      <c r="E100" s="201"/>
      <c r="F100" s="201"/>
      <c r="G100" s="138"/>
      <c r="H100" s="202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203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203"/>
      <c r="AL100" s="203"/>
      <c r="AM100" s="202"/>
      <c r="AN100" s="204"/>
      <c r="AO100" s="138"/>
      <c r="AP100" s="138"/>
      <c r="AQ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205"/>
      <c r="BC100" s="205"/>
      <c r="BD100" s="205"/>
      <c r="BE100" s="205"/>
      <c r="BF100" s="138"/>
      <c r="BG100" s="138"/>
      <c r="BH100" s="138"/>
      <c r="BI100" s="138"/>
      <c r="BJ100" s="138"/>
      <c r="BK100" s="138"/>
      <c r="BL100" s="138"/>
      <c r="BM100" s="138"/>
      <c r="BN100" s="138"/>
      <c r="BO100" s="138"/>
    </row>
    <row r="101" spans="2:67" ht="15">
      <c r="B101" s="138"/>
      <c r="C101" s="138"/>
      <c r="D101" s="138"/>
      <c r="E101" s="201"/>
      <c r="F101" s="201"/>
      <c r="G101" s="138"/>
      <c r="H101" s="202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203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203"/>
      <c r="AL101" s="203"/>
      <c r="AM101" s="202"/>
      <c r="AN101" s="204"/>
      <c r="AO101" s="138"/>
      <c r="AP101" s="138"/>
      <c r="AQ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205"/>
      <c r="BC101" s="205"/>
      <c r="BD101" s="205"/>
      <c r="BE101" s="205"/>
      <c r="BF101" s="138"/>
      <c r="BG101" s="138"/>
      <c r="BH101" s="138"/>
      <c r="BI101" s="138"/>
      <c r="BJ101" s="138"/>
      <c r="BK101" s="138"/>
      <c r="BL101" s="138"/>
      <c r="BM101" s="138"/>
      <c r="BN101" s="138"/>
      <c r="BO101" s="138"/>
    </row>
    <row r="102" spans="2:67" ht="15">
      <c r="B102" s="138"/>
      <c r="C102" s="138"/>
      <c r="D102" s="138"/>
      <c r="E102" s="201"/>
      <c r="F102" s="201"/>
      <c r="G102" s="138"/>
      <c r="H102" s="202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203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203"/>
      <c r="AL102" s="203"/>
      <c r="AM102" s="202"/>
      <c r="AN102" s="204"/>
      <c r="AO102" s="138"/>
      <c r="AP102" s="138"/>
      <c r="AQ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205"/>
      <c r="BC102" s="205"/>
      <c r="BD102" s="205"/>
      <c r="BE102" s="205"/>
      <c r="BF102" s="138"/>
      <c r="BG102" s="138"/>
      <c r="BH102" s="138"/>
      <c r="BI102" s="138"/>
      <c r="BJ102" s="138"/>
      <c r="BK102" s="138"/>
      <c r="BL102" s="138"/>
      <c r="BM102" s="138"/>
      <c r="BN102" s="138"/>
      <c r="BO102" s="138"/>
    </row>
    <row r="103" spans="2:67" ht="15">
      <c r="B103" s="138"/>
      <c r="C103" s="138"/>
      <c r="D103" s="138"/>
      <c r="E103" s="201"/>
      <c r="F103" s="201"/>
      <c r="G103" s="138"/>
      <c r="H103" s="202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203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203"/>
      <c r="AL103" s="203"/>
      <c r="AM103" s="202"/>
      <c r="AN103" s="204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205"/>
      <c r="BC103" s="205"/>
      <c r="BD103" s="205"/>
      <c r="BE103" s="205"/>
      <c r="BF103" s="138"/>
      <c r="BG103" s="138"/>
      <c r="BH103" s="138"/>
      <c r="BI103" s="138"/>
      <c r="BJ103" s="138"/>
      <c r="BK103" s="138"/>
      <c r="BL103" s="138"/>
      <c r="BM103" s="138"/>
      <c r="BN103" s="138"/>
      <c r="BO103" s="138"/>
    </row>
    <row r="104" spans="2:67" ht="15">
      <c r="B104" s="138"/>
      <c r="C104" s="138"/>
      <c r="D104" s="138"/>
      <c r="E104" s="201"/>
      <c r="F104" s="201"/>
      <c r="G104" s="138"/>
      <c r="H104" s="202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203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203"/>
      <c r="AL104" s="203"/>
      <c r="AM104" s="202"/>
      <c r="AN104" s="204"/>
      <c r="AO104" s="138"/>
      <c r="AP104" s="138"/>
      <c r="AQ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205"/>
      <c r="BC104" s="205"/>
      <c r="BD104" s="205"/>
      <c r="BE104" s="205"/>
      <c r="BF104" s="138"/>
      <c r="BG104" s="138"/>
      <c r="BH104" s="138"/>
      <c r="BI104" s="138"/>
      <c r="BJ104" s="138"/>
      <c r="BK104" s="138"/>
      <c r="BL104" s="138"/>
      <c r="BM104" s="138"/>
      <c r="BN104" s="138"/>
      <c r="BO104" s="138"/>
    </row>
    <row r="105" spans="2:67" ht="15">
      <c r="B105" s="138"/>
      <c r="C105" s="138"/>
      <c r="D105" s="138"/>
      <c r="E105" s="201"/>
      <c r="F105" s="201"/>
      <c r="G105" s="138"/>
      <c r="H105" s="202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203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203"/>
      <c r="AL105" s="203"/>
      <c r="AM105" s="202"/>
      <c r="AN105" s="204"/>
      <c r="AO105" s="138"/>
      <c r="AP105" s="138"/>
      <c r="AQ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205"/>
      <c r="BC105" s="205"/>
      <c r="BD105" s="205"/>
      <c r="BE105" s="205"/>
      <c r="BF105" s="138"/>
      <c r="BG105" s="138"/>
      <c r="BH105" s="138"/>
      <c r="BI105" s="138"/>
      <c r="BJ105" s="138"/>
      <c r="BK105" s="138"/>
      <c r="BL105" s="138"/>
      <c r="BM105" s="138"/>
      <c r="BN105" s="138"/>
      <c r="BO105" s="138"/>
    </row>
    <row r="106" spans="2:67" ht="15">
      <c r="B106" s="138"/>
      <c r="C106" s="138"/>
      <c r="D106" s="138"/>
      <c r="E106" s="201"/>
      <c r="F106" s="201"/>
      <c r="G106" s="138"/>
      <c r="H106" s="202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203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203"/>
      <c r="AL106" s="203"/>
      <c r="AM106" s="202"/>
      <c r="AN106" s="204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205"/>
      <c r="BC106" s="205"/>
      <c r="BD106" s="205"/>
      <c r="BE106" s="205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</row>
    <row r="107" spans="2:67" ht="15">
      <c r="B107" s="138"/>
      <c r="C107" s="138"/>
      <c r="D107" s="138"/>
      <c r="E107" s="201"/>
      <c r="F107" s="201"/>
      <c r="G107" s="138"/>
      <c r="H107" s="202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203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203"/>
      <c r="AL107" s="203"/>
      <c r="AM107" s="202"/>
      <c r="AN107" s="204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205"/>
      <c r="BC107" s="205"/>
      <c r="BD107" s="205"/>
      <c r="BE107" s="205"/>
      <c r="BF107" s="138"/>
      <c r="BG107" s="138"/>
      <c r="BH107" s="138"/>
      <c r="BI107" s="138"/>
      <c r="BJ107" s="138"/>
      <c r="BK107" s="138"/>
      <c r="BL107" s="138"/>
      <c r="BM107" s="138"/>
      <c r="BN107" s="138"/>
      <c r="BO107" s="138"/>
    </row>
    <row r="108" spans="2:67" ht="15">
      <c r="B108" s="138"/>
      <c r="C108" s="138"/>
      <c r="D108" s="138"/>
      <c r="E108" s="201"/>
      <c r="F108" s="201"/>
      <c r="G108" s="138"/>
      <c r="H108" s="202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203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203"/>
      <c r="AL108" s="203"/>
      <c r="AM108" s="202"/>
      <c r="AN108" s="204"/>
      <c r="AO108" s="138"/>
      <c r="AP108" s="138"/>
      <c r="AQ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205"/>
      <c r="BC108" s="205"/>
      <c r="BD108" s="205"/>
      <c r="BE108" s="205"/>
      <c r="BF108" s="138"/>
      <c r="BG108" s="138"/>
      <c r="BH108" s="138"/>
      <c r="BI108" s="138"/>
      <c r="BJ108" s="138"/>
      <c r="BK108" s="138"/>
      <c r="BL108" s="138"/>
      <c r="BM108" s="138"/>
      <c r="BN108" s="138"/>
      <c r="BO108" s="138"/>
    </row>
    <row r="109" spans="2:67" ht="15">
      <c r="B109" s="138"/>
      <c r="C109" s="138"/>
      <c r="D109" s="138"/>
      <c r="E109" s="201"/>
      <c r="F109" s="201"/>
      <c r="G109" s="138"/>
      <c r="H109" s="202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203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203"/>
      <c r="AL109" s="203"/>
      <c r="AM109" s="202"/>
      <c r="AN109" s="204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205"/>
      <c r="BC109" s="205"/>
      <c r="BD109" s="205"/>
      <c r="BE109" s="205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</row>
    <row r="110" spans="2:67" ht="15">
      <c r="B110" s="138"/>
      <c r="C110" s="138"/>
      <c r="D110" s="138"/>
      <c r="E110" s="201"/>
      <c r="F110" s="201"/>
      <c r="G110" s="138"/>
      <c r="H110" s="202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203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203"/>
      <c r="AL110" s="203"/>
      <c r="AM110" s="202"/>
      <c r="AN110" s="204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205"/>
      <c r="BC110" s="205"/>
      <c r="BD110" s="205"/>
      <c r="BE110" s="205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</row>
    <row r="111" spans="2:67" ht="15">
      <c r="B111" s="138"/>
      <c r="C111" s="138"/>
      <c r="D111" s="138"/>
      <c r="E111" s="201"/>
      <c r="F111" s="201"/>
      <c r="G111" s="138"/>
      <c r="H111" s="202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203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203"/>
      <c r="AL111" s="203"/>
      <c r="AM111" s="202"/>
      <c r="AN111" s="204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205"/>
      <c r="BC111" s="205"/>
      <c r="BD111" s="205"/>
      <c r="BE111" s="205"/>
      <c r="BF111" s="138"/>
      <c r="BG111" s="138"/>
      <c r="BH111" s="138"/>
      <c r="BI111" s="138"/>
      <c r="BJ111" s="138"/>
      <c r="BK111" s="138"/>
      <c r="BL111" s="138"/>
      <c r="BM111" s="138"/>
      <c r="BN111" s="138"/>
      <c r="BO111" s="138"/>
    </row>
    <row r="112" spans="2:67" ht="15">
      <c r="B112" s="138"/>
      <c r="C112" s="138"/>
      <c r="D112" s="138"/>
      <c r="E112" s="201"/>
      <c r="F112" s="201"/>
      <c r="G112" s="138"/>
      <c r="H112" s="202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203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203"/>
      <c r="AL112" s="203"/>
      <c r="AM112" s="202"/>
      <c r="AN112" s="204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205"/>
      <c r="BC112" s="205"/>
      <c r="BD112" s="205"/>
      <c r="BE112" s="205"/>
      <c r="BF112" s="138"/>
      <c r="BG112" s="138"/>
      <c r="BH112" s="138"/>
      <c r="BI112" s="138"/>
      <c r="BJ112" s="138"/>
      <c r="BK112" s="138"/>
      <c r="BL112" s="138"/>
      <c r="BM112" s="138"/>
      <c r="BN112" s="138"/>
      <c r="BO112" s="138"/>
    </row>
    <row r="113" spans="2:67" ht="15">
      <c r="B113" s="138"/>
      <c r="C113" s="138"/>
      <c r="D113" s="138"/>
      <c r="E113" s="201"/>
      <c r="F113" s="201"/>
      <c r="G113" s="138"/>
      <c r="H113" s="202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203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203"/>
      <c r="AL113" s="203"/>
      <c r="AM113" s="202"/>
      <c r="AN113" s="204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205"/>
      <c r="BC113" s="205"/>
      <c r="BD113" s="205"/>
      <c r="BE113" s="205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</row>
    <row r="114" spans="2:67" ht="15">
      <c r="B114" s="138"/>
      <c r="C114" s="138"/>
      <c r="D114" s="138"/>
      <c r="E114" s="201"/>
      <c r="F114" s="201"/>
      <c r="G114" s="138"/>
      <c r="H114" s="202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203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203"/>
      <c r="AL114" s="203"/>
      <c r="AM114" s="202"/>
      <c r="AN114" s="204"/>
      <c r="AO114" s="138"/>
      <c r="AP114" s="138"/>
      <c r="AQ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205"/>
      <c r="BC114" s="205"/>
      <c r="BD114" s="205"/>
      <c r="BE114" s="205"/>
      <c r="BF114" s="138"/>
      <c r="BG114" s="138"/>
      <c r="BH114" s="138"/>
      <c r="BI114" s="138"/>
      <c r="BJ114" s="138"/>
      <c r="BK114" s="138"/>
      <c r="BL114" s="138"/>
      <c r="BM114" s="138"/>
      <c r="BN114" s="138"/>
      <c r="BO114" s="138"/>
    </row>
    <row r="115" spans="2:67" ht="15">
      <c r="B115" s="138"/>
      <c r="C115" s="138"/>
      <c r="D115" s="138"/>
      <c r="E115" s="201"/>
      <c r="F115" s="201"/>
      <c r="G115" s="138"/>
      <c r="H115" s="202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203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203"/>
      <c r="AL115" s="203"/>
      <c r="AM115" s="202"/>
      <c r="AN115" s="204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205"/>
      <c r="BC115" s="205"/>
      <c r="BD115" s="205"/>
      <c r="BE115" s="205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</row>
    <row r="116" spans="2:67" ht="15">
      <c r="B116" s="138"/>
      <c r="C116" s="138"/>
      <c r="D116" s="138"/>
      <c r="E116" s="201"/>
      <c r="F116" s="201"/>
      <c r="G116" s="138"/>
      <c r="H116" s="202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203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203"/>
      <c r="AL116" s="203"/>
      <c r="AM116" s="202"/>
      <c r="AN116" s="204"/>
      <c r="AO116" s="138"/>
      <c r="AP116" s="138"/>
      <c r="AQ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205"/>
      <c r="BC116" s="205"/>
      <c r="BD116" s="205"/>
      <c r="BE116" s="205"/>
      <c r="BF116" s="138"/>
      <c r="BG116" s="138"/>
      <c r="BH116" s="138"/>
      <c r="BI116" s="138"/>
      <c r="BJ116" s="138"/>
      <c r="BK116" s="138"/>
      <c r="BL116" s="138"/>
      <c r="BM116" s="138"/>
      <c r="BN116" s="138"/>
      <c r="BO116" s="138"/>
    </row>
    <row r="117" spans="2:67" ht="15">
      <c r="B117" s="138"/>
      <c r="C117" s="138"/>
      <c r="D117" s="138"/>
      <c r="E117" s="201"/>
      <c r="F117" s="201"/>
      <c r="G117" s="138"/>
      <c r="H117" s="202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203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203"/>
      <c r="AL117" s="203"/>
      <c r="AM117" s="202"/>
      <c r="AN117" s="204"/>
      <c r="AO117" s="138"/>
      <c r="AP117" s="138"/>
      <c r="AQ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205"/>
      <c r="BC117" s="205"/>
      <c r="BD117" s="205"/>
      <c r="BE117" s="205"/>
      <c r="BF117" s="138"/>
      <c r="BG117" s="138"/>
      <c r="BH117" s="138"/>
      <c r="BI117" s="138"/>
      <c r="BJ117" s="138"/>
      <c r="BK117" s="138"/>
      <c r="BL117" s="138"/>
      <c r="BM117" s="138"/>
      <c r="BN117" s="138"/>
      <c r="BO117" s="138"/>
    </row>
    <row r="118" spans="2:67" ht="15">
      <c r="B118" s="138"/>
      <c r="C118" s="138"/>
      <c r="D118" s="138"/>
      <c r="E118" s="201"/>
      <c r="F118" s="201"/>
      <c r="G118" s="138"/>
      <c r="H118" s="202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203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203"/>
      <c r="AL118" s="203"/>
      <c r="AM118" s="202"/>
      <c r="AN118" s="204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205"/>
      <c r="BC118" s="205"/>
      <c r="BD118" s="205"/>
      <c r="BE118" s="205"/>
      <c r="BF118" s="138"/>
      <c r="BG118" s="138"/>
      <c r="BH118" s="138"/>
      <c r="BI118" s="138"/>
      <c r="BJ118" s="138"/>
      <c r="BK118" s="138"/>
      <c r="BL118" s="138"/>
      <c r="BM118" s="138"/>
      <c r="BN118" s="138"/>
      <c r="BO118" s="138"/>
    </row>
    <row r="119" spans="2:67" ht="15">
      <c r="B119" s="138"/>
      <c r="C119" s="138"/>
      <c r="D119" s="138"/>
      <c r="E119" s="201"/>
      <c r="F119" s="201"/>
      <c r="G119" s="138"/>
      <c r="H119" s="202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203"/>
      <c r="X119" s="138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203"/>
      <c r="AL119" s="203"/>
      <c r="AM119" s="202"/>
      <c r="AN119" s="204"/>
      <c r="AO119" s="138"/>
      <c r="AP119" s="138"/>
      <c r="AQ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205"/>
      <c r="BC119" s="205"/>
      <c r="BD119" s="205"/>
      <c r="BE119" s="205"/>
      <c r="BF119" s="138"/>
      <c r="BG119" s="138"/>
      <c r="BH119" s="138"/>
      <c r="BI119" s="138"/>
      <c r="BJ119" s="138"/>
      <c r="BK119" s="138"/>
      <c r="BL119" s="138"/>
      <c r="BM119" s="138"/>
      <c r="BN119" s="138"/>
      <c r="BO119" s="138"/>
    </row>
    <row r="120" spans="2:67" ht="15">
      <c r="B120" s="138"/>
      <c r="C120" s="138"/>
      <c r="D120" s="138"/>
      <c r="E120" s="201"/>
      <c r="F120" s="201"/>
      <c r="G120" s="138"/>
      <c r="H120" s="202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203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203"/>
      <c r="AL120" s="203"/>
      <c r="AM120" s="202"/>
      <c r="AN120" s="204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205"/>
      <c r="BC120" s="205"/>
      <c r="BD120" s="205"/>
      <c r="BE120" s="205"/>
      <c r="BF120" s="138"/>
      <c r="BG120" s="138"/>
      <c r="BH120" s="138"/>
      <c r="BI120" s="138"/>
      <c r="BJ120" s="138"/>
      <c r="BK120" s="138"/>
      <c r="BL120" s="138"/>
      <c r="BM120" s="138"/>
      <c r="BN120" s="138"/>
      <c r="BO120" s="138"/>
    </row>
    <row r="121" spans="2:67" ht="15">
      <c r="B121" s="138"/>
      <c r="C121" s="138"/>
      <c r="D121" s="138"/>
      <c r="E121" s="201"/>
      <c r="F121" s="201"/>
      <c r="G121" s="138"/>
      <c r="H121" s="202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203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203"/>
      <c r="AL121" s="203"/>
      <c r="AM121" s="202"/>
      <c r="AN121" s="204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205"/>
      <c r="BC121" s="205"/>
      <c r="BD121" s="205"/>
      <c r="BE121" s="205"/>
      <c r="BF121" s="138"/>
      <c r="BG121" s="138"/>
      <c r="BH121" s="138"/>
      <c r="BI121" s="138"/>
      <c r="BJ121" s="138"/>
      <c r="BK121" s="138"/>
      <c r="BL121" s="138"/>
      <c r="BM121" s="138"/>
      <c r="BN121" s="138"/>
      <c r="BO121" s="138"/>
    </row>
    <row r="122" spans="2:67" ht="15">
      <c r="B122" s="138"/>
      <c r="C122" s="138"/>
      <c r="D122" s="138"/>
      <c r="E122" s="201"/>
      <c r="F122" s="201"/>
      <c r="G122" s="138"/>
      <c r="H122" s="202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203"/>
      <c r="X122" s="138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203"/>
      <c r="AL122" s="203"/>
      <c r="AM122" s="202"/>
      <c r="AN122" s="204"/>
      <c r="AO122" s="138"/>
      <c r="AP122" s="138"/>
      <c r="AQ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205"/>
      <c r="BC122" s="205"/>
      <c r="BD122" s="205"/>
      <c r="BE122" s="205"/>
      <c r="BF122" s="138"/>
      <c r="BG122" s="138"/>
      <c r="BH122" s="138"/>
      <c r="BI122" s="138"/>
      <c r="BJ122" s="138"/>
      <c r="BK122" s="138"/>
      <c r="BL122" s="138"/>
      <c r="BM122" s="138"/>
      <c r="BN122" s="138"/>
      <c r="BO122" s="138"/>
    </row>
    <row r="123" spans="2:67" ht="15">
      <c r="B123" s="138"/>
      <c r="C123" s="138"/>
      <c r="D123" s="138"/>
      <c r="E123" s="201"/>
      <c r="F123" s="201"/>
      <c r="G123" s="138"/>
      <c r="H123" s="202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203"/>
      <c r="X123" s="138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203"/>
      <c r="AL123" s="203"/>
      <c r="AM123" s="202"/>
      <c r="AN123" s="204"/>
      <c r="AO123" s="138"/>
      <c r="AP123" s="138"/>
      <c r="AQ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205"/>
      <c r="BC123" s="205"/>
      <c r="BD123" s="205"/>
      <c r="BE123" s="205"/>
      <c r="BF123" s="138"/>
      <c r="BG123" s="138"/>
      <c r="BH123" s="138"/>
      <c r="BI123" s="138"/>
      <c r="BJ123" s="138"/>
      <c r="BK123" s="138"/>
      <c r="BL123" s="138"/>
      <c r="BM123" s="138"/>
      <c r="BN123" s="138"/>
      <c r="BO123" s="138"/>
    </row>
    <row r="124" spans="2:67" ht="15">
      <c r="B124" s="138"/>
      <c r="C124" s="138"/>
      <c r="D124" s="138"/>
      <c r="E124" s="201"/>
      <c r="F124" s="201"/>
      <c r="G124" s="138"/>
      <c r="H124" s="202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203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203"/>
      <c r="AL124" s="203"/>
      <c r="AM124" s="202"/>
      <c r="AN124" s="204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205"/>
      <c r="BC124" s="205"/>
      <c r="BD124" s="205"/>
      <c r="BE124" s="205"/>
      <c r="BF124" s="138"/>
      <c r="BG124" s="138"/>
      <c r="BH124" s="138"/>
      <c r="BI124" s="138"/>
      <c r="BJ124" s="138"/>
      <c r="BK124" s="138"/>
      <c r="BL124" s="138"/>
      <c r="BM124" s="138"/>
      <c r="BN124" s="138"/>
      <c r="BO124" s="138"/>
    </row>
    <row r="125" spans="2:67" ht="15">
      <c r="B125" s="138"/>
      <c r="C125" s="138"/>
      <c r="D125" s="138"/>
      <c r="E125" s="201"/>
      <c r="F125" s="201"/>
      <c r="G125" s="138"/>
      <c r="H125" s="202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203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203"/>
      <c r="AL125" s="203"/>
      <c r="AM125" s="202"/>
      <c r="AN125" s="204"/>
      <c r="AO125" s="138"/>
      <c r="AP125" s="138"/>
      <c r="AQ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205"/>
      <c r="BC125" s="205"/>
      <c r="BD125" s="205"/>
      <c r="BE125" s="205"/>
      <c r="BF125" s="138"/>
      <c r="BG125" s="138"/>
      <c r="BH125" s="138"/>
      <c r="BI125" s="138"/>
      <c r="BJ125" s="138"/>
      <c r="BK125" s="138"/>
      <c r="BL125" s="138"/>
      <c r="BM125" s="138"/>
      <c r="BN125" s="138"/>
      <c r="BO125" s="138"/>
    </row>
    <row r="126" spans="2:67" ht="15">
      <c r="B126" s="138"/>
      <c r="C126" s="138"/>
      <c r="D126" s="138"/>
      <c r="E126" s="201"/>
      <c r="F126" s="201"/>
      <c r="G126" s="138"/>
      <c r="H126" s="202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203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203"/>
      <c r="AL126" s="203"/>
      <c r="AM126" s="202"/>
      <c r="AN126" s="204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205"/>
      <c r="BC126" s="205"/>
      <c r="BD126" s="205"/>
      <c r="BE126" s="205"/>
      <c r="BF126" s="138"/>
      <c r="BG126" s="138"/>
      <c r="BH126" s="138"/>
      <c r="BI126" s="138"/>
      <c r="BJ126" s="138"/>
      <c r="BK126" s="138"/>
      <c r="BL126" s="138"/>
      <c r="BM126" s="138"/>
      <c r="BN126" s="138"/>
      <c r="BO126" s="138"/>
    </row>
    <row r="127" spans="2:67" ht="15">
      <c r="B127" s="138"/>
      <c r="C127" s="138"/>
      <c r="D127" s="138"/>
      <c r="E127" s="201"/>
      <c r="F127" s="201"/>
      <c r="G127" s="138"/>
      <c r="H127" s="202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203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203"/>
      <c r="AL127" s="203"/>
      <c r="AM127" s="202"/>
      <c r="AN127" s="204"/>
      <c r="AO127" s="138"/>
      <c r="AP127" s="138"/>
      <c r="AQ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205"/>
      <c r="BC127" s="205"/>
      <c r="BD127" s="205"/>
      <c r="BE127" s="205"/>
      <c r="BF127" s="138"/>
      <c r="BG127" s="138"/>
      <c r="BH127" s="138"/>
      <c r="BI127" s="138"/>
      <c r="BJ127" s="138"/>
      <c r="BK127" s="138"/>
      <c r="BL127" s="138"/>
      <c r="BM127" s="138"/>
      <c r="BN127" s="138"/>
      <c r="BO127" s="138"/>
    </row>
    <row r="128" spans="2:67" ht="15">
      <c r="B128" s="138"/>
      <c r="C128" s="138"/>
      <c r="D128" s="138"/>
      <c r="E128" s="201"/>
      <c r="F128" s="201"/>
      <c r="G128" s="138"/>
      <c r="H128" s="202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203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203"/>
      <c r="AL128" s="203"/>
      <c r="AM128" s="202"/>
      <c r="AN128" s="204"/>
      <c r="AO128" s="138"/>
      <c r="AP128" s="138"/>
      <c r="AQ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205"/>
      <c r="BC128" s="205"/>
      <c r="BD128" s="205"/>
      <c r="BE128" s="205"/>
      <c r="BF128" s="138"/>
      <c r="BG128" s="138"/>
      <c r="BH128" s="138"/>
      <c r="BI128" s="138"/>
      <c r="BJ128" s="138"/>
      <c r="BK128" s="138"/>
      <c r="BL128" s="138"/>
      <c r="BM128" s="138"/>
      <c r="BN128" s="138"/>
      <c r="BO128" s="138"/>
    </row>
    <row r="129" spans="2:67" ht="15">
      <c r="B129" s="138"/>
      <c r="C129" s="138"/>
      <c r="D129" s="138"/>
      <c r="E129" s="201"/>
      <c r="F129" s="201"/>
      <c r="G129" s="138"/>
      <c r="H129" s="202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203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203"/>
      <c r="AL129" s="203"/>
      <c r="AM129" s="202"/>
      <c r="AN129" s="204"/>
      <c r="AO129" s="138"/>
      <c r="AP129" s="138"/>
      <c r="AQ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205"/>
      <c r="BC129" s="205"/>
      <c r="BD129" s="205"/>
      <c r="BE129" s="205"/>
      <c r="BF129" s="138"/>
      <c r="BG129" s="138"/>
      <c r="BH129" s="138"/>
      <c r="BI129" s="138"/>
      <c r="BJ129" s="138"/>
      <c r="BK129" s="138"/>
      <c r="BL129" s="138"/>
      <c r="BM129" s="138"/>
      <c r="BN129" s="138"/>
      <c r="BO129" s="138"/>
    </row>
    <row r="130" spans="2:67" ht="15">
      <c r="B130" s="138"/>
      <c r="C130" s="138"/>
      <c r="D130" s="138"/>
      <c r="E130" s="201"/>
      <c r="F130" s="201"/>
      <c r="G130" s="138"/>
      <c r="H130" s="202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203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203"/>
      <c r="AL130" s="203"/>
      <c r="AM130" s="202"/>
      <c r="AN130" s="204"/>
      <c r="AO130" s="138"/>
      <c r="AP130" s="138"/>
      <c r="AQ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205"/>
      <c r="BC130" s="205"/>
      <c r="BD130" s="205"/>
      <c r="BE130" s="205"/>
      <c r="BF130" s="138"/>
      <c r="BG130" s="138"/>
      <c r="BH130" s="138"/>
      <c r="BI130" s="138"/>
      <c r="BJ130" s="138"/>
      <c r="BK130" s="138"/>
      <c r="BL130" s="138"/>
      <c r="BM130" s="138"/>
      <c r="BN130" s="138"/>
      <c r="BO130" s="138"/>
    </row>
    <row r="131" spans="2:67" ht="15">
      <c r="B131" s="138"/>
      <c r="C131" s="138"/>
      <c r="D131" s="138"/>
      <c r="E131" s="201"/>
      <c r="F131" s="201"/>
      <c r="G131" s="138"/>
      <c r="H131" s="202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203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203"/>
      <c r="AL131" s="203"/>
      <c r="AM131" s="202"/>
      <c r="AN131" s="204"/>
      <c r="AO131" s="138"/>
      <c r="AP131" s="138"/>
      <c r="AQ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205"/>
      <c r="BC131" s="205"/>
      <c r="BD131" s="205"/>
      <c r="BE131" s="205"/>
      <c r="BF131" s="138"/>
      <c r="BG131" s="138"/>
      <c r="BH131" s="138"/>
      <c r="BI131" s="138"/>
      <c r="BJ131" s="138"/>
      <c r="BK131" s="138"/>
      <c r="BL131" s="138"/>
      <c r="BM131" s="138"/>
      <c r="BN131" s="138"/>
      <c r="BO131" s="138"/>
    </row>
    <row r="132" spans="2:67" ht="15">
      <c r="B132" s="138"/>
      <c r="C132" s="138"/>
      <c r="D132" s="138"/>
      <c r="E132" s="201"/>
      <c r="F132" s="201"/>
      <c r="G132" s="138"/>
      <c r="H132" s="202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203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203"/>
      <c r="AL132" s="203"/>
      <c r="AM132" s="202"/>
      <c r="AN132" s="204"/>
      <c r="AO132" s="138"/>
      <c r="AP132" s="138"/>
      <c r="AQ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205"/>
      <c r="BC132" s="205"/>
      <c r="BD132" s="205"/>
      <c r="BE132" s="205"/>
      <c r="BF132" s="138"/>
      <c r="BG132" s="138"/>
      <c r="BH132" s="138"/>
      <c r="BI132" s="138"/>
      <c r="BJ132" s="138"/>
      <c r="BK132" s="138"/>
      <c r="BL132" s="138"/>
      <c r="BM132" s="138"/>
      <c r="BN132" s="138"/>
      <c r="BO132" s="138"/>
    </row>
    <row r="133" spans="2:67" ht="15">
      <c r="B133" s="138"/>
      <c r="C133" s="138"/>
      <c r="D133" s="138"/>
      <c r="E133" s="201"/>
      <c r="F133" s="201"/>
      <c r="G133" s="138"/>
      <c r="H133" s="202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203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203"/>
      <c r="AL133" s="203"/>
      <c r="AM133" s="202"/>
      <c r="AN133" s="204"/>
      <c r="AO133" s="138"/>
      <c r="AP133" s="138"/>
      <c r="AQ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205"/>
      <c r="BC133" s="205"/>
      <c r="BD133" s="205"/>
      <c r="BE133" s="205"/>
      <c r="BF133" s="138"/>
      <c r="BG133" s="138"/>
      <c r="BH133" s="138"/>
      <c r="BI133" s="138"/>
      <c r="BJ133" s="138"/>
      <c r="BK133" s="138"/>
      <c r="BL133" s="138"/>
      <c r="BM133" s="138"/>
      <c r="BN133" s="138"/>
      <c r="BO133" s="138"/>
    </row>
    <row r="134" spans="2:67" ht="15">
      <c r="B134" s="138"/>
      <c r="C134" s="138"/>
      <c r="D134" s="138"/>
      <c r="E134" s="201"/>
      <c r="F134" s="201"/>
      <c r="G134" s="138"/>
      <c r="H134" s="202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203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203"/>
      <c r="AL134" s="203"/>
      <c r="AM134" s="202"/>
      <c r="AN134" s="204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205"/>
      <c r="BC134" s="205"/>
      <c r="BD134" s="205"/>
      <c r="BE134" s="205"/>
      <c r="BF134" s="138"/>
      <c r="BG134" s="138"/>
      <c r="BH134" s="138"/>
      <c r="BI134" s="138"/>
      <c r="BJ134" s="138"/>
      <c r="BK134" s="138"/>
      <c r="BL134" s="138"/>
      <c r="BM134" s="138"/>
      <c r="BN134" s="138"/>
      <c r="BO134" s="138"/>
    </row>
    <row r="135" spans="2:67" ht="15">
      <c r="B135" s="138"/>
      <c r="C135" s="138"/>
      <c r="D135" s="138"/>
      <c r="E135" s="201"/>
      <c r="F135" s="201"/>
      <c r="G135" s="138"/>
      <c r="H135" s="202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203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203"/>
      <c r="AL135" s="203"/>
      <c r="AM135" s="202"/>
      <c r="AN135" s="204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205"/>
      <c r="BC135" s="205"/>
      <c r="BD135" s="205"/>
      <c r="BE135" s="205"/>
      <c r="BF135" s="138"/>
      <c r="BG135" s="138"/>
      <c r="BH135" s="138"/>
      <c r="BI135" s="138"/>
      <c r="BJ135" s="138"/>
      <c r="BK135" s="138"/>
      <c r="BL135" s="138"/>
      <c r="BM135" s="138"/>
      <c r="BN135" s="138"/>
      <c r="BO135" s="138"/>
    </row>
    <row r="136" spans="2:67" ht="15">
      <c r="B136" s="138"/>
      <c r="C136" s="138"/>
      <c r="D136" s="138"/>
      <c r="E136" s="201"/>
      <c r="F136" s="201"/>
      <c r="G136" s="138"/>
      <c r="H136" s="202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203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203"/>
      <c r="AL136" s="203"/>
      <c r="AM136" s="202"/>
      <c r="AN136" s="204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205"/>
      <c r="BC136" s="205"/>
      <c r="BD136" s="205"/>
      <c r="BE136" s="205"/>
      <c r="BF136" s="138"/>
      <c r="BG136" s="138"/>
      <c r="BH136" s="138"/>
      <c r="BI136" s="138"/>
      <c r="BJ136" s="138"/>
      <c r="BK136" s="138"/>
      <c r="BL136" s="138"/>
      <c r="BM136" s="138"/>
      <c r="BN136" s="138"/>
      <c r="BO136" s="138"/>
    </row>
    <row r="137" spans="2:67" ht="15">
      <c r="B137" s="138"/>
      <c r="C137" s="138"/>
      <c r="D137" s="138"/>
      <c r="E137" s="201"/>
      <c r="F137" s="201"/>
      <c r="G137" s="138"/>
      <c r="H137" s="202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203"/>
      <c r="X137" s="138"/>
      <c r="Y137" s="138"/>
      <c r="Z137" s="138"/>
      <c r="AA137" s="138"/>
      <c r="AB137" s="138"/>
      <c r="AC137" s="138"/>
      <c r="AD137" s="138"/>
      <c r="AE137" s="138"/>
      <c r="AF137" s="138"/>
      <c r="AG137" s="138"/>
      <c r="AH137" s="138"/>
      <c r="AI137" s="138"/>
      <c r="AJ137" s="138"/>
      <c r="AK137" s="203"/>
      <c r="AL137" s="203"/>
      <c r="AM137" s="202"/>
      <c r="AN137" s="204"/>
      <c r="AO137" s="138"/>
      <c r="AP137" s="138"/>
      <c r="AQ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205"/>
      <c r="BC137" s="205"/>
      <c r="BD137" s="205"/>
      <c r="BE137" s="205"/>
      <c r="BF137" s="138"/>
      <c r="BG137" s="138"/>
      <c r="BH137" s="138"/>
      <c r="BI137" s="138"/>
      <c r="BJ137" s="138"/>
      <c r="BK137" s="138"/>
      <c r="BL137" s="138"/>
      <c r="BM137" s="138"/>
      <c r="BN137" s="138"/>
      <c r="BO137" s="138"/>
    </row>
    <row r="138" spans="2:67" ht="15">
      <c r="B138" s="138"/>
      <c r="C138" s="138"/>
      <c r="D138" s="138"/>
      <c r="E138" s="201"/>
      <c r="F138" s="201"/>
      <c r="G138" s="138"/>
      <c r="H138" s="202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203"/>
      <c r="X138" s="138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203"/>
      <c r="AL138" s="203"/>
      <c r="AM138" s="202"/>
      <c r="AN138" s="204"/>
      <c r="AO138" s="138"/>
      <c r="AP138" s="138"/>
      <c r="AQ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205"/>
      <c r="BC138" s="205"/>
      <c r="BD138" s="205"/>
      <c r="BE138" s="205"/>
      <c r="BF138" s="138"/>
      <c r="BG138" s="138"/>
      <c r="BH138" s="138"/>
      <c r="BI138" s="138"/>
      <c r="BJ138" s="138"/>
      <c r="BK138" s="138"/>
      <c r="BL138" s="138"/>
      <c r="BM138" s="138"/>
      <c r="BN138" s="138"/>
      <c r="BO138" s="138"/>
    </row>
    <row r="139" spans="2:67" ht="15">
      <c r="B139" s="138"/>
      <c r="C139" s="138"/>
      <c r="D139" s="138"/>
      <c r="E139" s="201"/>
      <c r="F139" s="201"/>
      <c r="G139" s="138"/>
      <c r="H139" s="202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203"/>
      <c r="X139" s="138"/>
      <c r="Y139" s="138"/>
      <c r="Z139" s="138"/>
      <c r="AA139" s="138"/>
      <c r="AB139" s="138"/>
      <c r="AC139" s="138"/>
      <c r="AD139" s="138"/>
      <c r="AE139" s="138"/>
      <c r="AF139" s="138"/>
      <c r="AG139" s="138"/>
      <c r="AH139" s="138"/>
      <c r="AI139" s="138"/>
      <c r="AJ139" s="138"/>
      <c r="AK139" s="203"/>
      <c r="AL139" s="203"/>
      <c r="AM139" s="202"/>
      <c r="AN139" s="204"/>
      <c r="AO139" s="138"/>
      <c r="AP139" s="138"/>
      <c r="AQ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205"/>
      <c r="BC139" s="205"/>
      <c r="BD139" s="205"/>
      <c r="BE139" s="205"/>
      <c r="BF139" s="138"/>
      <c r="BG139" s="138"/>
      <c r="BH139" s="138"/>
      <c r="BI139" s="138"/>
      <c r="BJ139" s="138"/>
      <c r="BK139" s="138"/>
      <c r="BL139" s="138"/>
      <c r="BM139" s="138"/>
      <c r="BN139" s="138"/>
      <c r="BO139" s="138"/>
    </row>
    <row r="140" spans="2:67" ht="15">
      <c r="B140" s="138"/>
      <c r="C140" s="138"/>
      <c r="D140" s="138"/>
      <c r="E140" s="201"/>
      <c r="F140" s="201"/>
      <c r="G140" s="138"/>
      <c r="H140" s="202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203"/>
      <c r="X140" s="138"/>
      <c r="Y140" s="138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38"/>
      <c r="AJ140" s="138"/>
      <c r="AK140" s="203"/>
      <c r="AL140" s="203"/>
      <c r="AM140" s="202"/>
      <c r="AN140" s="204"/>
      <c r="AO140" s="138"/>
      <c r="AP140" s="138"/>
      <c r="AQ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205"/>
      <c r="BC140" s="205"/>
      <c r="BD140" s="205"/>
      <c r="BE140" s="205"/>
      <c r="BF140" s="138"/>
      <c r="BG140" s="138"/>
      <c r="BH140" s="138"/>
      <c r="BI140" s="138"/>
      <c r="BJ140" s="138"/>
      <c r="BK140" s="138"/>
      <c r="BL140" s="138"/>
      <c r="BM140" s="138"/>
      <c r="BN140" s="138"/>
      <c r="BO140" s="138"/>
    </row>
    <row r="141" spans="2:67" ht="15">
      <c r="B141" s="138"/>
      <c r="C141" s="138"/>
      <c r="D141" s="138"/>
      <c r="E141" s="201"/>
      <c r="F141" s="201"/>
      <c r="G141" s="138"/>
      <c r="H141" s="202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203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203"/>
      <c r="AL141" s="203"/>
      <c r="AM141" s="202"/>
      <c r="AN141" s="204"/>
      <c r="AO141" s="138"/>
      <c r="AP141" s="138"/>
      <c r="AQ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205"/>
      <c r="BC141" s="205"/>
      <c r="BD141" s="205"/>
      <c r="BE141" s="205"/>
      <c r="BF141" s="138"/>
      <c r="BG141" s="138"/>
      <c r="BH141" s="138"/>
      <c r="BI141" s="138"/>
      <c r="BJ141" s="138"/>
      <c r="BK141" s="138"/>
      <c r="BL141" s="138"/>
      <c r="BM141" s="138"/>
      <c r="BN141" s="138"/>
      <c r="BO141" s="138"/>
    </row>
    <row r="142" spans="2:67" ht="15">
      <c r="B142" s="138"/>
      <c r="C142" s="138"/>
      <c r="D142" s="138"/>
      <c r="E142" s="201"/>
      <c r="F142" s="201"/>
      <c r="G142" s="138"/>
      <c r="H142" s="202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203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203"/>
      <c r="AL142" s="203"/>
      <c r="AM142" s="202"/>
      <c r="AN142" s="204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205"/>
      <c r="BC142" s="205"/>
      <c r="BD142" s="205"/>
      <c r="BE142" s="205"/>
      <c r="BF142" s="138"/>
      <c r="BG142" s="138"/>
      <c r="BH142" s="138"/>
      <c r="BI142" s="138"/>
      <c r="BJ142" s="138"/>
      <c r="BK142" s="138"/>
      <c r="BL142" s="138"/>
      <c r="BM142" s="138"/>
      <c r="BN142" s="138"/>
      <c r="BO142" s="138"/>
    </row>
    <row r="143" spans="2:67" ht="15">
      <c r="B143" s="138"/>
      <c r="C143" s="138"/>
      <c r="D143" s="138"/>
      <c r="E143" s="201"/>
      <c r="F143" s="201"/>
      <c r="G143" s="138"/>
      <c r="H143" s="202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203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203"/>
      <c r="AL143" s="203"/>
      <c r="AM143" s="202"/>
      <c r="AN143" s="204"/>
      <c r="AO143" s="138"/>
      <c r="AP143" s="138"/>
      <c r="AQ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205"/>
      <c r="BC143" s="205"/>
      <c r="BD143" s="205"/>
      <c r="BE143" s="205"/>
      <c r="BF143" s="138"/>
      <c r="BG143" s="138"/>
      <c r="BH143" s="138"/>
      <c r="BI143" s="138"/>
      <c r="BJ143" s="138"/>
      <c r="BK143" s="138"/>
      <c r="BL143" s="138"/>
      <c r="BM143" s="138"/>
      <c r="BN143" s="138"/>
      <c r="BO143" s="138"/>
    </row>
    <row r="144" spans="2:67" ht="15">
      <c r="B144" s="138"/>
      <c r="C144" s="138"/>
      <c r="D144" s="138"/>
      <c r="E144" s="201"/>
      <c r="F144" s="201"/>
      <c r="G144" s="138"/>
      <c r="H144" s="202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203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203"/>
      <c r="AL144" s="203"/>
      <c r="AM144" s="202"/>
      <c r="AN144" s="204"/>
      <c r="AO144" s="138"/>
      <c r="AP144" s="138"/>
      <c r="AQ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205"/>
      <c r="BC144" s="205"/>
      <c r="BD144" s="205"/>
      <c r="BE144" s="205"/>
      <c r="BF144" s="138"/>
      <c r="BG144" s="138"/>
      <c r="BH144" s="138"/>
      <c r="BI144" s="138"/>
      <c r="BJ144" s="138"/>
      <c r="BK144" s="138"/>
      <c r="BL144" s="138"/>
      <c r="BM144" s="138"/>
      <c r="BN144" s="138"/>
      <c r="BO144" s="138"/>
    </row>
    <row r="145" spans="2:67" ht="15">
      <c r="B145" s="138"/>
      <c r="C145" s="138"/>
      <c r="D145" s="138"/>
      <c r="E145" s="201"/>
      <c r="F145" s="201"/>
      <c r="G145" s="138"/>
      <c r="H145" s="202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203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203"/>
      <c r="AL145" s="203"/>
      <c r="AM145" s="202"/>
      <c r="AN145" s="204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205"/>
      <c r="BC145" s="205"/>
      <c r="BD145" s="205"/>
      <c r="BE145" s="205"/>
      <c r="BF145" s="138"/>
      <c r="BG145" s="138"/>
      <c r="BH145" s="138"/>
      <c r="BI145" s="138"/>
      <c r="BJ145" s="138"/>
      <c r="BK145" s="138"/>
      <c r="BL145" s="138"/>
      <c r="BM145" s="138"/>
      <c r="BN145" s="138"/>
      <c r="BO145" s="138"/>
    </row>
    <row r="146" spans="2:67" ht="15">
      <c r="B146" s="138"/>
      <c r="C146" s="138"/>
      <c r="D146" s="138"/>
      <c r="E146" s="201"/>
      <c r="F146" s="201"/>
      <c r="G146" s="138"/>
      <c r="H146" s="202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203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203"/>
      <c r="AL146" s="203"/>
      <c r="AM146" s="202"/>
      <c r="AN146" s="204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205"/>
      <c r="BC146" s="205"/>
      <c r="BD146" s="205"/>
      <c r="BE146" s="205"/>
      <c r="BF146" s="138"/>
      <c r="BG146" s="138"/>
      <c r="BH146" s="138"/>
      <c r="BI146" s="138"/>
      <c r="BJ146" s="138"/>
      <c r="BK146" s="138"/>
      <c r="BL146" s="138"/>
      <c r="BM146" s="138"/>
      <c r="BN146" s="138"/>
      <c r="BO146" s="138"/>
    </row>
    <row r="147" spans="2:67" ht="15">
      <c r="B147" s="138"/>
      <c r="C147" s="138"/>
      <c r="D147" s="138"/>
      <c r="E147" s="201"/>
      <c r="F147" s="201"/>
      <c r="G147" s="138"/>
      <c r="H147" s="202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203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203"/>
      <c r="AL147" s="203"/>
      <c r="AM147" s="202"/>
      <c r="AN147" s="204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205"/>
      <c r="BC147" s="205"/>
      <c r="BD147" s="205"/>
      <c r="BE147" s="205"/>
      <c r="BF147" s="138"/>
      <c r="BG147" s="138"/>
      <c r="BH147" s="138"/>
      <c r="BI147" s="138"/>
      <c r="BJ147" s="138"/>
      <c r="BK147" s="138"/>
      <c r="BL147" s="138"/>
      <c r="BM147" s="138"/>
      <c r="BN147" s="138"/>
      <c r="BO147" s="138"/>
    </row>
    <row r="148" spans="2:67" ht="15">
      <c r="B148" s="138"/>
      <c r="C148" s="138"/>
      <c r="D148" s="138"/>
      <c r="E148" s="201"/>
      <c r="F148" s="201"/>
      <c r="G148" s="138"/>
      <c r="H148" s="202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203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203"/>
      <c r="AL148" s="203"/>
      <c r="AM148" s="202"/>
      <c r="AN148" s="204"/>
      <c r="AO148" s="138"/>
      <c r="AP148" s="138"/>
      <c r="AQ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205"/>
      <c r="BC148" s="205"/>
      <c r="BD148" s="205"/>
      <c r="BE148" s="205"/>
      <c r="BF148" s="138"/>
      <c r="BG148" s="138"/>
      <c r="BH148" s="138"/>
      <c r="BI148" s="138"/>
      <c r="BJ148" s="138"/>
      <c r="BK148" s="138"/>
      <c r="BL148" s="138"/>
      <c r="BM148" s="138"/>
      <c r="BN148" s="138"/>
      <c r="BO148" s="138"/>
    </row>
  </sheetData>
  <mergeCells count="51">
    <mergeCell ref="B1:I1"/>
    <mergeCell ref="B3:K3"/>
    <mergeCell ref="B4:B6"/>
    <mergeCell ref="C4:C6"/>
    <mergeCell ref="D4:D6"/>
    <mergeCell ref="E4:E6"/>
    <mergeCell ref="F4:F6"/>
    <mergeCell ref="G4:G6"/>
    <mergeCell ref="H4:H6"/>
    <mergeCell ref="I4:I6"/>
    <mergeCell ref="J4:AN4"/>
    <mergeCell ref="AO4:AO6"/>
    <mergeCell ref="AP4:BB4"/>
    <mergeCell ref="BC4:BC6"/>
    <mergeCell ref="BD4:BD6"/>
    <mergeCell ref="AV5:AV6"/>
    <mergeCell ref="AW5:AW6"/>
    <mergeCell ref="AX5:AX6"/>
    <mergeCell ref="AY5:AY6"/>
    <mergeCell ref="BF4:BK4"/>
    <mergeCell ref="BL4:BL6"/>
    <mergeCell ref="BM4:BM6"/>
    <mergeCell ref="BN4:BN6"/>
    <mergeCell ref="AP5:AP6"/>
    <mergeCell ref="AQ5:AQ6"/>
    <mergeCell ref="AR5:AR6"/>
    <mergeCell ref="AS5:AS6"/>
    <mergeCell ref="AT5:AT6"/>
    <mergeCell ref="AU5:AU6"/>
    <mergeCell ref="BE4:BE6"/>
    <mergeCell ref="BI5:BI6"/>
    <mergeCell ref="BJ5:BJ6"/>
    <mergeCell ref="BK5:BK6"/>
    <mergeCell ref="BF5:BF6"/>
    <mergeCell ref="BG5:BG6"/>
    <mergeCell ref="BH5:BH6"/>
    <mergeCell ref="B78:G78"/>
    <mergeCell ref="H78:I78"/>
    <mergeCell ref="B45:G45"/>
    <mergeCell ref="H45:I45"/>
    <mergeCell ref="B69:G69"/>
    <mergeCell ref="H69:I69"/>
    <mergeCell ref="B71:G71"/>
    <mergeCell ref="H71:I71"/>
    <mergeCell ref="B37:G37"/>
    <mergeCell ref="H37:I37"/>
    <mergeCell ref="AZ5:AZ6"/>
    <mergeCell ref="BA5:BA6"/>
    <mergeCell ref="BB5:BB6"/>
    <mergeCell ref="B7:G7"/>
    <mergeCell ref="H7:I7"/>
  </mergeCells>
  <conditionalFormatting sqref="J5:AN80">
    <cfRule type="expression" dxfId="31" priority="26">
      <formula>IF(WEEKDAY(J$5)=1,TRUE,FALSE)</formula>
    </cfRule>
    <cfRule type="expression" dxfId="30" priority="27">
      <formula>IF(WEEKDAY(J$5)=7,TRUE,FALSE)</formula>
    </cfRule>
    <cfRule type="expression" dxfId="29" priority="28">
      <formula>IF(J$5="",TRUE,FALSE)</formula>
    </cfRule>
  </conditionalFormatting>
  <conditionalFormatting sqref="H7:I80 AM7:BM80">
    <cfRule type="expression" dxfId="28" priority="25">
      <formula>$BN7="IH"</formula>
    </cfRule>
  </conditionalFormatting>
  <conditionalFormatting sqref="B7:BM80">
    <cfRule type="expression" dxfId="27" priority="24">
      <formula>AND(MOD(ROW(),2)=0, AND(B$6&lt;&gt;"  CN",B$6&lt;&gt;" "))</formula>
    </cfRule>
  </conditionalFormatting>
  <conditionalFormatting sqref="H7:BM80">
    <cfRule type="expression" dxfId="26" priority="23">
      <formula>$BN7="P"</formula>
    </cfRule>
  </conditionalFormatting>
  <conditionalFormatting sqref="AO7:BM80">
    <cfRule type="expression" dxfId="25" priority="22">
      <formula>$BN7="PH"</formula>
    </cfRule>
  </conditionalFormatting>
  <conditionalFormatting sqref="I7:BM80">
    <cfRule type="expression" dxfId="24" priority="21">
      <formula>$BN7="I"</formula>
    </cfRule>
  </conditionalFormatting>
  <conditionalFormatting sqref="J7:AN79">
    <cfRule type="expression" dxfId="23" priority="18">
      <formula>IF(WEEKDAY(J$5)=1,TRUE,FALSE)</formula>
    </cfRule>
    <cfRule type="expression" dxfId="22" priority="19">
      <formula>IF(WEEKDAY(J$5)=7,TRUE,FALSE)</formula>
    </cfRule>
    <cfRule type="expression" dxfId="21" priority="20">
      <formula>IF(J$5="",TRUE,FALSE)</formula>
    </cfRule>
  </conditionalFormatting>
  <conditionalFormatting sqref="H7:I79 AM7:BM79">
    <cfRule type="expression" dxfId="20" priority="17">
      <formula>$BN7="IH"</formula>
    </cfRule>
  </conditionalFormatting>
  <conditionalFormatting sqref="B7:BM79">
    <cfRule type="expression" dxfId="19" priority="16">
      <formula>AND(MOD(ROW(),2)=0, AND(B$6&lt;&gt;"  CN",B$6&lt;&gt;" "))</formula>
    </cfRule>
  </conditionalFormatting>
  <conditionalFormatting sqref="H7:BM79">
    <cfRule type="expression" dxfId="18" priority="15">
      <formula>$BN7="P"</formula>
    </cfRule>
  </conditionalFormatting>
  <conditionalFormatting sqref="AO7:BM79">
    <cfRule type="expression" dxfId="17" priority="14">
      <formula>$BN7="PH"</formula>
    </cfRule>
  </conditionalFormatting>
  <conditionalFormatting sqref="I7:BM79">
    <cfRule type="expression" dxfId="16" priority="13">
      <formula>$BN7="I"</formula>
    </cfRule>
  </conditionalFormatting>
  <conditionalFormatting sqref="E8:E36">
    <cfRule type="expression" dxfId="15" priority="12">
      <formula>AND(MOD(ROW(),2)=0,$BB8)</formula>
    </cfRule>
  </conditionalFormatting>
  <conditionalFormatting sqref="E8:E36">
    <cfRule type="expression" dxfId="14" priority="11">
      <formula>AND(MOD(ROW(),2)=0,$BB8)</formula>
    </cfRule>
  </conditionalFormatting>
  <conditionalFormatting sqref="E38:E44">
    <cfRule type="expression" dxfId="13" priority="10">
      <formula>AND(MOD(ROW(),2)=0,$BB38)</formula>
    </cfRule>
  </conditionalFormatting>
  <conditionalFormatting sqref="E38:E44">
    <cfRule type="expression" dxfId="12" priority="9">
      <formula>AND(MOD(ROW(),2)=0,$BB38)</formula>
    </cfRule>
  </conditionalFormatting>
  <conditionalFormatting sqref="E46:E68">
    <cfRule type="expression" dxfId="11" priority="8">
      <formula>AND(MOD(ROW(),2)=0,$BB46)</formula>
    </cfRule>
  </conditionalFormatting>
  <conditionalFormatting sqref="E46:E68">
    <cfRule type="expression" dxfId="10" priority="7">
      <formula>AND(MOD(ROW(),2)=0,$BB46)</formula>
    </cfRule>
  </conditionalFormatting>
  <conditionalFormatting sqref="E70">
    <cfRule type="expression" dxfId="9" priority="6">
      <formula>AND(MOD(ROW(),2)=0,$BB70)</formula>
    </cfRule>
  </conditionalFormatting>
  <conditionalFormatting sqref="E70">
    <cfRule type="expression" dxfId="8" priority="5">
      <formula>AND(MOD(ROW(),2)=0,$BB70)</formula>
    </cfRule>
  </conditionalFormatting>
  <conditionalFormatting sqref="E72:E77">
    <cfRule type="expression" dxfId="7" priority="4">
      <formula>AND(MOD(ROW(),2)=0,$BB72)</formula>
    </cfRule>
  </conditionalFormatting>
  <conditionalFormatting sqref="E72:E77">
    <cfRule type="expression" dxfId="6" priority="3">
      <formula>AND(MOD(ROW(),2)=0,$BB72)</formula>
    </cfRule>
  </conditionalFormatting>
  <conditionalFormatting sqref="E79">
    <cfRule type="expression" dxfId="5" priority="2">
      <formula>AND(MOD(ROW(),2)=0,$BB79)</formula>
    </cfRule>
  </conditionalFormatting>
  <conditionalFormatting sqref="E79">
    <cfRule type="expression" dxfId="4" priority="1">
      <formula>AND(MOD(ROW(),2)=0,$BB79)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000"/>
  <sheetViews>
    <sheetView showGridLines="0" workbookViewId="0">
      <pane xSplit="5" ySplit="7" topLeftCell="F32" activePane="bottomRight" state="frozen"/>
      <selection pane="topRight" activeCell="F1" sqref="F1"/>
      <selection pane="bottomLeft" activeCell="A8" sqref="A8"/>
      <selection pane="bottomRight" activeCell="G33" sqref="G33"/>
    </sheetView>
  </sheetViews>
  <sheetFormatPr defaultColWidth="12.5703125" defaultRowHeight="15" customHeight="1"/>
  <cols>
    <col min="1" max="1" width="8" customWidth="1"/>
    <col min="2" max="2" width="17" customWidth="1"/>
    <col min="3" max="3" width="6.7109375" customWidth="1"/>
    <col min="4" max="5" width="11.140625" customWidth="1"/>
    <col min="6" max="67" width="5.42578125" customWidth="1"/>
    <col min="68" max="68" width="7.42578125" customWidth="1"/>
    <col min="69" max="71" width="7" customWidth="1"/>
    <col min="72" max="72" width="7.28515625" customWidth="1"/>
    <col min="73" max="74" width="6.28515625" customWidth="1"/>
    <col min="75" max="76" width="7" customWidth="1"/>
  </cols>
  <sheetData>
    <row r="1" spans="1:76" ht="15" customHeight="1">
      <c r="A1" s="113"/>
      <c r="B1" s="114"/>
      <c r="C1" s="3"/>
      <c r="D1" s="115">
        <v>0.33333333333333331</v>
      </c>
      <c r="E1" s="115">
        <v>0.70833333333333337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17</v>
      </c>
      <c r="V1" s="6"/>
      <c r="W1" s="6"/>
      <c r="X1" s="6"/>
      <c r="Y1" s="7" t="s">
        <v>18</v>
      </c>
      <c r="Z1" s="8"/>
      <c r="AA1" s="8"/>
      <c r="AB1" s="8"/>
      <c r="AC1" s="8"/>
      <c r="AD1" s="9" t="s">
        <v>19</v>
      </c>
      <c r="AE1" s="8"/>
      <c r="AF1" s="10" t="s">
        <v>20</v>
      </c>
      <c r="AG1" s="8"/>
      <c r="AH1" s="8"/>
      <c r="AI1" s="8"/>
      <c r="AJ1" s="11" t="s">
        <v>21</v>
      </c>
      <c r="AK1" s="8"/>
      <c r="AL1" s="8"/>
      <c r="AM1" s="8" t="s">
        <v>22</v>
      </c>
      <c r="AN1" s="12" t="s">
        <v>23</v>
      </c>
      <c r="AO1" s="13"/>
      <c r="AP1" s="13"/>
      <c r="AQ1" s="13"/>
      <c r="AR1" s="13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14"/>
      <c r="BU1" s="15"/>
      <c r="BV1" s="15"/>
      <c r="BW1" s="4"/>
      <c r="BX1" s="4"/>
    </row>
    <row r="2" spans="1:76" ht="15.75" customHeight="1">
      <c r="A2" s="114"/>
      <c r="B2" s="114"/>
      <c r="C2" s="3"/>
      <c r="D2" s="16" t="s">
        <v>24</v>
      </c>
      <c r="E2" s="17">
        <f>BO5-COUNTIF(F6:BO6,"Chủ nhật")/2</f>
        <v>44922</v>
      </c>
      <c r="F2" s="18" t="s">
        <v>25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9"/>
      <c r="W2" s="19"/>
      <c r="X2" s="19"/>
      <c r="Y2" s="7" t="s">
        <v>26</v>
      </c>
      <c r="Z2" s="8"/>
      <c r="AA2" s="8"/>
      <c r="AB2" s="8"/>
      <c r="AC2" s="8"/>
      <c r="AD2" s="9" t="s">
        <v>27</v>
      </c>
      <c r="AE2" s="8"/>
      <c r="AF2" s="10" t="s">
        <v>28</v>
      </c>
      <c r="AG2" s="8"/>
      <c r="AH2" s="8"/>
      <c r="AI2" s="8"/>
      <c r="AJ2" s="9" t="s">
        <v>29</v>
      </c>
      <c r="AK2" s="8"/>
      <c r="AL2" s="8"/>
      <c r="AM2" s="8"/>
      <c r="AN2" s="19"/>
      <c r="AO2" s="13"/>
      <c r="AP2" s="13"/>
      <c r="AQ2" s="13"/>
      <c r="AR2" s="13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4"/>
      <c r="BQ2" s="4"/>
      <c r="BR2" s="4"/>
      <c r="BS2" s="4"/>
      <c r="BT2" s="14"/>
      <c r="BU2" s="15"/>
      <c r="BV2" s="15"/>
      <c r="BW2" s="4"/>
      <c r="BX2" s="4"/>
    </row>
    <row r="3" spans="1:76" ht="27.75" customHeight="1">
      <c r="A3" s="114"/>
      <c r="B3" s="114"/>
      <c r="C3" s="3"/>
      <c r="D3" s="20" t="s">
        <v>30</v>
      </c>
      <c r="E3" s="21">
        <v>12</v>
      </c>
      <c r="F3" s="299" t="str">
        <f>"Tháng "&amp;E3&amp;" năm "&amp;E4</f>
        <v>Tháng 12 năm 2022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  <c r="BB3" s="300"/>
      <c r="BC3" s="300"/>
      <c r="BD3" s="300"/>
      <c r="BE3" s="300"/>
      <c r="BF3" s="300"/>
      <c r="BG3" s="300"/>
      <c r="BH3" s="300"/>
      <c r="BI3" s="300"/>
      <c r="BJ3" s="300"/>
      <c r="BK3" s="300"/>
      <c r="BL3" s="300"/>
      <c r="BM3" s="300"/>
      <c r="BN3" s="300"/>
      <c r="BO3" s="300"/>
      <c r="BP3" s="22"/>
      <c r="BQ3" s="22"/>
      <c r="BR3" s="22"/>
      <c r="BS3" s="22"/>
      <c r="BT3" s="14"/>
      <c r="BU3" s="15"/>
      <c r="BV3" s="15"/>
      <c r="BW3" s="22"/>
      <c r="BX3" s="22"/>
    </row>
    <row r="4" spans="1:76" ht="27.75" customHeight="1">
      <c r="A4" s="3"/>
      <c r="B4" s="3"/>
      <c r="C4" s="3"/>
      <c r="D4" s="20" t="s">
        <v>31</v>
      </c>
      <c r="E4" s="23">
        <v>2022</v>
      </c>
      <c r="F4" s="301" t="s">
        <v>32</v>
      </c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2"/>
      <c r="BG4" s="302"/>
      <c r="BH4" s="302"/>
      <c r="BI4" s="302"/>
      <c r="BJ4" s="302"/>
      <c r="BK4" s="302"/>
      <c r="BL4" s="302"/>
      <c r="BM4" s="302"/>
      <c r="BN4" s="302"/>
      <c r="BO4" s="303"/>
      <c r="BP4" s="304" t="s">
        <v>33</v>
      </c>
      <c r="BQ4" s="305"/>
      <c r="BR4" s="305"/>
      <c r="BS4" s="306"/>
      <c r="BT4" s="227"/>
      <c r="BU4" s="227"/>
      <c r="BV4" s="227"/>
      <c r="BW4" s="24"/>
      <c r="BX4" s="24"/>
    </row>
    <row r="5" spans="1:76" ht="15.75" customHeight="1">
      <c r="A5" s="25"/>
      <c r="B5" s="25"/>
      <c r="C5" s="25"/>
      <c r="D5" s="25"/>
      <c r="E5" s="25"/>
      <c r="F5" s="26">
        <f>DATE(E4,E3,1)</f>
        <v>44896</v>
      </c>
      <c r="G5" s="26">
        <f>F5</f>
        <v>44896</v>
      </c>
      <c r="H5" s="26">
        <f t="shared" ref="H5:BO5" si="0">IFERROR(IF((F5+1&gt;DATE($E$4,$E$3+1,0))+(F5=""),"",F5+1),"")</f>
        <v>44897</v>
      </c>
      <c r="I5" s="26">
        <f t="shared" si="0"/>
        <v>44897</v>
      </c>
      <c r="J5" s="26">
        <f t="shared" si="0"/>
        <v>44898</v>
      </c>
      <c r="K5" s="26">
        <f t="shared" si="0"/>
        <v>44898</v>
      </c>
      <c r="L5" s="26">
        <f t="shared" si="0"/>
        <v>44899</v>
      </c>
      <c r="M5" s="26">
        <f t="shared" si="0"/>
        <v>44899</v>
      </c>
      <c r="N5" s="26">
        <f t="shared" si="0"/>
        <v>44900</v>
      </c>
      <c r="O5" s="26">
        <f t="shared" si="0"/>
        <v>44900</v>
      </c>
      <c r="P5" s="26">
        <f t="shared" si="0"/>
        <v>44901</v>
      </c>
      <c r="Q5" s="26">
        <f t="shared" si="0"/>
        <v>44901</v>
      </c>
      <c r="R5" s="26">
        <f t="shared" si="0"/>
        <v>44902</v>
      </c>
      <c r="S5" s="26">
        <f t="shared" si="0"/>
        <v>44902</v>
      </c>
      <c r="T5" s="26">
        <f t="shared" si="0"/>
        <v>44903</v>
      </c>
      <c r="U5" s="26">
        <f t="shared" si="0"/>
        <v>44903</v>
      </c>
      <c r="V5" s="26">
        <f t="shared" si="0"/>
        <v>44904</v>
      </c>
      <c r="W5" s="26">
        <f t="shared" si="0"/>
        <v>44904</v>
      </c>
      <c r="X5" s="26">
        <f t="shared" si="0"/>
        <v>44905</v>
      </c>
      <c r="Y5" s="26">
        <f t="shared" si="0"/>
        <v>44905</v>
      </c>
      <c r="Z5" s="26">
        <f t="shared" si="0"/>
        <v>44906</v>
      </c>
      <c r="AA5" s="26">
        <f t="shared" si="0"/>
        <v>44906</v>
      </c>
      <c r="AB5" s="26">
        <f t="shared" si="0"/>
        <v>44907</v>
      </c>
      <c r="AC5" s="26">
        <f t="shared" si="0"/>
        <v>44907</v>
      </c>
      <c r="AD5" s="26">
        <f t="shared" si="0"/>
        <v>44908</v>
      </c>
      <c r="AE5" s="26">
        <f t="shared" si="0"/>
        <v>44908</v>
      </c>
      <c r="AF5" s="26">
        <f t="shared" si="0"/>
        <v>44909</v>
      </c>
      <c r="AG5" s="26">
        <f t="shared" si="0"/>
        <v>44909</v>
      </c>
      <c r="AH5" s="26">
        <f t="shared" si="0"/>
        <v>44910</v>
      </c>
      <c r="AI5" s="26">
        <f t="shared" si="0"/>
        <v>44910</v>
      </c>
      <c r="AJ5" s="26">
        <f t="shared" si="0"/>
        <v>44911</v>
      </c>
      <c r="AK5" s="26">
        <f t="shared" si="0"/>
        <v>44911</v>
      </c>
      <c r="AL5" s="26">
        <f t="shared" si="0"/>
        <v>44912</v>
      </c>
      <c r="AM5" s="26">
        <f t="shared" si="0"/>
        <v>44912</v>
      </c>
      <c r="AN5" s="26">
        <f t="shared" si="0"/>
        <v>44913</v>
      </c>
      <c r="AO5" s="26">
        <f t="shared" si="0"/>
        <v>44913</v>
      </c>
      <c r="AP5" s="26">
        <f t="shared" si="0"/>
        <v>44914</v>
      </c>
      <c r="AQ5" s="26">
        <f t="shared" si="0"/>
        <v>44914</v>
      </c>
      <c r="AR5" s="26">
        <f t="shared" si="0"/>
        <v>44915</v>
      </c>
      <c r="AS5" s="26">
        <f t="shared" si="0"/>
        <v>44915</v>
      </c>
      <c r="AT5" s="26">
        <f t="shared" si="0"/>
        <v>44916</v>
      </c>
      <c r="AU5" s="26">
        <f t="shared" si="0"/>
        <v>44916</v>
      </c>
      <c r="AV5" s="26">
        <f t="shared" si="0"/>
        <v>44917</v>
      </c>
      <c r="AW5" s="26">
        <f t="shared" si="0"/>
        <v>44917</v>
      </c>
      <c r="AX5" s="26">
        <f t="shared" si="0"/>
        <v>44918</v>
      </c>
      <c r="AY5" s="26">
        <f t="shared" si="0"/>
        <v>44918</v>
      </c>
      <c r="AZ5" s="26">
        <f t="shared" si="0"/>
        <v>44919</v>
      </c>
      <c r="BA5" s="26">
        <f t="shared" si="0"/>
        <v>44919</v>
      </c>
      <c r="BB5" s="26">
        <f t="shared" si="0"/>
        <v>44920</v>
      </c>
      <c r="BC5" s="26">
        <f t="shared" si="0"/>
        <v>44920</v>
      </c>
      <c r="BD5" s="26">
        <f t="shared" si="0"/>
        <v>44921</v>
      </c>
      <c r="BE5" s="26">
        <f t="shared" si="0"/>
        <v>44921</v>
      </c>
      <c r="BF5" s="26">
        <f t="shared" si="0"/>
        <v>44922</v>
      </c>
      <c r="BG5" s="26">
        <f t="shared" si="0"/>
        <v>44922</v>
      </c>
      <c r="BH5" s="26">
        <f t="shared" si="0"/>
        <v>44923</v>
      </c>
      <c r="BI5" s="26">
        <f t="shared" si="0"/>
        <v>44923</v>
      </c>
      <c r="BJ5" s="26">
        <f t="shared" si="0"/>
        <v>44924</v>
      </c>
      <c r="BK5" s="26">
        <f t="shared" si="0"/>
        <v>44924</v>
      </c>
      <c r="BL5" s="26">
        <f t="shared" si="0"/>
        <v>44925</v>
      </c>
      <c r="BM5" s="26">
        <f t="shared" si="0"/>
        <v>44925</v>
      </c>
      <c r="BN5" s="26">
        <f t="shared" si="0"/>
        <v>44926</v>
      </c>
      <c r="BO5" s="26">
        <f t="shared" si="0"/>
        <v>44926</v>
      </c>
      <c r="BP5" s="224"/>
      <c r="BQ5" s="224"/>
      <c r="BR5" s="224"/>
      <c r="BS5" s="224"/>
      <c r="BT5" s="228"/>
      <c r="BU5" s="228"/>
      <c r="BV5" s="228"/>
      <c r="BW5" s="24"/>
      <c r="BX5" s="24"/>
    </row>
    <row r="6" spans="1:76" ht="49.5" customHeight="1">
      <c r="A6" s="27"/>
      <c r="B6" s="27"/>
      <c r="C6" s="27"/>
      <c r="D6" s="27"/>
      <c r="E6" s="27"/>
      <c r="F6" s="28" t="str">
        <f t="shared" ref="F6:BO6" si="1">IFERROR(CHOOSE(WEEKDAY(F5),"Chủ nhật","Thứ hai","Thứ ba","Thứ tư","Thứ năm","Thứ sáu","Thứ bảy"),"")</f>
        <v>Thứ năm</v>
      </c>
      <c r="G6" s="28" t="str">
        <f t="shared" si="1"/>
        <v>Thứ năm</v>
      </c>
      <c r="H6" s="28" t="str">
        <f t="shared" si="1"/>
        <v>Thứ sáu</v>
      </c>
      <c r="I6" s="28" t="str">
        <f t="shared" si="1"/>
        <v>Thứ sáu</v>
      </c>
      <c r="J6" s="28" t="str">
        <f t="shared" si="1"/>
        <v>Thứ bảy</v>
      </c>
      <c r="K6" s="28" t="str">
        <f t="shared" si="1"/>
        <v>Thứ bảy</v>
      </c>
      <c r="L6" s="28" t="str">
        <f t="shared" si="1"/>
        <v>Chủ nhật</v>
      </c>
      <c r="M6" s="28" t="str">
        <f t="shared" si="1"/>
        <v>Chủ nhật</v>
      </c>
      <c r="N6" s="28" t="str">
        <f t="shared" si="1"/>
        <v>Thứ hai</v>
      </c>
      <c r="O6" s="28" t="str">
        <f t="shared" si="1"/>
        <v>Thứ hai</v>
      </c>
      <c r="P6" s="28" t="str">
        <f t="shared" si="1"/>
        <v>Thứ ba</v>
      </c>
      <c r="Q6" s="28" t="str">
        <f t="shared" si="1"/>
        <v>Thứ ba</v>
      </c>
      <c r="R6" s="28" t="str">
        <f t="shared" si="1"/>
        <v>Thứ tư</v>
      </c>
      <c r="S6" s="28" t="str">
        <f t="shared" si="1"/>
        <v>Thứ tư</v>
      </c>
      <c r="T6" s="28" t="str">
        <f t="shared" si="1"/>
        <v>Thứ năm</v>
      </c>
      <c r="U6" s="28" t="str">
        <f t="shared" si="1"/>
        <v>Thứ năm</v>
      </c>
      <c r="V6" s="28" t="str">
        <f t="shared" si="1"/>
        <v>Thứ sáu</v>
      </c>
      <c r="W6" s="28" t="str">
        <f t="shared" si="1"/>
        <v>Thứ sáu</v>
      </c>
      <c r="X6" s="28" t="str">
        <f t="shared" si="1"/>
        <v>Thứ bảy</v>
      </c>
      <c r="Y6" s="28" t="str">
        <f t="shared" si="1"/>
        <v>Thứ bảy</v>
      </c>
      <c r="Z6" s="28" t="str">
        <f t="shared" si="1"/>
        <v>Chủ nhật</v>
      </c>
      <c r="AA6" s="28" t="str">
        <f t="shared" si="1"/>
        <v>Chủ nhật</v>
      </c>
      <c r="AB6" s="28" t="str">
        <f t="shared" si="1"/>
        <v>Thứ hai</v>
      </c>
      <c r="AC6" s="28" t="str">
        <f t="shared" si="1"/>
        <v>Thứ hai</v>
      </c>
      <c r="AD6" s="28" t="str">
        <f t="shared" si="1"/>
        <v>Thứ ba</v>
      </c>
      <c r="AE6" s="28" t="str">
        <f t="shared" si="1"/>
        <v>Thứ ba</v>
      </c>
      <c r="AF6" s="28" t="str">
        <f t="shared" si="1"/>
        <v>Thứ tư</v>
      </c>
      <c r="AG6" s="28" t="str">
        <f t="shared" si="1"/>
        <v>Thứ tư</v>
      </c>
      <c r="AH6" s="28" t="str">
        <f t="shared" si="1"/>
        <v>Thứ năm</v>
      </c>
      <c r="AI6" s="28" t="str">
        <f t="shared" si="1"/>
        <v>Thứ năm</v>
      </c>
      <c r="AJ6" s="28" t="str">
        <f t="shared" si="1"/>
        <v>Thứ sáu</v>
      </c>
      <c r="AK6" s="28" t="str">
        <f t="shared" si="1"/>
        <v>Thứ sáu</v>
      </c>
      <c r="AL6" s="28" t="str">
        <f t="shared" si="1"/>
        <v>Thứ bảy</v>
      </c>
      <c r="AM6" s="28" t="str">
        <f t="shared" si="1"/>
        <v>Thứ bảy</v>
      </c>
      <c r="AN6" s="28" t="str">
        <f t="shared" si="1"/>
        <v>Chủ nhật</v>
      </c>
      <c r="AO6" s="223" t="str">
        <f t="shared" si="1"/>
        <v>Chủ nhật</v>
      </c>
      <c r="AP6" s="223" t="str">
        <f t="shared" si="1"/>
        <v>Thứ hai</v>
      </c>
      <c r="AQ6" s="223" t="str">
        <f t="shared" si="1"/>
        <v>Thứ hai</v>
      </c>
      <c r="AR6" s="223" t="str">
        <f t="shared" si="1"/>
        <v>Thứ ba</v>
      </c>
      <c r="AS6" s="223" t="str">
        <f t="shared" si="1"/>
        <v>Thứ ba</v>
      </c>
      <c r="AT6" s="223" t="str">
        <f t="shared" si="1"/>
        <v>Thứ tư</v>
      </c>
      <c r="AU6" s="223" t="str">
        <f t="shared" si="1"/>
        <v>Thứ tư</v>
      </c>
      <c r="AV6" s="223" t="str">
        <f t="shared" si="1"/>
        <v>Thứ năm</v>
      </c>
      <c r="AW6" s="223" t="str">
        <f t="shared" si="1"/>
        <v>Thứ năm</v>
      </c>
      <c r="AX6" s="223" t="str">
        <f t="shared" si="1"/>
        <v>Thứ sáu</v>
      </c>
      <c r="AY6" s="223" t="str">
        <f t="shared" si="1"/>
        <v>Thứ sáu</v>
      </c>
      <c r="AZ6" s="223" t="str">
        <f t="shared" si="1"/>
        <v>Thứ bảy</v>
      </c>
      <c r="BA6" s="223" t="str">
        <f t="shared" si="1"/>
        <v>Thứ bảy</v>
      </c>
      <c r="BB6" s="223" t="str">
        <f t="shared" si="1"/>
        <v>Chủ nhật</v>
      </c>
      <c r="BC6" s="223" t="str">
        <f t="shared" si="1"/>
        <v>Chủ nhật</v>
      </c>
      <c r="BD6" s="223" t="str">
        <f t="shared" si="1"/>
        <v>Thứ hai</v>
      </c>
      <c r="BE6" s="223" t="str">
        <f t="shared" si="1"/>
        <v>Thứ hai</v>
      </c>
      <c r="BF6" s="223" t="str">
        <f t="shared" si="1"/>
        <v>Thứ ba</v>
      </c>
      <c r="BG6" s="223" t="str">
        <f t="shared" si="1"/>
        <v>Thứ ba</v>
      </c>
      <c r="BH6" s="223" t="str">
        <f t="shared" si="1"/>
        <v>Thứ tư</v>
      </c>
      <c r="BI6" s="223" t="str">
        <f t="shared" si="1"/>
        <v>Thứ tư</v>
      </c>
      <c r="BJ6" s="223" t="str">
        <f t="shared" si="1"/>
        <v>Thứ năm</v>
      </c>
      <c r="BK6" s="223" t="str">
        <f t="shared" si="1"/>
        <v>Thứ năm</v>
      </c>
      <c r="BL6" s="223" t="str">
        <f t="shared" si="1"/>
        <v>Thứ sáu</v>
      </c>
      <c r="BM6" s="223" t="str">
        <f t="shared" si="1"/>
        <v>Thứ sáu</v>
      </c>
      <c r="BN6" s="223" t="str">
        <f t="shared" si="1"/>
        <v>Thứ bảy</v>
      </c>
      <c r="BO6" s="223" t="str">
        <f t="shared" si="1"/>
        <v>Thứ bảy</v>
      </c>
      <c r="BP6" s="225"/>
      <c r="BQ6" s="225"/>
      <c r="BR6" s="225"/>
      <c r="BS6" s="225"/>
      <c r="BT6" s="228"/>
      <c r="BU6" s="228"/>
      <c r="BV6" s="228"/>
      <c r="BW6" s="24"/>
      <c r="BX6" s="24"/>
    </row>
    <row r="7" spans="1:76" ht="24.75" customHeight="1">
      <c r="A7" s="25" t="s">
        <v>34</v>
      </c>
      <c r="B7" s="25" t="s">
        <v>35</v>
      </c>
      <c r="C7" s="29" t="s">
        <v>36</v>
      </c>
      <c r="D7" s="25" t="s">
        <v>37</v>
      </c>
      <c r="E7" s="25" t="s">
        <v>38</v>
      </c>
      <c r="F7" s="30" t="s">
        <v>39</v>
      </c>
      <c r="G7" s="30" t="s">
        <v>40</v>
      </c>
      <c r="H7" s="30" t="s">
        <v>39</v>
      </c>
      <c r="I7" s="30" t="s">
        <v>40</v>
      </c>
      <c r="J7" s="30" t="s">
        <v>39</v>
      </c>
      <c r="K7" s="30" t="s">
        <v>40</v>
      </c>
      <c r="L7" s="30" t="s">
        <v>39</v>
      </c>
      <c r="M7" s="30" t="s">
        <v>40</v>
      </c>
      <c r="N7" s="30" t="s">
        <v>39</v>
      </c>
      <c r="O7" s="30" t="s">
        <v>40</v>
      </c>
      <c r="P7" s="30" t="s">
        <v>39</v>
      </c>
      <c r="Q7" s="30" t="s">
        <v>40</v>
      </c>
      <c r="R7" s="30" t="s">
        <v>39</v>
      </c>
      <c r="S7" s="30" t="s">
        <v>40</v>
      </c>
      <c r="T7" s="30" t="s">
        <v>39</v>
      </c>
      <c r="U7" s="30" t="s">
        <v>40</v>
      </c>
      <c r="V7" s="30" t="s">
        <v>39</v>
      </c>
      <c r="W7" s="30" t="s">
        <v>40</v>
      </c>
      <c r="X7" s="30" t="s">
        <v>39</v>
      </c>
      <c r="Y7" s="30" t="s">
        <v>40</v>
      </c>
      <c r="Z7" s="30" t="s">
        <v>39</v>
      </c>
      <c r="AA7" s="30" t="s">
        <v>40</v>
      </c>
      <c r="AB7" s="30" t="s">
        <v>39</v>
      </c>
      <c r="AC7" s="30" t="s">
        <v>40</v>
      </c>
      <c r="AD7" s="30" t="s">
        <v>39</v>
      </c>
      <c r="AE7" s="30" t="s">
        <v>40</v>
      </c>
      <c r="AF7" s="30" t="s">
        <v>39</v>
      </c>
      <c r="AG7" s="30" t="s">
        <v>40</v>
      </c>
      <c r="AH7" s="30" t="s">
        <v>39</v>
      </c>
      <c r="AI7" s="30" t="s">
        <v>40</v>
      </c>
      <c r="AJ7" s="30" t="s">
        <v>39</v>
      </c>
      <c r="AK7" s="30" t="s">
        <v>40</v>
      </c>
      <c r="AL7" s="30" t="s">
        <v>39</v>
      </c>
      <c r="AM7" s="30" t="s">
        <v>40</v>
      </c>
      <c r="AN7" s="30" t="s">
        <v>39</v>
      </c>
      <c r="AO7" s="30" t="s">
        <v>40</v>
      </c>
      <c r="AP7" s="30" t="s">
        <v>39</v>
      </c>
      <c r="AQ7" s="30" t="s">
        <v>40</v>
      </c>
      <c r="AR7" s="30" t="s">
        <v>39</v>
      </c>
      <c r="AS7" s="30" t="s">
        <v>40</v>
      </c>
      <c r="AT7" s="30" t="s">
        <v>39</v>
      </c>
      <c r="AU7" s="30" t="s">
        <v>40</v>
      </c>
      <c r="AV7" s="30" t="s">
        <v>39</v>
      </c>
      <c r="AW7" s="30" t="s">
        <v>40</v>
      </c>
      <c r="AX7" s="30" t="s">
        <v>39</v>
      </c>
      <c r="AY7" s="30" t="s">
        <v>40</v>
      </c>
      <c r="AZ7" s="30" t="s">
        <v>39</v>
      </c>
      <c r="BA7" s="30" t="s">
        <v>40</v>
      </c>
      <c r="BB7" s="30" t="s">
        <v>39</v>
      </c>
      <c r="BC7" s="30" t="s">
        <v>40</v>
      </c>
      <c r="BD7" s="30" t="s">
        <v>39</v>
      </c>
      <c r="BE7" s="30" t="s">
        <v>40</v>
      </c>
      <c r="BF7" s="30" t="s">
        <v>39</v>
      </c>
      <c r="BG7" s="30" t="s">
        <v>40</v>
      </c>
      <c r="BH7" s="30" t="s">
        <v>39</v>
      </c>
      <c r="BI7" s="30" t="s">
        <v>40</v>
      </c>
      <c r="BJ7" s="30" t="str">
        <f t="shared" ref="BJ7:BO7" si="2">IF(BJ6="","",BH7)</f>
        <v>IN</v>
      </c>
      <c r="BK7" s="30" t="str">
        <f t="shared" si="2"/>
        <v>OUT</v>
      </c>
      <c r="BL7" s="30" t="str">
        <f t="shared" si="2"/>
        <v>IN</v>
      </c>
      <c r="BM7" s="30" t="str">
        <f t="shared" si="2"/>
        <v>OUT</v>
      </c>
      <c r="BN7" s="30" t="str">
        <f t="shared" si="2"/>
        <v>IN</v>
      </c>
      <c r="BO7" s="30" t="str">
        <f t="shared" si="2"/>
        <v>OUT</v>
      </c>
      <c r="BP7" s="226" t="s">
        <v>41</v>
      </c>
      <c r="BQ7" s="226" t="s">
        <v>42</v>
      </c>
      <c r="BR7" s="226" t="s">
        <v>43</v>
      </c>
      <c r="BS7" s="226" t="s">
        <v>44</v>
      </c>
      <c r="BT7" s="229" t="s">
        <v>45</v>
      </c>
      <c r="BU7" s="229" t="s">
        <v>16</v>
      </c>
      <c r="BV7" s="229" t="s">
        <v>46</v>
      </c>
      <c r="BW7" s="24"/>
      <c r="BX7" s="24"/>
    </row>
    <row r="8" spans="1:76" ht="15.75" customHeight="1">
      <c r="A8" s="31" t="s">
        <v>47</v>
      </c>
      <c r="B8" s="32" t="s">
        <v>48</v>
      </c>
      <c r="C8" s="33" t="s">
        <v>9</v>
      </c>
      <c r="D8" s="34" t="s">
        <v>4</v>
      </c>
      <c r="E8" s="34" t="s">
        <v>49</v>
      </c>
      <c r="F8" s="35">
        <v>0.3125</v>
      </c>
      <c r="G8" s="35">
        <v>0.71527777777777779</v>
      </c>
      <c r="H8" s="35">
        <v>0.33333333333333331</v>
      </c>
      <c r="I8" s="35">
        <v>0.70833333333333337</v>
      </c>
      <c r="J8" s="35">
        <v>0.33333333333333331</v>
      </c>
      <c r="K8" s="35">
        <v>0.70833333333333337</v>
      </c>
      <c r="L8" s="35"/>
      <c r="M8" s="35"/>
      <c r="N8" s="35">
        <v>0.33333333333333331</v>
      </c>
      <c r="O8" s="35">
        <v>0.70833333333333337</v>
      </c>
      <c r="P8" s="35">
        <v>0.33333333333333331</v>
      </c>
      <c r="Q8" s="35">
        <v>0.70833333333333337</v>
      </c>
      <c r="R8" s="35">
        <v>0.33333333333333331</v>
      </c>
      <c r="S8" s="35">
        <v>0.70833333333333337</v>
      </c>
      <c r="T8" s="35">
        <v>0.33333333333333331</v>
      </c>
      <c r="U8" s="35">
        <v>0.70833333333333337</v>
      </c>
      <c r="V8" s="35">
        <v>0.33333333333333331</v>
      </c>
      <c r="W8" s="35">
        <v>0.70833333333333337</v>
      </c>
      <c r="X8" s="35">
        <v>0.33333333333333331</v>
      </c>
      <c r="Y8" s="35">
        <v>0.70833333333333337</v>
      </c>
      <c r="Z8" s="35"/>
      <c r="AA8" s="35"/>
      <c r="AB8" s="35">
        <v>0.33333333333333331</v>
      </c>
      <c r="AC8" s="35">
        <v>0.70833333333333337</v>
      </c>
      <c r="AD8" s="35">
        <v>0.33333333333333331</v>
      </c>
      <c r="AE8" s="35">
        <v>0.70833333333333337</v>
      </c>
      <c r="AF8" s="35">
        <v>0.33333333333333331</v>
      </c>
      <c r="AG8" s="35">
        <v>0.70833333333333337</v>
      </c>
      <c r="AH8" s="35">
        <v>0.33333333333333331</v>
      </c>
      <c r="AI8" s="35">
        <v>0.70833333333333337</v>
      </c>
      <c r="AJ8" s="36"/>
      <c r="AK8" s="36"/>
      <c r="AL8" s="35">
        <v>0.33333333333333331</v>
      </c>
      <c r="AM8" s="35">
        <v>0.70833333333333337</v>
      </c>
      <c r="AN8" s="35"/>
      <c r="AO8" s="35"/>
      <c r="AP8" s="35">
        <v>0.33333333333333331</v>
      </c>
      <c r="AQ8" s="35">
        <v>0.70833333333333337</v>
      </c>
      <c r="AR8" s="35">
        <v>0.33333333333333331</v>
      </c>
      <c r="AS8" s="35">
        <v>0.70833333333333337</v>
      </c>
      <c r="AT8" s="35">
        <v>0.33333333333333331</v>
      </c>
      <c r="AU8" s="35">
        <v>0.70833333333333337</v>
      </c>
      <c r="AV8" s="35">
        <v>0.33333333333333331</v>
      </c>
      <c r="AW8" s="35">
        <v>0.70833333333333337</v>
      </c>
      <c r="AX8" s="35">
        <v>0.33333333333333331</v>
      </c>
      <c r="AY8" s="35">
        <v>0.70833333333333337</v>
      </c>
      <c r="AZ8" s="35">
        <v>0.33333333333333331</v>
      </c>
      <c r="BA8" s="35">
        <v>0.70833333333333337</v>
      </c>
      <c r="BB8" s="35"/>
      <c r="BC8" s="35"/>
      <c r="BD8" s="35">
        <v>0.33333333333333331</v>
      </c>
      <c r="BE8" s="35">
        <v>0.70833333333333337</v>
      </c>
      <c r="BF8" s="35">
        <v>0.33333333333333331</v>
      </c>
      <c r="BG8" s="35">
        <v>0.70833333333333337</v>
      </c>
      <c r="BH8" s="35">
        <v>0.33333333333333331</v>
      </c>
      <c r="BI8" s="35">
        <v>0.70833333333333337</v>
      </c>
      <c r="BJ8" s="35">
        <v>0.33333333333333331</v>
      </c>
      <c r="BK8" s="35">
        <v>0.70833333333333337</v>
      </c>
      <c r="BL8" s="35">
        <v>0.33333333333333331</v>
      </c>
      <c r="BM8" s="35">
        <v>0.70833333333333337</v>
      </c>
      <c r="BN8" s="35">
        <v>0.33333333333333331</v>
      </c>
      <c r="BO8" s="37">
        <v>0.70833333333333337</v>
      </c>
      <c r="BP8" s="38">
        <f>COUNTIFS($F8:$BO8,"&gt;"&amp;$D$1,$F$7:$BO$7,"IN")</f>
        <v>0</v>
      </c>
      <c r="BQ8" s="39">
        <f t="array" ref="BQ8">MINUTE(SUM(IF((F8:BO8&gt;TIME(8,0,0))*(HOUR(F8:BO8)&lt;12),F8:BO8-TIME(8,0,0),0)))</f>
        <v>0</v>
      </c>
      <c r="BR8" s="39">
        <f>COUNTIFS($F8:$BO8,"&lt;"&amp;$E$1,$F$7:$BO$7,"OUT")</f>
        <v>0</v>
      </c>
      <c r="BS8" s="39">
        <f t="array" ref="BS8">MINUTE(SUM(IF((F8:BO8&lt;TIME(17,0,0))*(HOUR(F8:BO8)&gt;12),TIME(17,0,0)-F8:BO8,0)))</f>
        <v>0</v>
      </c>
      <c r="BT8" s="40" t="e">
        <f t="shared" ref="BT8:BT37" ca="1" si="3">27-BU8-BV8/2</f>
        <v>#NAME?</v>
      </c>
      <c r="BU8" s="41" t="e">
        <f t="shared" ref="BU8:BU37" ca="1" si="4">IF(COUNTBLANK(valuesByColor("light green 3", "", F8:BO8))/2&lt;1,0,COUNTBLANK(valuesByColor("light green 3", "", F8:BO8))/2)</f>
        <v>#NAME?</v>
      </c>
      <c r="BV8" s="42">
        <f t="shared" ref="BV8:BV15" ca="1" si="5">ROUND(COUNT(valuesByColor("light yellow 3", "black", F8:BO8)),3)</f>
        <v>0</v>
      </c>
      <c r="BW8" s="43"/>
      <c r="BX8" s="43"/>
    </row>
    <row r="9" spans="1:76" ht="15.75" customHeight="1">
      <c r="A9" s="44" t="s">
        <v>50</v>
      </c>
      <c r="B9" s="45" t="s">
        <v>51</v>
      </c>
      <c r="C9" s="46" t="s">
        <v>9</v>
      </c>
      <c r="D9" s="46" t="s">
        <v>4</v>
      </c>
      <c r="E9" s="46" t="s">
        <v>52</v>
      </c>
      <c r="F9" s="36">
        <v>0.33402777777777781</v>
      </c>
      <c r="G9" s="36">
        <v>0.70694444444444438</v>
      </c>
      <c r="H9" s="36">
        <v>0.33333333333333331</v>
      </c>
      <c r="I9" s="36">
        <v>0.70833333333333337</v>
      </c>
      <c r="J9" s="36">
        <v>0.33333333333333331</v>
      </c>
      <c r="K9" s="36">
        <v>0.70833333333333337</v>
      </c>
      <c r="L9" s="36"/>
      <c r="M9" s="36"/>
      <c r="N9" s="36">
        <v>0.33333333333333331</v>
      </c>
      <c r="O9" s="36">
        <v>0.70833333333333337</v>
      </c>
      <c r="P9" s="36">
        <v>0.33333333333333331</v>
      </c>
      <c r="Q9" s="36">
        <v>0.70833333333333337</v>
      </c>
      <c r="R9" s="36">
        <v>0.33333333333333331</v>
      </c>
      <c r="S9" s="36">
        <v>0.70833333333333337</v>
      </c>
      <c r="T9" s="36">
        <v>0.33333333333333331</v>
      </c>
      <c r="U9" s="36">
        <v>0.70833333333333337</v>
      </c>
      <c r="V9" s="36">
        <v>0.33333333333333331</v>
      </c>
      <c r="W9" s="36">
        <v>0.70833333333333337</v>
      </c>
      <c r="X9" s="36">
        <v>0.33333333333333331</v>
      </c>
      <c r="Y9" s="36">
        <v>0.70833333333333337</v>
      </c>
      <c r="Z9" s="36"/>
      <c r="AA9" s="36"/>
      <c r="AB9" s="36">
        <v>0.33333333333333331</v>
      </c>
      <c r="AC9" s="36">
        <v>0.70833333333333337</v>
      </c>
      <c r="AD9" s="36">
        <v>0.33333333333333331</v>
      </c>
      <c r="AE9" s="36">
        <v>0.70833333333333337</v>
      </c>
      <c r="AF9" s="36">
        <v>0.33333333333333331</v>
      </c>
      <c r="AG9" s="36">
        <v>0.70833333333333337</v>
      </c>
      <c r="AH9" s="36">
        <v>0.33333333333333331</v>
      </c>
      <c r="AI9" s="36">
        <v>0.70833333333333337</v>
      </c>
      <c r="AJ9" s="36">
        <v>0.33333333333333331</v>
      </c>
      <c r="AK9" s="36">
        <v>0.70833333333333337</v>
      </c>
      <c r="AL9" s="36">
        <v>0.33333333333333331</v>
      </c>
      <c r="AM9" s="36">
        <v>0.70833333333333337</v>
      </c>
      <c r="AN9" s="36"/>
      <c r="AO9" s="36"/>
      <c r="AP9" s="36">
        <v>0.33333333333333331</v>
      </c>
      <c r="AQ9" s="36">
        <v>0.70833333333333337</v>
      </c>
      <c r="AR9" s="36">
        <v>0.33333333333333331</v>
      </c>
      <c r="AS9" s="36">
        <v>0.70833333333333337</v>
      </c>
      <c r="AT9" s="36">
        <v>0.33333333333333331</v>
      </c>
      <c r="AU9" s="36">
        <v>0.70833333333333337</v>
      </c>
      <c r="AV9" s="36">
        <v>0.33333333333333331</v>
      </c>
      <c r="AW9" s="36">
        <v>0.70833333333333337</v>
      </c>
      <c r="AX9" s="36">
        <v>0.33333333333333331</v>
      </c>
      <c r="AY9" s="36">
        <v>0.70833333333333337</v>
      </c>
      <c r="AZ9" s="36">
        <v>0.33333333333333331</v>
      </c>
      <c r="BA9" s="36">
        <v>0.70833333333333337</v>
      </c>
      <c r="BB9" s="36"/>
      <c r="BC9" s="36"/>
      <c r="BD9" s="36">
        <v>0.33333333333333331</v>
      </c>
      <c r="BE9" s="36">
        <v>0.70833333333333337</v>
      </c>
      <c r="BF9" s="36">
        <v>0.33333333333333331</v>
      </c>
      <c r="BG9" s="36">
        <v>0.70833333333333337</v>
      </c>
      <c r="BH9" s="36">
        <v>0.33333333333333331</v>
      </c>
      <c r="BI9" s="36">
        <v>0.70833333333333337</v>
      </c>
      <c r="BJ9" s="36">
        <v>0.33333333333333331</v>
      </c>
      <c r="BK9" s="36">
        <v>0.70833333333333337</v>
      </c>
      <c r="BL9" s="36">
        <v>0.33333333333333331</v>
      </c>
      <c r="BM9" s="36">
        <v>0.70833333333333337</v>
      </c>
      <c r="BN9" s="36">
        <v>0.33333333333333331</v>
      </c>
      <c r="BO9" s="47">
        <v>0.69097222222222221</v>
      </c>
      <c r="BP9" s="48">
        <f t="shared" ref="BP9:BP14" si="6">COUNTIFS($F9:$BO9,"&gt;"&amp; $D$1,$F$7:$BO$7,"IN")</f>
        <v>1</v>
      </c>
      <c r="BQ9" s="49">
        <f t="array" ref="BQ9">MINUTE(SUM(IF((F9:BO9&gt;TIME(8,0,0))*(HOUR(F9:BO9)&lt;12),F9:BO9-TIME(8,0,0),0)))</f>
        <v>1</v>
      </c>
      <c r="BR9" s="39">
        <f t="shared" ref="BR9:BR37" si="7">COUNTIFS($F9:$BO9,"&lt;"&amp;$E$1,$F$7:$BO$7,"OUT")</f>
        <v>2</v>
      </c>
      <c r="BS9" s="49">
        <f t="array" ref="BS9">MINUTE(SUM(IF((F9:BO9&lt;TIME(17,0,0))*(HOUR(F9:BO9)&gt;12),TIME(17,0,0)-F9:BO9,0)))</f>
        <v>27</v>
      </c>
      <c r="BT9" s="50" t="e">
        <f t="shared" ca="1" si="3"/>
        <v>#NAME?</v>
      </c>
      <c r="BU9" s="51" t="e">
        <f t="shared" ca="1" si="4"/>
        <v>#NAME?</v>
      </c>
      <c r="BV9" s="49">
        <f t="shared" ca="1" si="5"/>
        <v>0</v>
      </c>
      <c r="BW9" s="43"/>
      <c r="BX9" s="43"/>
    </row>
    <row r="10" spans="1:76" ht="15.75" customHeight="1">
      <c r="A10" s="44" t="s">
        <v>53</v>
      </c>
      <c r="B10" s="45" t="s">
        <v>54</v>
      </c>
      <c r="C10" s="46" t="s">
        <v>6</v>
      </c>
      <c r="D10" s="46" t="s">
        <v>4</v>
      </c>
      <c r="E10" s="46" t="s">
        <v>52</v>
      </c>
      <c r="F10" s="36">
        <v>0.33680555555555558</v>
      </c>
      <c r="G10" s="36">
        <v>0.70833333333333337</v>
      </c>
      <c r="H10" s="36">
        <v>0.33333333333333331</v>
      </c>
      <c r="I10" s="36">
        <v>0.70833333333333337</v>
      </c>
      <c r="J10" s="36">
        <v>0.33333333333333331</v>
      </c>
      <c r="K10" s="36">
        <v>0.70833333333333337</v>
      </c>
      <c r="L10" s="36"/>
      <c r="M10" s="36"/>
      <c r="N10" s="36">
        <v>0.33333333333333331</v>
      </c>
      <c r="O10" s="36">
        <v>0.70833333333333337</v>
      </c>
      <c r="P10" s="36">
        <v>0.33333333333333331</v>
      </c>
      <c r="Q10" s="36">
        <v>0.70833333333333337</v>
      </c>
      <c r="R10" s="36">
        <v>0.33333333333333331</v>
      </c>
      <c r="S10" s="36">
        <v>0.70833333333333337</v>
      </c>
      <c r="T10" s="36">
        <v>0.34722222222222221</v>
      </c>
      <c r="U10" s="36">
        <v>0.70833333333333337</v>
      </c>
      <c r="V10" s="36">
        <v>0.33333333333333331</v>
      </c>
      <c r="W10" s="36">
        <v>0.70833333333333337</v>
      </c>
      <c r="X10" s="36">
        <v>0.33333333333333331</v>
      </c>
      <c r="Y10" s="36">
        <v>0.70833333333333337</v>
      </c>
      <c r="Z10" s="36"/>
      <c r="AA10" s="36"/>
      <c r="AB10" s="36">
        <v>0.33333333333333331</v>
      </c>
      <c r="AC10" s="36">
        <v>0.69097222222222221</v>
      </c>
      <c r="AD10" s="36">
        <v>0.33333333333333331</v>
      </c>
      <c r="AE10" s="36">
        <v>0.69097222222222221</v>
      </c>
      <c r="AF10" s="36">
        <v>0.33333333333333331</v>
      </c>
      <c r="AG10" s="36">
        <v>0.70833333333333337</v>
      </c>
      <c r="AH10" s="36">
        <v>0.33333333333333331</v>
      </c>
      <c r="AI10" s="36">
        <v>0.70833333333333337</v>
      </c>
      <c r="AJ10" s="36">
        <v>0.33333333333333331</v>
      </c>
      <c r="AK10" s="36">
        <v>0.70833333333333337</v>
      </c>
      <c r="AL10" s="36">
        <v>0.33333333333333331</v>
      </c>
      <c r="AM10" s="36">
        <v>0.70833333333333337</v>
      </c>
      <c r="AN10" s="36"/>
      <c r="AO10" s="36"/>
      <c r="AP10" s="36">
        <v>0.33333333333333331</v>
      </c>
      <c r="AQ10" s="36">
        <v>0.70833333333333337</v>
      </c>
      <c r="AR10" s="36">
        <v>0.33333333333333331</v>
      </c>
      <c r="AS10" s="36">
        <v>0.70833333333333337</v>
      </c>
      <c r="AT10" s="36">
        <v>0.33333333333333331</v>
      </c>
      <c r="AU10" s="36">
        <v>0.70833333333333337</v>
      </c>
      <c r="AV10" s="36">
        <v>0.33333333333333331</v>
      </c>
      <c r="AW10" s="36">
        <v>0.70833333333333337</v>
      </c>
      <c r="AX10" s="36">
        <v>0.33333333333333331</v>
      </c>
      <c r="AY10" s="36">
        <v>0.69097222222222221</v>
      </c>
      <c r="AZ10" s="36">
        <v>0.33333333333333331</v>
      </c>
      <c r="BA10" s="36">
        <v>0.70833333333333337</v>
      </c>
      <c r="BB10" s="36"/>
      <c r="BC10" s="36"/>
      <c r="BD10" s="36">
        <v>0.33333333333333331</v>
      </c>
      <c r="BE10" s="36">
        <v>0.69097222222222221</v>
      </c>
      <c r="BF10" s="36">
        <v>0.33333333333333331</v>
      </c>
      <c r="BG10" s="36">
        <v>0.70833333333333337</v>
      </c>
      <c r="BH10" s="36">
        <v>0.33333333333333331</v>
      </c>
      <c r="BI10" s="36">
        <v>0.70833333333333337</v>
      </c>
      <c r="BJ10" s="36">
        <v>0.33333333333333331</v>
      </c>
      <c r="BK10" s="36">
        <v>0.70833333333333337</v>
      </c>
      <c r="BL10" s="36">
        <v>0.33333333333333331</v>
      </c>
      <c r="BM10" s="36">
        <v>0.69097222222222221</v>
      </c>
      <c r="BN10" s="36"/>
      <c r="BO10" s="47"/>
      <c r="BP10" s="48">
        <f t="shared" si="6"/>
        <v>2</v>
      </c>
      <c r="BQ10" s="49">
        <f t="array" ref="BQ10">MINUTE(SUM(IF((F10:BO10&gt;TIME(8,0,0))*(HOUR(F10:BO10)&lt;12),F10:BO10-TIME(8,0,0),0)))</f>
        <v>25</v>
      </c>
      <c r="BR10" s="39">
        <f t="shared" si="7"/>
        <v>5</v>
      </c>
      <c r="BS10" s="49">
        <f t="array" ref="BS10">MINUTE(SUM(IF((F10:BO10&lt;TIME(17,0,0))*(HOUR(F10:BO10)&gt;12),TIME(17,0,0)-F10:BO10,0)))</f>
        <v>5</v>
      </c>
      <c r="BT10" s="50" t="e">
        <f t="shared" ca="1" si="3"/>
        <v>#NAME?</v>
      </c>
      <c r="BU10" s="51" t="e">
        <f t="shared" ca="1" si="4"/>
        <v>#NAME?</v>
      </c>
      <c r="BV10" s="49">
        <f t="shared" ca="1" si="5"/>
        <v>0</v>
      </c>
      <c r="BW10" s="43"/>
      <c r="BX10" s="43"/>
    </row>
    <row r="11" spans="1:76" ht="15.75" customHeight="1">
      <c r="A11" s="44" t="s">
        <v>55</v>
      </c>
      <c r="B11" s="45" t="s">
        <v>56</v>
      </c>
      <c r="C11" s="46" t="s">
        <v>9</v>
      </c>
      <c r="D11" s="46" t="s">
        <v>4</v>
      </c>
      <c r="E11" s="46" t="s">
        <v>52</v>
      </c>
      <c r="F11" s="36">
        <v>0.33819444444444446</v>
      </c>
      <c r="G11" s="36">
        <v>0.70833333333333337</v>
      </c>
      <c r="H11" s="36">
        <v>0.33333333333333331</v>
      </c>
      <c r="I11" s="36">
        <v>0.70833333333333337</v>
      </c>
      <c r="J11" s="36">
        <v>0.33333333333333331</v>
      </c>
      <c r="K11" s="36">
        <v>0.70833333333333337</v>
      </c>
      <c r="L11" s="36"/>
      <c r="M11" s="36"/>
      <c r="N11" s="36">
        <v>0.33333333333333331</v>
      </c>
      <c r="O11" s="36">
        <v>0.70833333333333337</v>
      </c>
      <c r="P11" s="36">
        <v>0.33333333333333331</v>
      </c>
      <c r="Q11" s="36">
        <v>0.70833333333333337</v>
      </c>
      <c r="R11" s="36">
        <v>0.33333333333333331</v>
      </c>
      <c r="S11" s="36">
        <v>0.70833333333333337</v>
      </c>
      <c r="T11" s="36">
        <v>0.33333333333333331</v>
      </c>
      <c r="U11" s="36">
        <v>0.50694444444444442</v>
      </c>
      <c r="V11" s="36">
        <v>0.33333333333333331</v>
      </c>
      <c r="W11" s="36">
        <v>0.70833333333333337</v>
      </c>
      <c r="X11" s="36">
        <v>0.33333333333333331</v>
      </c>
      <c r="Y11" s="36">
        <v>0.69097222222222221</v>
      </c>
      <c r="Z11" s="36"/>
      <c r="AA11" s="36"/>
      <c r="AB11" s="36">
        <v>0.33333333333333331</v>
      </c>
      <c r="AC11" s="36">
        <v>0.70833333333333337</v>
      </c>
      <c r="AD11" s="36">
        <v>0.33333333333333331</v>
      </c>
      <c r="AE11" s="36">
        <v>0.70833333333333337</v>
      </c>
      <c r="AF11" s="36">
        <v>0.33333333333333331</v>
      </c>
      <c r="AG11" s="36">
        <v>0.70833333333333337</v>
      </c>
      <c r="AH11" s="36">
        <v>0.33333333333333331</v>
      </c>
      <c r="AI11" s="36">
        <v>0.69097222222222221</v>
      </c>
      <c r="AJ11" s="36">
        <v>0.33333333333333331</v>
      </c>
      <c r="AK11" s="36">
        <v>0.70833333333333337</v>
      </c>
      <c r="AL11" s="36">
        <v>0.33333333333333331</v>
      </c>
      <c r="AM11" s="36">
        <v>0.70833333333333337</v>
      </c>
      <c r="AN11" s="36"/>
      <c r="AO11" s="36"/>
      <c r="AP11" s="36">
        <v>0.33333333333333331</v>
      </c>
      <c r="AQ11" s="36">
        <v>0.70833333333333337</v>
      </c>
      <c r="AR11" s="36">
        <v>0.33333333333333331</v>
      </c>
      <c r="AS11" s="36">
        <v>0.70833333333333337</v>
      </c>
      <c r="AT11" s="36">
        <v>0.33333333333333331</v>
      </c>
      <c r="AU11" s="36">
        <v>0.70833333333333337</v>
      </c>
      <c r="AV11" s="36">
        <v>0.33333333333333331</v>
      </c>
      <c r="AW11" s="36">
        <v>0.70833333333333337</v>
      </c>
      <c r="AX11" s="36">
        <v>0.33333333333333331</v>
      </c>
      <c r="AY11" s="36">
        <v>0.70833333333333337</v>
      </c>
      <c r="AZ11" s="36">
        <v>0.33333333333333331</v>
      </c>
      <c r="BA11" s="36">
        <v>0.70833333333333337</v>
      </c>
      <c r="BB11" s="36"/>
      <c r="BC11" s="36"/>
      <c r="BD11" s="36">
        <v>0.33333333333333331</v>
      </c>
      <c r="BE11" s="36">
        <v>0.70833333333333337</v>
      </c>
      <c r="BF11" s="36">
        <v>0.33333333333333331</v>
      </c>
      <c r="BG11" s="36">
        <v>0.70833333333333337</v>
      </c>
      <c r="BH11" s="36">
        <v>0.33333333333333331</v>
      </c>
      <c r="BI11" s="36">
        <v>0.70833333333333337</v>
      </c>
      <c r="BJ11" s="36">
        <v>0.33333333333333331</v>
      </c>
      <c r="BK11" s="36">
        <v>0.70833333333333337</v>
      </c>
      <c r="BL11" s="36">
        <v>0.33333333333333331</v>
      </c>
      <c r="BM11" s="36">
        <v>0.70833333333333337</v>
      </c>
      <c r="BN11" s="36">
        <v>0.33333333333333331</v>
      </c>
      <c r="BO11" s="47">
        <v>0.70833333333333337</v>
      </c>
      <c r="BP11" s="48">
        <f t="shared" si="6"/>
        <v>1</v>
      </c>
      <c r="BQ11" s="49">
        <f t="array" ref="BQ11">MINUTE(SUM(IF((F11:BO11&gt;TIME(8,0,0))*(HOUR(F11:BO11)&lt;12),F11:BO11-TIME(8,0,0),0)))</f>
        <v>7</v>
      </c>
      <c r="BR11" s="39">
        <f t="shared" si="7"/>
        <v>3</v>
      </c>
      <c r="BS11" s="49">
        <f t="array" ref="BS11">MINUTE(SUM(IF((F11:BO11&lt;TIME(17,0,0))*(HOUR(F11:BO11)&gt;12),TIME(17,0,0)-F11:BO11,0)))</f>
        <v>50</v>
      </c>
      <c r="BT11" s="50" t="e">
        <f t="shared" ca="1" si="3"/>
        <v>#NAME?</v>
      </c>
      <c r="BU11" s="51" t="e">
        <f t="shared" ca="1" si="4"/>
        <v>#NAME?</v>
      </c>
      <c r="BV11" s="49">
        <f t="shared" ca="1" si="5"/>
        <v>0</v>
      </c>
      <c r="BW11" s="43"/>
      <c r="BX11" s="43"/>
    </row>
    <row r="12" spans="1:76" ht="15.75" customHeight="1">
      <c r="A12" s="44" t="s">
        <v>57</v>
      </c>
      <c r="B12" s="45" t="s">
        <v>58</v>
      </c>
      <c r="C12" s="46" t="s">
        <v>9</v>
      </c>
      <c r="D12" s="46" t="s">
        <v>4</v>
      </c>
      <c r="E12" s="46" t="s">
        <v>52</v>
      </c>
      <c r="F12" s="36">
        <v>0.33333333333333331</v>
      </c>
      <c r="G12" s="36">
        <v>0.70833333333333337</v>
      </c>
      <c r="H12" s="36">
        <v>0.33333333333333331</v>
      </c>
      <c r="I12" s="36">
        <v>0.70833333333333337</v>
      </c>
      <c r="J12" s="36">
        <v>0.33333333333333331</v>
      </c>
      <c r="K12" s="36">
        <v>0.70833333333333337</v>
      </c>
      <c r="L12" s="36"/>
      <c r="M12" s="36"/>
      <c r="N12" s="36">
        <v>0.33333333333333331</v>
      </c>
      <c r="O12" s="36">
        <v>0.70833333333333337</v>
      </c>
      <c r="P12" s="36">
        <v>0.33333333333333331</v>
      </c>
      <c r="Q12" s="36">
        <v>0.70833333333333337</v>
      </c>
      <c r="R12" s="36">
        <v>0.33333333333333331</v>
      </c>
      <c r="S12" s="36">
        <v>0.70833333333333337</v>
      </c>
      <c r="T12" s="36">
        <v>0.33333333333333331</v>
      </c>
      <c r="U12" s="36">
        <v>0.70833333333333337</v>
      </c>
      <c r="V12" s="36">
        <v>0.33333333333333331</v>
      </c>
      <c r="W12" s="36">
        <v>0.69097222222222221</v>
      </c>
      <c r="X12" s="36">
        <v>0.33333333333333331</v>
      </c>
      <c r="Y12" s="36">
        <v>0.70833333333333337</v>
      </c>
      <c r="Z12" s="36"/>
      <c r="AA12" s="36"/>
      <c r="AB12" s="36">
        <v>0.34722222222222221</v>
      </c>
      <c r="AC12" s="36">
        <v>0.70833333333333337</v>
      </c>
      <c r="AD12" s="36">
        <v>0.33333333333333331</v>
      </c>
      <c r="AE12" s="36">
        <v>0.70833333333333337</v>
      </c>
      <c r="AF12" s="36">
        <v>0.33333333333333331</v>
      </c>
      <c r="AG12" s="36">
        <v>0.70833333333333337</v>
      </c>
      <c r="AH12" s="36">
        <v>0.34722222222222221</v>
      </c>
      <c r="AI12" s="36">
        <v>0.70833333333333337</v>
      </c>
      <c r="AJ12" s="36">
        <v>0.33333333333333331</v>
      </c>
      <c r="AK12" s="36">
        <v>0.70833333333333337</v>
      </c>
      <c r="AL12" s="36">
        <v>0.33333333333333331</v>
      </c>
      <c r="AM12" s="36">
        <v>0.70833333333333337</v>
      </c>
      <c r="AN12" s="36"/>
      <c r="AO12" s="36"/>
      <c r="AP12" s="36">
        <v>0.33333333333333331</v>
      </c>
      <c r="AQ12" s="36">
        <v>0.69097222222222221</v>
      </c>
      <c r="AR12" s="36">
        <v>0.33333333333333331</v>
      </c>
      <c r="AS12" s="36">
        <v>0.70833333333333337</v>
      </c>
      <c r="AT12" s="36">
        <v>0.33333333333333331</v>
      </c>
      <c r="AU12" s="36">
        <v>0.70833333333333337</v>
      </c>
      <c r="AV12" s="36">
        <v>0.33333333333333331</v>
      </c>
      <c r="AW12" s="36">
        <v>0.69097222222222221</v>
      </c>
      <c r="AX12" s="36">
        <v>0.33333333333333331</v>
      </c>
      <c r="AY12" s="36">
        <v>0.70833333333333337</v>
      </c>
      <c r="AZ12" s="36">
        <v>0.33333333333333331</v>
      </c>
      <c r="BA12" s="36">
        <v>0.70833333333333337</v>
      </c>
      <c r="BB12" s="36"/>
      <c r="BC12" s="36"/>
      <c r="BD12" s="36">
        <v>0.33333333333333331</v>
      </c>
      <c r="BE12" s="36">
        <v>0.70833333333333337</v>
      </c>
      <c r="BF12" s="36">
        <v>0.33333333333333331</v>
      </c>
      <c r="BG12" s="36">
        <v>0.70833333333333337</v>
      </c>
      <c r="BH12" s="36">
        <v>0.33333333333333331</v>
      </c>
      <c r="BI12" s="36">
        <v>0.70833333333333337</v>
      </c>
      <c r="BJ12" s="36">
        <v>0.33333333333333331</v>
      </c>
      <c r="BK12" s="36">
        <v>0.70833333333333337</v>
      </c>
      <c r="BL12" s="36">
        <v>0.33333333333333331</v>
      </c>
      <c r="BM12" s="36">
        <v>0.5</v>
      </c>
      <c r="BN12" s="36">
        <v>0.33333333333333331</v>
      </c>
      <c r="BO12" s="47">
        <v>0.70833333333333337</v>
      </c>
      <c r="BP12" s="48">
        <f t="shared" si="6"/>
        <v>2</v>
      </c>
      <c r="BQ12" s="49">
        <f t="array" ref="BQ12">MINUTE(SUM(IF((F12:BO12&gt;TIME(8,0,0))*(HOUR(F12:BO12)&lt;12),F12:BO12-TIME(8,0,0),0)))</f>
        <v>40</v>
      </c>
      <c r="BR12" s="39">
        <f t="shared" si="7"/>
        <v>4</v>
      </c>
      <c r="BS12" s="49">
        <f t="array" ref="BS12">MINUTE(SUM(IF((F12:BO12&lt;TIME(17,0,0))*(HOUR(F12:BO12)&gt;12),TIME(17,0,0)-F12:BO12,0)))</f>
        <v>15</v>
      </c>
      <c r="BT12" s="50" t="e">
        <f t="shared" ca="1" si="3"/>
        <v>#NAME?</v>
      </c>
      <c r="BU12" s="51" t="e">
        <f t="shared" ca="1" si="4"/>
        <v>#NAME?</v>
      </c>
      <c r="BV12" s="49">
        <f t="shared" ca="1" si="5"/>
        <v>0</v>
      </c>
      <c r="BW12" s="43"/>
      <c r="BX12" s="43"/>
    </row>
    <row r="13" spans="1:76" ht="15.75" customHeight="1">
      <c r="A13" s="44" t="s">
        <v>59</v>
      </c>
      <c r="B13" s="45" t="s">
        <v>60</v>
      </c>
      <c r="C13" s="46" t="s">
        <v>9</v>
      </c>
      <c r="D13" s="46" t="s">
        <v>4</v>
      </c>
      <c r="E13" s="46" t="s">
        <v>52</v>
      </c>
      <c r="F13" s="36"/>
      <c r="G13" s="36"/>
      <c r="H13" s="36">
        <v>0.33333333333333331</v>
      </c>
      <c r="I13" s="36">
        <v>0.70833333333333337</v>
      </c>
      <c r="J13" s="36">
        <v>0.33333333333333331</v>
      </c>
      <c r="K13" s="36">
        <v>0.70833333333333337</v>
      </c>
      <c r="L13" s="36"/>
      <c r="M13" s="36"/>
      <c r="N13" s="36">
        <v>0.33333333333333331</v>
      </c>
      <c r="O13" s="36">
        <v>0.70833333333333337</v>
      </c>
      <c r="P13" s="36">
        <v>0.33333333333333331</v>
      </c>
      <c r="Q13" s="36">
        <v>0.70833333333333337</v>
      </c>
      <c r="R13" s="36">
        <v>0.33333333333333331</v>
      </c>
      <c r="S13" s="36">
        <v>0.70833333333333337</v>
      </c>
      <c r="T13" s="36">
        <v>0.33333333333333331</v>
      </c>
      <c r="U13" s="36">
        <v>0.70833333333333337</v>
      </c>
      <c r="V13" s="36">
        <v>0.33333333333333331</v>
      </c>
      <c r="W13" s="36">
        <v>0.70833333333333337</v>
      </c>
      <c r="X13" s="36">
        <v>0.33333333333333331</v>
      </c>
      <c r="Y13" s="36">
        <v>0.70833333333333337</v>
      </c>
      <c r="Z13" s="36"/>
      <c r="AA13" s="36"/>
      <c r="AB13" s="36">
        <v>0.33333333333333331</v>
      </c>
      <c r="AC13" s="36">
        <v>0.70833333333333337</v>
      </c>
      <c r="AD13" s="36">
        <v>0.33333333333333331</v>
      </c>
      <c r="AE13" s="36">
        <v>0.70833333333333337</v>
      </c>
      <c r="AF13" s="36"/>
      <c r="AG13" s="36"/>
      <c r="AH13" s="36">
        <v>0.33333333333333331</v>
      </c>
      <c r="AI13" s="36">
        <v>0.70833333333333337</v>
      </c>
      <c r="AJ13" s="36">
        <v>0.33333333333333331</v>
      </c>
      <c r="AK13" s="36">
        <v>0.69097222222222221</v>
      </c>
      <c r="AL13" s="36">
        <v>0.33333333333333331</v>
      </c>
      <c r="AM13" s="36">
        <v>0.70833333333333337</v>
      </c>
      <c r="AN13" s="36"/>
      <c r="AO13" s="36"/>
      <c r="AP13" s="36">
        <v>0.33333333333333331</v>
      </c>
      <c r="AQ13" s="36">
        <v>0.70833333333333337</v>
      </c>
      <c r="AR13" s="36">
        <v>0.33333333333333331</v>
      </c>
      <c r="AS13" s="36">
        <v>0.70833333333333337</v>
      </c>
      <c r="AT13" s="36">
        <v>0.33333333333333331</v>
      </c>
      <c r="AU13" s="36">
        <v>0.70833333333333337</v>
      </c>
      <c r="AV13" s="36">
        <v>0.33333333333333331</v>
      </c>
      <c r="AW13" s="36">
        <v>0.70833333333333337</v>
      </c>
      <c r="AX13" s="36">
        <v>0.33333333333333331</v>
      </c>
      <c r="AY13" s="36">
        <v>0.70833333333333337</v>
      </c>
      <c r="AZ13" s="36">
        <v>0.33333333333333331</v>
      </c>
      <c r="BA13" s="36">
        <v>0.70833333333333337</v>
      </c>
      <c r="BB13" s="36"/>
      <c r="BC13" s="36"/>
      <c r="BD13" s="36">
        <v>0.33333333333333331</v>
      </c>
      <c r="BE13" s="36">
        <v>0.70833333333333337</v>
      </c>
      <c r="BF13" s="36">
        <v>0.33333333333333331</v>
      </c>
      <c r="BG13" s="36">
        <v>0.70833333333333337</v>
      </c>
      <c r="BH13" s="36">
        <v>0.33333333333333331</v>
      </c>
      <c r="BI13" s="36">
        <v>0.70833333333333337</v>
      </c>
      <c r="BJ13" s="36">
        <v>0.34722222222222221</v>
      </c>
      <c r="BK13" s="36">
        <v>0.70833333333333337</v>
      </c>
      <c r="BL13" s="36">
        <v>0.33333333333333331</v>
      </c>
      <c r="BM13" s="36">
        <v>0.70833333333333337</v>
      </c>
      <c r="BN13" s="36">
        <v>0.33333333333333331</v>
      </c>
      <c r="BO13" s="47">
        <v>0.70833333333333337</v>
      </c>
      <c r="BP13" s="48">
        <f t="shared" si="6"/>
        <v>1</v>
      </c>
      <c r="BQ13" s="49">
        <f t="array" ref="BQ13">MINUTE(SUM(IF((F13:BO13&gt;TIME(8,0,0))*(HOUR(F13:BO13)&lt;12),F13:BO13-TIME(8,0,0),0)))</f>
        <v>20</v>
      </c>
      <c r="BR13" s="39">
        <f t="shared" si="7"/>
        <v>1</v>
      </c>
      <c r="BS13" s="49">
        <f t="array" ref="BS13">MINUTE(SUM(IF((F13:BO13&lt;TIME(17,0,0))*(HOUR(F13:BO13)&gt;12),TIME(17,0,0)-F13:BO13,0)))</f>
        <v>25</v>
      </c>
      <c r="BT13" s="50" t="e">
        <f t="shared" ca="1" si="3"/>
        <v>#NAME?</v>
      </c>
      <c r="BU13" s="51" t="e">
        <f t="shared" ca="1" si="4"/>
        <v>#NAME?</v>
      </c>
      <c r="BV13" s="49">
        <f t="shared" ca="1" si="5"/>
        <v>0</v>
      </c>
      <c r="BW13" s="43"/>
      <c r="BX13" s="43"/>
    </row>
    <row r="14" spans="1:76" ht="15.75" customHeight="1">
      <c r="A14" s="44" t="s">
        <v>61</v>
      </c>
      <c r="B14" s="45" t="s">
        <v>62</v>
      </c>
      <c r="C14" s="46" t="s">
        <v>9</v>
      </c>
      <c r="D14" s="46" t="s">
        <v>4</v>
      </c>
      <c r="E14" s="46" t="s">
        <v>52</v>
      </c>
      <c r="F14" s="36">
        <v>0.34375</v>
      </c>
      <c r="G14" s="36">
        <v>0.70833333333333337</v>
      </c>
      <c r="H14" s="36">
        <v>0.33333333333333331</v>
      </c>
      <c r="I14" s="36">
        <v>0.70833333333333337</v>
      </c>
      <c r="J14" s="36">
        <v>0.33333333333333331</v>
      </c>
      <c r="K14" s="36">
        <v>0.70833333333333337</v>
      </c>
      <c r="L14" s="36"/>
      <c r="M14" s="36"/>
      <c r="N14" s="36">
        <v>0.33333333333333331</v>
      </c>
      <c r="O14" s="36">
        <v>0.70833333333333337</v>
      </c>
      <c r="P14" s="36">
        <v>0.34375</v>
      </c>
      <c r="Q14" s="36">
        <v>0.70833333333333337</v>
      </c>
      <c r="R14" s="36">
        <v>0.33333333333333331</v>
      </c>
      <c r="S14" s="36">
        <v>0.70833333333333337</v>
      </c>
      <c r="T14" s="36">
        <v>0.33333333333333331</v>
      </c>
      <c r="U14" s="36">
        <v>0.70833333333333337</v>
      </c>
      <c r="V14" s="36">
        <v>0.33333333333333331</v>
      </c>
      <c r="W14" s="36">
        <v>0.70833333333333337</v>
      </c>
      <c r="X14" s="36">
        <v>0.33333333333333331</v>
      </c>
      <c r="Y14" s="36">
        <v>0.70833333333333337</v>
      </c>
      <c r="Z14" s="36"/>
      <c r="AA14" s="36"/>
      <c r="AB14" s="36">
        <v>0.33333333333333331</v>
      </c>
      <c r="AC14" s="36">
        <v>0.70833333333333337</v>
      </c>
      <c r="AD14" s="36">
        <v>0.33333333333333331</v>
      </c>
      <c r="AE14" s="36">
        <v>0.70833333333333337</v>
      </c>
      <c r="AF14" s="36">
        <v>0.33333333333333331</v>
      </c>
      <c r="AG14" s="36">
        <v>0.70833333333333337</v>
      </c>
      <c r="AH14" s="36">
        <v>0.33333333333333331</v>
      </c>
      <c r="AI14" s="36">
        <v>0.70833333333333337</v>
      </c>
      <c r="AJ14" s="36">
        <v>0.33333333333333331</v>
      </c>
      <c r="AK14" s="36">
        <v>0.70833333333333337</v>
      </c>
      <c r="AL14" s="36">
        <v>0.34375</v>
      </c>
      <c r="AM14" s="36">
        <v>0.70833333333333337</v>
      </c>
      <c r="AN14" s="36"/>
      <c r="AO14" s="36"/>
      <c r="AP14" s="36"/>
      <c r="AQ14" s="36"/>
      <c r="AR14" s="36">
        <v>0.33333333333333331</v>
      </c>
      <c r="AS14" s="36">
        <v>0.69097222222222221</v>
      </c>
      <c r="AT14" s="36">
        <v>0.33333333333333331</v>
      </c>
      <c r="AU14" s="36">
        <v>0.70833333333333337</v>
      </c>
      <c r="AV14" s="36">
        <v>0.33333333333333331</v>
      </c>
      <c r="AW14" s="36">
        <v>0.70833333333333337</v>
      </c>
      <c r="AX14" s="36">
        <v>0.33333333333333331</v>
      </c>
      <c r="AY14" s="36">
        <v>0.70833333333333337</v>
      </c>
      <c r="AZ14" s="36">
        <v>0.33333333333333331</v>
      </c>
      <c r="BA14" s="36">
        <v>0.70833333333333337</v>
      </c>
      <c r="BB14" s="36"/>
      <c r="BC14" s="36"/>
      <c r="BD14" s="36">
        <v>0.33333333333333331</v>
      </c>
      <c r="BE14" s="36">
        <v>0.70833333333333337</v>
      </c>
      <c r="BF14" s="36">
        <v>0.33333333333333331</v>
      </c>
      <c r="BG14" s="36">
        <v>0.70833333333333337</v>
      </c>
      <c r="BH14" s="36">
        <v>0.33333333333333331</v>
      </c>
      <c r="BI14" s="36">
        <v>0.70833333333333337</v>
      </c>
      <c r="BJ14" s="36">
        <v>0.33333333333333331</v>
      </c>
      <c r="BK14" s="36">
        <v>0.70833333333333337</v>
      </c>
      <c r="BL14" s="36">
        <v>0.33333333333333331</v>
      </c>
      <c r="BM14" s="36">
        <v>0.70833333333333337</v>
      </c>
      <c r="BN14" s="36">
        <v>0.33333333333333331</v>
      </c>
      <c r="BO14" s="47">
        <v>0.70833333333333337</v>
      </c>
      <c r="BP14" s="48">
        <f t="shared" si="6"/>
        <v>3</v>
      </c>
      <c r="BQ14" s="49">
        <f t="array" ref="BQ14">MINUTE(SUM(IF((F14:BO14&gt;TIME(8,0,0))*(HOUR(F14:BO14)&lt;12),F14:BO14-TIME(8,0,0),0)))</f>
        <v>45</v>
      </c>
      <c r="BR14" s="39">
        <f t="shared" si="7"/>
        <v>1</v>
      </c>
      <c r="BS14" s="49">
        <f t="array" ref="BS14">MINUTE(SUM(IF((F14:BO14&lt;TIME(17,0,0))*(HOUR(F14:BO14)&gt;12),TIME(17,0,0)-F14:BO14,0)))</f>
        <v>25</v>
      </c>
      <c r="BT14" s="50" t="e">
        <f t="shared" ca="1" si="3"/>
        <v>#NAME?</v>
      </c>
      <c r="BU14" s="51" t="e">
        <f t="shared" ca="1" si="4"/>
        <v>#NAME?</v>
      </c>
      <c r="BV14" s="49">
        <f t="shared" ca="1" si="5"/>
        <v>0</v>
      </c>
      <c r="BW14" s="43"/>
      <c r="BX14" s="43"/>
    </row>
    <row r="15" spans="1:76" ht="15.75" customHeight="1">
      <c r="A15" s="44" t="s">
        <v>63</v>
      </c>
      <c r="B15" s="45" t="s">
        <v>64</v>
      </c>
      <c r="C15" s="46" t="s">
        <v>9</v>
      </c>
      <c r="D15" s="46" t="s">
        <v>4</v>
      </c>
      <c r="E15" s="46" t="s">
        <v>52</v>
      </c>
      <c r="F15" s="36">
        <v>0.33333333333333331</v>
      </c>
      <c r="G15" s="36">
        <v>0.70833333333333337</v>
      </c>
      <c r="H15" s="36">
        <v>0.33333333333333331</v>
      </c>
      <c r="I15" s="36">
        <v>0.70833333333333337</v>
      </c>
      <c r="J15" s="36">
        <v>0.33333333333333331</v>
      </c>
      <c r="K15" s="36">
        <v>0.69097222222222221</v>
      </c>
      <c r="L15" s="36"/>
      <c r="M15" s="36"/>
      <c r="N15" s="36">
        <v>0.34375</v>
      </c>
      <c r="O15" s="36">
        <v>0.70833333333333337</v>
      </c>
      <c r="P15" s="36">
        <v>0.33333333333333331</v>
      </c>
      <c r="Q15" s="36">
        <v>0.70833333333333337</v>
      </c>
      <c r="R15" s="36">
        <v>0.33333333333333331</v>
      </c>
      <c r="S15" s="36">
        <v>0.70833333333333337</v>
      </c>
      <c r="T15" s="36">
        <v>0.34375</v>
      </c>
      <c r="U15" s="36">
        <v>0.70833333333333337</v>
      </c>
      <c r="V15" s="36">
        <v>0.33333333333333331</v>
      </c>
      <c r="W15" s="36">
        <v>0.70833333333333337</v>
      </c>
      <c r="X15" s="36">
        <v>0.34722222222222221</v>
      </c>
      <c r="Y15" s="36">
        <v>0.70833333333333337</v>
      </c>
      <c r="Z15" s="36"/>
      <c r="AA15" s="36"/>
      <c r="AB15" s="36">
        <v>0.33333333333333331</v>
      </c>
      <c r="AC15" s="36">
        <v>0.70833333333333337</v>
      </c>
      <c r="AD15" s="36">
        <v>0.33333333333333331</v>
      </c>
      <c r="AE15" s="36">
        <v>0.70833333333333337</v>
      </c>
      <c r="AF15" s="36">
        <v>0.33333333333333331</v>
      </c>
      <c r="AG15" s="36">
        <v>0.70833333333333337</v>
      </c>
      <c r="AH15" s="36">
        <v>0.33333333333333331</v>
      </c>
      <c r="AI15" s="36">
        <v>0.70833333333333337</v>
      </c>
      <c r="AJ15" s="36">
        <v>0.33333333333333331</v>
      </c>
      <c r="AK15" s="36">
        <v>0.70833333333333337</v>
      </c>
      <c r="AL15" s="36">
        <v>0.33333333333333331</v>
      </c>
      <c r="AM15" s="36">
        <v>0.70833333333333337</v>
      </c>
      <c r="AN15" s="36"/>
      <c r="AO15" s="36"/>
      <c r="AP15" s="36">
        <v>0.33333333333333331</v>
      </c>
      <c r="AQ15" s="36">
        <v>0.70833333333333337</v>
      </c>
      <c r="AR15" s="36">
        <v>0.33333333333333331</v>
      </c>
      <c r="AS15" s="36">
        <v>0.70833333333333337</v>
      </c>
      <c r="AT15" s="36">
        <v>0.33333333333333331</v>
      </c>
      <c r="AU15" s="36">
        <v>0.70833333333333337</v>
      </c>
      <c r="AV15" s="36">
        <v>0.33333333333333331</v>
      </c>
      <c r="AW15" s="36">
        <v>0.70833333333333337</v>
      </c>
      <c r="AX15" s="36">
        <v>0.33333333333333331</v>
      </c>
      <c r="AY15" s="36">
        <v>0.70833333333333337</v>
      </c>
      <c r="AZ15" s="36">
        <v>0.33333333333333331</v>
      </c>
      <c r="BA15" s="36">
        <v>0.69097222222222221</v>
      </c>
      <c r="BB15" s="36"/>
      <c r="BC15" s="36"/>
      <c r="BD15" s="36">
        <v>0.33333333333333331</v>
      </c>
      <c r="BE15" s="36">
        <v>0.70833333333333337</v>
      </c>
      <c r="BF15" s="36">
        <v>0.33333333333333331</v>
      </c>
      <c r="BG15" s="36">
        <v>0.5</v>
      </c>
      <c r="BH15" s="36">
        <v>0.33333333333333331</v>
      </c>
      <c r="BI15" s="36">
        <v>0.70833333333333337</v>
      </c>
      <c r="BJ15" s="36">
        <v>0.33333333333333331</v>
      </c>
      <c r="BK15" s="36">
        <v>0.70833333333333337</v>
      </c>
      <c r="BL15" s="36">
        <v>0.33333333333333331</v>
      </c>
      <c r="BM15" s="36">
        <v>0.5</v>
      </c>
      <c r="BN15" s="36">
        <v>0.5</v>
      </c>
      <c r="BO15" s="47">
        <v>0.70833333333333337</v>
      </c>
      <c r="BP15" s="48">
        <f t="shared" ref="BP15:BP37" si="8">COUNTIFS($F15:$BO15,"&gt;"&amp; $D$1,$F$7:$BO$7,"IN")</f>
        <v>4</v>
      </c>
      <c r="BQ15" s="49">
        <f t="array" ref="BQ15">MINUTE(SUM(IF((F15:BO15&gt;TIME(8,0,0))*(HOUR(F15:BO15)&lt;12),F15:BO15-TIME(8,0,0),0)))</f>
        <v>50</v>
      </c>
      <c r="BR15" s="39">
        <f t="shared" si="7"/>
        <v>4</v>
      </c>
      <c r="BS15" s="49">
        <f t="array" ref="BS15">MINUTE(SUM(IF((F15:BO15&lt;TIME(17,0,0))*(HOUR(F15:BO15)&gt;12),TIME(17,0,0)-F15:BO15,0)))</f>
        <v>50</v>
      </c>
      <c r="BT15" s="50" t="e">
        <f t="shared" ca="1" si="3"/>
        <v>#NAME?</v>
      </c>
      <c r="BU15" s="51" t="e">
        <f t="shared" ca="1" si="4"/>
        <v>#NAME?</v>
      </c>
      <c r="BV15" s="49">
        <f t="shared" ca="1" si="5"/>
        <v>0</v>
      </c>
      <c r="BW15" s="43"/>
      <c r="BX15" s="43"/>
    </row>
    <row r="16" spans="1:76" ht="15.75" customHeight="1">
      <c r="A16" s="44" t="s">
        <v>65</v>
      </c>
      <c r="B16" s="45" t="s">
        <v>66</v>
      </c>
      <c r="C16" s="46" t="s">
        <v>9</v>
      </c>
      <c r="D16" s="46" t="s">
        <v>4</v>
      </c>
      <c r="E16" s="46" t="s">
        <v>52</v>
      </c>
      <c r="F16" s="36">
        <v>0.33333333333333331</v>
      </c>
      <c r="G16" s="36">
        <v>0.70833333333333337</v>
      </c>
      <c r="H16" s="36">
        <v>0.33333333333333331</v>
      </c>
      <c r="I16" s="36">
        <v>0.70833333333333337</v>
      </c>
      <c r="J16" s="36">
        <v>0.33333333333333331</v>
      </c>
      <c r="K16" s="36">
        <v>0.70833333333333337</v>
      </c>
      <c r="L16" s="36"/>
      <c r="M16" s="36"/>
      <c r="N16" s="36">
        <v>0.33333333333333331</v>
      </c>
      <c r="O16" s="36">
        <v>0.70833333333333337</v>
      </c>
      <c r="P16" s="36">
        <v>0.33333333333333331</v>
      </c>
      <c r="Q16" s="36">
        <v>0.70833333333333337</v>
      </c>
      <c r="R16" s="36">
        <v>0.34722222222222221</v>
      </c>
      <c r="S16" s="36">
        <v>0.70833333333333337</v>
      </c>
      <c r="T16" s="36">
        <v>0.33333333333333331</v>
      </c>
      <c r="U16" s="36">
        <v>0.70833333333333337</v>
      </c>
      <c r="V16" s="36">
        <v>0.33333333333333331</v>
      </c>
      <c r="W16" s="36">
        <v>0.70833333333333337</v>
      </c>
      <c r="X16" s="36">
        <v>0.33333333333333331</v>
      </c>
      <c r="Y16" s="36">
        <v>0.70833333333333337</v>
      </c>
      <c r="Z16" s="36"/>
      <c r="AA16" s="36"/>
      <c r="AB16" s="36">
        <v>0.33333333333333331</v>
      </c>
      <c r="AC16" s="36">
        <v>0.70833333333333337</v>
      </c>
      <c r="AD16" s="36">
        <v>0.33333333333333331</v>
      </c>
      <c r="AE16" s="36">
        <v>0.70833333333333337</v>
      </c>
      <c r="AF16" s="36">
        <v>0.34722222222222221</v>
      </c>
      <c r="AG16" s="36">
        <v>0.70833333333333337</v>
      </c>
      <c r="AH16" s="36">
        <v>0.33333333333333331</v>
      </c>
      <c r="AI16" s="36">
        <v>0.70833333333333337</v>
      </c>
      <c r="AJ16" s="36">
        <v>0.33333333333333331</v>
      </c>
      <c r="AK16" s="36">
        <v>0.70833333333333337</v>
      </c>
      <c r="AL16" s="36">
        <v>0.33333333333333331</v>
      </c>
      <c r="AM16" s="36">
        <v>0.70833333333333337</v>
      </c>
      <c r="AN16" s="36"/>
      <c r="AO16" s="36"/>
      <c r="AP16" s="36">
        <v>0.33333333333333331</v>
      </c>
      <c r="AQ16" s="36">
        <v>0.70833333333333337</v>
      </c>
      <c r="AR16" s="36">
        <v>0.33333333333333331</v>
      </c>
      <c r="AS16" s="36">
        <v>0.70833333333333337</v>
      </c>
      <c r="AT16" s="36">
        <v>0.34722222222222221</v>
      </c>
      <c r="AU16" s="36">
        <v>0.70833333333333337</v>
      </c>
      <c r="AV16" s="36">
        <v>0.33333333333333331</v>
      </c>
      <c r="AW16" s="36">
        <v>0.70833333333333337</v>
      </c>
      <c r="AX16" s="36">
        <v>0.33333333333333331</v>
      </c>
      <c r="AY16" s="36">
        <v>0.70833333333333337</v>
      </c>
      <c r="AZ16" s="36">
        <v>0.33333333333333331</v>
      </c>
      <c r="BA16" s="36">
        <v>0.70833333333333337</v>
      </c>
      <c r="BB16" s="36"/>
      <c r="BC16" s="36"/>
      <c r="BD16" s="36">
        <v>0.34722222222222221</v>
      </c>
      <c r="BE16" s="36">
        <v>0.69652777777777775</v>
      </c>
      <c r="BF16" s="36">
        <v>0.33333333333333331</v>
      </c>
      <c r="BG16" s="36">
        <v>0.69652777777777775</v>
      </c>
      <c r="BH16" s="36">
        <v>0.34722222222222221</v>
      </c>
      <c r="BI16" s="36">
        <v>0.70833333333333337</v>
      </c>
      <c r="BJ16" s="36">
        <v>0.33333333333333331</v>
      </c>
      <c r="BK16" s="36">
        <v>0.70833333333333337</v>
      </c>
      <c r="BL16" s="36">
        <v>0.33333333333333331</v>
      </c>
      <c r="BM16" s="36">
        <v>0.70833333333333337</v>
      </c>
      <c r="BN16" s="36">
        <v>0.33333333333333331</v>
      </c>
      <c r="BO16" s="47">
        <v>0.70833333333333337</v>
      </c>
      <c r="BP16" s="48">
        <f t="shared" si="8"/>
        <v>5</v>
      </c>
      <c r="BQ16" s="49">
        <f t="array" ref="BQ16">MINUTE(SUM(IF((F16:BO16&gt;TIME(8,0,0))*(HOUR(F16:BO16)&lt;12),F16:BO16-TIME(8,0,0),0)))</f>
        <v>40</v>
      </c>
      <c r="BR16" s="39">
        <f t="shared" si="7"/>
        <v>2</v>
      </c>
      <c r="BS16" s="49">
        <f t="array" ref="BS16">MINUTE(SUM(IF((F16:BO16&lt;TIME(17,0,0))*(HOUR(F16:BO16)&gt;12),TIME(17,0,0)-F16:BO16,0)))</f>
        <v>34</v>
      </c>
      <c r="BT16" s="50" t="e">
        <f t="shared" ca="1" si="3"/>
        <v>#NAME?</v>
      </c>
      <c r="BU16" s="51" t="e">
        <f t="shared" ca="1" si="4"/>
        <v>#NAME?</v>
      </c>
      <c r="BV16" s="49">
        <f t="shared" ref="BV16:BV37" ca="1" si="9">COUNT(valuesByColor("light yellow 3", "black", F16:BO16))</f>
        <v>0</v>
      </c>
      <c r="BW16" s="43"/>
      <c r="BX16" s="43"/>
    </row>
    <row r="17" spans="1:76" ht="15.75" customHeight="1">
      <c r="A17" s="44" t="s">
        <v>67</v>
      </c>
      <c r="B17" s="45" t="s">
        <v>68</v>
      </c>
      <c r="C17" s="46" t="s">
        <v>9</v>
      </c>
      <c r="D17" s="46" t="s">
        <v>4</v>
      </c>
      <c r="E17" s="46" t="s">
        <v>52</v>
      </c>
      <c r="F17" s="36">
        <v>0.33333333333333331</v>
      </c>
      <c r="G17" s="36">
        <v>0.70833333333333337</v>
      </c>
      <c r="H17" s="36">
        <v>0.33333333333333331</v>
      </c>
      <c r="I17" s="36">
        <v>0.70833333333333337</v>
      </c>
      <c r="J17" s="36">
        <v>0.33333333333333331</v>
      </c>
      <c r="K17" s="36">
        <v>0.70833333333333337</v>
      </c>
      <c r="L17" s="36"/>
      <c r="M17" s="36"/>
      <c r="N17" s="36">
        <v>0.33333333333333331</v>
      </c>
      <c r="O17" s="36">
        <v>0.70833333333333337</v>
      </c>
      <c r="P17" s="36">
        <v>0.33333333333333331</v>
      </c>
      <c r="Q17" s="36">
        <v>0.70833333333333337</v>
      </c>
      <c r="R17" s="36">
        <v>0.33333333333333331</v>
      </c>
      <c r="S17" s="36">
        <v>0.70833333333333337</v>
      </c>
      <c r="T17" s="36">
        <v>0.33333333333333331</v>
      </c>
      <c r="U17" s="36">
        <v>0.69097222222222221</v>
      </c>
      <c r="V17" s="36">
        <v>0.33333333333333331</v>
      </c>
      <c r="W17" s="36">
        <v>0.70833333333333337</v>
      </c>
      <c r="X17" s="36">
        <v>0.33333333333333331</v>
      </c>
      <c r="Y17" s="36">
        <v>0.69097222222222221</v>
      </c>
      <c r="Z17" s="36"/>
      <c r="AA17" s="36"/>
      <c r="AB17" s="36">
        <v>0.33333333333333331</v>
      </c>
      <c r="AC17" s="36">
        <v>0.70833333333333337</v>
      </c>
      <c r="AD17" s="36">
        <v>0.33333333333333331</v>
      </c>
      <c r="AE17" s="36">
        <v>0.70833333333333337</v>
      </c>
      <c r="AF17" s="36">
        <v>0.33333333333333331</v>
      </c>
      <c r="AG17" s="36">
        <v>0.70833333333333337</v>
      </c>
      <c r="AH17" s="36">
        <v>0.33333333333333331</v>
      </c>
      <c r="AI17" s="36">
        <v>0.70833333333333337</v>
      </c>
      <c r="AJ17" s="36">
        <v>0.33333333333333331</v>
      </c>
      <c r="AK17" s="36">
        <v>0.70833333333333337</v>
      </c>
      <c r="AL17" s="36">
        <v>0.33333333333333331</v>
      </c>
      <c r="AM17" s="36">
        <v>0.69097222222222221</v>
      </c>
      <c r="AN17" s="36"/>
      <c r="AO17" s="36"/>
      <c r="AP17" s="36">
        <v>0.5</v>
      </c>
      <c r="AQ17" s="36">
        <v>0.70833333333333337</v>
      </c>
      <c r="AR17" s="36">
        <v>0.33333333333333331</v>
      </c>
      <c r="AS17" s="36">
        <v>0.70833333333333337</v>
      </c>
      <c r="AT17" s="36">
        <v>0.33333333333333331</v>
      </c>
      <c r="AU17" s="36">
        <v>0.70833333333333337</v>
      </c>
      <c r="AV17" s="36">
        <v>0.33333333333333331</v>
      </c>
      <c r="AW17" s="36">
        <v>0.70833333333333337</v>
      </c>
      <c r="AX17" s="36">
        <v>0.33333333333333331</v>
      </c>
      <c r="AY17" s="36">
        <v>0.69097222222222221</v>
      </c>
      <c r="AZ17" s="36">
        <v>0.33333333333333331</v>
      </c>
      <c r="BA17" s="36">
        <v>0.70833333333333337</v>
      </c>
      <c r="BB17" s="36"/>
      <c r="BC17" s="36"/>
      <c r="BD17" s="36">
        <v>0.33333333333333331</v>
      </c>
      <c r="BE17" s="36">
        <v>0.70833333333333337</v>
      </c>
      <c r="BF17" s="36"/>
      <c r="BG17" s="36"/>
      <c r="BH17" s="36">
        <v>0.33333333333333331</v>
      </c>
      <c r="BI17" s="36">
        <v>0.70833333333333337</v>
      </c>
      <c r="BJ17" s="36">
        <v>0.33333333333333331</v>
      </c>
      <c r="BK17" s="36">
        <v>0.69652777777777775</v>
      </c>
      <c r="BL17" s="36">
        <v>0.33333333333333331</v>
      </c>
      <c r="BM17" s="36">
        <v>0.70833333333333337</v>
      </c>
      <c r="BN17" s="36">
        <v>0.33333333333333331</v>
      </c>
      <c r="BO17" s="47">
        <v>0.70833333333333337</v>
      </c>
      <c r="BP17" s="48">
        <f t="shared" si="8"/>
        <v>1</v>
      </c>
      <c r="BQ17" s="49">
        <f t="array" ref="BQ17">MINUTE(SUM(IF((F17:BO17&gt;TIME(8,0,0))*(HOUR(F17:BO17)&lt;12),F17:BO17-TIME(8,0,0),0)))</f>
        <v>0</v>
      </c>
      <c r="BR17" s="39">
        <f t="shared" si="7"/>
        <v>5</v>
      </c>
      <c r="BS17" s="49">
        <f t="array" ref="BS17">MINUTE(SUM(IF((F17:BO17&lt;TIME(17,0,0))*(HOUR(F17:BO17)&gt;12),TIME(17,0,0)-F17:BO17,0)))</f>
        <v>57</v>
      </c>
      <c r="BT17" s="50" t="e">
        <f t="shared" ca="1" si="3"/>
        <v>#NAME?</v>
      </c>
      <c r="BU17" s="51" t="e">
        <f t="shared" ca="1" si="4"/>
        <v>#NAME?</v>
      </c>
      <c r="BV17" s="49">
        <f t="shared" ca="1" si="9"/>
        <v>0</v>
      </c>
      <c r="BW17" s="43"/>
      <c r="BX17" s="43"/>
    </row>
    <row r="18" spans="1:76" ht="15.75" customHeight="1">
      <c r="A18" s="44" t="s">
        <v>69</v>
      </c>
      <c r="B18" s="45" t="s">
        <v>70</v>
      </c>
      <c r="C18" s="46" t="s">
        <v>9</v>
      </c>
      <c r="D18" s="46" t="s">
        <v>7</v>
      </c>
      <c r="E18" s="46" t="s">
        <v>49</v>
      </c>
      <c r="F18" s="36">
        <v>0.33333333333333331</v>
      </c>
      <c r="G18" s="36">
        <v>0.70833333333333337</v>
      </c>
      <c r="H18" s="36">
        <v>0.33333333333333331</v>
      </c>
      <c r="I18" s="36">
        <v>0.70833333333333337</v>
      </c>
      <c r="J18" s="36">
        <v>0.33333333333333331</v>
      </c>
      <c r="K18" s="36">
        <v>0.70833333333333337</v>
      </c>
      <c r="L18" s="36"/>
      <c r="M18" s="36"/>
      <c r="N18" s="36">
        <v>0.33333333333333331</v>
      </c>
      <c r="O18" s="36">
        <v>0.69097222222222221</v>
      </c>
      <c r="P18" s="36">
        <v>0.33333333333333331</v>
      </c>
      <c r="Q18" s="36">
        <v>0.70833333333333337</v>
      </c>
      <c r="R18" s="36">
        <v>0.33333333333333331</v>
      </c>
      <c r="S18" s="36">
        <v>0.70833333333333337</v>
      </c>
      <c r="T18" s="36">
        <v>0.33333333333333331</v>
      </c>
      <c r="U18" s="36">
        <v>0.70833333333333337</v>
      </c>
      <c r="V18" s="36">
        <v>0.33333333333333331</v>
      </c>
      <c r="W18" s="36">
        <v>0.70833333333333337</v>
      </c>
      <c r="X18" s="36">
        <v>0.33333333333333331</v>
      </c>
      <c r="Y18" s="36">
        <v>0.70833333333333337</v>
      </c>
      <c r="Z18" s="36"/>
      <c r="AA18" s="36"/>
      <c r="AB18" s="36">
        <v>0.33333333333333331</v>
      </c>
      <c r="AC18" s="36">
        <v>0.5</v>
      </c>
      <c r="AD18" s="36">
        <v>0.33333333333333331</v>
      </c>
      <c r="AE18" s="36">
        <v>0.70833333333333337</v>
      </c>
      <c r="AF18" s="36">
        <v>0.33333333333333331</v>
      </c>
      <c r="AG18" s="36">
        <v>0.70833333333333337</v>
      </c>
      <c r="AH18" s="36">
        <v>0.33333333333333331</v>
      </c>
      <c r="AI18" s="36">
        <v>0.70833333333333337</v>
      </c>
      <c r="AJ18" s="36">
        <v>0.5</v>
      </c>
      <c r="AK18" s="36">
        <v>0.70833333333333337</v>
      </c>
      <c r="AL18" s="36">
        <v>0.33333333333333331</v>
      </c>
      <c r="AM18" s="36">
        <v>0.70833333333333337</v>
      </c>
      <c r="AN18" s="36"/>
      <c r="AO18" s="36"/>
      <c r="AP18" s="36">
        <v>0.33333333333333331</v>
      </c>
      <c r="AQ18" s="36">
        <v>0.70833333333333337</v>
      </c>
      <c r="AR18" s="36">
        <v>0.33333333333333331</v>
      </c>
      <c r="AS18" s="36">
        <v>0.70833333333333337</v>
      </c>
      <c r="AT18" s="36">
        <v>0.33333333333333331</v>
      </c>
      <c r="AU18" s="36">
        <v>0.70833333333333337</v>
      </c>
      <c r="AV18" s="36">
        <v>0.33333333333333331</v>
      </c>
      <c r="AW18" s="36">
        <v>0.70833333333333337</v>
      </c>
      <c r="AX18" s="36">
        <v>0.33333333333333331</v>
      </c>
      <c r="AY18" s="36">
        <v>0.70833333333333337</v>
      </c>
      <c r="AZ18" s="36">
        <v>0.33333333333333331</v>
      </c>
      <c r="BA18" s="36">
        <v>0.70833333333333337</v>
      </c>
      <c r="BB18" s="36"/>
      <c r="BC18" s="36"/>
      <c r="BD18" s="36">
        <v>0.33333333333333331</v>
      </c>
      <c r="BE18" s="36">
        <v>0.70833333333333337</v>
      </c>
      <c r="BF18" s="36">
        <v>0.33333333333333331</v>
      </c>
      <c r="BG18" s="36">
        <v>0.70833333333333337</v>
      </c>
      <c r="BH18" s="36">
        <v>0.33333333333333331</v>
      </c>
      <c r="BI18" s="36">
        <v>0.70833333333333337</v>
      </c>
      <c r="BJ18" s="36">
        <v>0.33333333333333331</v>
      </c>
      <c r="BK18" s="36">
        <v>0.70833333333333337</v>
      </c>
      <c r="BL18" s="36">
        <v>0.33333333333333331</v>
      </c>
      <c r="BM18" s="36">
        <v>0.70833333333333337</v>
      </c>
      <c r="BN18" s="36">
        <v>0.34375</v>
      </c>
      <c r="BO18" s="47">
        <v>0.69652777777777775</v>
      </c>
      <c r="BP18" s="48">
        <f t="shared" si="8"/>
        <v>2</v>
      </c>
      <c r="BQ18" s="49">
        <f t="array" ref="BQ18">MINUTE(SUM(IF((I18:BP18&gt;TIME(8,0,0))*(HOUR(I18:BP18)&lt;12),I18:BP18-TIME(8,0,0),0)))</f>
        <v>15</v>
      </c>
      <c r="BR18" s="39">
        <f t="shared" si="7"/>
        <v>3</v>
      </c>
      <c r="BS18" s="49">
        <f t="array" ref="BS18">MINUTE(SUM(IF((F18:BO18&lt;TIME(17,0,0))*(HOUR(F18:BO18)&gt;12),TIME(17,0,0)-F18:BO18,0)))</f>
        <v>42</v>
      </c>
      <c r="BT18" s="50" t="e">
        <f t="shared" ca="1" si="3"/>
        <v>#NAME?</v>
      </c>
      <c r="BU18" s="51" t="e">
        <f t="shared" ca="1" si="4"/>
        <v>#NAME?</v>
      </c>
      <c r="BV18" s="49">
        <f t="shared" ca="1" si="9"/>
        <v>0</v>
      </c>
      <c r="BW18" s="43"/>
      <c r="BX18" s="43"/>
    </row>
    <row r="19" spans="1:76" ht="15.75" customHeight="1">
      <c r="A19" s="44" t="s">
        <v>71</v>
      </c>
      <c r="B19" s="45" t="s">
        <v>72</v>
      </c>
      <c r="C19" s="46" t="s">
        <v>9</v>
      </c>
      <c r="D19" s="46" t="s">
        <v>7</v>
      </c>
      <c r="E19" s="46" t="s">
        <v>52</v>
      </c>
      <c r="F19" s="36">
        <v>0.33333333333333331</v>
      </c>
      <c r="G19" s="36">
        <v>0.70833333333333337</v>
      </c>
      <c r="H19" s="36"/>
      <c r="I19" s="36"/>
      <c r="J19" s="36">
        <v>0.33333333333333331</v>
      </c>
      <c r="K19" s="36">
        <v>0.70833333333333337</v>
      </c>
      <c r="L19" s="36"/>
      <c r="M19" s="36"/>
      <c r="N19" s="36">
        <v>0.33333333333333331</v>
      </c>
      <c r="O19" s="36">
        <v>0.70833333333333337</v>
      </c>
      <c r="P19" s="36">
        <v>0.33333333333333331</v>
      </c>
      <c r="Q19" s="36">
        <v>0.70833333333333337</v>
      </c>
      <c r="R19" s="36">
        <v>0.33333333333333331</v>
      </c>
      <c r="S19" s="36">
        <v>0.70833333333333337</v>
      </c>
      <c r="T19" s="36">
        <v>0.33333333333333331</v>
      </c>
      <c r="U19" s="36">
        <v>0.70833333333333337</v>
      </c>
      <c r="V19" s="36">
        <v>0.33333333333333331</v>
      </c>
      <c r="W19" s="36">
        <v>0.70833333333333337</v>
      </c>
      <c r="X19" s="36">
        <v>0.34375</v>
      </c>
      <c r="Y19" s="36">
        <v>0.70833333333333337</v>
      </c>
      <c r="Z19" s="36"/>
      <c r="AA19" s="36"/>
      <c r="AB19" s="36">
        <v>0.33333333333333331</v>
      </c>
      <c r="AC19" s="36">
        <v>0.70833333333333337</v>
      </c>
      <c r="AD19" s="36">
        <v>0.33333333333333331</v>
      </c>
      <c r="AE19" s="36">
        <v>0.70833333333333337</v>
      </c>
      <c r="AF19" s="36">
        <v>0.33333333333333331</v>
      </c>
      <c r="AG19" s="36">
        <v>0.70833333333333337</v>
      </c>
      <c r="AH19" s="36">
        <v>0.33333333333333331</v>
      </c>
      <c r="AI19" s="36">
        <v>0.70833333333333337</v>
      </c>
      <c r="AJ19" s="36">
        <v>0.33333333333333331</v>
      </c>
      <c r="AK19" s="36">
        <v>0.70833333333333337</v>
      </c>
      <c r="AL19" s="36">
        <v>0.33333333333333331</v>
      </c>
      <c r="AM19" s="36">
        <v>0.70833333333333337</v>
      </c>
      <c r="AN19" s="36"/>
      <c r="AO19" s="36"/>
      <c r="AP19" s="36">
        <v>0.33333333333333331</v>
      </c>
      <c r="AQ19" s="36">
        <v>0.70833333333333337</v>
      </c>
      <c r="AR19" s="36">
        <v>0.33333333333333331</v>
      </c>
      <c r="AS19" s="36">
        <v>0.70833333333333337</v>
      </c>
      <c r="AT19" s="36">
        <v>0.33333333333333331</v>
      </c>
      <c r="AU19" s="36">
        <v>0.70833333333333337</v>
      </c>
      <c r="AV19" s="36">
        <v>0.33333333333333331</v>
      </c>
      <c r="AW19" s="36">
        <v>0.70833333333333337</v>
      </c>
      <c r="AX19" s="36">
        <v>0.33333333333333331</v>
      </c>
      <c r="AY19" s="36">
        <v>0.70833333333333337</v>
      </c>
      <c r="AZ19" s="36">
        <v>0.33333333333333331</v>
      </c>
      <c r="BA19" s="36">
        <v>0.70833333333333337</v>
      </c>
      <c r="BB19" s="36"/>
      <c r="BC19" s="36"/>
      <c r="BD19" s="36">
        <v>0.33333333333333331</v>
      </c>
      <c r="BE19" s="36">
        <v>0.70833333333333337</v>
      </c>
      <c r="BF19" s="36">
        <v>0.33333333333333331</v>
      </c>
      <c r="BG19" s="36">
        <v>0.70833333333333337</v>
      </c>
      <c r="BH19" s="36">
        <v>0.33333333333333331</v>
      </c>
      <c r="BI19" s="36">
        <v>0.70833333333333337</v>
      </c>
      <c r="BJ19" s="36">
        <v>0.33333333333333331</v>
      </c>
      <c r="BK19" s="36">
        <v>0.70833333333333337</v>
      </c>
      <c r="BL19" s="36">
        <v>0.33333333333333331</v>
      </c>
      <c r="BM19" s="36">
        <v>0.70833333333333337</v>
      </c>
      <c r="BN19" s="36">
        <v>0.33333333333333331</v>
      </c>
      <c r="BO19" s="47">
        <v>0.70833333333333337</v>
      </c>
      <c r="BP19" s="48">
        <f t="shared" si="8"/>
        <v>1</v>
      </c>
      <c r="BQ19" s="49">
        <f t="array" ref="BQ19">MINUTE(SUM(IF((I19:BP19&gt;TIME(8,0,0))*(HOUR(I19:BP19)&lt;12),I19:BP19-TIME(8,0,0),0)))</f>
        <v>15</v>
      </c>
      <c r="BR19" s="39">
        <f t="shared" si="7"/>
        <v>0</v>
      </c>
      <c r="BS19" s="49">
        <f t="array" ref="BS19">MINUTE(SUM(IF((F19:BO19&lt;TIME(17,0,0))*(HOUR(F19:BO19)&gt;12),TIME(17,0,0)-F19:BO19,0)))</f>
        <v>0</v>
      </c>
      <c r="BT19" s="50" t="e">
        <f t="shared" ca="1" si="3"/>
        <v>#NAME?</v>
      </c>
      <c r="BU19" s="51" t="e">
        <f t="shared" ca="1" si="4"/>
        <v>#NAME?</v>
      </c>
      <c r="BV19" s="49">
        <f t="shared" ca="1" si="9"/>
        <v>0</v>
      </c>
      <c r="BW19" s="43"/>
      <c r="BX19" s="43"/>
    </row>
    <row r="20" spans="1:76" ht="15.75" customHeight="1">
      <c r="A20" s="44" t="s">
        <v>73</v>
      </c>
      <c r="B20" s="45" t="s">
        <v>74</v>
      </c>
      <c r="C20" s="46" t="s">
        <v>6</v>
      </c>
      <c r="D20" s="46" t="s">
        <v>7</v>
      </c>
      <c r="E20" s="46" t="s">
        <v>52</v>
      </c>
      <c r="F20" s="36">
        <v>0.33333333333333331</v>
      </c>
      <c r="G20" s="36">
        <v>0.70833333333333337</v>
      </c>
      <c r="H20" s="36">
        <v>0.34375</v>
      </c>
      <c r="I20" s="36">
        <v>0.70833333333333337</v>
      </c>
      <c r="J20" s="36">
        <v>0.33333333333333331</v>
      </c>
      <c r="K20" s="36">
        <v>0.70833333333333337</v>
      </c>
      <c r="L20" s="36"/>
      <c r="M20" s="36"/>
      <c r="N20" s="36"/>
      <c r="O20" s="36"/>
      <c r="P20" s="36">
        <v>0.33333333333333331</v>
      </c>
      <c r="Q20" s="36">
        <v>0.70833333333333337</v>
      </c>
      <c r="R20" s="36">
        <v>0.34722222222222221</v>
      </c>
      <c r="S20" s="36">
        <v>0.69097222222222221</v>
      </c>
      <c r="T20" s="36">
        <v>0.33333333333333331</v>
      </c>
      <c r="U20" s="36">
        <v>0.70833333333333337</v>
      </c>
      <c r="V20" s="36">
        <v>0.33333333333333331</v>
      </c>
      <c r="W20" s="36">
        <v>0.69652777777777775</v>
      </c>
      <c r="X20" s="36">
        <v>0.33333333333333331</v>
      </c>
      <c r="Y20" s="36">
        <v>0.70833333333333337</v>
      </c>
      <c r="Z20" s="36"/>
      <c r="AA20" s="36"/>
      <c r="AB20" s="36">
        <v>0.33333333333333331</v>
      </c>
      <c r="AC20" s="36">
        <v>0.70833333333333337</v>
      </c>
      <c r="AD20" s="36">
        <v>0.33333333333333331</v>
      </c>
      <c r="AE20" s="36">
        <v>0.70833333333333337</v>
      </c>
      <c r="AF20" s="36">
        <v>0.34722222222222221</v>
      </c>
      <c r="AG20" s="36">
        <v>0.69097222222222221</v>
      </c>
      <c r="AH20" s="36">
        <v>0.33333333333333331</v>
      </c>
      <c r="AI20" s="36">
        <v>0.69097222222222221</v>
      </c>
      <c r="AJ20" s="36">
        <v>0.33333333333333331</v>
      </c>
      <c r="AK20" s="36">
        <v>0.70833333333333337</v>
      </c>
      <c r="AL20" s="36">
        <v>0.33333333333333331</v>
      </c>
      <c r="AM20" s="36">
        <v>0.70833333333333337</v>
      </c>
      <c r="AN20" s="36"/>
      <c r="AO20" s="36"/>
      <c r="AP20" s="36">
        <v>0.33333333333333331</v>
      </c>
      <c r="AQ20" s="36">
        <v>0.70833333333333337</v>
      </c>
      <c r="AR20" s="36">
        <v>0.33333333333333331</v>
      </c>
      <c r="AS20" s="36">
        <v>0.70833333333333337</v>
      </c>
      <c r="AT20" s="36">
        <v>0.34722222222222221</v>
      </c>
      <c r="AU20" s="36">
        <v>0.69097222222222221</v>
      </c>
      <c r="AV20" s="36">
        <v>0.33333333333333331</v>
      </c>
      <c r="AW20" s="36">
        <v>0.70833333333333337</v>
      </c>
      <c r="AX20" s="36">
        <v>0.33333333333333331</v>
      </c>
      <c r="AY20" s="36">
        <v>0.70833333333333337</v>
      </c>
      <c r="AZ20" s="36">
        <v>0.33333333333333331</v>
      </c>
      <c r="BA20" s="36">
        <v>0.70833333333333337</v>
      </c>
      <c r="BB20" s="36"/>
      <c r="BC20" s="36"/>
      <c r="BD20" s="36">
        <v>0.33333333333333331</v>
      </c>
      <c r="BE20" s="36">
        <v>0.70833333333333337</v>
      </c>
      <c r="BF20" s="36">
        <v>0.33333333333333331</v>
      </c>
      <c r="BG20" s="36">
        <v>0.70833333333333337</v>
      </c>
      <c r="BH20" s="36">
        <v>0.34722222222222221</v>
      </c>
      <c r="BI20" s="36">
        <v>0.69097222222222221</v>
      </c>
      <c r="BJ20" s="36">
        <v>0.33333333333333331</v>
      </c>
      <c r="BK20" s="36">
        <v>0.70833333333333337</v>
      </c>
      <c r="BL20" s="36">
        <v>0.33333333333333331</v>
      </c>
      <c r="BM20" s="36">
        <v>0.70833333333333337</v>
      </c>
      <c r="BN20" s="36">
        <v>0.33333333333333331</v>
      </c>
      <c r="BO20" s="47">
        <v>0.70833333333333337</v>
      </c>
      <c r="BP20" s="48">
        <f t="shared" si="8"/>
        <v>5</v>
      </c>
      <c r="BQ20" s="49">
        <f t="array" ref="BQ20">MINUTE(SUM(IF((I20:BP20&gt;TIME(8,0,0))*(HOUR(I20:BP20)&lt;12),I20:BP20-TIME(8,0,0),0)))</f>
        <v>20</v>
      </c>
      <c r="BR20" s="39">
        <f t="shared" si="7"/>
        <v>6</v>
      </c>
      <c r="BS20" s="49">
        <f t="array" ref="BS20">MINUTE(SUM(IF((F20:BO20&lt;TIME(17,0,0))*(HOUR(F20:BO20)&gt;12),TIME(17,0,0)-F20:BO20,0)))</f>
        <v>22</v>
      </c>
      <c r="BT20" s="50" t="e">
        <f t="shared" ca="1" si="3"/>
        <v>#NAME?</v>
      </c>
      <c r="BU20" s="51" t="e">
        <f t="shared" ca="1" si="4"/>
        <v>#NAME?</v>
      </c>
      <c r="BV20" s="49">
        <f t="shared" ca="1" si="9"/>
        <v>0</v>
      </c>
      <c r="BW20" s="43"/>
      <c r="BX20" s="43"/>
    </row>
    <row r="21" spans="1:76" ht="15.75" customHeight="1">
      <c r="A21" s="44" t="s">
        <v>75</v>
      </c>
      <c r="B21" s="45" t="s">
        <v>76</v>
      </c>
      <c r="C21" s="46" t="s">
        <v>6</v>
      </c>
      <c r="D21" s="46" t="s">
        <v>7</v>
      </c>
      <c r="E21" s="46" t="s">
        <v>52</v>
      </c>
      <c r="F21" s="36">
        <v>0.33333333333333331</v>
      </c>
      <c r="G21" s="36">
        <v>0.69097222222222221</v>
      </c>
      <c r="H21" s="36">
        <v>0.33333333333333331</v>
      </c>
      <c r="I21" s="36">
        <v>0.70833333333333337</v>
      </c>
      <c r="J21" s="36">
        <v>0.33333333333333331</v>
      </c>
      <c r="K21" s="36">
        <v>0.70833333333333337</v>
      </c>
      <c r="L21" s="36"/>
      <c r="M21" s="36"/>
      <c r="N21" s="36">
        <v>0.33333333333333331</v>
      </c>
      <c r="O21" s="36">
        <v>0.70833333333333337</v>
      </c>
      <c r="P21" s="36">
        <v>0.33333333333333331</v>
      </c>
      <c r="Q21" s="36">
        <v>0.70833333333333337</v>
      </c>
      <c r="R21" s="36">
        <v>0.33333333333333331</v>
      </c>
      <c r="S21" s="36">
        <v>0.70833333333333337</v>
      </c>
      <c r="T21" s="36"/>
      <c r="U21" s="36"/>
      <c r="V21" s="36">
        <v>0.33333333333333331</v>
      </c>
      <c r="W21" s="36">
        <v>0.70833333333333337</v>
      </c>
      <c r="X21" s="36">
        <v>0.33333333333333331</v>
      </c>
      <c r="Y21" s="36">
        <v>0.70833333333333337</v>
      </c>
      <c r="Z21" s="36"/>
      <c r="AA21" s="36"/>
      <c r="AB21" s="36">
        <v>0.34722222222222221</v>
      </c>
      <c r="AC21" s="36">
        <v>0.70833333333333337</v>
      </c>
      <c r="AD21" s="36">
        <v>0.33333333333333331</v>
      </c>
      <c r="AE21" s="36">
        <v>0.70833333333333337</v>
      </c>
      <c r="AF21" s="36">
        <v>0.33333333333333331</v>
      </c>
      <c r="AG21" s="36">
        <v>0.70833333333333337</v>
      </c>
      <c r="AH21" s="36">
        <v>0.33333333333333331</v>
      </c>
      <c r="AI21" s="36">
        <v>0.70833333333333337</v>
      </c>
      <c r="AJ21" s="36">
        <v>0.33333333333333331</v>
      </c>
      <c r="AK21" s="36">
        <v>0.70833333333333337</v>
      </c>
      <c r="AL21" s="36">
        <v>0.34375</v>
      </c>
      <c r="AM21" s="36">
        <v>0.70833333333333337</v>
      </c>
      <c r="AN21" s="36"/>
      <c r="AO21" s="36"/>
      <c r="AP21" s="36">
        <v>0.33333333333333331</v>
      </c>
      <c r="AQ21" s="36">
        <v>0.69097222222222221</v>
      </c>
      <c r="AR21" s="36">
        <v>0.33333333333333331</v>
      </c>
      <c r="AS21" s="36">
        <v>0.70833333333333337</v>
      </c>
      <c r="AT21" s="36">
        <v>0.33333333333333331</v>
      </c>
      <c r="AU21" s="36">
        <v>0.70833333333333337</v>
      </c>
      <c r="AV21" s="36">
        <v>0.33333333333333331</v>
      </c>
      <c r="AW21" s="36">
        <v>0.70833333333333337</v>
      </c>
      <c r="AX21" s="36">
        <v>0.33333333333333331</v>
      </c>
      <c r="AY21" s="36">
        <v>0.70833333333333337</v>
      </c>
      <c r="AZ21" s="36">
        <v>0.33333333333333331</v>
      </c>
      <c r="BA21" s="36">
        <v>0.70833333333333337</v>
      </c>
      <c r="BB21" s="36"/>
      <c r="BC21" s="36"/>
      <c r="BD21" s="36">
        <v>0.33333333333333331</v>
      </c>
      <c r="BE21" s="36">
        <v>0.5</v>
      </c>
      <c r="BF21" s="36">
        <v>0.5</v>
      </c>
      <c r="BG21" s="36">
        <v>0.70833333333333337</v>
      </c>
      <c r="BH21" s="36">
        <v>0.33333333333333331</v>
      </c>
      <c r="BI21" s="36">
        <v>0.70833333333333337</v>
      </c>
      <c r="BJ21" s="36">
        <v>0.33333333333333331</v>
      </c>
      <c r="BK21" s="36">
        <v>0.70833333333333337</v>
      </c>
      <c r="BL21" s="36">
        <v>0.33333333333333331</v>
      </c>
      <c r="BM21" s="36">
        <v>0.70833333333333337</v>
      </c>
      <c r="BN21" s="36">
        <v>0.33333333333333331</v>
      </c>
      <c r="BO21" s="47">
        <v>0.70833333333333337</v>
      </c>
      <c r="BP21" s="48">
        <f t="shared" si="8"/>
        <v>3</v>
      </c>
      <c r="BQ21" s="49">
        <f t="array" ref="BQ21">MINUTE(SUM(IF((I21:BP21&gt;TIME(8,0,0))*(HOUR(I21:BP21)&lt;12),I21:BP21-TIME(8,0,0),0)))</f>
        <v>35</v>
      </c>
      <c r="BR21" s="39">
        <f t="shared" si="7"/>
        <v>3</v>
      </c>
      <c r="BS21" s="49">
        <f t="array" ref="BS21">MINUTE(SUM(IF((F21:BO21&lt;TIME(17,0,0))*(HOUR(F21:BO21)&gt;12),TIME(17,0,0)-F21:BO21,0)))</f>
        <v>50</v>
      </c>
      <c r="BT21" s="50" t="e">
        <f t="shared" ca="1" si="3"/>
        <v>#NAME?</v>
      </c>
      <c r="BU21" s="51" t="e">
        <f t="shared" ca="1" si="4"/>
        <v>#NAME?</v>
      </c>
      <c r="BV21" s="49">
        <f t="shared" ca="1" si="9"/>
        <v>0</v>
      </c>
      <c r="BW21" s="43"/>
      <c r="BX21" s="43"/>
    </row>
    <row r="22" spans="1:76" ht="15.75" customHeight="1">
      <c r="A22" s="44" t="s">
        <v>77</v>
      </c>
      <c r="B22" s="45" t="s">
        <v>78</v>
      </c>
      <c r="C22" s="46" t="s">
        <v>9</v>
      </c>
      <c r="D22" s="46" t="s">
        <v>7</v>
      </c>
      <c r="E22" s="46" t="s">
        <v>52</v>
      </c>
      <c r="F22" s="36">
        <v>0.33333333333333331</v>
      </c>
      <c r="G22" s="36">
        <v>0.70833333333333337</v>
      </c>
      <c r="H22" s="36">
        <v>0.33333333333333331</v>
      </c>
      <c r="I22" s="36">
        <v>0.70833333333333337</v>
      </c>
      <c r="J22" s="36">
        <v>0.33333333333333331</v>
      </c>
      <c r="K22" s="36">
        <v>0.70833333333333337</v>
      </c>
      <c r="L22" s="36"/>
      <c r="M22" s="36"/>
      <c r="N22" s="36">
        <v>0.33333333333333331</v>
      </c>
      <c r="O22" s="36">
        <v>0.70833333333333337</v>
      </c>
      <c r="P22" s="36">
        <v>0.33333333333333331</v>
      </c>
      <c r="Q22" s="36">
        <v>0.70833333333333337</v>
      </c>
      <c r="R22" s="36">
        <v>0.33333333333333331</v>
      </c>
      <c r="S22" s="36">
        <v>0.70833333333333337</v>
      </c>
      <c r="T22" s="36">
        <v>0.33333333333333331</v>
      </c>
      <c r="U22" s="36">
        <v>0.70833333333333337</v>
      </c>
      <c r="V22" s="36">
        <v>0.34375</v>
      </c>
      <c r="W22" s="36">
        <v>0.70833333333333337</v>
      </c>
      <c r="X22" s="36">
        <v>0.33333333333333331</v>
      </c>
      <c r="Y22" s="36">
        <v>0.70833333333333337</v>
      </c>
      <c r="Z22" s="36"/>
      <c r="AA22" s="36"/>
      <c r="AB22" s="36">
        <v>0.33333333333333331</v>
      </c>
      <c r="AC22" s="36">
        <v>0.70833333333333337</v>
      </c>
      <c r="AD22" s="36">
        <v>0.33333333333333331</v>
      </c>
      <c r="AE22" s="36">
        <v>0.70833333333333337</v>
      </c>
      <c r="AF22" s="36">
        <v>0.33333333333333331</v>
      </c>
      <c r="AG22" s="36">
        <v>0.70833333333333337</v>
      </c>
      <c r="AH22" s="36">
        <v>0.33333333333333331</v>
      </c>
      <c r="AI22" s="36">
        <v>0.70833333333333337</v>
      </c>
      <c r="AJ22" s="36"/>
      <c r="AK22" s="36"/>
      <c r="AL22" s="36">
        <v>0.33333333333333331</v>
      </c>
      <c r="AM22" s="36">
        <v>0.70833333333333337</v>
      </c>
      <c r="AN22" s="36"/>
      <c r="AO22" s="36"/>
      <c r="AP22" s="36">
        <v>0.33333333333333331</v>
      </c>
      <c r="AQ22" s="36">
        <v>0.70833333333333337</v>
      </c>
      <c r="AR22" s="36">
        <v>0.33333333333333331</v>
      </c>
      <c r="AS22" s="36">
        <v>0.70833333333333337</v>
      </c>
      <c r="AT22" s="36">
        <v>0.33333333333333331</v>
      </c>
      <c r="AU22" s="36">
        <v>0.70833333333333337</v>
      </c>
      <c r="AV22" s="36">
        <v>0.33333333333333331</v>
      </c>
      <c r="AW22" s="36">
        <v>0.70833333333333337</v>
      </c>
      <c r="AX22" s="36">
        <v>0.33333333333333331</v>
      </c>
      <c r="AY22" s="36">
        <v>0.70833333333333337</v>
      </c>
      <c r="AZ22" s="36">
        <v>0.33333333333333331</v>
      </c>
      <c r="BA22" s="36">
        <v>0.70833333333333337</v>
      </c>
      <c r="BB22" s="36"/>
      <c r="BC22" s="36"/>
      <c r="BD22" s="36">
        <v>0.33333333333333331</v>
      </c>
      <c r="BE22" s="36">
        <v>0.70833333333333337</v>
      </c>
      <c r="BF22" s="36">
        <v>0.33333333333333331</v>
      </c>
      <c r="BG22" s="36">
        <v>0.70833333333333337</v>
      </c>
      <c r="BH22" s="36">
        <v>0.33333333333333331</v>
      </c>
      <c r="BI22" s="36">
        <v>0.70833333333333337</v>
      </c>
      <c r="BJ22" s="36">
        <v>0.33333333333333331</v>
      </c>
      <c r="BK22" s="36">
        <v>0.70833333333333337</v>
      </c>
      <c r="BL22" s="36">
        <v>0.33333333333333331</v>
      </c>
      <c r="BM22" s="36">
        <v>0.70833333333333337</v>
      </c>
      <c r="BN22" s="36">
        <v>0.33333333333333331</v>
      </c>
      <c r="BO22" s="47">
        <v>0.69097222222222221</v>
      </c>
      <c r="BP22" s="48">
        <f t="shared" si="8"/>
        <v>1</v>
      </c>
      <c r="BQ22" s="49">
        <f t="array" ref="BQ22">MINUTE(SUM(IF((I22:BP22&gt;TIME(8,0,0))*(HOUR(I22:BP22)&lt;12),I22:BP22-TIME(8,0,0),0)))</f>
        <v>15</v>
      </c>
      <c r="BR22" s="39">
        <f t="shared" si="7"/>
        <v>1</v>
      </c>
      <c r="BS22" s="49">
        <f t="array" ref="BS22">MINUTE(SUM(IF((F22:BO22&lt;TIME(17,0,0))*(HOUR(F22:BO22)&gt;12),TIME(17,0,0)-F22:BO22,0)))</f>
        <v>25</v>
      </c>
      <c r="BT22" s="50" t="e">
        <f t="shared" ca="1" si="3"/>
        <v>#NAME?</v>
      </c>
      <c r="BU22" s="51" t="e">
        <f t="shared" ca="1" si="4"/>
        <v>#NAME?</v>
      </c>
      <c r="BV22" s="49">
        <f t="shared" ca="1" si="9"/>
        <v>0</v>
      </c>
      <c r="BW22" s="43"/>
      <c r="BX22" s="43"/>
    </row>
    <row r="23" spans="1:76" ht="15.75" customHeight="1">
      <c r="A23" s="44" t="s">
        <v>79</v>
      </c>
      <c r="B23" s="45" t="s">
        <v>80</v>
      </c>
      <c r="C23" s="46" t="s">
        <v>9</v>
      </c>
      <c r="D23" s="46" t="s">
        <v>10</v>
      </c>
      <c r="E23" s="46" t="s">
        <v>49</v>
      </c>
      <c r="F23" s="36">
        <v>0.33333333333333331</v>
      </c>
      <c r="G23" s="36">
        <v>0.70833333333333337</v>
      </c>
      <c r="H23" s="36">
        <v>0.33333333333333331</v>
      </c>
      <c r="I23" s="36">
        <v>0.70833333333333337</v>
      </c>
      <c r="J23" s="36">
        <v>0.33333333333333331</v>
      </c>
      <c r="K23" s="36">
        <v>0.69652777777777775</v>
      </c>
      <c r="L23" s="36"/>
      <c r="M23" s="36"/>
      <c r="N23" s="36">
        <v>0.34722222222222221</v>
      </c>
      <c r="O23" s="36">
        <v>0.70833333333333337</v>
      </c>
      <c r="P23" s="36">
        <v>0.33333333333333331</v>
      </c>
      <c r="Q23" s="36">
        <v>0.70833333333333337</v>
      </c>
      <c r="R23" s="36">
        <v>0.34375</v>
      </c>
      <c r="S23" s="36">
        <v>0.70833333333333337</v>
      </c>
      <c r="T23" s="36">
        <v>0.34722222222222221</v>
      </c>
      <c r="U23" s="36">
        <v>0.70833333333333337</v>
      </c>
      <c r="V23" s="36">
        <v>0.33333333333333331</v>
      </c>
      <c r="W23" s="36">
        <v>0.70833333333333337</v>
      </c>
      <c r="X23" s="36">
        <v>0.33333333333333331</v>
      </c>
      <c r="Y23" s="36">
        <v>0.69652777777777775</v>
      </c>
      <c r="Z23" s="36"/>
      <c r="AA23" s="36"/>
      <c r="AB23" s="36">
        <v>0.33333333333333331</v>
      </c>
      <c r="AC23" s="36">
        <v>0.70833333333333337</v>
      </c>
      <c r="AD23" s="36">
        <v>0.34375</v>
      </c>
      <c r="AE23" s="36">
        <v>0.70833333333333337</v>
      </c>
      <c r="AF23" s="36">
        <v>0.34375</v>
      </c>
      <c r="AG23" s="36">
        <v>0.70833333333333337</v>
      </c>
      <c r="AH23" s="36">
        <v>0.34375</v>
      </c>
      <c r="AI23" s="36">
        <v>0.70833333333333337</v>
      </c>
      <c r="AJ23" s="36">
        <v>0.33333333333333331</v>
      </c>
      <c r="AK23" s="36">
        <v>0.69097222222222221</v>
      </c>
      <c r="AL23" s="36">
        <v>0.33333333333333331</v>
      </c>
      <c r="AM23" s="36">
        <v>0.70833333333333337</v>
      </c>
      <c r="AN23" s="36"/>
      <c r="AO23" s="36"/>
      <c r="AP23" s="36">
        <v>0.33333333333333331</v>
      </c>
      <c r="AQ23" s="36">
        <v>0.70833333333333337</v>
      </c>
      <c r="AR23" s="36">
        <v>0.33333333333333331</v>
      </c>
      <c r="AS23" s="36">
        <v>0.70833333333333337</v>
      </c>
      <c r="AT23" s="36">
        <v>0.34375</v>
      </c>
      <c r="AU23" s="36">
        <v>0.70833333333333337</v>
      </c>
      <c r="AV23" s="36"/>
      <c r="AW23" s="36"/>
      <c r="AX23" s="36">
        <v>0.33333333333333331</v>
      </c>
      <c r="AY23" s="36">
        <v>0.70833333333333337</v>
      </c>
      <c r="AZ23" s="36">
        <v>0.33333333333333331</v>
      </c>
      <c r="BA23" s="36">
        <v>0.70833333333333337</v>
      </c>
      <c r="BB23" s="36"/>
      <c r="BC23" s="36"/>
      <c r="BD23" s="36">
        <v>0.33333333333333331</v>
      </c>
      <c r="BE23" s="36">
        <v>0.70833333333333337</v>
      </c>
      <c r="BF23" s="36">
        <v>0.34722222222222221</v>
      </c>
      <c r="BG23" s="36">
        <v>0.70833333333333337</v>
      </c>
      <c r="BH23" s="36">
        <v>0.34375</v>
      </c>
      <c r="BI23" s="36">
        <v>0.70833333333333337</v>
      </c>
      <c r="BJ23" s="36">
        <v>0.33333333333333331</v>
      </c>
      <c r="BK23" s="36">
        <v>0.70833333333333337</v>
      </c>
      <c r="BL23" s="36">
        <v>0.33333333333333331</v>
      </c>
      <c r="BM23" s="36">
        <v>0.70833333333333337</v>
      </c>
      <c r="BN23" s="36">
        <v>0.33333333333333331</v>
      </c>
      <c r="BO23" s="47">
        <v>0.70833333333333337</v>
      </c>
      <c r="BP23" s="48">
        <f t="shared" si="8"/>
        <v>9</v>
      </c>
      <c r="BQ23" s="49">
        <f t="array" ref="BQ23">MINUTE(SUM(IF((I23:BP23&gt;TIME(8,0,0))*(HOUR(I23:BP23)&lt;12),I23:BP23-TIME(8,0,0),0)))</f>
        <v>30</v>
      </c>
      <c r="BR23" s="39">
        <f t="shared" si="7"/>
        <v>3</v>
      </c>
      <c r="BS23" s="49">
        <f t="array" ref="BS23">MINUTE(SUM(IF((F23:BO23&lt;TIME(17,0,0))*(HOUR(F23:BO23)&gt;12),TIME(17,0,0)-F23:BO23,0)))</f>
        <v>59</v>
      </c>
      <c r="BT23" s="50" t="e">
        <f t="shared" ca="1" si="3"/>
        <v>#NAME?</v>
      </c>
      <c r="BU23" s="51" t="e">
        <f t="shared" ca="1" si="4"/>
        <v>#NAME?</v>
      </c>
      <c r="BV23" s="49">
        <f t="shared" ca="1" si="9"/>
        <v>0</v>
      </c>
      <c r="BW23" s="43"/>
      <c r="BX23" s="43"/>
    </row>
    <row r="24" spans="1:76" ht="15.75" customHeight="1">
      <c r="A24" s="44" t="s">
        <v>81</v>
      </c>
      <c r="B24" s="45" t="s">
        <v>82</v>
      </c>
      <c r="C24" s="46" t="s">
        <v>9</v>
      </c>
      <c r="D24" s="46" t="s">
        <v>10</v>
      </c>
      <c r="E24" s="46" t="s">
        <v>52</v>
      </c>
      <c r="F24" s="36">
        <v>0.33333333333333331</v>
      </c>
      <c r="G24" s="36">
        <v>0.70833333333333337</v>
      </c>
      <c r="H24" s="36">
        <v>0.33333333333333331</v>
      </c>
      <c r="I24" s="36">
        <v>0.69097222222222221</v>
      </c>
      <c r="J24" s="36">
        <v>0.34375</v>
      </c>
      <c r="K24" s="36">
        <v>0.70833333333333337</v>
      </c>
      <c r="L24" s="36"/>
      <c r="M24" s="36"/>
      <c r="N24" s="36">
        <v>0.33333333333333331</v>
      </c>
      <c r="O24" s="36">
        <v>0.69652777777777775</v>
      </c>
      <c r="P24" s="36">
        <v>0.33333333333333331</v>
      </c>
      <c r="Q24" s="36">
        <v>0.70833333333333337</v>
      </c>
      <c r="R24" s="36">
        <v>0.33333333333333331</v>
      </c>
      <c r="S24" s="36">
        <v>0.70833333333333337</v>
      </c>
      <c r="T24" s="36">
        <v>0.33333333333333331</v>
      </c>
      <c r="U24" s="36">
        <v>0.70833333333333337</v>
      </c>
      <c r="V24" s="36">
        <v>0.33333333333333331</v>
      </c>
      <c r="W24" s="36">
        <v>0.70833333333333337</v>
      </c>
      <c r="X24" s="36">
        <v>0.33333333333333331</v>
      </c>
      <c r="Y24" s="36">
        <v>0.70833333333333337</v>
      </c>
      <c r="Z24" s="36"/>
      <c r="AA24" s="36"/>
      <c r="AB24" s="36">
        <v>0.33333333333333331</v>
      </c>
      <c r="AC24" s="36">
        <v>0.69097222222222221</v>
      </c>
      <c r="AD24" s="36">
        <v>0.33333333333333331</v>
      </c>
      <c r="AE24" s="36">
        <v>0.70833333333333337</v>
      </c>
      <c r="AF24" s="36">
        <v>0.33333333333333331</v>
      </c>
      <c r="AG24" s="36">
        <v>0.70833333333333337</v>
      </c>
      <c r="AH24" s="36">
        <v>0.33333333333333331</v>
      </c>
      <c r="AI24" s="36">
        <v>0.70833333333333337</v>
      </c>
      <c r="AJ24" s="36">
        <v>0.33333333333333331</v>
      </c>
      <c r="AK24" s="36">
        <v>0.70833333333333337</v>
      </c>
      <c r="AL24" s="36">
        <v>0.33333333333333331</v>
      </c>
      <c r="AM24" s="36">
        <v>0.69652777777777775</v>
      </c>
      <c r="AN24" s="36"/>
      <c r="AO24" s="36"/>
      <c r="AP24" s="36">
        <v>0.33333333333333331</v>
      </c>
      <c r="AQ24" s="36">
        <v>0.70833333333333337</v>
      </c>
      <c r="AR24" s="36">
        <v>0.33333333333333331</v>
      </c>
      <c r="AS24" s="36">
        <v>0.70833333333333337</v>
      </c>
      <c r="AT24" s="36">
        <v>0.33333333333333331</v>
      </c>
      <c r="AU24" s="36">
        <v>0.70833333333333337</v>
      </c>
      <c r="AV24" s="36">
        <v>0.5</v>
      </c>
      <c r="AW24" s="36">
        <v>0.70833333333333337</v>
      </c>
      <c r="AX24" s="36">
        <v>0.33333333333333331</v>
      </c>
      <c r="AY24" s="36">
        <v>0.70833333333333337</v>
      </c>
      <c r="AZ24" s="36"/>
      <c r="BA24" s="36"/>
      <c r="BB24" s="36"/>
      <c r="BC24" s="36"/>
      <c r="BD24" s="36">
        <v>0.33333333333333331</v>
      </c>
      <c r="BE24" s="36">
        <v>0.70833333333333337</v>
      </c>
      <c r="BF24" s="36">
        <v>0.33333333333333331</v>
      </c>
      <c r="BG24" s="36">
        <v>0.70833333333333337</v>
      </c>
      <c r="BH24" s="36">
        <v>0.33333333333333331</v>
      </c>
      <c r="BI24" s="36">
        <v>0.70833333333333337</v>
      </c>
      <c r="BJ24" s="36"/>
      <c r="BK24" s="36"/>
      <c r="BL24" s="36">
        <v>0.33333333333333331</v>
      </c>
      <c r="BM24" s="36">
        <v>0.70833333333333337</v>
      </c>
      <c r="BN24" s="36">
        <v>0.33333333333333331</v>
      </c>
      <c r="BO24" s="47">
        <v>0.70833333333333337</v>
      </c>
      <c r="BP24" s="48">
        <f t="shared" si="8"/>
        <v>2</v>
      </c>
      <c r="BQ24" s="49">
        <f t="array" ref="BQ24">MINUTE(SUM(IF((I24:BP24&gt;TIME(8,0,0))*(HOUR(I24:BP24)&lt;12),I24:BP24-TIME(8,0,0),0)))</f>
        <v>15</v>
      </c>
      <c r="BR24" s="39">
        <f t="shared" si="7"/>
        <v>4</v>
      </c>
      <c r="BS24" s="49">
        <f t="array" ref="BS24">MINUTE(SUM(IF((F24:BO24&lt;TIME(17,0,0))*(HOUR(F24:BO24)&gt;12),TIME(17,0,0)-F24:BO24,0)))</f>
        <v>24</v>
      </c>
      <c r="BT24" s="50" t="e">
        <f t="shared" ca="1" si="3"/>
        <v>#NAME?</v>
      </c>
      <c r="BU24" s="51" t="e">
        <f t="shared" ca="1" si="4"/>
        <v>#NAME?</v>
      </c>
      <c r="BV24" s="49">
        <f t="shared" ca="1" si="9"/>
        <v>0</v>
      </c>
      <c r="BW24" s="43"/>
      <c r="BX24" s="43"/>
    </row>
    <row r="25" spans="1:76" ht="15.75" customHeight="1">
      <c r="A25" s="44" t="s">
        <v>83</v>
      </c>
      <c r="B25" s="45" t="s">
        <v>84</v>
      </c>
      <c r="C25" s="46" t="s">
        <v>9</v>
      </c>
      <c r="D25" s="46" t="s">
        <v>10</v>
      </c>
      <c r="E25" s="46" t="s">
        <v>52</v>
      </c>
      <c r="F25" s="36">
        <v>0.33333333333333331</v>
      </c>
      <c r="G25" s="36">
        <v>0.70833333333333337</v>
      </c>
      <c r="H25" s="36">
        <v>0.33333333333333331</v>
      </c>
      <c r="I25" s="36">
        <v>0.70833333333333337</v>
      </c>
      <c r="J25" s="36">
        <v>0.33333333333333331</v>
      </c>
      <c r="K25" s="36">
        <v>0.70833333333333337</v>
      </c>
      <c r="L25" s="36"/>
      <c r="M25" s="36"/>
      <c r="N25" s="36">
        <v>0.33333333333333331</v>
      </c>
      <c r="O25" s="36">
        <v>0.70833333333333337</v>
      </c>
      <c r="P25" s="36">
        <v>0.33333333333333331</v>
      </c>
      <c r="Q25" s="36">
        <v>0.69097222222222221</v>
      </c>
      <c r="R25" s="36">
        <v>0.33333333333333331</v>
      </c>
      <c r="S25" s="36">
        <v>0.70833333333333337</v>
      </c>
      <c r="T25" s="36">
        <v>0.33333333333333331</v>
      </c>
      <c r="U25" s="36">
        <v>0.70833333333333337</v>
      </c>
      <c r="V25" s="36">
        <v>0.33333333333333331</v>
      </c>
      <c r="W25" s="36">
        <v>0.70833333333333337</v>
      </c>
      <c r="X25" s="36">
        <v>0.34375</v>
      </c>
      <c r="Y25" s="36">
        <v>0.70833333333333337</v>
      </c>
      <c r="Z25" s="36"/>
      <c r="AA25" s="36"/>
      <c r="AB25" s="36">
        <v>0.33333333333333331</v>
      </c>
      <c r="AC25" s="36">
        <v>0.70833333333333337</v>
      </c>
      <c r="AD25" s="36">
        <v>0.33333333333333331</v>
      </c>
      <c r="AE25" s="36">
        <v>0.69097222222222221</v>
      </c>
      <c r="AF25" s="36">
        <v>0.33333333333333331</v>
      </c>
      <c r="AG25" s="36">
        <v>0.70833333333333337</v>
      </c>
      <c r="AH25" s="36">
        <v>0.33333333333333331</v>
      </c>
      <c r="AI25" s="36">
        <v>0.69652777777777775</v>
      </c>
      <c r="AJ25" s="36">
        <v>0.33333333333333331</v>
      </c>
      <c r="AK25" s="36">
        <v>0.70833333333333337</v>
      </c>
      <c r="AL25" s="36">
        <v>0.33333333333333331</v>
      </c>
      <c r="AM25" s="36">
        <v>0.70833333333333337</v>
      </c>
      <c r="AN25" s="36"/>
      <c r="AO25" s="36"/>
      <c r="AP25" s="36">
        <v>0.33333333333333331</v>
      </c>
      <c r="AQ25" s="36">
        <v>0.70833333333333337</v>
      </c>
      <c r="AR25" s="36">
        <v>0.33333333333333331</v>
      </c>
      <c r="AS25" s="36">
        <v>0.70833333333333337</v>
      </c>
      <c r="AT25" s="36">
        <v>0.33333333333333331</v>
      </c>
      <c r="AU25" s="36">
        <v>0.70833333333333337</v>
      </c>
      <c r="AV25" s="36">
        <v>0.33333333333333331</v>
      </c>
      <c r="AW25" s="36">
        <v>0.70833333333333337</v>
      </c>
      <c r="AX25" s="36">
        <v>0.34722222222222221</v>
      </c>
      <c r="AY25" s="36">
        <v>0.70833333333333337</v>
      </c>
      <c r="AZ25" s="36">
        <v>0.33333333333333331</v>
      </c>
      <c r="BA25" s="36">
        <v>0.70833333333333337</v>
      </c>
      <c r="BB25" s="36"/>
      <c r="BC25" s="36"/>
      <c r="BD25" s="36">
        <v>0.33333333333333331</v>
      </c>
      <c r="BE25" s="36">
        <v>0.70833333333333337</v>
      </c>
      <c r="BF25" s="36">
        <v>0.33333333333333331</v>
      </c>
      <c r="BG25" s="36">
        <v>0.70833333333333337</v>
      </c>
      <c r="BH25" s="36">
        <v>0.33333333333333331</v>
      </c>
      <c r="BI25" s="36">
        <v>0.70833333333333337</v>
      </c>
      <c r="BJ25" s="36">
        <v>0.33333333333333331</v>
      </c>
      <c r="BK25" s="36">
        <v>0.70833333333333337</v>
      </c>
      <c r="BL25" s="36">
        <v>0.33333333333333331</v>
      </c>
      <c r="BM25" s="36">
        <v>0.70833333333333337</v>
      </c>
      <c r="BN25" s="36">
        <v>0.33333333333333331</v>
      </c>
      <c r="BO25" s="47">
        <v>0.70833333333333337</v>
      </c>
      <c r="BP25" s="48">
        <f t="shared" si="8"/>
        <v>2</v>
      </c>
      <c r="BQ25" s="49">
        <f t="array" ref="BQ25">MINUTE(SUM(IF((I25:BP25&gt;TIME(8,0,0))*(HOUR(I25:BP25)&lt;12),I25:BP25-TIME(8,0,0),0)))</f>
        <v>35</v>
      </c>
      <c r="BR25" s="39">
        <f t="shared" si="7"/>
        <v>3</v>
      </c>
      <c r="BS25" s="49">
        <f t="array" ref="BS25">MINUTE(SUM(IF((F25:BO25&lt;TIME(17,0,0))*(HOUR(F25:BO25)&gt;12),TIME(17,0,0)-F25:BO25,0)))</f>
        <v>7</v>
      </c>
      <c r="BT25" s="50" t="e">
        <f t="shared" ca="1" si="3"/>
        <v>#NAME?</v>
      </c>
      <c r="BU25" s="51" t="e">
        <f t="shared" ca="1" si="4"/>
        <v>#NAME?</v>
      </c>
      <c r="BV25" s="49">
        <f t="shared" ca="1" si="9"/>
        <v>0</v>
      </c>
      <c r="BW25" s="43"/>
      <c r="BX25" s="43"/>
    </row>
    <row r="26" spans="1:76" ht="15.75" customHeight="1">
      <c r="A26" s="44" t="s">
        <v>85</v>
      </c>
      <c r="B26" s="45" t="s">
        <v>86</v>
      </c>
      <c r="C26" s="46" t="s">
        <v>9</v>
      </c>
      <c r="D26" s="46" t="s">
        <v>10</v>
      </c>
      <c r="E26" s="46" t="s">
        <v>52</v>
      </c>
      <c r="F26" s="36">
        <v>0.33333333333333331</v>
      </c>
      <c r="G26" s="36">
        <v>0.70833333333333337</v>
      </c>
      <c r="H26" s="36">
        <v>0.33333333333333331</v>
      </c>
      <c r="I26" s="36">
        <v>0.70833333333333337</v>
      </c>
      <c r="J26" s="36">
        <v>0.33333333333333331</v>
      </c>
      <c r="K26" s="36">
        <v>0.70833333333333337</v>
      </c>
      <c r="L26" s="36"/>
      <c r="M26" s="36"/>
      <c r="N26" s="36">
        <v>0.33333333333333331</v>
      </c>
      <c r="O26" s="36">
        <v>0.70833333333333337</v>
      </c>
      <c r="P26" s="36">
        <v>0.33333333333333331</v>
      </c>
      <c r="Q26" s="36">
        <v>0.70833333333333337</v>
      </c>
      <c r="R26" s="36">
        <v>0.33333333333333331</v>
      </c>
      <c r="S26" s="36">
        <v>0.70833333333333337</v>
      </c>
      <c r="T26" s="36">
        <v>0.33333333333333331</v>
      </c>
      <c r="U26" s="36">
        <v>0.69097222222222221</v>
      </c>
      <c r="V26" s="36">
        <v>0.33333333333333331</v>
      </c>
      <c r="W26" s="36">
        <v>0.69097222222222221</v>
      </c>
      <c r="X26" s="36">
        <v>0.33333333333333331</v>
      </c>
      <c r="Y26" s="36">
        <v>0.70833333333333337</v>
      </c>
      <c r="Z26" s="36"/>
      <c r="AA26" s="36"/>
      <c r="AB26" s="36">
        <v>0.33333333333333331</v>
      </c>
      <c r="AC26" s="36">
        <v>0.69652777777777775</v>
      </c>
      <c r="AD26" s="36">
        <v>0.33333333333333331</v>
      </c>
      <c r="AE26" s="36">
        <v>0.70833333333333337</v>
      </c>
      <c r="AF26" s="36">
        <v>0.33333333333333331</v>
      </c>
      <c r="AG26" s="36">
        <v>0.70833333333333337</v>
      </c>
      <c r="AH26" s="36">
        <v>0.33333333333333331</v>
      </c>
      <c r="AI26" s="36">
        <v>0.70833333333333337</v>
      </c>
      <c r="AJ26" s="36">
        <v>0.33333333333333331</v>
      </c>
      <c r="AK26" s="36">
        <v>0.70833333333333337</v>
      </c>
      <c r="AL26" s="36">
        <v>0.33333333333333331</v>
      </c>
      <c r="AM26" s="36">
        <v>0.70833333333333337</v>
      </c>
      <c r="AN26" s="36"/>
      <c r="AO26" s="36"/>
      <c r="AP26" s="36">
        <v>0.33333333333333331</v>
      </c>
      <c r="AQ26" s="36">
        <v>0.70833333333333337</v>
      </c>
      <c r="AR26" s="36">
        <v>0.33333333333333331</v>
      </c>
      <c r="AS26" s="36">
        <v>0.70833333333333337</v>
      </c>
      <c r="AT26" s="36">
        <v>0.33333333333333331</v>
      </c>
      <c r="AU26" s="36">
        <v>0.70833333333333337</v>
      </c>
      <c r="AV26" s="36">
        <v>0.33333333333333331</v>
      </c>
      <c r="AW26" s="36">
        <v>0.70833333333333337</v>
      </c>
      <c r="AX26" s="36">
        <v>0.33333333333333331</v>
      </c>
      <c r="AY26" s="36">
        <v>0.70833333333333337</v>
      </c>
      <c r="AZ26" s="36">
        <v>0.33333333333333331</v>
      </c>
      <c r="BA26" s="36">
        <v>0.70833333333333337</v>
      </c>
      <c r="BB26" s="36"/>
      <c r="BC26" s="36"/>
      <c r="BD26" s="36">
        <v>0.33333333333333331</v>
      </c>
      <c r="BE26" s="36">
        <v>0.69097222222222221</v>
      </c>
      <c r="BF26" s="36">
        <v>0.33333333333333331</v>
      </c>
      <c r="BG26" s="36">
        <v>0.70833333333333337</v>
      </c>
      <c r="BH26" s="36">
        <v>0.33333333333333331</v>
      </c>
      <c r="BI26" s="36">
        <v>0.70833333333333337</v>
      </c>
      <c r="BJ26" s="36">
        <v>0.33333333333333331</v>
      </c>
      <c r="BK26" s="36">
        <v>0.69652777777777775</v>
      </c>
      <c r="BL26" s="36">
        <v>0.33333333333333331</v>
      </c>
      <c r="BM26" s="36">
        <v>0.69652777777777775</v>
      </c>
      <c r="BN26" s="36">
        <v>0.33333333333333331</v>
      </c>
      <c r="BO26" s="47">
        <v>0.70833333333333337</v>
      </c>
      <c r="BP26" s="48">
        <f t="shared" si="8"/>
        <v>0</v>
      </c>
      <c r="BQ26" s="49">
        <f t="array" ref="BQ26">MINUTE(SUM(IF((I26:BP26&gt;TIME(8,0,0))*(HOUR(I26:BP26)&lt;12),I26:BP26-TIME(8,0,0),0)))</f>
        <v>0</v>
      </c>
      <c r="BR26" s="39">
        <f t="shared" si="7"/>
        <v>6</v>
      </c>
      <c r="BS26" s="49">
        <f t="array" ref="BS26">MINUTE(SUM(IF((F26:BO26&lt;TIME(17,0,0))*(HOUR(F26:BO26)&gt;12),TIME(17,0,0)-F26:BO26,0)))</f>
        <v>6</v>
      </c>
      <c r="BT26" s="50" t="e">
        <f t="shared" ca="1" si="3"/>
        <v>#NAME?</v>
      </c>
      <c r="BU26" s="51" t="e">
        <f t="shared" ca="1" si="4"/>
        <v>#NAME?</v>
      </c>
      <c r="BV26" s="49">
        <f t="shared" ca="1" si="9"/>
        <v>0</v>
      </c>
      <c r="BW26" s="43"/>
      <c r="BX26" s="43"/>
    </row>
    <row r="27" spans="1:76" ht="15.75" customHeight="1">
      <c r="A27" s="44" t="s">
        <v>87</v>
      </c>
      <c r="B27" s="45" t="s">
        <v>88</v>
      </c>
      <c r="C27" s="46" t="s">
        <v>9</v>
      </c>
      <c r="D27" s="46" t="s">
        <v>10</v>
      </c>
      <c r="E27" s="46" t="s">
        <v>52</v>
      </c>
      <c r="F27" s="36">
        <v>0.33333333333333331</v>
      </c>
      <c r="G27" s="36">
        <v>0.70833333333333337</v>
      </c>
      <c r="H27" s="36">
        <v>0.33333333333333331</v>
      </c>
      <c r="I27" s="36">
        <v>0.70833333333333337</v>
      </c>
      <c r="J27" s="36">
        <v>0.33333333333333331</v>
      </c>
      <c r="K27" s="36">
        <v>0.70833333333333337</v>
      </c>
      <c r="L27" s="36"/>
      <c r="M27" s="36"/>
      <c r="N27" s="36">
        <v>0.33333333333333331</v>
      </c>
      <c r="O27" s="36">
        <v>0.70833333333333337</v>
      </c>
      <c r="P27" s="36">
        <v>0.33333333333333331</v>
      </c>
      <c r="Q27" s="36">
        <v>0.70833333333333337</v>
      </c>
      <c r="R27" s="36">
        <v>0.33333333333333331</v>
      </c>
      <c r="S27" s="36">
        <v>0.70833333333333337</v>
      </c>
      <c r="T27" s="36">
        <v>0.33333333333333331</v>
      </c>
      <c r="U27" s="36">
        <v>0.70833333333333337</v>
      </c>
      <c r="V27" s="36"/>
      <c r="W27" s="36"/>
      <c r="X27" s="36">
        <v>0.33333333333333331</v>
      </c>
      <c r="Y27" s="36">
        <v>0.69097222222222221</v>
      </c>
      <c r="Z27" s="36"/>
      <c r="AA27" s="36"/>
      <c r="AB27" s="36">
        <v>0.33333333333333331</v>
      </c>
      <c r="AC27" s="36">
        <v>0.70833333333333337</v>
      </c>
      <c r="AD27" s="36">
        <v>0.33333333333333331</v>
      </c>
      <c r="AE27" s="36">
        <v>0.70833333333333337</v>
      </c>
      <c r="AF27" s="36">
        <v>0.33333333333333331</v>
      </c>
      <c r="AG27" s="36">
        <v>0.70833333333333337</v>
      </c>
      <c r="AH27" s="36">
        <v>0.33333333333333331</v>
      </c>
      <c r="AI27" s="36">
        <v>0.70833333333333337</v>
      </c>
      <c r="AJ27" s="36">
        <v>0.33333333333333331</v>
      </c>
      <c r="AK27" s="36">
        <v>0.69652777777777775</v>
      </c>
      <c r="AL27" s="36">
        <v>0.33333333333333331</v>
      </c>
      <c r="AM27" s="36">
        <v>0.70833333333333337</v>
      </c>
      <c r="AN27" s="36"/>
      <c r="AO27" s="36"/>
      <c r="AP27" s="36">
        <v>0.33333333333333331</v>
      </c>
      <c r="AQ27" s="36">
        <v>0.70833333333333337</v>
      </c>
      <c r="AR27" s="36">
        <v>0.33333333333333331</v>
      </c>
      <c r="AS27" s="36">
        <v>0.69097222222222221</v>
      </c>
      <c r="AT27" s="36">
        <v>0.33333333333333331</v>
      </c>
      <c r="AU27" s="36">
        <v>0.70833333333333337</v>
      </c>
      <c r="AV27" s="36">
        <v>0.33333333333333331</v>
      </c>
      <c r="AW27" s="36">
        <v>0.70833333333333337</v>
      </c>
      <c r="AX27" s="36">
        <v>0.33333333333333331</v>
      </c>
      <c r="AY27" s="36">
        <v>0.70833333333333337</v>
      </c>
      <c r="AZ27" s="36">
        <v>0.33333333333333331</v>
      </c>
      <c r="BA27" s="36">
        <v>0.69097222222222221</v>
      </c>
      <c r="BB27" s="36"/>
      <c r="BC27" s="36"/>
      <c r="BD27" s="36">
        <v>0.33333333333333331</v>
      </c>
      <c r="BE27" s="36">
        <v>0.70833333333333337</v>
      </c>
      <c r="BF27" s="36">
        <v>0.33333333333333331</v>
      </c>
      <c r="BG27" s="36">
        <v>0.70833333333333337</v>
      </c>
      <c r="BH27" s="36">
        <v>0.33333333333333331</v>
      </c>
      <c r="BI27" s="36">
        <v>0.70833333333333337</v>
      </c>
      <c r="BJ27" s="36">
        <v>0.34722222222222221</v>
      </c>
      <c r="BK27" s="36">
        <v>0.70833333333333337</v>
      </c>
      <c r="BL27" s="36">
        <v>0.33333333333333331</v>
      </c>
      <c r="BM27" s="36">
        <v>0.70833333333333337</v>
      </c>
      <c r="BN27" s="36">
        <v>0.33333333333333331</v>
      </c>
      <c r="BO27" s="47">
        <v>0.70833333333333337</v>
      </c>
      <c r="BP27" s="48">
        <f t="shared" si="8"/>
        <v>1</v>
      </c>
      <c r="BQ27" s="49">
        <f t="array" ref="BQ27">MINUTE(SUM(IF((I27:BP27&gt;TIME(8,0,0))*(HOUR(I27:BP27)&lt;12),I27:BP27-TIME(8,0,0),0)))</f>
        <v>20</v>
      </c>
      <c r="BR27" s="39">
        <f t="shared" si="7"/>
        <v>4</v>
      </c>
      <c r="BS27" s="49">
        <f t="array" ref="BS27">MINUTE(SUM(IF((F27:BO27&lt;TIME(17,0,0))*(HOUR(F27:BO27)&gt;12),TIME(17,0,0)-F27:BO27,0)))</f>
        <v>32</v>
      </c>
      <c r="BT27" s="50" t="e">
        <f t="shared" ca="1" si="3"/>
        <v>#NAME?</v>
      </c>
      <c r="BU27" s="51" t="e">
        <f t="shared" ca="1" si="4"/>
        <v>#NAME?</v>
      </c>
      <c r="BV27" s="49">
        <f t="shared" ca="1" si="9"/>
        <v>0</v>
      </c>
      <c r="BW27" s="43"/>
      <c r="BX27" s="43"/>
    </row>
    <row r="28" spans="1:76" ht="15.75" customHeight="1">
      <c r="A28" s="44" t="s">
        <v>89</v>
      </c>
      <c r="B28" s="45" t="s">
        <v>90</v>
      </c>
      <c r="C28" s="46" t="s">
        <v>9</v>
      </c>
      <c r="D28" s="46" t="s">
        <v>10</v>
      </c>
      <c r="E28" s="46" t="s">
        <v>52</v>
      </c>
      <c r="F28" s="36">
        <v>0.34375</v>
      </c>
      <c r="G28" s="36">
        <v>0.70833333333333337</v>
      </c>
      <c r="H28" s="36">
        <v>0.34375</v>
      </c>
      <c r="I28" s="36">
        <v>0.70833333333333337</v>
      </c>
      <c r="J28" s="36">
        <v>0.33333333333333331</v>
      </c>
      <c r="K28" s="36">
        <v>0.70833333333333337</v>
      </c>
      <c r="L28" s="36"/>
      <c r="M28" s="36"/>
      <c r="N28" s="36">
        <v>0.33333333333333331</v>
      </c>
      <c r="O28" s="36">
        <v>0.70833333333333337</v>
      </c>
      <c r="P28" s="36">
        <v>0.33333333333333331</v>
      </c>
      <c r="Q28" s="36">
        <v>0.70833333333333337</v>
      </c>
      <c r="R28" s="36">
        <v>0.33333333333333331</v>
      </c>
      <c r="S28" s="36">
        <v>0.70833333333333337</v>
      </c>
      <c r="T28" s="36">
        <v>0.34375</v>
      </c>
      <c r="U28" s="36">
        <v>0.70833333333333337</v>
      </c>
      <c r="V28" s="36">
        <v>0.33333333333333331</v>
      </c>
      <c r="W28" s="36">
        <v>0.70833333333333337</v>
      </c>
      <c r="X28" s="36">
        <v>0.33333333333333331</v>
      </c>
      <c r="Y28" s="36">
        <v>0.70833333333333337</v>
      </c>
      <c r="Z28" s="36"/>
      <c r="AA28" s="36"/>
      <c r="AB28" s="36">
        <v>0.33333333333333331</v>
      </c>
      <c r="AC28" s="36">
        <v>0.70833333333333337</v>
      </c>
      <c r="AD28" s="36">
        <v>0.33333333333333331</v>
      </c>
      <c r="AE28" s="36">
        <v>0.70833333333333337</v>
      </c>
      <c r="AF28" s="36">
        <v>0.33333333333333331</v>
      </c>
      <c r="AG28" s="36">
        <v>0.70833333333333337</v>
      </c>
      <c r="AH28" s="36">
        <v>0.33333333333333331</v>
      </c>
      <c r="AI28" s="36">
        <v>0.70833333333333337</v>
      </c>
      <c r="AJ28" s="36">
        <v>0.33333333333333331</v>
      </c>
      <c r="AK28" s="36">
        <v>0.70833333333333337</v>
      </c>
      <c r="AL28" s="36">
        <v>0.33333333333333331</v>
      </c>
      <c r="AM28" s="36">
        <v>0.70833333333333337</v>
      </c>
      <c r="AN28" s="36"/>
      <c r="AO28" s="36"/>
      <c r="AP28" s="36">
        <v>0.33333333333333331</v>
      </c>
      <c r="AQ28" s="36">
        <v>0.70833333333333337</v>
      </c>
      <c r="AR28" s="36">
        <v>0.33333333333333331</v>
      </c>
      <c r="AS28" s="36">
        <v>0.70833333333333337</v>
      </c>
      <c r="AT28" s="36">
        <v>0.33333333333333331</v>
      </c>
      <c r="AU28" s="36">
        <v>0.70833333333333337</v>
      </c>
      <c r="AV28" s="36">
        <v>0.33333333333333331</v>
      </c>
      <c r="AW28" s="36">
        <v>0.69097222222222221</v>
      </c>
      <c r="AX28" s="36">
        <v>0.33333333333333331</v>
      </c>
      <c r="AY28" s="36">
        <v>0.69097222222222221</v>
      </c>
      <c r="AZ28" s="36">
        <v>0.34722222222222221</v>
      </c>
      <c r="BA28" s="36">
        <v>0.70833333333333337</v>
      </c>
      <c r="BB28" s="36"/>
      <c r="BC28" s="36"/>
      <c r="BD28" s="36">
        <v>0.34375</v>
      </c>
      <c r="BE28" s="36">
        <v>0.70833333333333337</v>
      </c>
      <c r="BF28" s="36">
        <v>0.33333333333333331</v>
      </c>
      <c r="BG28" s="36">
        <v>0.70833333333333337</v>
      </c>
      <c r="BH28" s="36">
        <v>0.33333333333333331</v>
      </c>
      <c r="BI28" s="36">
        <v>0.70833333333333337</v>
      </c>
      <c r="BJ28" s="36">
        <v>0.33333333333333331</v>
      </c>
      <c r="BK28" s="36">
        <v>0.70833333333333337</v>
      </c>
      <c r="BL28" s="36">
        <v>0.33333333333333331</v>
      </c>
      <c r="BM28" s="36">
        <v>0.70833333333333337</v>
      </c>
      <c r="BN28" s="36">
        <v>0.33333333333333331</v>
      </c>
      <c r="BO28" s="47">
        <v>0.70833333333333337</v>
      </c>
      <c r="BP28" s="48">
        <f t="shared" si="8"/>
        <v>5</v>
      </c>
      <c r="BQ28" s="49">
        <f t="array" ref="BQ28">MINUTE(SUM(IF((I28:BP28&gt;TIME(8,0,0))*(HOUR(I28:BP28)&lt;12),I28:BP28-TIME(8,0,0),0)))</f>
        <v>50</v>
      </c>
      <c r="BR28" s="39">
        <f t="shared" si="7"/>
        <v>2</v>
      </c>
      <c r="BS28" s="49">
        <f t="array" ref="BS28">MINUTE(SUM(IF((F28:BO28&lt;TIME(17,0,0))*(HOUR(F28:BO28)&gt;12),TIME(17,0,0)-F28:BO28,0)))</f>
        <v>50</v>
      </c>
      <c r="BT28" s="50" t="e">
        <f t="shared" ca="1" si="3"/>
        <v>#NAME?</v>
      </c>
      <c r="BU28" s="51" t="e">
        <f t="shared" ca="1" si="4"/>
        <v>#NAME?</v>
      </c>
      <c r="BV28" s="49">
        <f t="shared" ca="1" si="9"/>
        <v>0</v>
      </c>
      <c r="BW28" s="43"/>
      <c r="BX28" s="43"/>
    </row>
    <row r="29" spans="1:76" ht="15.75" customHeight="1">
      <c r="A29" s="44" t="s">
        <v>91</v>
      </c>
      <c r="B29" s="45" t="s">
        <v>92</v>
      </c>
      <c r="C29" s="46" t="s">
        <v>6</v>
      </c>
      <c r="D29" s="46" t="s">
        <v>10</v>
      </c>
      <c r="E29" s="46" t="s">
        <v>52</v>
      </c>
      <c r="F29" s="36">
        <v>0.33333333333333331</v>
      </c>
      <c r="G29" s="36">
        <v>0.70833333333333337</v>
      </c>
      <c r="H29" s="36">
        <v>0.33333333333333331</v>
      </c>
      <c r="I29" s="36">
        <v>0.70833333333333337</v>
      </c>
      <c r="J29" s="36">
        <v>0.33333333333333331</v>
      </c>
      <c r="K29" s="36">
        <v>0.70833333333333337</v>
      </c>
      <c r="L29" s="36"/>
      <c r="M29" s="36"/>
      <c r="N29" s="36">
        <v>0.34722222222222221</v>
      </c>
      <c r="O29" s="36">
        <v>0.70833333333333337</v>
      </c>
      <c r="P29" s="36">
        <v>0.33333333333333331</v>
      </c>
      <c r="Q29" s="36">
        <v>0.70833333333333337</v>
      </c>
      <c r="R29" s="36">
        <v>0.34375</v>
      </c>
      <c r="S29" s="36">
        <v>0.70833333333333337</v>
      </c>
      <c r="T29" s="36">
        <v>0.33333333333333331</v>
      </c>
      <c r="U29" s="36">
        <v>0.70833333333333337</v>
      </c>
      <c r="V29" s="36">
        <v>0.33333333333333331</v>
      </c>
      <c r="W29" s="36">
        <v>0.70833333333333337</v>
      </c>
      <c r="X29" s="36">
        <v>0.33333333333333331</v>
      </c>
      <c r="Y29" s="36">
        <v>0.70833333333333337</v>
      </c>
      <c r="Z29" s="36"/>
      <c r="AA29" s="36"/>
      <c r="AB29" s="36">
        <v>0.33333333333333331</v>
      </c>
      <c r="AC29" s="36">
        <v>0.70833333333333337</v>
      </c>
      <c r="AD29" s="36">
        <v>0.33333333333333331</v>
      </c>
      <c r="AE29" s="36">
        <v>0.69652777777777775</v>
      </c>
      <c r="AF29" s="36">
        <v>0.34375</v>
      </c>
      <c r="AG29" s="36">
        <v>0.70833333333333337</v>
      </c>
      <c r="AH29" s="36">
        <v>0.33333333333333331</v>
      </c>
      <c r="AI29" s="36">
        <v>0.70833333333333337</v>
      </c>
      <c r="AJ29" s="36">
        <v>0.33333333333333331</v>
      </c>
      <c r="AK29" s="36">
        <v>0.70833333333333337</v>
      </c>
      <c r="AL29" s="36">
        <v>0.33333333333333331</v>
      </c>
      <c r="AM29" s="36">
        <v>0.69097222222222221</v>
      </c>
      <c r="AN29" s="36"/>
      <c r="AO29" s="36"/>
      <c r="AP29" s="36">
        <v>0.33333333333333331</v>
      </c>
      <c r="AQ29" s="36">
        <v>0.70833333333333337</v>
      </c>
      <c r="AR29" s="36">
        <v>0.33333333333333331</v>
      </c>
      <c r="AS29" s="36">
        <v>0.70833333333333337</v>
      </c>
      <c r="AT29" s="36">
        <v>0.34375</v>
      </c>
      <c r="AU29" s="36">
        <v>0.70833333333333337</v>
      </c>
      <c r="AV29" s="36">
        <v>0.33333333333333331</v>
      </c>
      <c r="AW29" s="36">
        <v>0.70833333333333337</v>
      </c>
      <c r="AX29" s="36">
        <v>0.33333333333333331</v>
      </c>
      <c r="AY29" s="36">
        <v>0.70833333333333337</v>
      </c>
      <c r="AZ29" s="36">
        <v>0.33333333333333331</v>
      </c>
      <c r="BA29" s="36">
        <v>0.70833333333333337</v>
      </c>
      <c r="BB29" s="36"/>
      <c r="BC29" s="36"/>
      <c r="BD29" s="36">
        <v>0.33333333333333331</v>
      </c>
      <c r="BE29" s="36">
        <v>0.70833333333333337</v>
      </c>
      <c r="BF29" s="36"/>
      <c r="BG29" s="36"/>
      <c r="BH29" s="36">
        <v>0.34375</v>
      </c>
      <c r="BI29" s="36">
        <v>0.70833333333333337</v>
      </c>
      <c r="BJ29" s="36">
        <v>0.33333333333333331</v>
      </c>
      <c r="BK29" s="36">
        <v>0.5</v>
      </c>
      <c r="BL29" s="36">
        <v>0.33333333333333331</v>
      </c>
      <c r="BM29" s="36">
        <v>0.69097222222222221</v>
      </c>
      <c r="BN29" s="36">
        <v>0.34375</v>
      </c>
      <c r="BO29" s="47">
        <v>0.70833333333333337</v>
      </c>
      <c r="BP29" s="48">
        <f t="shared" si="8"/>
        <v>6</v>
      </c>
      <c r="BQ29" s="49">
        <f t="array" ref="BQ29">MINUTE(SUM(IF((I29:BP29&gt;TIME(8,0,0))*(HOUR(I29:BP29)&lt;12),I29:BP29-TIME(8,0,0),0)))</f>
        <v>35</v>
      </c>
      <c r="BR29" s="39">
        <f t="shared" si="7"/>
        <v>4</v>
      </c>
      <c r="BS29" s="49">
        <f t="array" ref="BS29">MINUTE(SUM(IF((F29:BO29&lt;TIME(17,0,0))*(HOUR(F29:BO29)&gt;12),TIME(17,0,0)-F29:BO29,0)))</f>
        <v>7</v>
      </c>
      <c r="BT29" s="50" t="e">
        <f t="shared" ca="1" si="3"/>
        <v>#NAME?</v>
      </c>
      <c r="BU29" s="51" t="e">
        <f t="shared" ca="1" si="4"/>
        <v>#NAME?</v>
      </c>
      <c r="BV29" s="49">
        <f t="shared" ca="1" si="9"/>
        <v>0</v>
      </c>
      <c r="BW29" s="43"/>
      <c r="BX29" s="43"/>
    </row>
    <row r="30" spans="1:76" ht="15.75" customHeight="1">
      <c r="A30" s="44" t="s">
        <v>93</v>
      </c>
      <c r="B30" s="52" t="s">
        <v>94</v>
      </c>
      <c r="C30" s="46" t="s">
        <v>9</v>
      </c>
      <c r="D30" s="46" t="s">
        <v>10</v>
      </c>
      <c r="E30" s="46" t="s">
        <v>52</v>
      </c>
      <c r="F30" s="36">
        <v>0.33333333333333331</v>
      </c>
      <c r="G30" s="36">
        <v>0.5</v>
      </c>
      <c r="H30" s="36">
        <v>0.33333333333333331</v>
      </c>
      <c r="I30" s="36">
        <v>0.70833333333333337</v>
      </c>
      <c r="J30" s="36">
        <v>0.33333333333333331</v>
      </c>
      <c r="K30" s="36">
        <v>0.70833333333333337</v>
      </c>
      <c r="L30" s="36"/>
      <c r="M30" s="36"/>
      <c r="N30" s="36">
        <v>0.33333333333333331</v>
      </c>
      <c r="O30" s="36">
        <v>0.70833333333333337</v>
      </c>
      <c r="P30" s="36">
        <v>0.33333333333333331</v>
      </c>
      <c r="Q30" s="36">
        <v>0.69652777777777775</v>
      </c>
      <c r="R30" s="36">
        <v>0.33333333333333331</v>
      </c>
      <c r="S30" s="36">
        <v>0.70833333333333337</v>
      </c>
      <c r="T30" s="36">
        <v>0.33333333333333331</v>
      </c>
      <c r="U30" s="36">
        <v>0.70833333333333337</v>
      </c>
      <c r="V30" s="36">
        <v>0.33333333333333331</v>
      </c>
      <c r="W30" s="36">
        <v>0.70833333333333337</v>
      </c>
      <c r="X30" s="36">
        <v>0.33333333333333331</v>
      </c>
      <c r="Y30" s="36">
        <v>0.70833333333333337</v>
      </c>
      <c r="Z30" s="36"/>
      <c r="AA30" s="36"/>
      <c r="AB30" s="36">
        <v>0.33333333333333331</v>
      </c>
      <c r="AC30" s="36">
        <v>0.70833333333333337</v>
      </c>
      <c r="AD30" s="36">
        <v>0.33333333333333331</v>
      </c>
      <c r="AE30" s="36">
        <v>0.70833333333333337</v>
      </c>
      <c r="AF30" s="36">
        <v>0.33333333333333331</v>
      </c>
      <c r="AG30" s="36">
        <v>0.70833333333333337</v>
      </c>
      <c r="AH30" s="36">
        <v>0.33333333333333331</v>
      </c>
      <c r="AI30" s="36">
        <v>0.70833333333333337</v>
      </c>
      <c r="AJ30" s="36">
        <v>0.33333333333333331</v>
      </c>
      <c r="AK30" s="36">
        <v>0.70833333333333337</v>
      </c>
      <c r="AL30" s="36">
        <v>0.33333333333333331</v>
      </c>
      <c r="AM30" s="36">
        <v>0.70833333333333337</v>
      </c>
      <c r="AN30" s="36"/>
      <c r="AO30" s="36"/>
      <c r="AP30" s="36">
        <v>0.33333333333333331</v>
      </c>
      <c r="AQ30" s="36">
        <v>0.70833333333333337</v>
      </c>
      <c r="AR30" s="36">
        <v>0.33333333333333331</v>
      </c>
      <c r="AS30" s="36">
        <v>0.70833333333333337</v>
      </c>
      <c r="AT30" s="36">
        <v>0.33333333333333331</v>
      </c>
      <c r="AU30" s="36">
        <v>0.70833333333333337</v>
      </c>
      <c r="AV30" s="36">
        <v>0.33333333333333331</v>
      </c>
      <c r="AW30" s="36">
        <v>0.70833333333333337</v>
      </c>
      <c r="AX30" s="36">
        <v>0.33333333333333331</v>
      </c>
      <c r="AY30" s="36">
        <v>0.5</v>
      </c>
      <c r="AZ30" s="36">
        <v>0.5</v>
      </c>
      <c r="BA30" s="36">
        <v>0.70833333333333337</v>
      </c>
      <c r="BB30" s="36"/>
      <c r="BC30" s="36"/>
      <c r="BD30" s="36">
        <v>0.33333333333333331</v>
      </c>
      <c r="BE30" s="36">
        <v>0.70833333333333337</v>
      </c>
      <c r="BF30" s="36">
        <v>0.33333333333333331</v>
      </c>
      <c r="BG30" s="36">
        <v>0.70833333333333337</v>
      </c>
      <c r="BH30" s="36">
        <v>0.33333333333333331</v>
      </c>
      <c r="BI30" s="36">
        <v>0.70833333333333337</v>
      </c>
      <c r="BJ30" s="36">
        <v>0.33333333333333331</v>
      </c>
      <c r="BK30" s="36">
        <v>0.70833333333333337</v>
      </c>
      <c r="BL30" s="36">
        <v>0.33333333333333331</v>
      </c>
      <c r="BM30" s="36">
        <v>0.70833333333333337</v>
      </c>
      <c r="BN30" s="36">
        <v>0.33333333333333331</v>
      </c>
      <c r="BO30" s="47">
        <v>0.70833333333333337</v>
      </c>
      <c r="BP30" s="48">
        <f t="shared" si="8"/>
        <v>1</v>
      </c>
      <c r="BQ30" s="49">
        <f t="array" ref="BQ30">MINUTE(SUM(IF((I30:BP30&gt;TIME(8,0,0))*(HOUR(I30:BP30)&lt;12),I30:BP30-TIME(8,0,0),0)))</f>
        <v>0</v>
      </c>
      <c r="BR30" s="39">
        <f t="shared" si="7"/>
        <v>3</v>
      </c>
      <c r="BS30" s="49">
        <f t="array" ref="BS30">MINUTE(SUM(IF((F30:BO30&lt;TIME(17,0,0))*(HOUR(F30:BO30)&gt;12),TIME(17,0,0)-F30:BO30,0)))</f>
        <v>17</v>
      </c>
      <c r="BT30" s="50" t="e">
        <f t="shared" ca="1" si="3"/>
        <v>#NAME?</v>
      </c>
      <c r="BU30" s="51" t="e">
        <f t="shared" ca="1" si="4"/>
        <v>#NAME?</v>
      </c>
      <c r="BV30" s="49">
        <f t="shared" ca="1" si="9"/>
        <v>0</v>
      </c>
      <c r="BW30" s="43"/>
      <c r="BX30" s="43"/>
    </row>
    <row r="31" spans="1:76" ht="15.75" customHeight="1">
      <c r="A31" s="44" t="s">
        <v>95</v>
      </c>
      <c r="B31" s="52" t="s">
        <v>96</v>
      </c>
      <c r="C31" s="46" t="s">
        <v>9</v>
      </c>
      <c r="D31" s="46" t="s">
        <v>10</v>
      </c>
      <c r="E31" s="46" t="s">
        <v>52</v>
      </c>
      <c r="F31" s="36">
        <v>0.33333333333333331</v>
      </c>
      <c r="G31" s="36">
        <v>0.70833333333333337</v>
      </c>
      <c r="H31" s="36">
        <v>0.33333333333333331</v>
      </c>
      <c r="I31" s="36">
        <v>0.70833333333333337</v>
      </c>
      <c r="J31" s="36">
        <v>0.33333333333333331</v>
      </c>
      <c r="K31" s="36">
        <v>0.70833333333333337</v>
      </c>
      <c r="L31" s="36"/>
      <c r="M31" s="36"/>
      <c r="N31" s="36">
        <v>0.33333333333333331</v>
      </c>
      <c r="O31" s="36">
        <v>0.5</v>
      </c>
      <c r="P31" s="36">
        <v>0.33333333333333331</v>
      </c>
      <c r="Q31" s="36">
        <v>0.70833333333333337</v>
      </c>
      <c r="R31" s="36">
        <v>0.33333333333333331</v>
      </c>
      <c r="S31" s="36">
        <v>0.70833333333333337</v>
      </c>
      <c r="T31" s="36">
        <v>0.33333333333333331</v>
      </c>
      <c r="U31" s="36">
        <v>0.70833333333333337</v>
      </c>
      <c r="V31" s="36">
        <v>0.33333333333333331</v>
      </c>
      <c r="W31" s="36">
        <v>0.70833333333333337</v>
      </c>
      <c r="X31" s="36">
        <v>0.33333333333333331</v>
      </c>
      <c r="Y31" s="36">
        <v>0.70833333333333337</v>
      </c>
      <c r="Z31" s="36"/>
      <c r="AA31" s="36"/>
      <c r="AB31" s="36">
        <v>0.33333333333333331</v>
      </c>
      <c r="AC31" s="36">
        <v>0.70833333333333337</v>
      </c>
      <c r="AD31" s="36">
        <v>0.33333333333333331</v>
      </c>
      <c r="AE31" s="36">
        <v>0.70833333333333337</v>
      </c>
      <c r="AF31" s="36">
        <v>0.33333333333333331</v>
      </c>
      <c r="AG31" s="36">
        <v>0.70833333333333337</v>
      </c>
      <c r="AH31" s="36">
        <v>0.33333333333333331</v>
      </c>
      <c r="AI31" s="36">
        <v>0.70833333333333337</v>
      </c>
      <c r="AJ31" s="36">
        <v>0.33333333333333331</v>
      </c>
      <c r="AK31" s="36">
        <v>0.70833333333333337</v>
      </c>
      <c r="AL31" s="36">
        <v>0.33333333333333331</v>
      </c>
      <c r="AM31" s="36">
        <v>0.70833333333333337</v>
      </c>
      <c r="AN31" s="36"/>
      <c r="AO31" s="36"/>
      <c r="AP31" s="36">
        <v>0.33333333333333331</v>
      </c>
      <c r="AQ31" s="36">
        <v>0.69097222222222221</v>
      </c>
      <c r="AR31" s="36">
        <v>0.33333333333333331</v>
      </c>
      <c r="AS31" s="36">
        <v>0.70833333333333337</v>
      </c>
      <c r="AT31" s="36">
        <v>0.33333333333333331</v>
      </c>
      <c r="AU31" s="36">
        <v>0.70833333333333337</v>
      </c>
      <c r="AV31" s="36">
        <v>0.33333333333333331</v>
      </c>
      <c r="AW31" s="36">
        <v>0.70833333333333337</v>
      </c>
      <c r="AX31" s="36">
        <v>0.33333333333333331</v>
      </c>
      <c r="AY31" s="36">
        <v>0.70833333333333337</v>
      </c>
      <c r="AZ31" s="36">
        <v>0.33333333333333331</v>
      </c>
      <c r="BA31" s="36">
        <v>0.70833333333333337</v>
      </c>
      <c r="BB31" s="36"/>
      <c r="BC31" s="36"/>
      <c r="BD31" s="36">
        <v>0.33333333333333331</v>
      </c>
      <c r="BE31" s="36">
        <v>0.5</v>
      </c>
      <c r="BF31" s="36">
        <v>0.34722222222222221</v>
      </c>
      <c r="BG31" s="36">
        <v>0.70833333333333337</v>
      </c>
      <c r="BH31" s="36">
        <v>0.33333333333333331</v>
      </c>
      <c r="BI31" s="36">
        <v>0.70833333333333337</v>
      </c>
      <c r="BJ31" s="36">
        <v>0.33333333333333331</v>
      </c>
      <c r="BK31" s="36">
        <v>0.70833333333333337</v>
      </c>
      <c r="BL31" s="36">
        <v>0.33333333333333331</v>
      </c>
      <c r="BM31" s="36">
        <v>0.70833333333333337</v>
      </c>
      <c r="BN31" s="36">
        <v>0.33333333333333331</v>
      </c>
      <c r="BO31" s="47">
        <v>0.70833333333333337</v>
      </c>
      <c r="BP31" s="48">
        <f t="shared" si="8"/>
        <v>1</v>
      </c>
      <c r="BQ31" s="49">
        <f t="array" ref="BQ31">MINUTE(SUM(IF((I31:BP31&gt;TIME(8,0,0))*(HOUR(I31:BP31)&lt;12),I31:BP31-TIME(8,0,0),0)))</f>
        <v>20</v>
      </c>
      <c r="BR31" s="39">
        <f t="shared" si="7"/>
        <v>3</v>
      </c>
      <c r="BS31" s="49">
        <f t="array" ref="BS31">MINUTE(SUM(IF((F31:BO31&lt;TIME(17,0,0))*(HOUR(F31:BO31)&gt;12),TIME(17,0,0)-F31:BO31,0)))</f>
        <v>25</v>
      </c>
      <c r="BT31" s="50" t="e">
        <f t="shared" ca="1" si="3"/>
        <v>#NAME?</v>
      </c>
      <c r="BU31" s="51" t="e">
        <f t="shared" ca="1" si="4"/>
        <v>#NAME?</v>
      </c>
      <c r="BV31" s="49">
        <f t="shared" ca="1" si="9"/>
        <v>0</v>
      </c>
      <c r="BW31" s="43"/>
      <c r="BX31" s="43"/>
    </row>
    <row r="32" spans="1:76" ht="15.75" customHeight="1">
      <c r="A32" s="44" t="s">
        <v>97</v>
      </c>
      <c r="B32" s="52" t="s">
        <v>98</v>
      </c>
      <c r="C32" s="46" t="s">
        <v>9</v>
      </c>
      <c r="D32" s="46" t="s">
        <v>10</v>
      </c>
      <c r="E32" s="46" t="s">
        <v>52</v>
      </c>
      <c r="F32" s="36">
        <v>0.33333333333333331</v>
      </c>
      <c r="G32" s="36">
        <v>0.70833333333333337</v>
      </c>
      <c r="H32" s="36">
        <v>0.33333333333333331</v>
      </c>
      <c r="I32" s="36">
        <v>0.70833333333333337</v>
      </c>
      <c r="J32" s="36">
        <v>0.33333333333333331</v>
      </c>
      <c r="K32" s="36">
        <v>0.70833333333333337</v>
      </c>
      <c r="L32" s="36"/>
      <c r="M32" s="36"/>
      <c r="N32" s="36">
        <v>0.33333333333333331</v>
      </c>
      <c r="O32" s="36">
        <v>0.70833333333333337</v>
      </c>
      <c r="P32" s="36">
        <v>0.33333333333333331</v>
      </c>
      <c r="Q32" s="36">
        <v>0.70833333333333337</v>
      </c>
      <c r="R32" s="36">
        <v>0.33333333333333331</v>
      </c>
      <c r="S32" s="36">
        <v>0.70833333333333337</v>
      </c>
      <c r="T32" s="36">
        <v>0.33333333333333331</v>
      </c>
      <c r="U32" s="36">
        <v>0.70833333333333337</v>
      </c>
      <c r="V32" s="36">
        <v>0.33333333333333331</v>
      </c>
      <c r="W32" s="36">
        <v>0.70833333333333337</v>
      </c>
      <c r="X32" s="36">
        <v>0.33333333333333331</v>
      </c>
      <c r="Y32" s="36">
        <v>0.70833333333333337</v>
      </c>
      <c r="Z32" s="36"/>
      <c r="AA32" s="36"/>
      <c r="AB32" s="36"/>
      <c r="AC32" s="36"/>
      <c r="AD32" s="36">
        <v>0.33333333333333331</v>
      </c>
      <c r="AE32" s="36">
        <v>0.70833333333333337</v>
      </c>
      <c r="AF32" s="36">
        <v>0.33333333333333331</v>
      </c>
      <c r="AG32" s="36">
        <v>0.70833333333333337</v>
      </c>
      <c r="AH32" s="36">
        <v>0.33333333333333331</v>
      </c>
      <c r="AI32" s="36">
        <v>0.70833333333333337</v>
      </c>
      <c r="AJ32" s="36">
        <v>0.34375</v>
      </c>
      <c r="AK32" s="36">
        <v>0.70833333333333337</v>
      </c>
      <c r="AL32" s="36">
        <v>0.34375</v>
      </c>
      <c r="AM32" s="36">
        <v>0.70833333333333337</v>
      </c>
      <c r="AN32" s="36"/>
      <c r="AO32" s="36"/>
      <c r="AP32" s="36">
        <v>0.33333333333333331</v>
      </c>
      <c r="AQ32" s="36">
        <v>0.70833333333333337</v>
      </c>
      <c r="AR32" s="36">
        <v>0.33333333333333331</v>
      </c>
      <c r="AS32" s="36">
        <v>0.70833333333333337</v>
      </c>
      <c r="AT32" s="36">
        <v>0.33333333333333331</v>
      </c>
      <c r="AU32" s="36">
        <v>0.70833333333333337</v>
      </c>
      <c r="AV32" s="36">
        <v>0.33333333333333331</v>
      </c>
      <c r="AW32" s="36">
        <v>0.70833333333333337</v>
      </c>
      <c r="AX32" s="36">
        <v>0.33333333333333331</v>
      </c>
      <c r="AY32" s="36">
        <v>0.70833333333333337</v>
      </c>
      <c r="AZ32" s="36">
        <v>0.33333333333333331</v>
      </c>
      <c r="BA32" s="36">
        <v>0.70833333333333337</v>
      </c>
      <c r="BB32" s="36"/>
      <c r="BC32" s="36"/>
      <c r="BD32" s="36">
        <v>0.33333333333333331</v>
      </c>
      <c r="BE32" s="36">
        <v>0.70833333333333337</v>
      </c>
      <c r="BF32" s="36">
        <v>0.33333333333333331</v>
      </c>
      <c r="BG32" s="36">
        <v>0.70833333333333337</v>
      </c>
      <c r="BH32" s="36">
        <v>0.33333333333333331</v>
      </c>
      <c r="BI32" s="36">
        <v>0.70833333333333337</v>
      </c>
      <c r="BJ32" s="36">
        <v>0.34375</v>
      </c>
      <c r="BK32" s="36">
        <v>0.70833333333333337</v>
      </c>
      <c r="BL32" s="36">
        <v>0.33333333333333331</v>
      </c>
      <c r="BM32" s="36">
        <v>0.70833333333333337</v>
      </c>
      <c r="BN32" s="36">
        <v>0.34722222222222221</v>
      </c>
      <c r="BO32" s="47">
        <v>0.69652777777777775</v>
      </c>
      <c r="BP32" s="48">
        <f t="shared" si="8"/>
        <v>4</v>
      </c>
      <c r="BQ32" s="49">
        <f t="array" ref="BQ32">MINUTE(SUM(IF((I32:BP32&gt;TIME(8,0,0))*(HOUR(I32:BP32)&lt;12),I32:BP32-TIME(8,0,0),0)))</f>
        <v>5</v>
      </c>
      <c r="BR32" s="39">
        <f t="shared" si="7"/>
        <v>1</v>
      </c>
      <c r="BS32" s="49">
        <f t="array" ref="BS32">MINUTE(SUM(IF((F32:BO32&lt;TIME(17,0,0))*(HOUR(F32:BO32)&gt;12),TIME(17,0,0)-F32:BO32,0)))</f>
        <v>17</v>
      </c>
      <c r="BT32" s="50" t="e">
        <f t="shared" ca="1" si="3"/>
        <v>#NAME?</v>
      </c>
      <c r="BU32" s="51" t="e">
        <f t="shared" ca="1" si="4"/>
        <v>#NAME?</v>
      </c>
      <c r="BV32" s="49">
        <f t="shared" ca="1" si="9"/>
        <v>0</v>
      </c>
      <c r="BW32" s="43"/>
      <c r="BX32" s="43"/>
    </row>
    <row r="33" spans="1:76" ht="15.75" customHeight="1">
      <c r="A33" s="44" t="s">
        <v>99</v>
      </c>
      <c r="B33" s="52" t="s">
        <v>100</v>
      </c>
      <c r="C33" s="46" t="s">
        <v>9</v>
      </c>
      <c r="D33" s="46" t="s">
        <v>10</v>
      </c>
      <c r="E33" s="46" t="s">
        <v>52</v>
      </c>
      <c r="F33" s="36">
        <v>0.33333333333333331</v>
      </c>
      <c r="G33" s="36">
        <v>0.70833333333333337</v>
      </c>
      <c r="H33" s="36">
        <v>0.33333333333333331</v>
      </c>
      <c r="I33" s="36">
        <v>0.70833333333333337</v>
      </c>
      <c r="J33" s="36">
        <v>0.33333333333333331</v>
      </c>
      <c r="K33" s="36">
        <v>0.70833333333333337</v>
      </c>
      <c r="L33" s="36"/>
      <c r="M33" s="36"/>
      <c r="N33" s="36">
        <v>0.33333333333333331</v>
      </c>
      <c r="O33" s="36">
        <v>0.70833333333333337</v>
      </c>
      <c r="P33" s="36">
        <v>0.33333333333333331</v>
      </c>
      <c r="Q33" s="36">
        <v>0.70833333333333337</v>
      </c>
      <c r="R33" s="36">
        <v>0.33333333333333331</v>
      </c>
      <c r="S33" s="36">
        <v>0.70833333333333337</v>
      </c>
      <c r="T33" s="36">
        <v>0.33333333333333331</v>
      </c>
      <c r="U33" s="36">
        <v>0.70833333333333337</v>
      </c>
      <c r="V33" s="36">
        <v>0.33333333333333331</v>
      </c>
      <c r="W33" s="36">
        <v>0.70833333333333337</v>
      </c>
      <c r="X33" s="36">
        <v>0.33333333333333331</v>
      </c>
      <c r="Y33" s="36">
        <v>0.70833333333333337</v>
      </c>
      <c r="Z33" s="36"/>
      <c r="AA33" s="36"/>
      <c r="AB33" s="36">
        <v>0.33333333333333331</v>
      </c>
      <c r="AC33" s="36">
        <v>0.70833333333333337</v>
      </c>
      <c r="AD33" s="36">
        <v>0.33333333333333331</v>
      </c>
      <c r="AE33" s="36">
        <v>0.70833333333333337</v>
      </c>
      <c r="AF33" s="36">
        <v>0.33333333333333331</v>
      </c>
      <c r="AG33" s="36">
        <v>0.70833333333333337</v>
      </c>
      <c r="AH33" s="36">
        <v>0.33333333333333331</v>
      </c>
      <c r="AI33" s="36">
        <v>0.70833333333333337</v>
      </c>
      <c r="AJ33" s="36">
        <v>0.33333333333333331</v>
      </c>
      <c r="AK33" s="36">
        <v>0.70833333333333337</v>
      </c>
      <c r="AL33" s="36">
        <v>0.33333333333333331</v>
      </c>
      <c r="AM33" s="36">
        <v>0.70833333333333337</v>
      </c>
      <c r="AN33" s="36"/>
      <c r="AO33" s="36"/>
      <c r="AP33" s="36">
        <v>0.33333333333333331</v>
      </c>
      <c r="AQ33" s="36">
        <v>0.70833333333333337</v>
      </c>
      <c r="AR33" s="36">
        <v>0.33333333333333331</v>
      </c>
      <c r="AS33" s="36">
        <v>0.70833333333333337</v>
      </c>
      <c r="AT33" s="36">
        <v>0.33333333333333331</v>
      </c>
      <c r="AU33" s="36">
        <v>0.70833333333333337</v>
      </c>
      <c r="AV33" s="36">
        <v>0.33333333333333331</v>
      </c>
      <c r="AW33" s="36">
        <v>0.70833333333333337</v>
      </c>
      <c r="AX33" s="36">
        <v>0.33333333333333331</v>
      </c>
      <c r="AY33" s="36">
        <v>0.70833333333333337</v>
      </c>
      <c r="AZ33" s="36">
        <v>0.33333333333333331</v>
      </c>
      <c r="BA33" s="36">
        <v>0.70833333333333337</v>
      </c>
      <c r="BB33" s="36"/>
      <c r="BC33" s="36"/>
      <c r="BD33" s="36">
        <v>0.33333333333333331</v>
      </c>
      <c r="BE33" s="36">
        <v>0.70833333333333337</v>
      </c>
      <c r="BF33" s="36">
        <v>0.33333333333333331</v>
      </c>
      <c r="BG33" s="36">
        <v>0.70833333333333337</v>
      </c>
      <c r="BH33" s="36">
        <v>0.33333333333333331</v>
      </c>
      <c r="BI33" s="36">
        <v>0.70833333333333337</v>
      </c>
      <c r="BJ33" s="36">
        <v>0.33333333333333331</v>
      </c>
      <c r="BK33" s="36">
        <v>0.70833333333333337</v>
      </c>
      <c r="BL33" s="36"/>
      <c r="BM33" s="36"/>
      <c r="BN33" s="36">
        <v>0.33333333333333331</v>
      </c>
      <c r="BO33" s="47">
        <v>0.70833333333333337</v>
      </c>
      <c r="BP33" s="48">
        <f t="shared" si="8"/>
        <v>0</v>
      </c>
      <c r="BQ33" s="49">
        <f t="array" ref="BQ33">MINUTE(SUM(IF((I33:BP33&gt;TIME(8,0,0))*(HOUR(I33:BP33)&lt;12),I33:BP33-TIME(8,0,0),0)))</f>
        <v>0</v>
      </c>
      <c r="BR33" s="39">
        <f t="shared" si="7"/>
        <v>0</v>
      </c>
      <c r="BS33" s="49">
        <f t="array" ref="BS33">MINUTE(SUM(IF((F33:BO33&lt;TIME(17,0,0))*(HOUR(F33:BO33)&gt;12),TIME(17,0,0)-F33:BO33,0)))</f>
        <v>0</v>
      </c>
      <c r="BT33" s="50" t="e">
        <f t="shared" ca="1" si="3"/>
        <v>#NAME?</v>
      </c>
      <c r="BU33" s="51" t="e">
        <f t="shared" ca="1" si="4"/>
        <v>#NAME?</v>
      </c>
      <c r="BV33" s="49">
        <f t="shared" ca="1" si="9"/>
        <v>0</v>
      </c>
      <c r="BW33" s="43"/>
      <c r="BX33" s="43"/>
    </row>
    <row r="34" spans="1:76" ht="15.75" customHeight="1">
      <c r="A34" s="44" t="s">
        <v>101</v>
      </c>
      <c r="B34" s="52" t="s">
        <v>102</v>
      </c>
      <c r="C34" s="46" t="s">
        <v>9</v>
      </c>
      <c r="D34" s="46" t="s">
        <v>10</v>
      </c>
      <c r="E34" s="46" t="s">
        <v>52</v>
      </c>
      <c r="F34" s="36">
        <v>0.33333333333333331</v>
      </c>
      <c r="G34" s="36">
        <v>0.69652777777777775</v>
      </c>
      <c r="H34" s="36">
        <v>0.33333333333333331</v>
      </c>
      <c r="I34" s="36">
        <v>0.70833333333333337</v>
      </c>
      <c r="J34" s="36">
        <v>0.33333333333333331</v>
      </c>
      <c r="K34" s="36">
        <v>0.70833333333333337</v>
      </c>
      <c r="L34" s="36"/>
      <c r="M34" s="36"/>
      <c r="N34" s="36">
        <v>0.33333333333333331</v>
      </c>
      <c r="O34" s="36">
        <v>0.70833333333333337</v>
      </c>
      <c r="P34" s="36">
        <v>0.33333333333333331</v>
      </c>
      <c r="Q34" s="36">
        <v>0.70833333333333337</v>
      </c>
      <c r="R34" s="36">
        <v>0.33333333333333331</v>
      </c>
      <c r="S34" s="36">
        <v>0.70833333333333337</v>
      </c>
      <c r="T34" s="36">
        <v>0.33333333333333331</v>
      </c>
      <c r="U34" s="36">
        <v>0.70833333333333337</v>
      </c>
      <c r="V34" s="36">
        <v>0.33333333333333331</v>
      </c>
      <c r="W34" s="36">
        <v>0.70833333333333337</v>
      </c>
      <c r="X34" s="36">
        <v>0.33333333333333331</v>
      </c>
      <c r="Y34" s="36">
        <v>0.70833333333333337</v>
      </c>
      <c r="Z34" s="36"/>
      <c r="AA34" s="36"/>
      <c r="AB34" s="36">
        <v>0.33333333333333331</v>
      </c>
      <c r="AC34" s="36">
        <v>0.70833333333333337</v>
      </c>
      <c r="AD34" s="36">
        <v>0.33333333333333331</v>
      </c>
      <c r="AE34" s="36">
        <v>0.70833333333333337</v>
      </c>
      <c r="AF34" s="36">
        <v>0.33333333333333331</v>
      </c>
      <c r="AG34" s="36">
        <v>0.70833333333333337</v>
      </c>
      <c r="AH34" s="36"/>
      <c r="AI34" s="36"/>
      <c r="AJ34" s="36">
        <v>0.33333333333333331</v>
      </c>
      <c r="AK34" s="36">
        <v>0.70833333333333337</v>
      </c>
      <c r="AL34" s="36">
        <v>0.33333333333333331</v>
      </c>
      <c r="AM34" s="36">
        <v>0.70833333333333337</v>
      </c>
      <c r="AN34" s="36"/>
      <c r="AO34" s="36"/>
      <c r="AP34" s="36">
        <v>0.33333333333333331</v>
      </c>
      <c r="AQ34" s="36">
        <v>0.70833333333333337</v>
      </c>
      <c r="AR34" s="36">
        <v>0.33333333333333331</v>
      </c>
      <c r="AS34" s="36">
        <v>0.70833333333333337</v>
      </c>
      <c r="AT34" s="36">
        <v>0.33333333333333331</v>
      </c>
      <c r="AU34" s="36">
        <v>0.70833333333333337</v>
      </c>
      <c r="AV34" s="36">
        <v>0.33333333333333331</v>
      </c>
      <c r="AW34" s="36">
        <v>0.5</v>
      </c>
      <c r="AX34" s="36">
        <v>0.33333333333333331</v>
      </c>
      <c r="AY34" s="36">
        <v>0.70833333333333337</v>
      </c>
      <c r="AZ34" s="36">
        <v>0.33333333333333331</v>
      </c>
      <c r="BA34" s="36">
        <v>0.70833333333333337</v>
      </c>
      <c r="BB34" s="36"/>
      <c r="BC34" s="36"/>
      <c r="BD34" s="36">
        <v>0.33333333333333331</v>
      </c>
      <c r="BE34" s="36">
        <v>0.70833333333333337</v>
      </c>
      <c r="BF34" s="36">
        <v>0.33333333333333331</v>
      </c>
      <c r="BG34" s="36">
        <v>0.70833333333333337</v>
      </c>
      <c r="BH34" s="36">
        <v>0.33333333333333331</v>
      </c>
      <c r="BI34" s="36">
        <v>0.70833333333333337</v>
      </c>
      <c r="BJ34" s="36">
        <v>0.34375</v>
      </c>
      <c r="BK34" s="36">
        <v>0.70833333333333337</v>
      </c>
      <c r="BL34" s="36">
        <v>0.33333333333333331</v>
      </c>
      <c r="BM34" s="36">
        <v>0.70833333333333337</v>
      </c>
      <c r="BN34" s="36">
        <v>0.56597222222222221</v>
      </c>
      <c r="BO34" s="47">
        <v>0.70833333333333337</v>
      </c>
      <c r="BP34" s="48">
        <f t="shared" si="8"/>
        <v>2</v>
      </c>
      <c r="BQ34" s="49">
        <f t="array" ref="BQ34">MINUTE(SUM(IF((I34:BP34&gt;TIME(8,0,0))*(HOUR(I34:BP34)&lt;12),I34:BP34-TIME(8,0,0),0)))</f>
        <v>15</v>
      </c>
      <c r="BR34" s="39">
        <f t="shared" si="7"/>
        <v>2</v>
      </c>
      <c r="BS34" s="49">
        <f t="array" ref="BS34">MINUTE(SUM(IF((F34:BO34&lt;TIME(17,0,0))*(HOUR(F34:BO34)&gt;12),TIME(17,0,0)-F34:BO34,0)))</f>
        <v>42</v>
      </c>
      <c r="BT34" s="50" t="e">
        <f t="shared" ca="1" si="3"/>
        <v>#NAME?</v>
      </c>
      <c r="BU34" s="51" t="e">
        <f t="shared" ca="1" si="4"/>
        <v>#NAME?</v>
      </c>
      <c r="BV34" s="49">
        <f t="shared" ca="1" si="9"/>
        <v>0</v>
      </c>
      <c r="BW34" s="43"/>
      <c r="BX34" s="43"/>
    </row>
    <row r="35" spans="1:76" ht="15.75" customHeight="1">
      <c r="A35" s="44" t="s">
        <v>103</v>
      </c>
      <c r="B35" s="52" t="s">
        <v>104</v>
      </c>
      <c r="C35" s="46" t="s">
        <v>6</v>
      </c>
      <c r="D35" s="46" t="s">
        <v>10</v>
      </c>
      <c r="E35" s="46" t="s">
        <v>52</v>
      </c>
      <c r="F35" s="36">
        <v>0.33333333333333331</v>
      </c>
      <c r="G35" s="36">
        <v>0.70833333333333337</v>
      </c>
      <c r="H35" s="36">
        <v>0.33333333333333331</v>
      </c>
      <c r="I35" s="36">
        <v>0.70833333333333337</v>
      </c>
      <c r="J35" s="36">
        <v>0.33333333333333331</v>
      </c>
      <c r="K35" s="36">
        <v>0.70833333333333337</v>
      </c>
      <c r="L35" s="36"/>
      <c r="M35" s="36"/>
      <c r="N35" s="36">
        <v>0.33333333333333331</v>
      </c>
      <c r="O35" s="36">
        <v>0.70833333333333337</v>
      </c>
      <c r="P35" s="36">
        <v>0.33333333333333331</v>
      </c>
      <c r="Q35" s="36">
        <v>0.70833333333333337</v>
      </c>
      <c r="R35" s="36">
        <v>0.33333333333333331</v>
      </c>
      <c r="S35" s="36">
        <v>0.70833333333333337</v>
      </c>
      <c r="T35" s="36">
        <v>0.33333333333333331</v>
      </c>
      <c r="U35" s="36">
        <v>0.70833333333333337</v>
      </c>
      <c r="V35" s="36">
        <v>0.33333333333333331</v>
      </c>
      <c r="W35" s="36">
        <v>0.70833333333333337</v>
      </c>
      <c r="X35" s="36">
        <v>0.33333333333333331</v>
      </c>
      <c r="Y35" s="36">
        <v>0.70833333333333337</v>
      </c>
      <c r="Z35" s="36"/>
      <c r="AA35" s="36"/>
      <c r="AB35" s="36">
        <v>0.33333333333333331</v>
      </c>
      <c r="AC35" s="36">
        <v>0.70833333333333337</v>
      </c>
      <c r="AD35" s="36">
        <v>0.33333333333333331</v>
      </c>
      <c r="AE35" s="36">
        <v>0.70833333333333337</v>
      </c>
      <c r="AF35" s="36">
        <v>0.33333333333333331</v>
      </c>
      <c r="AG35" s="36">
        <v>0.70833333333333337</v>
      </c>
      <c r="AH35" s="36">
        <v>0.33333333333333331</v>
      </c>
      <c r="AI35" s="36">
        <v>0.70833333333333337</v>
      </c>
      <c r="AJ35" s="36">
        <v>0.33333333333333331</v>
      </c>
      <c r="AK35" s="36">
        <v>0.70833333333333337</v>
      </c>
      <c r="AL35" s="36">
        <v>0.33333333333333331</v>
      </c>
      <c r="AM35" s="36">
        <v>0.70833333333333337</v>
      </c>
      <c r="AN35" s="36"/>
      <c r="AO35" s="36"/>
      <c r="AP35" s="36">
        <v>0.33333333333333331</v>
      </c>
      <c r="AQ35" s="36">
        <v>0.70833333333333337</v>
      </c>
      <c r="AR35" s="36">
        <v>0.33333333333333331</v>
      </c>
      <c r="AS35" s="36">
        <v>0.70833333333333337</v>
      </c>
      <c r="AT35" s="36">
        <v>0.33333333333333331</v>
      </c>
      <c r="AU35" s="36">
        <v>0.70833333333333337</v>
      </c>
      <c r="AV35" s="36">
        <v>0.33333333333333331</v>
      </c>
      <c r="AW35" s="36">
        <v>0.70833333333333337</v>
      </c>
      <c r="AX35" s="36">
        <v>0.33333333333333331</v>
      </c>
      <c r="AY35" s="36">
        <v>0.70833333333333337</v>
      </c>
      <c r="AZ35" s="36">
        <v>0.33333333333333331</v>
      </c>
      <c r="BA35" s="36">
        <v>0.70833333333333337</v>
      </c>
      <c r="BB35" s="36"/>
      <c r="BC35" s="36"/>
      <c r="BD35" s="36">
        <v>0.33333333333333331</v>
      </c>
      <c r="BE35" s="36">
        <v>0.70833333333333337</v>
      </c>
      <c r="BF35" s="36">
        <v>0.33333333333333331</v>
      </c>
      <c r="BG35" s="36">
        <v>0.70833333333333337</v>
      </c>
      <c r="BH35" s="36">
        <v>0.33333333333333331</v>
      </c>
      <c r="BI35" s="36">
        <v>0.70833333333333337</v>
      </c>
      <c r="BJ35" s="36">
        <v>0.33333333333333331</v>
      </c>
      <c r="BK35" s="36">
        <v>0.70833333333333337</v>
      </c>
      <c r="BL35" s="36">
        <v>0.34722222222222221</v>
      </c>
      <c r="BM35" s="36">
        <v>0.70833333333333337</v>
      </c>
      <c r="BN35" s="36">
        <v>0.33333333333333331</v>
      </c>
      <c r="BO35" s="47">
        <v>0.69097222222222221</v>
      </c>
      <c r="BP35" s="48">
        <f t="shared" si="8"/>
        <v>1</v>
      </c>
      <c r="BQ35" s="49">
        <f t="array" ref="BQ35">MINUTE(SUM(IF((I35:BP35&gt;TIME(8,0,0))*(HOUR(I35:BP35)&lt;12),I35:BP35-TIME(8,0,0),0)))</f>
        <v>20</v>
      </c>
      <c r="BR35" s="39">
        <f t="shared" si="7"/>
        <v>1</v>
      </c>
      <c r="BS35" s="49">
        <f t="array" ref="BS35">MINUTE(SUM(IF((F35:BO35&lt;TIME(17,0,0))*(HOUR(F35:BO35)&gt;12),TIME(17,0,0)-F35:BO35,0)))</f>
        <v>25</v>
      </c>
      <c r="BT35" s="50" t="e">
        <f t="shared" ca="1" si="3"/>
        <v>#NAME?</v>
      </c>
      <c r="BU35" s="51" t="e">
        <f t="shared" ca="1" si="4"/>
        <v>#NAME?</v>
      </c>
      <c r="BV35" s="49">
        <f t="shared" ca="1" si="9"/>
        <v>0</v>
      </c>
      <c r="BW35" s="43"/>
      <c r="BX35" s="43"/>
    </row>
    <row r="36" spans="1:76" ht="15.75" customHeight="1">
      <c r="A36" s="44" t="s">
        <v>105</v>
      </c>
      <c r="B36" s="52" t="s">
        <v>106</v>
      </c>
      <c r="C36" s="46" t="s">
        <v>9</v>
      </c>
      <c r="D36" s="46" t="s">
        <v>10</v>
      </c>
      <c r="E36" s="46" t="s">
        <v>52</v>
      </c>
      <c r="F36" s="36">
        <v>0.33333333333333331</v>
      </c>
      <c r="G36" s="36">
        <v>0.70833333333333337</v>
      </c>
      <c r="H36" s="36">
        <v>0.33333333333333331</v>
      </c>
      <c r="I36" s="36">
        <v>0.70833333333333337</v>
      </c>
      <c r="J36" s="36">
        <v>0.33333333333333331</v>
      </c>
      <c r="K36" s="36">
        <v>0.70833333333333337</v>
      </c>
      <c r="L36" s="36"/>
      <c r="M36" s="36"/>
      <c r="N36" s="36">
        <v>0.33333333333333331</v>
      </c>
      <c r="O36" s="36">
        <v>0.70833333333333337</v>
      </c>
      <c r="P36" s="36">
        <v>0.33333333333333331</v>
      </c>
      <c r="Q36" s="36">
        <v>0.70833333333333337</v>
      </c>
      <c r="R36" s="36">
        <v>0.33333333333333331</v>
      </c>
      <c r="S36" s="36">
        <v>0.70833333333333337</v>
      </c>
      <c r="T36" s="36">
        <v>0.33333333333333331</v>
      </c>
      <c r="U36" s="36">
        <v>0.70833333333333337</v>
      </c>
      <c r="V36" s="36">
        <v>0.33333333333333331</v>
      </c>
      <c r="W36" s="36">
        <v>0.70833333333333337</v>
      </c>
      <c r="X36" s="36">
        <v>0.33333333333333331</v>
      </c>
      <c r="Y36" s="36">
        <v>0.70833333333333337</v>
      </c>
      <c r="Z36" s="36"/>
      <c r="AA36" s="36"/>
      <c r="AB36" s="36">
        <v>0.33333333333333331</v>
      </c>
      <c r="AC36" s="36">
        <v>0.70833333333333337</v>
      </c>
      <c r="AD36" s="36">
        <v>0.33333333333333331</v>
      </c>
      <c r="AE36" s="36">
        <v>0.70833333333333337</v>
      </c>
      <c r="AF36" s="36">
        <v>0.33333333333333331</v>
      </c>
      <c r="AG36" s="36">
        <v>0.70833333333333337</v>
      </c>
      <c r="AH36" s="36">
        <v>0.33333333333333331</v>
      </c>
      <c r="AI36" s="36">
        <v>0.70833333333333337</v>
      </c>
      <c r="AJ36" s="36">
        <v>0.33333333333333331</v>
      </c>
      <c r="AK36" s="36">
        <v>0.70833333333333337</v>
      </c>
      <c r="AL36" s="36">
        <v>0.33333333333333331</v>
      </c>
      <c r="AM36" s="36">
        <v>0.70833333333333337</v>
      </c>
      <c r="AN36" s="36"/>
      <c r="AO36" s="36"/>
      <c r="AP36" s="36">
        <v>0.33333333333333331</v>
      </c>
      <c r="AQ36" s="36">
        <v>0.70833333333333337</v>
      </c>
      <c r="AR36" s="36">
        <v>0.33333333333333331</v>
      </c>
      <c r="AS36" s="36">
        <v>0.70833333333333337</v>
      </c>
      <c r="AT36" s="36">
        <v>0.33333333333333331</v>
      </c>
      <c r="AU36" s="36">
        <v>0.70833333333333337</v>
      </c>
      <c r="AV36" s="36">
        <v>0.33333333333333331</v>
      </c>
      <c r="AW36" s="36">
        <v>0.70833333333333337</v>
      </c>
      <c r="AX36" s="36">
        <v>0.33333333333333331</v>
      </c>
      <c r="AY36" s="36">
        <v>0.70833333333333337</v>
      </c>
      <c r="AZ36" s="36">
        <v>0.33333333333333331</v>
      </c>
      <c r="BA36" s="36">
        <v>0.70833333333333337</v>
      </c>
      <c r="BB36" s="36"/>
      <c r="BC36" s="36"/>
      <c r="BD36" s="36">
        <v>0.33333333333333331</v>
      </c>
      <c r="BE36" s="36">
        <v>0.70833333333333337</v>
      </c>
      <c r="BF36" s="36">
        <v>0.33333333333333331</v>
      </c>
      <c r="BG36" s="36">
        <v>0.70833333333333337</v>
      </c>
      <c r="BH36" s="36">
        <v>0.33333333333333331</v>
      </c>
      <c r="BI36" s="36">
        <v>0.70833333333333337</v>
      </c>
      <c r="BJ36" s="36">
        <v>0.33333333333333331</v>
      </c>
      <c r="BK36" s="36">
        <v>0.70833333333333337</v>
      </c>
      <c r="BL36" s="36">
        <v>0.33333333333333331</v>
      </c>
      <c r="BM36" s="36">
        <v>0.70833333333333337</v>
      </c>
      <c r="BN36" s="36">
        <v>0.33333333333333331</v>
      </c>
      <c r="BO36" s="47">
        <v>0.70833333333333337</v>
      </c>
      <c r="BP36" s="48">
        <f t="shared" si="8"/>
        <v>0</v>
      </c>
      <c r="BQ36" s="49">
        <f t="array" ref="BQ36">MINUTE(SUM(IF((I36:BP36&gt;TIME(8,0,0))*(HOUR(I36:BP36)&lt;12),I36:BP36-TIME(8,0,0),0)))</f>
        <v>0</v>
      </c>
      <c r="BR36" s="39">
        <f t="shared" si="7"/>
        <v>0</v>
      </c>
      <c r="BS36" s="49">
        <f t="array" ref="BS36">MINUTE(SUM(IF((F36:BO36&lt;TIME(17,0,0))*(HOUR(F36:BO36)&gt;12),TIME(17,0,0)-F36:BO36,0)))</f>
        <v>0</v>
      </c>
      <c r="BT36" s="50" t="e">
        <f t="shared" ca="1" si="3"/>
        <v>#NAME?</v>
      </c>
      <c r="BU36" s="51" t="e">
        <f t="shared" ca="1" si="4"/>
        <v>#NAME?</v>
      </c>
      <c r="BV36" s="49">
        <f t="shared" ca="1" si="9"/>
        <v>0</v>
      </c>
      <c r="BW36" s="43"/>
      <c r="BX36" s="43"/>
    </row>
    <row r="37" spans="1:76" ht="15.75" customHeight="1">
      <c r="A37" s="53" t="s">
        <v>107</v>
      </c>
      <c r="B37" s="54" t="s">
        <v>108</v>
      </c>
      <c r="C37" s="55" t="s">
        <v>9</v>
      </c>
      <c r="D37" s="55" t="s">
        <v>10</v>
      </c>
      <c r="E37" s="55" t="s">
        <v>52</v>
      </c>
      <c r="F37" s="56">
        <v>0.33333333333333331</v>
      </c>
      <c r="G37" s="56">
        <v>0.70833333333333337</v>
      </c>
      <c r="H37" s="56">
        <v>0.33333333333333331</v>
      </c>
      <c r="I37" s="56">
        <v>0.70833333333333337</v>
      </c>
      <c r="J37" s="56">
        <v>0.33333333333333331</v>
      </c>
      <c r="K37" s="56">
        <v>0.70833333333333337</v>
      </c>
      <c r="L37" s="56"/>
      <c r="M37" s="56"/>
      <c r="N37" s="56">
        <v>0.33333333333333331</v>
      </c>
      <c r="O37" s="56">
        <v>0.70833333333333337</v>
      </c>
      <c r="P37" s="56">
        <v>0.33333333333333331</v>
      </c>
      <c r="Q37" s="56">
        <v>0.70833333333333337</v>
      </c>
      <c r="R37" s="56">
        <v>0.33333333333333331</v>
      </c>
      <c r="S37" s="56">
        <v>0.70833333333333337</v>
      </c>
      <c r="T37" s="56">
        <v>0.33333333333333331</v>
      </c>
      <c r="U37" s="56">
        <v>0.70833333333333337</v>
      </c>
      <c r="V37" s="56">
        <v>0.33333333333333331</v>
      </c>
      <c r="W37" s="56">
        <v>0.70833333333333337</v>
      </c>
      <c r="X37" s="56">
        <v>0.33333333333333331</v>
      </c>
      <c r="Y37" s="56">
        <v>0.70833333333333337</v>
      </c>
      <c r="Z37" s="56"/>
      <c r="AA37" s="56"/>
      <c r="AB37" s="56">
        <v>0.33333333333333331</v>
      </c>
      <c r="AC37" s="56">
        <v>0.70833333333333337</v>
      </c>
      <c r="AD37" s="56">
        <v>0.33333333333333331</v>
      </c>
      <c r="AE37" s="56">
        <v>0.70833333333333337</v>
      </c>
      <c r="AF37" s="56">
        <v>0.33333333333333331</v>
      </c>
      <c r="AG37" s="56">
        <v>0.70833333333333337</v>
      </c>
      <c r="AH37" s="56">
        <v>0.33333333333333331</v>
      </c>
      <c r="AI37" s="56">
        <v>0.70833333333333337</v>
      </c>
      <c r="AJ37" s="56">
        <v>0.33333333333333331</v>
      </c>
      <c r="AK37" s="56">
        <v>0.70833333333333337</v>
      </c>
      <c r="AL37" s="56">
        <v>0.33333333333333331</v>
      </c>
      <c r="AM37" s="56">
        <v>0.70833333333333337</v>
      </c>
      <c r="AN37" s="56"/>
      <c r="AO37" s="56"/>
      <c r="AP37" s="56">
        <v>0.33333333333333331</v>
      </c>
      <c r="AQ37" s="56">
        <v>0.70833333333333337</v>
      </c>
      <c r="AR37" s="56">
        <v>0.33333333333333331</v>
      </c>
      <c r="AS37" s="56">
        <v>0.70833333333333337</v>
      </c>
      <c r="AT37" s="56">
        <v>0.33333333333333331</v>
      </c>
      <c r="AU37" s="56">
        <v>0.70833333333333337</v>
      </c>
      <c r="AV37" s="56">
        <v>0.33333333333333331</v>
      </c>
      <c r="AW37" s="56">
        <v>0.70833333333333337</v>
      </c>
      <c r="AX37" s="56">
        <v>0.33333333333333331</v>
      </c>
      <c r="AY37" s="56">
        <v>0.70833333333333337</v>
      </c>
      <c r="AZ37" s="56">
        <v>0.33333333333333331</v>
      </c>
      <c r="BA37" s="56">
        <v>0.70833333333333337</v>
      </c>
      <c r="BB37" s="56"/>
      <c r="BC37" s="56"/>
      <c r="BD37" s="56">
        <v>0.33333333333333331</v>
      </c>
      <c r="BE37" s="56">
        <v>0.70833333333333337</v>
      </c>
      <c r="BF37" s="56">
        <v>0.33333333333333331</v>
      </c>
      <c r="BG37" s="56">
        <v>0.69652777777777775</v>
      </c>
      <c r="BH37" s="56">
        <v>0.33333333333333331</v>
      </c>
      <c r="BI37" s="56">
        <v>0.70833333333333337</v>
      </c>
      <c r="BJ37" s="56">
        <v>0.33333333333333331</v>
      </c>
      <c r="BK37" s="56">
        <v>0.70833333333333337</v>
      </c>
      <c r="BL37" s="56">
        <v>0.33333333333333331</v>
      </c>
      <c r="BM37" s="56">
        <v>0.70833333333333337</v>
      </c>
      <c r="BN37" s="56">
        <v>0.33333333333333331</v>
      </c>
      <c r="BO37" s="57">
        <v>0.70833333333333337</v>
      </c>
      <c r="BP37" s="48">
        <f t="shared" si="8"/>
        <v>0</v>
      </c>
      <c r="BQ37" s="58">
        <f t="array" ref="BQ37">MINUTE(SUM(IF((I37:BP37&gt;TIME(8,0,0))*(HOUR(I37:BP37)&lt;12),I37:BP37-TIME(8,0,0),0)))</f>
        <v>0</v>
      </c>
      <c r="BR37" s="39">
        <f t="shared" si="7"/>
        <v>1</v>
      </c>
      <c r="BS37" s="58">
        <f t="array" ref="BS37">MINUTE(SUM(IF((F37:BO37&lt;TIME(17,0,0))*(HOUR(F37:BO37)&gt;12),TIME(17,0,0)-F37:BO37,0)))</f>
        <v>17</v>
      </c>
      <c r="BT37" s="59" t="e">
        <f t="shared" ca="1" si="3"/>
        <v>#NAME?</v>
      </c>
      <c r="BU37" s="60" t="e">
        <f t="shared" ca="1" si="4"/>
        <v>#NAME?</v>
      </c>
      <c r="BV37" s="58">
        <f t="shared" ca="1" si="9"/>
        <v>0</v>
      </c>
      <c r="BW37" s="43"/>
      <c r="BX37" s="43"/>
    </row>
    <row r="38" spans="1:76" ht="15.75" customHeight="1">
      <c r="A38" s="2"/>
      <c r="B38" s="2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3">
        <f t="shared" ref="BP38:BV38" si="10">SUM(BP8:BP37)</f>
        <v>66</v>
      </c>
      <c r="BQ38" s="61">
        <f t="shared" si="10"/>
        <v>573</v>
      </c>
      <c r="BR38" s="61">
        <f t="shared" si="10"/>
        <v>77</v>
      </c>
      <c r="BS38" s="61">
        <f t="shared" si="10"/>
        <v>755</v>
      </c>
      <c r="BT38" s="62" t="e">
        <f t="shared" ca="1" si="10"/>
        <v>#NAME?</v>
      </c>
      <c r="BU38" s="61" t="e">
        <f t="shared" ca="1" si="10"/>
        <v>#NAME?</v>
      </c>
      <c r="BV38" s="61">
        <f t="shared" ca="1" si="10"/>
        <v>0</v>
      </c>
      <c r="BW38" s="4"/>
      <c r="BX38" s="4"/>
    </row>
    <row r="39" spans="1:76" ht="15.75" customHeight="1">
      <c r="A39" s="2"/>
      <c r="B39" s="2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14"/>
      <c r="BU39" s="15"/>
      <c r="BV39" s="15"/>
      <c r="BW39" s="4"/>
      <c r="BX39" s="4"/>
    </row>
    <row r="40" spans="1:76" ht="15.75" customHeight="1">
      <c r="A40" s="2"/>
      <c r="B40" s="2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14"/>
      <c r="BU40" s="15"/>
      <c r="BV40" s="15"/>
      <c r="BW40" s="4"/>
      <c r="BX40" s="4"/>
    </row>
    <row r="41" spans="1:76" ht="15.75" customHeight="1">
      <c r="A41" s="2"/>
      <c r="B41" s="2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14"/>
      <c r="BU41" s="15"/>
      <c r="BV41" s="15"/>
      <c r="BW41" s="4"/>
      <c r="BX41" s="4"/>
    </row>
    <row r="42" spans="1:76" ht="15.75" customHeight="1">
      <c r="A42" s="2"/>
      <c r="B42" s="2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14"/>
      <c r="BU42" s="15"/>
      <c r="BV42" s="15"/>
      <c r="BW42" s="4"/>
      <c r="BX42" s="4"/>
    </row>
    <row r="43" spans="1:76" ht="15.75" customHeight="1">
      <c r="A43" s="2"/>
      <c r="B43" s="2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14"/>
      <c r="BU43" s="15"/>
      <c r="BV43" s="15"/>
      <c r="BW43" s="4"/>
      <c r="BX43" s="4"/>
    </row>
    <row r="44" spans="1:76" ht="15.75" customHeight="1">
      <c r="A44" s="2"/>
      <c r="B44" s="2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14"/>
      <c r="BU44" s="15"/>
      <c r="BV44" s="15"/>
      <c r="BW44" s="4"/>
      <c r="BX44" s="4"/>
    </row>
    <row r="45" spans="1:76" ht="15.75" customHeight="1">
      <c r="A45" s="2"/>
      <c r="B45" s="2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14"/>
      <c r="BU45" s="15"/>
      <c r="BV45" s="15"/>
      <c r="BW45" s="4"/>
      <c r="BX45" s="4"/>
    </row>
    <row r="46" spans="1:76" ht="15.75" customHeight="1">
      <c r="A46" s="2"/>
      <c r="B46" s="2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14"/>
      <c r="BU46" s="15"/>
      <c r="BV46" s="15"/>
      <c r="BW46" s="4"/>
      <c r="BX46" s="4"/>
    </row>
    <row r="47" spans="1:76" ht="15.75" customHeight="1">
      <c r="A47" s="2"/>
      <c r="B47" s="2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14"/>
      <c r="BU47" s="15"/>
      <c r="BV47" s="15"/>
      <c r="BW47" s="4"/>
      <c r="BX47" s="4"/>
    </row>
    <row r="48" spans="1:76" ht="15.75" customHeight="1">
      <c r="A48" s="2"/>
      <c r="B48" s="2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14"/>
      <c r="BU48" s="15"/>
      <c r="BV48" s="15"/>
      <c r="BW48" s="4"/>
      <c r="BX48" s="4"/>
    </row>
    <row r="49" spans="1:76" ht="15.75" customHeight="1">
      <c r="A49" s="2"/>
      <c r="B49" s="2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14"/>
      <c r="BU49" s="15"/>
      <c r="BV49" s="15"/>
      <c r="BW49" s="4"/>
      <c r="BX49" s="4"/>
    </row>
    <row r="50" spans="1:76" ht="15.75" customHeight="1">
      <c r="A50" s="2"/>
      <c r="B50" s="2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14"/>
      <c r="BU50" s="15"/>
      <c r="BV50" s="15"/>
      <c r="BW50" s="4"/>
      <c r="BX50" s="4"/>
    </row>
    <row r="51" spans="1:76" ht="15.75" customHeight="1">
      <c r="A51" s="2"/>
      <c r="B51" s="2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14"/>
      <c r="BU51" s="15"/>
      <c r="BV51" s="15"/>
      <c r="BW51" s="4"/>
      <c r="BX51" s="4"/>
    </row>
    <row r="52" spans="1:76" ht="15.75" customHeight="1">
      <c r="A52" s="2"/>
      <c r="B52" s="2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14"/>
      <c r="BU52" s="15"/>
      <c r="BV52" s="15"/>
      <c r="BW52" s="4"/>
      <c r="BX52" s="4"/>
    </row>
    <row r="53" spans="1:76" ht="15.75" customHeight="1">
      <c r="A53" s="2"/>
      <c r="B53" s="2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14"/>
      <c r="BU53" s="15"/>
      <c r="BV53" s="15"/>
      <c r="BW53" s="4"/>
      <c r="BX53" s="4"/>
    </row>
    <row r="54" spans="1:76" ht="15.75" customHeight="1">
      <c r="A54" s="2"/>
      <c r="B54" s="2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14"/>
      <c r="BU54" s="15"/>
      <c r="BV54" s="15"/>
      <c r="BW54" s="4"/>
      <c r="BX54" s="4"/>
    </row>
    <row r="55" spans="1:76" ht="15.75" customHeight="1">
      <c r="A55" s="2"/>
      <c r="B55" s="2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14"/>
      <c r="BU55" s="15"/>
      <c r="BV55" s="15"/>
      <c r="BW55" s="4"/>
      <c r="BX55" s="4"/>
    </row>
    <row r="56" spans="1:76" ht="15.75" customHeight="1">
      <c r="A56" s="2"/>
      <c r="B56" s="2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14"/>
      <c r="BU56" s="15"/>
      <c r="BV56" s="15"/>
      <c r="BW56" s="4"/>
      <c r="BX56" s="4"/>
    </row>
    <row r="57" spans="1:76" ht="15.75" customHeight="1">
      <c r="A57" s="2"/>
      <c r="B57" s="2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4"/>
      <c r="BU57" s="15"/>
      <c r="BV57" s="15"/>
      <c r="BW57" s="4"/>
      <c r="BX57" s="4"/>
    </row>
    <row r="58" spans="1:76" ht="15.75" customHeight="1">
      <c r="A58" s="2"/>
      <c r="B58" s="2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14"/>
      <c r="BU58" s="15"/>
      <c r="BV58" s="15"/>
      <c r="BW58" s="4"/>
      <c r="BX58" s="4"/>
    </row>
    <row r="59" spans="1:76" ht="15.75" customHeight="1">
      <c r="A59" s="2"/>
      <c r="B59" s="2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14"/>
      <c r="BU59" s="15"/>
      <c r="BV59" s="15"/>
      <c r="BW59" s="4"/>
      <c r="BX59" s="4"/>
    </row>
    <row r="60" spans="1:76" ht="15.75" customHeight="1">
      <c r="A60" s="2"/>
      <c r="B60" s="2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4"/>
      <c r="BU60" s="15"/>
      <c r="BV60" s="15"/>
      <c r="BW60" s="4"/>
      <c r="BX60" s="4"/>
    </row>
    <row r="61" spans="1:76" ht="15.75" customHeight="1">
      <c r="A61" s="2"/>
      <c r="B61" s="2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14"/>
      <c r="BU61" s="15"/>
      <c r="BV61" s="15"/>
      <c r="BW61" s="4"/>
      <c r="BX61" s="4"/>
    </row>
    <row r="62" spans="1:76" ht="15.75" customHeight="1">
      <c r="A62" s="2"/>
      <c r="B62" s="2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14"/>
      <c r="BU62" s="15"/>
      <c r="BV62" s="15"/>
      <c r="BW62" s="4"/>
      <c r="BX62" s="4"/>
    </row>
    <row r="63" spans="1:76" ht="15.75" customHeight="1">
      <c r="A63" s="2"/>
      <c r="B63" s="2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14"/>
      <c r="BU63" s="15"/>
      <c r="BV63" s="15"/>
      <c r="BW63" s="4"/>
      <c r="BX63" s="4"/>
    </row>
    <row r="64" spans="1:76" ht="15.75" customHeight="1">
      <c r="A64" s="2"/>
      <c r="B64" s="2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14"/>
      <c r="BU64" s="15"/>
      <c r="BV64" s="15"/>
      <c r="BW64" s="4"/>
      <c r="BX64" s="4"/>
    </row>
    <row r="65" spans="1:76" ht="15.75" customHeight="1">
      <c r="A65" s="2"/>
      <c r="B65" s="2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14"/>
      <c r="BU65" s="15"/>
      <c r="BV65" s="15"/>
      <c r="BW65" s="4"/>
      <c r="BX65" s="4"/>
    </row>
    <row r="66" spans="1:76" ht="15.75" customHeight="1">
      <c r="A66" s="2"/>
      <c r="B66" s="2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14"/>
      <c r="BU66" s="15"/>
      <c r="BV66" s="15"/>
      <c r="BW66" s="4"/>
      <c r="BX66" s="4"/>
    </row>
    <row r="67" spans="1:76" ht="15.75" customHeight="1">
      <c r="A67" s="2"/>
      <c r="B67" s="2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14"/>
      <c r="BU67" s="15"/>
      <c r="BV67" s="15"/>
      <c r="BW67" s="4"/>
      <c r="BX67" s="4"/>
    </row>
    <row r="68" spans="1:76" ht="15.75" customHeight="1">
      <c r="A68" s="2"/>
      <c r="B68" s="2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14"/>
      <c r="BU68" s="15"/>
      <c r="BV68" s="15"/>
      <c r="BW68" s="4"/>
      <c r="BX68" s="4"/>
    </row>
    <row r="69" spans="1:76" ht="15.75" customHeight="1">
      <c r="A69" s="2"/>
      <c r="B69" s="2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14"/>
      <c r="BU69" s="15"/>
      <c r="BV69" s="15"/>
      <c r="BW69" s="4"/>
      <c r="BX69" s="4"/>
    </row>
    <row r="70" spans="1:76" ht="15.75" customHeight="1">
      <c r="A70" s="2"/>
      <c r="B70" s="2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14"/>
      <c r="BU70" s="15"/>
      <c r="BV70" s="15"/>
      <c r="BW70" s="4"/>
      <c r="BX70" s="4"/>
    </row>
    <row r="71" spans="1:76" ht="15.75" customHeight="1">
      <c r="A71" s="2"/>
      <c r="B71" s="2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14"/>
      <c r="BU71" s="15"/>
      <c r="BV71" s="15"/>
      <c r="BW71" s="4"/>
      <c r="BX71" s="4"/>
    </row>
    <row r="72" spans="1:76" ht="15.75" customHeight="1">
      <c r="A72" s="2"/>
      <c r="B72" s="2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14"/>
      <c r="BU72" s="15"/>
      <c r="BV72" s="15"/>
      <c r="BW72" s="4"/>
      <c r="BX72" s="4"/>
    </row>
    <row r="73" spans="1:76" ht="15.75" customHeight="1">
      <c r="A73" s="2"/>
      <c r="B73" s="2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14"/>
      <c r="BU73" s="15"/>
      <c r="BV73" s="15"/>
      <c r="BW73" s="4"/>
      <c r="BX73" s="4"/>
    </row>
    <row r="74" spans="1:76" ht="15.75" customHeight="1">
      <c r="A74" s="2"/>
      <c r="B74" s="2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14"/>
      <c r="BU74" s="15"/>
      <c r="BV74" s="15"/>
      <c r="BW74" s="4"/>
      <c r="BX74" s="4"/>
    </row>
    <row r="75" spans="1:76" ht="15.75" customHeight="1">
      <c r="A75" s="2"/>
      <c r="B75" s="2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14"/>
      <c r="BU75" s="15"/>
      <c r="BV75" s="15"/>
      <c r="BW75" s="4"/>
      <c r="BX75" s="4"/>
    </row>
    <row r="76" spans="1:76" ht="15.75" customHeight="1">
      <c r="A76" s="2"/>
      <c r="B76" s="2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14"/>
      <c r="BU76" s="15"/>
      <c r="BV76" s="15"/>
      <c r="BW76" s="4"/>
      <c r="BX76" s="4"/>
    </row>
    <row r="77" spans="1:76" ht="15.75" customHeight="1">
      <c r="A77" s="2"/>
      <c r="B77" s="2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14"/>
      <c r="BU77" s="15"/>
      <c r="BV77" s="15"/>
      <c r="BW77" s="4"/>
      <c r="BX77" s="4"/>
    </row>
    <row r="78" spans="1:76" ht="15.75" customHeight="1">
      <c r="A78" s="2"/>
      <c r="B78" s="2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14"/>
      <c r="BU78" s="15"/>
      <c r="BV78" s="15"/>
      <c r="BW78" s="4"/>
      <c r="BX78" s="4"/>
    </row>
    <row r="79" spans="1:76" ht="15.75" customHeight="1">
      <c r="A79" s="2"/>
      <c r="B79" s="2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14"/>
      <c r="BU79" s="15"/>
      <c r="BV79" s="15"/>
      <c r="BW79" s="4"/>
      <c r="BX79" s="4"/>
    </row>
    <row r="80" spans="1:76" ht="15.75" customHeight="1">
      <c r="A80" s="2"/>
      <c r="B80" s="2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14"/>
      <c r="BU80" s="15"/>
      <c r="BV80" s="15"/>
      <c r="BW80" s="4"/>
      <c r="BX80" s="4"/>
    </row>
    <row r="81" spans="1:76" ht="15.75" customHeight="1">
      <c r="A81" s="2"/>
      <c r="B81" s="2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14"/>
      <c r="BU81" s="15"/>
      <c r="BV81" s="15"/>
      <c r="BW81" s="4"/>
      <c r="BX81" s="4"/>
    </row>
    <row r="82" spans="1:76" ht="15.75" customHeight="1">
      <c r="A82" s="2"/>
      <c r="B82" s="2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14"/>
      <c r="BU82" s="15"/>
      <c r="BV82" s="15"/>
      <c r="BW82" s="4"/>
      <c r="BX82" s="4"/>
    </row>
    <row r="83" spans="1:76" ht="15.75" customHeight="1">
      <c r="A83" s="2"/>
      <c r="B83" s="2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14"/>
      <c r="BU83" s="15"/>
      <c r="BV83" s="15"/>
      <c r="BW83" s="4"/>
      <c r="BX83" s="4"/>
    </row>
    <row r="84" spans="1:76" ht="15.75" customHeight="1">
      <c r="A84" s="2"/>
      <c r="B84" s="2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14"/>
      <c r="BU84" s="15"/>
      <c r="BV84" s="15"/>
      <c r="BW84" s="4"/>
      <c r="BX84" s="4"/>
    </row>
    <row r="85" spans="1:76" ht="15.75" customHeight="1">
      <c r="A85" s="2"/>
      <c r="B85" s="2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14"/>
      <c r="BU85" s="15"/>
      <c r="BV85" s="15"/>
      <c r="BW85" s="4"/>
      <c r="BX85" s="4"/>
    </row>
    <row r="86" spans="1:76" ht="15.75" customHeight="1">
      <c r="A86" s="2"/>
      <c r="B86" s="2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14"/>
      <c r="BU86" s="15"/>
      <c r="BV86" s="15"/>
      <c r="BW86" s="4"/>
      <c r="BX86" s="4"/>
    </row>
    <row r="87" spans="1:76" ht="15.75" customHeight="1">
      <c r="A87" s="2"/>
      <c r="B87" s="2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14"/>
      <c r="BU87" s="15"/>
      <c r="BV87" s="15"/>
      <c r="BW87" s="4"/>
      <c r="BX87" s="4"/>
    </row>
    <row r="88" spans="1:76" ht="15.75" customHeight="1">
      <c r="A88" s="2"/>
      <c r="B88" s="2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14"/>
      <c r="BU88" s="15"/>
      <c r="BV88" s="15"/>
      <c r="BW88" s="4"/>
      <c r="BX88" s="4"/>
    </row>
    <row r="89" spans="1:76" ht="15.75" customHeight="1">
      <c r="A89" s="2"/>
      <c r="B89" s="2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14"/>
      <c r="BU89" s="15"/>
      <c r="BV89" s="15"/>
      <c r="BW89" s="4"/>
      <c r="BX89" s="4"/>
    </row>
    <row r="90" spans="1:76" ht="15.75" customHeight="1">
      <c r="A90" s="2"/>
      <c r="B90" s="2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14"/>
      <c r="BU90" s="15"/>
      <c r="BV90" s="15"/>
      <c r="BW90" s="4"/>
      <c r="BX90" s="4"/>
    </row>
    <row r="91" spans="1:76" ht="15.75" customHeight="1">
      <c r="A91" s="2"/>
      <c r="B91" s="2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14"/>
      <c r="BU91" s="15"/>
      <c r="BV91" s="15"/>
      <c r="BW91" s="4"/>
      <c r="BX91" s="4"/>
    </row>
    <row r="92" spans="1:76" ht="15.75" customHeight="1">
      <c r="A92" s="2"/>
      <c r="B92" s="2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14"/>
      <c r="BU92" s="15"/>
      <c r="BV92" s="15"/>
      <c r="BW92" s="4"/>
      <c r="BX92" s="4"/>
    </row>
    <row r="93" spans="1:76" ht="15.75" customHeight="1">
      <c r="A93" s="2"/>
      <c r="B93" s="2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14"/>
      <c r="BU93" s="15"/>
      <c r="BV93" s="15"/>
      <c r="BW93" s="4"/>
      <c r="BX93" s="4"/>
    </row>
    <row r="94" spans="1:76" ht="15.75" customHeight="1">
      <c r="A94" s="2"/>
      <c r="B94" s="2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14"/>
      <c r="BU94" s="15"/>
      <c r="BV94" s="15"/>
      <c r="BW94" s="4"/>
      <c r="BX94" s="4"/>
    </row>
    <row r="95" spans="1:76" ht="15.75" customHeight="1">
      <c r="A95" s="2"/>
      <c r="B95" s="2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14"/>
      <c r="BU95" s="15"/>
      <c r="BV95" s="15"/>
      <c r="BW95" s="4"/>
      <c r="BX95" s="4"/>
    </row>
    <row r="96" spans="1:76" ht="15.75" customHeight="1">
      <c r="A96" s="2"/>
      <c r="B96" s="2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14"/>
      <c r="BU96" s="15"/>
      <c r="BV96" s="15"/>
      <c r="BW96" s="4"/>
      <c r="BX96" s="4"/>
    </row>
    <row r="97" spans="1:76" ht="15.75" customHeight="1">
      <c r="A97" s="2"/>
      <c r="B97" s="2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14"/>
      <c r="BU97" s="15"/>
      <c r="BV97" s="15"/>
      <c r="BW97" s="4"/>
      <c r="BX97" s="4"/>
    </row>
    <row r="98" spans="1:76" ht="15.75" customHeight="1">
      <c r="A98" s="2"/>
      <c r="B98" s="2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14"/>
      <c r="BU98" s="15"/>
      <c r="BV98" s="15"/>
      <c r="BW98" s="4"/>
      <c r="BX98" s="4"/>
    </row>
    <row r="99" spans="1:76" ht="15.75" customHeight="1">
      <c r="A99" s="2"/>
      <c r="B99" s="2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14"/>
      <c r="BU99" s="15"/>
      <c r="BV99" s="15"/>
      <c r="BW99" s="4"/>
      <c r="BX99" s="4"/>
    </row>
    <row r="100" spans="1:76" ht="15.75" customHeight="1">
      <c r="A100" s="2"/>
      <c r="B100" s="2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14"/>
      <c r="BU100" s="15"/>
      <c r="BV100" s="15"/>
      <c r="BW100" s="4"/>
      <c r="BX100" s="4"/>
    </row>
    <row r="101" spans="1:76" ht="15.75" customHeight="1">
      <c r="A101" s="2"/>
      <c r="B101" s="2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14"/>
      <c r="BU101" s="15"/>
      <c r="BV101" s="15"/>
      <c r="BW101" s="4"/>
      <c r="BX101" s="4"/>
    </row>
    <row r="102" spans="1:76" ht="15.75" customHeight="1">
      <c r="A102" s="2"/>
      <c r="B102" s="2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14"/>
      <c r="BU102" s="15"/>
      <c r="BV102" s="15"/>
      <c r="BW102" s="4"/>
      <c r="BX102" s="4"/>
    </row>
    <row r="103" spans="1:76" ht="15.75" customHeight="1">
      <c r="A103" s="2"/>
      <c r="B103" s="2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14"/>
      <c r="BU103" s="15"/>
      <c r="BV103" s="15"/>
      <c r="BW103" s="4"/>
      <c r="BX103" s="4"/>
    </row>
    <row r="104" spans="1:76" ht="15.75" customHeight="1">
      <c r="A104" s="2"/>
      <c r="B104" s="2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14"/>
      <c r="BU104" s="15"/>
      <c r="BV104" s="15"/>
      <c r="BW104" s="4"/>
      <c r="BX104" s="4"/>
    </row>
    <row r="105" spans="1:76" ht="15.75" customHeight="1">
      <c r="A105" s="2"/>
      <c r="B105" s="2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14"/>
      <c r="BU105" s="15"/>
      <c r="BV105" s="15"/>
      <c r="BW105" s="4"/>
      <c r="BX105" s="4"/>
    </row>
    <row r="106" spans="1:76" ht="15.75" customHeight="1">
      <c r="A106" s="2"/>
      <c r="B106" s="2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14"/>
      <c r="BU106" s="15"/>
      <c r="BV106" s="15"/>
      <c r="BW106" s="4"/>
      <c r="BX106" s="4"/>
    </row>
    <row r="107" spans="1:76" ht="15.75" customHeight="1">
      <c r="A107" s="2"/>
      <c r="B107" s="2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14"/>
      <c r="BU107" s="15"/>
      <c r="BV107" s="15"/>
      <c r="BW107" s="4"/>
      <c r="BX107" s="4"/>
    </row>
    <row r="108" spans="1:76" ht="15.75" customHeight="1">
      <c r="A108" s="2"/>
      <c r="B108" s="2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14"/>
      <c r="BU108" s="15"/>
      <c r="BV108" s="15"/>
      <c r="BW108" s="4"/>
      <c r="BX108" s="4"/>
    </row>
    <row r="109" spans="1:76" ht="15.75" customHeight="1">
      <c r="A109" s="2"/>
      <c r="B109" s="2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14"/>
      <c r="BU109" s="15"/>
      <c r="BV109" s="15"/>
      <c r="BW109" s="4"/>
      <c r="BX109" s="4"/>
    </row>
    <row r="110" spans="1:76" ht="15.75" customHeight="1">
      <c r="A110" s="2"/>
      <c r="B110" s="2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14"/>
      <c r="BU110" s="15"/>
      <c r="BV110" s="15"/>
      <c r="BW110" s="4"/>
      <c r="BX110" s="4"/>
    </row>
    <row r="111" spans="1:76" ht="15.75" customHeight="1">
      <c r="A111" s="2"/>
      <c r="B111" s="2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14"/>
      <c r="BU111" s="15"/>
      <c r="BV111" s="15"/>
      <c r="BW111" s="4"/>
      <c r="BX111" s="4"/>
    </row>
    <row r="112" spans="1:76" ht="15.75" customHeight="1">
      <c r="A112" s="2"/>
      <c r="B112" s="2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14"/>
      <c r="BU112" s="15"/>
      <c r="BV112" s="15"/>
      <c r="BW112" s="4"/>
      <c r="BX112" s="4"/>
    </row>
    <row r="113" spans="1:76" ht="15.75" customHeight="1">
      <c r="A113" s="2"/>
      <c r="B113" s="2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14"/>
      <c r="BU113" s="15"/>
      <c r="BV113" s="15"/>
      <c r="BW113" s="4"/>
      <c r="BX113" s="4"/>
    </row>
    <row r="114" spans="1:76" ht="15.75" customHeight="1">
      <c r="A114" s="2"/>
      <c r="B114" s="2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14"/>
      <c r="BU114" s="15"/>
      <c r="BV114" s="15"/>
      <c r="BW114" s="4"/>
      <c r="BX114" s="4"/>
    </row>
    <row r="115" spans="1:76" ht="15.75" customHeight="1">
      <c r="A115" s="2"/>
      <c r="B115" s="2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14"/>
      <c r="BU115" s="15"/>
      <c r="BV115" s="15"/>
      <c r="BW115" s="4"/>
      <c r="BX115" s="4"/>
    </row>
    <row r="116" spans="1:76" ht="15.75" customHeight="1">
      <c r="A116" s="2"/>
      <c r="B116" s="2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14"/>
      <c r="BU116" s="15"/>
      <c r="BV116" s="15"/>
      <c r="BW116" s="4"/>
      <c r="BX116" s="4"/>
    </row>
    <row r="117" spans="1:76" ht="15.75" customHeight="1">
      <c r="A117" s="2"/>
      <c r="B117" s="2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14"/>
      <c r="BU117" s="15"/>
      <c r="BV117" s="15"/>
      <c r="BW117" s="4"/>
      <c r="BX117" s="4"/>
    </row>
    <row r="118" spans="1:76" ht="15.75" customHeight="1">
      <c r="A118" s="2"/>
      <c r="B118" s="2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14"/>
      <c r="BU118" s="15"/>
      <c r="BV118" s="15"/>
      <c r="BW118" s="4"/>
      <c r="BX118" s="4"/>
    </row>
    <row r="119" spans="1:76" ht="15.75" customHeight="1">
      <c r="A119" s="2"/>
      <c r="B119" s="2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14"/>
      <c r="BU119" s="15"/>
      <c r="BV119" s="15"/>
      <c r="BW119" s="4"/>
      <c r="BX119" s="4"/>
    </row>
    <row r="120" spans="1:76" ht="15.75" customHeight="1">
      <c r="A120" s="2"/>
      <c r="B120" s="2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14"/>
      <c r="BU120" s="15"/>
      <c r="BV120" s="15"/>
      <c r="BW120" s="4"/>
      <c r="BX120" s="4"/>
    </row>
    <row r="121" spans="1:76" ht="15.75" customHeight="1">
      <c r="A121" s="2"/>
      <c r="B121" s="2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14"/>
      <c r="BU121" s="15"/>
      <c r="BV121" s="15"/>
      <c r="BW121" s="4"/>
      <c r="BX121" s="4"/>
    </row>
    <row r="122" spans="1:76" ht="15.75" customHeight="1">
      <c r="A122" s="2"/>
      <c r="B122" s="2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14"/>
      <c r="BU122" s="15"/>
      <c r="BV122" s="15"/>
      <c r="BW122" s="4"/>
      <c r="BX122" s="4"/>
    </row>
    <row r="123" spans="1:76" ht="15.75" customHeight="1">
      <c r="A123" s="2"/>
      <c r="B123" s="2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14"/>
      <c r="BU123" s="15"/>
      <c r="BV123" s="15"/>
      <c r="BW123" s="4"/>
      <c r="BX123" s="4"/>
    </row>
    <row r="124" spans="1:76" ht="15.75" customHeight="1">
      <c r="A124" s="2"/>
      <c r="B124" s="2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14"/>
      <c r="BU124" s="15"/>
      <c r="BV124" s="15"/>
      <c r="BW124" s="4"/>
      <c r="BX124" s="4"/>
    </row>
    <row r="125" spans="1:76" ht="15.75" customHeight="1">
      <c r="A125" s="2"/>
      <c r="B125" s="2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14"/>
      <c r="BU125" s="15"/>
      <c r="BV125" s="15"/>
      <c r="BW125" s="4"/>
      <c r="BX125" s="4"/>
    </row>
    <row r="126" spans="1:76" ht="15.75" customHeight="1">
      <c r="A126" s="2"/>
      <c r="B126" s="2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14"/>
      <c r="BU126" s="15"/>
      <c r="BV126" s="15"/>
      <c r="BW126" s="4"/>
      <c r="BX126" s="4"/>
    </row>
    <row r="127" spans="1:76" ht="15.75" customHeight="1">
      <c r="A127" s="2"/>
      <c r="B127" s="2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14"/>
      <c r="BU127" s="15"/>
      <c r="BV127" s="15"/>
      <c r="BW127" s="4"/>
      <c r="BX127" s="4"/>
    </row>
    <row r="128" spans="1:76" ht="15.75" customHeight="1">
      <c r="A128" s="2"/>
      <c r="B128" s="2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14"/>
      <c r="BU128" s="15"/>
      <c r="BV128" s="15"/>
      <c r="BW128" s="4"/>
      <c r="BX128" s="4"/>
    </row>
    <row r="129" spans="1:76" ht="15.75" customHeight="1">
      <c r="A129" s="2"/>
      <c r="B129" s="2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14"/>
      <c r="BU129" s="15"/>
      <c r="BV129" s="15"/>
      <c r="BW129" s="4"/>
      <c r="BX129" s="4"/>
    </row>
    <row r="130" spans="1:76" ht="15.75" customHeight="1">
      <c r="A130" s="2"/>
      <c r="B130" s="2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14"/>
      <c r="BU130" s="15"/>
      <c r="BV130" s="15"/>
      <c r="BW130" s="4"/>
      <c r="BX130" s="4"/>
    </row>
    <row r="131" spans="1:76" ht="15.75" customHeight="1">
      <c r="A131" s="2"/>
      <c r="B131" s="2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14"/>
      <c r="BU131" s="15"/>
      <c r="BV131" s="15"/>
      <c r="BW131" s="4"/>
      <c r="BX131" s="4"/>
    </row>
    <row r="132" spans="1:76" ht="15.75" customHeight="1">
      <c r="A132" s="2"/>
      <c r="B132" s="2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14"/>
      <c r="BU132" s="15"/>
      <c r="BV132" s="15"/>
      <c r="BW132" s="4"/>
      <c r="BX132" s="4"/>
    </row>
    <row r="133" spans="1:76" ht="15.75" customHeight="1">
      <c r="A133" s="2"/>
      <c r="B133" s="2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14"/>
      <c r="BU133" s="15"/>
      <c r="BV133" s="15"/>
      <c r="BW133" s="4"/>
      <c r="BX133" s="4"/>
    </row>
    <row r="134" spans="1:76" ht="15.75" customHeight="1">
      <c r="A134" s="2"/>
      <c r="B134" s="2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14"/>
      <c r="BU134" s="15"/>
      <c r="BV134" s="15"/>
      <c r="BW134" s="4"/>
      <c r="BX134" s="4"/>
    </row>
    <row r="135" spans="1:76" ht="15.75" customHeight="1">
      <c r="A135" s="2"/>
      <c r="B135" s="2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14"/>
      <c r="BU135" s="15"/>
      <c r="BV135" s="15"/>
      <c r="BW135" s="4"/>
      <c r="BX135" s="4"/>
    </row>
    <row r="136" spans="1:76" ht="15.75" customHeight="1">
      <c r="A136" s="2"/>
      <c r="B136" s="2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14"/>
      <c r="BU136" s="15"/>
      <c r="BV136" s="15"/>
      <c r="BW136" s="4"/>
      <c r="BX136" s="4"/>
    </row>
    <row r="137" spans="1:76" ht="15.75" customHeight="1">
      <c r="A137" s="2"/>
      <c r="B137" s="2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14"/>
      <c r="BU137" s="15"/>
      <c r="BV137" s="15"/>
      <c r="BW137" s="4"/>
      <c r="BX137" s="4"/>
    </row>
    <row r="138" spans="1:76" ht="15.75" customHeight="1">
      <c r="A138" s="2"/>
      <c r="B138" s="2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14"/>
      <c r="BU138" s="15"/>
      <c r="BV138" s="15"/>
      <c r="BW138" s="4"/>
      <c r="BX138" s="4"/>
    </row>
    <row r="139" spans="1:76" ht="15.75" customHeight="1">
      <c r="A139" s="2"/>
      <c r="B139" s="2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14"/>
      <c r="BU139" s="15"/>
      <c r="BV139" s="15"/>
      <c r="BW139" s="4"/>
      <c r="BX139" s="4"/>
    </row>
    <row r="140" spans="1:76" ht="15.75" customHeight="1">
      <c r="A140" s="2"/>
      <c r="B140" s="2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14"/>
      <c r="BU140" s="15"/>
      <c r="BV140" s="15"/>
      <c r="BW140" s="4"/>
      <c r="BX140" s="4"/>
    </row>
    <row r="141" spans="1:76" ht="15.75" customHeight="1">
      <c r="A141" s="2"/>
      <c r="B141" s="2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14"/>
      <c r="BU141" s="15"/>
      <c r="BV141" s="15"/>
      <c r="BW141" s="4"/>
      <c r="BX141" s="4"/>
    </row>
    <row r="142" spans="1:76" ht="15.75" customHeight="1">
      <c r="A142" s="2"/>
      <c r="B142" s="2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14"/>
      <c r="BU142" s="15"/>
      <c r="BV142" s="15"/>
      <c r="BW142" s="4"/>
      <c r="BX142" s="4"/>
    </row>
    <row r="143" spans="1:76" ht="15.75" customHeight="1">
      <c r="A143" s="2"/>
      <c r="B143" s="2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14"/>
      <c r="BU143" s="15"/>
      <c r="BV143" s="15"/>
      <c r="BW143" s="4"/>
      <c r="BX143" s="4"/>
    </row>
    <row r="144" spans="1:76" ht="15.75" customHeight="1">
      <c r="A144" s="2"/>
      <c r="B144" s="2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14"/>
      <c r="BU144" s="15"/>
      <c r="BV144" s="15"/>
      <c r="BW144" s="4"/>
      <c r="BX144" s="4"/>
    </row>
    <row r="145" spans="1:76" ht="15.75" customHeight="1">
      <c r="A145" s="2"/>
      <c r="B145" s="2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14"/>
      <c r="BU145" s="15"/>
      <c r="BV145" s="15"/>
      <c r="BW145" s="4"/>
      <c r="BX145" s="4"/>
    </row>
    <row r="146" spans="1:76" ht="15.75" customHeight="1">
      <c r="A146" s="2"/>
      <c r="B146" s="2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14"/>
      <c r="BU146" s="15"/>
      <c r="BV146" s="15"/>
      <c r="BW146" s="4"/>
      <c r="BX146" s="4"/>
    </row>
    <row r="147" spans="1:76" ht="15.75" customHeight="1">
      <c r="A147" s="2"/>
      <c r="B147" s="2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14"/>
      <c r="BU147" s="15"/>
      <c r="BV147" s="15"/>
      <c r="BW147" s="4"/>
      <c r="BX147" s="4"/>
    </row>
    <row r="148" spans="1:76" ht="15.75" customHeight="1">
      <c r="A148" s="2"/>
      <c r="B148" s="2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14"/>
      <c r="BU148" s="15"/>
      <c r="BV148" s="15"/>
      <c r="BW148" s="4"/>
      <c r="BX148" s="4"/>
    </row>
    <row r="149" spans="1:76" ht="15.75" customHeight="1">
      <c r="A149" s="2"/>
      <c r="B149" s="2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14"/>
      <c r="BU149" s="15"/>
      <c r="BV149" s="15"/>
      <c r="BW149" s="4"/>
      <c r="BX149" s="4"/>
    </row>
    <row r="150" spans="1:76" ht="15.75" customHeight="1">
      <c r="A150" s="2"/>
      <c r="B150" s="2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14"/>
      <c r="BU150" s="15"/>
      <c r="BV150" s="15"/>
      <c r="BW150" s="4"/>
      <c r="BX150" s="4"/>
    </row>
    <row r="151" spans="1:76" ht="15.75" customHeight="1">
      <c r="A151" s="2"/>
      <c r="B151" s="2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14"/>
      <c r="BU151" s="15"/>
      <c r="BV151" s="15"/>
      <c r="BW151" s="4"/>
      <c r="BX151" s="4"/>
    </row>
    <row r="152" spans="1:76" ht="15.75" customHeight="1">
      <c r="A152" s="2"/>
      <c r="B152" s="2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14"/>
      <c r="BU152" s="15"/>
      <c r="BV152" s="15"/>
      <c r="BW152" s="4"/>
      <c r="BX152" s="4"/>
    </row>
    <row r="153" spans="1:76" ht="15.75" customHeight="1">
      <c r="A153" s="2"/>
      <c r="B153" s="2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14"/>
      <c r="BU153" s="15"/>
      <c r="BV153" s="15"/>
      <c r="BW153" s="4"/>
      <c r="BX153" s="4"/>
    </row>
    <row r="154" spans="1:76" ht="15.75" customHeight="1">
      <c r="A154" s="2"/>
      <c r="B154" s="2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14"/>
      <c r="BU154" s="15"/>
      <c r="BV154" s="15"/>
      <c r="BW154" s="4"/>
      <c r="BX154" s="4"/>
    </row>
    <row r="155" spans="1:76" ht="15.75" customHeight="1">
      <c r="A155" s="2"/>
      <c r="B155" s="2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14"/>
      <c r="BU155" s="15"/>
      <c r="BV155" s="15"/>
      <c r="BW155" s="4"/>
      <c r="BX155" s="4"/>
    </row>
    <row r="156" spans="1:76" ht="15.75" customHeight="1">
      <c r="A156" s="2"/>
      <c r="B156" s="2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14"/>
      <c r="BU156" s="15"/>
      <c r="BV156" s="15"/>
      <c r="BW156" s="4"/>
      <c r="BX156" s="4"/>
    </row>
    <row r="157" spans="1:76" ht="15.75" customHeight="1">
      <c r="A157" s="2"/>
      <c r="B157" s="2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14"/>
      <c r="BU157" s="15"/>
      <c r="BV157" s="15"/>
      <c r="BW157" s="4"/>
      <c r="BX157" s="4"/>
    </row>
    <row r="158" spans="1:76" ht="15.75" customHeight="1">
      <c r="A158" s="2"/>
      <c r="B158" s="2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14"/>
      <c r="BU158" s="15"/>
      <c r="BV158" s="15"/>
      <c r="BW158" s="4"/>
      <c r="BX158" s="4"/>
    </row>
    <row r="159" spans="1:76" ht="15.75" customHeight="1">
      <c r="A159" s="2"/>
      <c r="B159" s="2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14"/>
      <c r="BU159" s="15"/>
      <c r="BV159" s="15"/>
      <c r="BW159" s="4"/>
      <c r="BX159" s="4"/>
    </row>
    <row r="160" spans="1:76" ht="15.75" customHeight="1">
      <c r="A160" s="2"/>
      <c r="B160" s="2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14"/>
      <c r="BU160" s="15"/>
      <c r="BV160" s="15"/>
      <c r="BW160" s="4"/>
      <c r="BX160" s="4"/>
    </row>
    <row r="161" spans="1:76" ht="15.75" customHeight="1">
      <c r="A161" s="2"/>
      <c r="B161" s="2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14"/>
      <c r="BU161" s="15"/>
      <c r="BV161" s="15"/>
      <c r="BW161" s="4"/>
      <c r="BX161" s="4"/>
    </row>
    <row r="162" spans="1:76" ht="15.75" customHeight="1">
      <c r="A162" s="2"/>
      <c r="B162" s="2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14"/>
      <c r="BU162" s="15"/>
      <c r="BV162" s="15"/>
      <c r="BW162" s="4"/>
      <c r="BX162" s="4"/>
    </row>
    <row r="163" spans="1:76" ht="15.75" customHeight="1">
      <c r="A163" s="2"/>
      <c r="B163" s="2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14"/>
      <c r="BU163" s="15"/>
      <c r="BV163" s="15"/>
      <c r="BW163" s="4"/>
      <c r="BX163" s="4"/>
    </row>
    <row r="164" spans="1:76" ht="15.75" customHeight="1">
      <c r="A164" s="2"/>
      <c r="B164" s="2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14"/>
      <c r="BU164" s="15"/>
      <c r="BV164" s="15"/>
      <c r="BW164" s="4"/>
      <c r="BX164" s="4"/>
    </row>
    <row r="165" spans="1:76" ht="15.75" customHeight="1">
      <c r="A165" s="2"/>
      <c r="B165" s="2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14"/>
      <c r="BU165" s="15"/>
      <c r="BV165" s="15"/>
      <c r="BW165" s="4"/>
      <c r="BX165" s="4"/>
    </row>
    <row r="166" spans="1:76" ht="15.75" customHeight="1">
      <c r="A166" s="2"/>
      <c r="B166" s="2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14"/>
      <c r="BU166" s="15"/>
      <c r="BV166" s="15"/>
      <c r="BW166" s="4"/>
      <c r="BX166" s="4"/>
    </row>
    <row r="167" spans="1:76" ht="15.75" customHeight="1">
      <c r="A167" s="2"/>
      <c r="B167" s="2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14"/>
      <c r="BU167" s="15"/>
      <c r="BV167" s="15"/>
      <c r="BW167" s="4"/>
      <c r="BX167" s="4"/>
    </row>
    <row r="168" spans="1:76" ht="15.75" customHeight="1">
      <c r="A168" s="2"/>
      <c r="B168" s="2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14"/>
      <c r="BU168" s="15"/>
      <c r="BV168" s="15"/>
      <c r="BW168" s="4"/>
      <c r="BX168" s="4"/>
    </row>
    <row r="169" spans="1:76" ht="15.75" customHeight="1">
      <c r="A169" s="2"/>
      <c r="B169" s="2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14"/>
      <c r="BU169" s="15"/>
      <c r="BV169" s="15"/>
      <c r="BW169" s="4"/>
      <c r="BX169" s="4"/>
    </row>
    <row r="170" spans="1:76" ht="15.75" customHeight="1">
      <c r="A170" s="2"/>
      <c r="B170" s="2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14"/>
      <c r="BU170" s="15"/>
      <c r="BV170" s="15"/>
      <c r="BW170" s="4"/>
      <c r="BX170" s="4"/>
    </row>
    <row r="171" spans="1:76" ht="15.75" customHeight="1">
      <c r="A171" s="2"/>
      <c r="B171" s="2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14"/>
      <c r="BU171" s="15"/>
      <c r="BV171" s="15"/>
      <c r="BW171" s="4"/>
      <c r="BX171" s="4"/>
    </row>
    <row r="172" spans="1:76" ht="15.75" customHeight="1">
      <c r="A172" s="2"/>
      <c r="B172" s="2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14"/>
      <c r="BU172" s="15"/>
      <c r="BV172" s="15"/>
      <c r="BW172" s="4"/>
      <c r="BX172" s="4"/>
    </row>
    <row r="173" spans="1:76" ht="15.75" customHeight="1">
      <c r="A173" s="2"/>
      <c r="B173" s="2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14"/>
      <c r="BU173" s="15"/>
      <c r="BV173" s="15"/>
      <c r="BW173" s="4"/>
      <c r="BX173" s="4"/>
    </row>
    <row r="174" spans="1:76" ht="15.75" customHeight="1">
      <c r="A174" s="2"/>
      <c r="B174" s="2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14"/>
      <c r="BU174" s="15"/>
      <c r="BV174" s="15"/>
      <c r="BW174" s="4"/>
      <c r="BX174" s="4"/>
    </row>
    <row r="175" spans="1:76" ht="15.75" customHeight="1">
      <c r="A175" s="2"/>
      <c r="B175" s="2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14"/>
      <c r="BU175" s="15"/>
      <c r="BV175" s="15"/>
      <c r="BW175" s="4"/>
      <c r="BX175" s="4"/>
    </row>
    <row r="176" spans="1:76" ht="15.75" customHeight="1">
      <c r="A176" s="2"/>
      <c r="B176" s="2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14"/>
      <c r="BU176" s="15"/>
      <c r="BV176" s="15"/>
      <c r="BW176" s="4"/>
      <c r="BX176" s="4"/>
    </row>
    <row r="177" spans="1:76" ht="15.75" customHeight="1">
      <c r="A177" s="2"/>
      <c r="B177" s="2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14"/>
      <c r="BU177" s="15"/>
      <c r="BV177" s="15"/>
      <c r="BW177" s="4"/>
      <c r="BX177" s="4"/>
    </row>
    <row r="178" spans="1:76" ht="15.75" customHeight="1">
      <c r="A178" s="2"/>
      <c r="B178" s="2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14"/>
      <c r="BU178" s="15"/>
      <c r="BV178" s="15"/>
      <c r="BW178" s="4"/>
      <c r="BX178" s="4"/>
    </row>
    <row r="179" spans="1:76" ht="15.75" customHeight="1">
      <c r="A179" s="2"/>
      <c r="B179" s="2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14"/>
      <c r="BU179" s="15"/>
      <c r="BV179" s="15"/>
      <c r="BW179" s="4"/>
      <c r="BX179" s="4"/>
    </row>
    <row r="180" spans="1:76" ht="15.75" customHeight="1">
      <c r="A180" s="2"/>
      <c r="B180" s="2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14"/>
      <c r="BU180" s="15"/>
      <c r="BV180" s="15"/>
      <c r="BW180" s="4"/>
      <c r="BX180" s="4"/>
    </row>
    <row r="181" spans="1:76" ht="15.75" customHeight="1">
      <c r="A181" s="2"/>
      <c r="B181" s="2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14"/>
      <c r="BU181" s="15"/>
      <c r="BV181" s="15"/>
      <c r="BW181" s="4"/>
      <c r="BX181" s="4"/>
    </row>
    <row r="182" spans="1:76" ht="15.75" customHeight="1">
      <c r="A182" s="2"/>
      <c r="B182" s="2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14"/>
      <c r="BU182" s="15"/>
      <c r="BV182" s="15"/>
      <c r="BW182" s="4"/>
      <c r="BX182" s="4"/>
    </row>
    <row r="183" spans="1:76" ht="15.75" customHeight="1">
      <c r="A183" s="2"/>
      <c r="B183" s="2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14"/>
      <c r="BU183" s="15"/>
      <c r="BV183" s="15"/>
      <c r="BW183" s="4"/>
      <c r="BX183" s="4"/>
    </row>
    <row r="184" spans="1:76" ht="15.75" customHeight="1">
      <c r="A184" s="2"/>
      <c r="B184" s="2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14"/>
      <c r="BU184" s="15"/>
      <c r="BV184" s="15"/>
      <c r="BW184" s="4"/>
      <c r="BX184" s="4"/>
    </row>
    <row r="185" spans="1:76" ht="15.75" customHeight="1">
      <c r="A185" s="2"/>
      <c r="B185" s="2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14"/>
      <c r="BU185" s="15"/>
      <c r="BV185" s="15"/>
      <c r="BW185" s="4"/>
      <c r="BX185" s="4"/>
    </row>
    <row r="186" spans="1:76" ht="15.75" customHeight="1">
      <c r="A186" s="2"/>
      <c r="B186" s="2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14"/>
      <c r="BU186" s="15"/>
      <c r="BV186" s="15"/>
      <c r="BW186" s="4"/>
      <c r="BX186" s="4"/>
    </row>
    <row r="187" spans="1:76" ht="15.75" customHeight="1">
      <c r="A187" s="2"/>
      <c r="B187" s="2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14"/>
      <c r="BU187" s="15"/>
      <c r="BV187" s="15"/>
      <c r="BW187" s="4"/>
      <c r="BX187" s="4"/>
    </row>
    <row r="188" spans="1:76" ht="15.75" customHeight="1">
      <c r="A188" s="2"/>
      <c r="B188" s="2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14"/>
      <c r="BU188" s="15"/>
      <c r="BV188" s="15"/>
      <c r="BW188" s="4"/>
      <c r="BX188" s="4"/>
    </row>
    <row r="189" spans="1:76" ht="15.75" customHeight="1">
      <c r="A189" s="2"/>
      <c r="B189" s="2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14"/>
      <c r="BU189" s="15"/>
      <c r="BV189" s="15"/>
      <c r="BW189" s="4"/>
      <c r="BX189" s="4"/>
    </row>
    <row r="190" spans="1:76" ht="15.75" customHeight="1">
      <c r="A190" s="2"/>
      <c r="B190" s="2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14"/>
      <c r="BU190" s="15"/>
      <c r="BV190" s="15"/>
      <c r="BW190" s="4"/>
      <c r="BX190" s="4"/>
    </row>
    <row r="191" spans="1:76" ht="15.75" customHeight="1">
      <c r="A191" s="2"/>
      <c r="B191" s="2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14"/>
      <c r="BU191" s="15"/>
      <c r="BV191" s="15"/>
      <c r="BW191" s="4"/>
      <c r="BX191" s="4"/>
    </row>
    <row r="192" spans="1:76" ht="15.75" customHeight="1">
      <c r="A192" s="2"/>
      <c r="B192" s="2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14"/>
      <c r="BU192" s="15"/>
      <c r="BV192" s="15"/>
      <c r="BW192" s="4"/>
      <c r="BX192" s="4"/>
    </row>
    <row r="193" spans="1:76" ht="15.75" customHeight="1">
      <c r="A193" s="2"/>
      <c r="B193" s="2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14"/>
      <c r="BU193" s="15"/>
      <c r="BV193" s="15"/>
      <c r="BW193" s="4"/>
      <c r="BX193" s="4"/>
    </row>
    <row r="194" spans="1:76" ht="15.75" customHeight="1">
      <c r="A194" s="2"/>
      <c r="B194" s="2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14"/>
      <c r="BU194" s="15"/>
      <c r="BV194" s="15"/>
      <c r="BW194" s="4"/>
      <c r="BX194" s="4"/>
    </row>
    <row r="195" spans="1:76" ht="15.75" customHeight="1">
      <c r="A195" s="2"/>
      <c r="B195" s="2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14"/>
      <c r="BU195" s="15"/>
      <c r="BV195" s="15"/>
      <c r="BW195" s="4"/>
      <c r="BX195" s="4"/>
    </row>
    <row r="196" spans="1:76" ht="15.75" customHeight="1">
      <c r="A196" s="2"/>
      <c r="B196" s="2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14"/>
      <c r="BU196" s="15"/>
      <c r="BV196" s="15"/>
      <c r="BW196" s="4"/>
      <c r="BX196" s="4"/>
    </row>
    <row r="197" spans="1:76" ht="15.75" customHeight="1">
      <c r="A197" s="2"/>
      <c r="B197" s="2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14"/>
      <c r="BU197" s="15"/>
      <c r="BV197" s="15"/>
      <c r="BW197" s="4"/>
      <c r="BX197" s="4"/>
    </row>
    <row r="198" spans="1:76" ht="15.75" customHeight="1">
      <c r="A198" s="2"/>
      <c r="B198" s="2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14"/>
      <c r="BU198" s="15"/>
      <c r="BV198" s="15"/>
      <c r="BW198" s="4"/>
      <c r="BX198" s="4"/>
    </row>
    <row r="199" spans="1:76" ht="15.75" customHeight="1">
      <c r="A199" s="2"/>
      <c r="B199" s="2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14"/>
      <c r="BU199" s="15"/>
      <c r="BV199" s="15"/>
      <c r="BW199" s="4"/>
      <c r="BX199" s="4"/>
    </row>
    <row r="200" spans="1:76" ht="15.75" customHeight="1">
      <c r="A200" s="2"/>
      <c r="B200" s="2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14"/>
      <c r="BU200" s="15"/>
      <c r="BV200" s="15"/>
      <c r="BW200" s="4"/>
      <c r="BX200" s="4"/>
    </row>
    <row r="201" spans="1:76" ht="15.75" customHeight="1">
      <c r="A201" s="2"/>
      <c r="B201" s="2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14"/>
      <c r="BU201" s="15"/>
      <c r="BV201" s="15"/>
      <c r="BW201" s="4"/>
      <c r="BX201" s="4"/>
    </row>
    <row r="202" spans="1:76" ht="15.75" customHeight="1">
      <c r="A202" s="2"/>
      <c r="B202" s="2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14"/>
      <c r="BU202" s="15"/>
      <c r="BV202" s="15"/>
      <c r="BW202" s="4"/>
      <c r="BX202" s="4"/>
    </row>
    <row r="203" spans="1:76" ht="15.75" customHeight="1">
      <c r="A203" s="2"/>
      <c r="B203" s="2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14"/>
      <c r="BU203" s="15"/>
      <c r="BV203" s="15"/>
      <c r="BW203" s="4"/>
      <c r="BX203" s="4"/>
    </row>
    <row r="204" spans="1:76" ht="15.75" customHeight="1">
      <c r="A204" s="2"/>
      <c r="B204" s="2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14"/>
      <c r="BU204" s="15"/>
      <c r="BV204" s="15"/>
      <c r="BW204" s="4"/>
      <c r="BX204" s="4"/>
    </row>
    <row r="205" spans="1:76" ht="15.75" customHeight="1">
      <c r="A205" s="2"/>
      <c r="B205" s="2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14"/>
      <c r="BU205" s="15"/>
      <c r="BV205" s="15"/>
      <c r="BW205" s="4"/>
      <c r="BX205" s="4"/>
    </row>
    <row r="206" spans="1:76" ht="15.75" customHeight="1">
      <c r="A206" s="2"/>
      <c r="B206" s="2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14"/>
      <c r="BU206" s="15"/>
      <c r="BV206" s="15"/>
      <c r="BW206" s="4"/>
      <c r="BX206" s="4"/>
    </row>
    <row r="207" spans="1:76" ht="15.75" customHeight="1">
      <c r="A207" s="2"/>
      <c r="B207" s="2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14"/>
      <c r="BU207" s="15"/>
      <c r="BV207" s="15"/>
      <c r="BW207" s="4"/>
      <c r="BX207" s="4"/>
    </row>
    <row r="208" spans="1:76" ht="15.75" customHeight="1">
      <c r="A208" s="2"/>
      <c r="B208" s="2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14"/>
      <c r="BU208" s="15"/>
      <c r="BV208" s="15"/>
      <c r="BW208" s="4"/>
      <c r="BX208" s="4"/>
    </row>
    <row r="209" spans="1:76" ht="15.75" customHeight="1">
      <c r="A209" s="2"/>
      <c r="B209" s="2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14"/>
      <c r="BU209" s="15"/>
      <c r="BV209" s="15"/>
      <c r="BW209" s="4"/>
      <c r="BX209" s="4"/>
    </row>
    <row r="210" spans="1:76" ht="15.75" customHeight="1">
      <c r="A210" s="2"/>
      <c r="B210" s="2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14"/>
      <c r="BU210" s="15"/>
      <c r="BV210" s="15"/>
      <c r="BW210" s="4"/>
      <c r="BX210" s="4"/>
    </row>
    <row r="211" spans="1:76" ht="15.75" customHeight="1">
      <c r="A211" s="2"/>
      <c r="B211" s="2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14"/>
      <c r="BU211" s="15"/>
      <c r="BV211" s="15"/>
      <c r="BW211" s="4"/>
      <c r="BX211" s="4"/>
    </row>
    <row r="212" spans="1:76" ht="15.75" customHeight="1">
      <c r="A212" s="2"/>
      <c r="B212" s="2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14"/>
      <c r="BU212" s="15"/>
      <c r="BV212" s="15"/>
      <c r="BW212" s="4"/>
      <c r="BX212" s="4"/>
    </row>
    <row r="213" spans="1:76" ht="15.75" customHeight="1">
      <c r="A213" s="2"/>
      <c r="B213" s="2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14"/>
      <c r="BU213" s="15"/>
      <c r="BV213" s="15"/>
      <c r="BW213" s="4"/>
      <c r="BX213" s="4"/>
    </row>
    <row r="214" spans="1:76" ht="15.75" customHeight="1">
      <c r="A214" s="2"/>
      <c r="B214" s="2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14"/>
      <c r="BU214" s="15"/>
      <c r="BV214" s="15"/>
      <c r="BW214" s="4"/>
      <c r="BX214" s="4"/>
    </row>
    <row r="215" spans="1:76" ht="15.75" customHeight="1">
      <c r="A215" s="2"/>
      <c r="B215" s="2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14"/>
      <c r="BU215" s="15"/>
      <c r="BV215" s="15"/>
      <c r="BW215" s="4"/>
      <c r="BX215" s="4"/>
    </row>
    <row r="216" spans="1:76" ht="15.75" customHeight="1">
      <c r="A216" s="2"/>
      <c r="B216" s="2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14"/>
      <c r="BU216" s="15"/>
      <c r="BV216" s="15"/>
      <c r="BW216" s="4"/>
      <c r="BX216" s="4"/>
    </row>
    <row r="217" spans="1:76" ht="15.75" customHeight="1">
      <c r="A217" s="2"/>
      <c r="B217" s="2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14"/>
      <c r="BU217" s="15"/>
      <c r="BV217" s="15"/>
      <c r="BW217" s="4"/>
      <c r="BX217" s="4"/>
    </row>
    <row r="218" spans="1:76" ht="15.75" customHeight="1">
      <c r="A218" s="2"/>
      <c r="B218" s="2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14"/>
      <c r="BU218" s="15"/>
      <c r="BV218" s="15"/>
      <c r="BW218" s="4"/>
      <c r="BX218" s="4"/>
    </row>
    <row r="219" spans="1:76" ht="15.75" customHeight="1">
      <c r="A219" s="2"/>
      <c r="B219" s="2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14"/>
      <c r="BU219" s="15"/>
      <c r="BV219" s="15"/>
      <c r="BW219" s="4"/>
      <c r="BX219" s="4"/>
    </row>
    <row r="220" spans="1:76" ht="15.75" customHeight="1">
      <c r="A220" s="2"/>
      <c r="B220" s="2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14"/>
      <c r="BU220" s="15"/>
      <c r="BV220" s="15"/>
      <c r="BW220" s="4"/>
      <c r="BX220" s="4"/>
    </row>
    <row r="221" spans="1:76" ht="15.75" customHeight="1">
      <c r="A221" s="2"/>
      <c r="B221" s="2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14"/>
      <c r="BU221" s="15"/>
      <c r="BV221" s="15"/>
      <c r="BW221" s="4"/>
      <c r="BX221" s="4"/>
    </row>
    <row r="222" spans="1:76" ht="15.75" customHeight="1">
      <c r="A222" s="2"/>
      <c r="B222" s="2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14"/>
      <c r="BU222" s="15"/>
      <c r="BV222" s="15"/>
      <c r="BW222" s="4"/>
      <c r="BX222" s="4"/>
    </row>
    <row r="223" spans="1:76" ht="15.75" customHeight="1">
      <c r="A223" s="2"/>
      <c r="B223" s="2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14"/>
      <c r="BU223" s="15"/>
      <c r="BV223" s="15"/>
      <c r="BW223" s="4"/>
      <c r="BX223" s="4"/>
    </row>
    <row r="224" spans="1:76" ht="15.75" customHeight="1">
      <c r="A224" s="2"/>
      <c r="B224" s="2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14"/>
      <c r="BU224" s="15"/>
      <c r="BV224" s="15"/>
      <c r="BW224" s="4"/>
      <c r="BX224" s="4"/>
    </row>
    <row r="225" spans="1:76" ht="15.75" customHeight="1">
      <c r="A225" s="2"/>
      <c r="B225" s="2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14"/>
      <c r="BU225" s="15"/>
      <c r="BV225" s="15"/>
      <c r="BW225" s="4"/>
      <c r="BX225" s="4"/>
    </row>
    <row r="226" spans="1:76" ht="15.75" customHeight="1">
      <c r="A226" s="2"/>
      <c r="B226" s="2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14"/>
      <c r="BU226" s="15"/>
      <c r="BV226" s="15"/>
      <c r="BW226" s="4"/>
      <c r="BX226" s="4"/>
    </row>
    <row r="227" spans="1:76" ht="15.75" customHeight="1">
      <c r="A227" s="2"/>
      <c r="B227" s="2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14"/>
      <c r="BU227" s="15"/>
      <c r="BV227" s="15"/>
      <c r="BW227" s="4"/>
      <c r="BX227" s="4"/>
    </row>
    <row r="228" spans="1:76" ht="15.75" customHeight="1">
      <c r="A228" s="2"/>
      <c r="B228" s="2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14"/>
      <c r="BU228" s="15"/>
      <c r="BV228" s="15"/>
      <c r="BW228" s="4"/>
      <c r="BX228" s="4"/>
    </row>
    <row r="229" spans="1:76" ht="15.75" customHeight="1">
      <c r="A229" s="2"/>
      <c r="B229" s="2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14"/>
      <c r="BU229" s="15"/>
      <c r="BV229" s="15"/>
      <c r="BW229" s="4"/>
      <c r="BX229" s="4"/>
    </row>
    <row r="230" spans="1:76" ht="15.75" customHeight="1">
      <c r="A230" s="2"/>
      <c r="B230" s="2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14"/>
      <c r="BU230" s="15"/>
      <c r="BV230" s="15"/>
      <c r="BW230" s="4"/>
      <c r="BX230" s="4"/>
    </row>
    <row r="231" spans="1:76" ht="15.75" customHeight="1">
      <c r="A231" s="2"/>
      <c r="B231" s="2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14"/>
      <c r="BU231" s="15"/>
      <c r="BV231" s="15"/>
      <c r="BW231" s="4"/>
      <c r="BX231" s="4"/>
    </row>
    <row r="232" spans="1:76" ht="15.75" customHeight="1">
      <c r="A232" s="2"/>
      <c r="B232" s="2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14"/>
      <c r="BU232" s="15"/>
      <c r="BV232" s="15"/>
      <c r="BW232" s="4"/>
      <c r="BX232" s="4"/>
    </row>
    <row r="233" spans="1:76" ht="15.75" customHeight="1">
      <c r="A233" s="2"/>
      <c r="B233" s="2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14"/>
      <c r="BU233" s="15"/>
      <c r="BV233" s="15"/>
      <c r="BW233" s="4"/>
      <c r="BX233" s="4"/>
    </row>
    <row r="234" spans="1:76" ht="15.75" customHeight="1">
      <c r="A234" s="2"/>
      <c r="B234" s="2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14"/>
      <c r="BU234" s="15"/>
      <c r="BV234" s="15"/>
      <c r="BW234" s="4"/>
      <c r="BX234" s="4"/>
    </row>
    <row r="235" spans="1:76" ht="15.75" customHeight="1">
      <c r="A235" s="2"/>
      <c r="B235" s="2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14"/>
      <c r="BU235" s="15"/>
      <c r="BV235" s="15"/>
      <c r="BW235" s="4"/>
      <c r="BX235" s="4"/>
    </row>
    <row r="236" spans="1:76" ht="15.75" customHeight="1">
      <c r="A236" s="2"/>
      <c r="B236" s="2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14"/>
      <c r="BU236" s="15"/>
      <c r="BV236" s="15"/>
      <c r="BW236" s="4"/>
      <c r="BX236" s="4"/>
    </row>
    <row r="237" spans="1:76" ht="15.75" customHeight="1">
      <c r="A237" s="2"/>
      <c r="B237" s="2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14"/>
      <c r="BU237" s="15"/>
      <c r="BV237" s="15"/>
      <c r="BW237" s="4"/>
      <c r="BX237" s="4"/>
    </row>
    <row r="238" spans="1:76" ht="15.75" customHeight="1">
      <c r="A238" s="2"/>
      <c r="B238" s="2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14"/>
      <c r="BU238" s="15"/>
      <c r="BV238" s="15"/>
      <c r="BW238" s="4"/>
      <c r="BX238" s="4"/>
    </row>
    <row r="239" spans="1:76" ht="15.75" customHeight="1"/>
    <row r="240" spans="1:7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3:BO3"/>
    <mergeCell ref="F4:BO4"/>
    <mergeCell ref="BP4:BS4"/>
  </mergeCells>
  <conditionalFormatting sqref="F8:BO37">
    <cfRule type="expression" dxfId="3" priority="1">
      <formula>AND(WEEKDAY(F$5)=1,F$5&lt;&gt;"")</formula>
    </cfRule>
  </conditionalFormatting>
  <conditionalFormatting sqref="F8:BO37">
    <cfRule type="containsBlanks" dxfId="2" priority="2">
      <formula>LEN(TRIM(F8))=0</formula>
    </cfRule>
  </conditionalFormatting>
  <conditionalFormatting sqref="F8:BO37">
    <cfRule type="containsText" dxfId="1" priority="3" operator="containsText" text="12">
      <formula>NOT(ISERROR(SEARCH(("12"),(F8))))</formula>
    </cfRule>
  </conditionalFormatting>
  <conditionalFormatting sqref="F8:BO37">
    <cfRule type="containsText" dxfId="0" priority="4" operator="containsText" text="13">
      <formula>NOT(ISERROR(SEARCH(("13"),(F8))))</formula>
    </cfRule>
  </conditionalFormatting>
  <dataValidations count="2">
    <dataValidation type="list" allowBlank="1" sqref="E3">
      <formula1>"1,2,3,4,5,6,7,8,9,10,11,12"</formula1>
    </dataValidation>
    <dataValidation type="list" allowBlank="1" sqref="E4">
      <formula1>"2022,2023,2024"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00"/>
  <sheetViews>
    <sheetView showGridLines="0" topLeftCell="A46" workbookViewId="0">
      <selection activeCell="A75" sqref="A75"/>
    </sheetView>
  </sheetViews>
  <sheetFormatPr defaultColWidth="12.5703125" defaultRowHeight="15" customHeight="1"/>
  <cols>
    <col min="1" max="1" width="12.5703125" customWidth="1"/>
    <col min="2" max="5" width="9.85546875" customWidth="1"/>
    <col min="6" max="6" width="9.7109375" customWidth="1"/>
  </cols>
  <sheetData>
    <row r="1" spans="1:14" ht="15.75" customHeight="1">
      <c r="A1" s="66" t="s">
        <v>37</v>
      </c>
      <c r="B1" s="82" t="s">
        <v>109</v>
      </c>
      <c r="C1" s="63"/>
      <c r="D1" s="63"/>
      <c r="E1" s="63"/>
      <c r="F1" s="63"/>
      <c r="I1" s="65"/>
      <c r="J1" s="66" t="s">
        <v>116</v>
      </c>
      <c r="K1" s="77"/>
      <c r="L1" s="77"/>
      <c r="M1" s="67"/>
    </row>
    <row r="2" spans="1:14" ht="15.75" customHeight="1">
      <c r="A2" s="65" t="s">
        <v>7</v>
      </c>
      <c r="B2" s="83">
        <v>12</v>
      </c>
      <c r="C2" s="1"/>
      <c r="D2" s="1"/>
      <c r="E2" s="1"/>
      <c r="F2" s="63"/>
      <c r="I2" s="66" t="s">
        <v>37</v>
      </c>
      <c r="J2" s="65" t="s">
        <v>109</v>
      </c>
      <c r="K2" s="78" t="s">
        <v>110</v>
      </c>
      <c r="L2" s="78" t="s">
        <v>111</v>
      </c>
      <c r="M2" s="68" t="s">
        <v>112</v>
      </c>
    </row>
    <row r="3" spans="1:14" ht="15.75" customHeight="1">
      <c r="A3" s="71" t="s">
        <v>10</v>
      </c>
      <c r="B3" s="84">
        <v>34</v>
      </c>
      <c r="C3" s="1"/>
      <c r="D3" s="1"/>
      <c r="E3" s="1"/>
      <c r="F3" s="63"/>
      <c r="I3" s="65" t="s">
        <v>7</v>
      </c>
      <c r="J3" s="69">
        <v>12</v>
      </c>
      <c r="K3" s="79">
        <v>100</v>
      </c>
      <c r="L3" s="79">
        <v>13</v>
      </c>
      <c r="M3" s="70">
        <v>139</v>
      </c>
    </row>
    <row r="4" spans="1:14" ht="15.75" customHeight="1">
      <c r="A4" s="71" t="s">
        <v>4</v>
      </c>
      <c r="B4" s="84">
        <v>20</v>
      </c>
      <c r="C4" s="1"/>
      <c r="D4" s="1"/>
      <c r="E4" s="1"/>
      <c r="F4" s="63"/>
      <c r="I4" s="71" t="s">
        <v>10</v>
      </c>
      <c r="J4" s="72">
        <v>34</v>
      </c>
      <c r="K4" s="80">
        <v>245</v>
      </c>
      <c r="L4" s="80">
        <v>37</v>
      </c>
      <c r="M4" s="73">
        <v>328</v>
      </c>
    </row>
    <row r="5" spans="1:14" ht="12.75">
      <c r="A5" s="74" t="s">
        <v>117</v>
      </c>
      <c r="B5" s="85">
        <v>66</v>
      </c>
      <c r="C5" s="1"/>
      <c r="D5" s="1"/>
      <c r="E5" s="1"/>
      <c r="F5" s="63"/>
      <c r="I5" s="88" t="s">
        <v>4</v>
      </c>
      <c r="J5" s="89">
        <v>20</v>
      </c>
      <c r="K5" s="90">
        <v>228</v>
      </c>
      <c r="L5" s="90">
        <v>27</v>
      </c>
      <c r="M5" s="91">
        <v>288</v>
      </c>
      <c r="N5" s="63"/>
    </row>
    <row r="6" spans="1:14" ht="15.75" customHeight="1">
      <c r="B6" s="1"/>
      <c r="C6" s="1"/>
      <c r="D6" s="1"/>
      <c r="E6" s="1"/>
      <c r="F6" s="63"/>
    </row>
    <row r="7" spans="1:14" ht="15.75" customHeight="1">
      <c r="B7" s="1"/>
      <c r="C7" s="1"/>
      <c r="D7" s="1"/>
      <c r="E7" s="1"/>
      <c r="F7" s="63"/>
    </row>
    <row r="8" spans="1:14" ht="138" customHeight="1">
      <c r="B8" s="1"/>
      <c r="C8" s="1"/>
      <c r="D8" s="1"/>
      <c r="E8" s="1"/>
      <c r="F8" s="63"/>
    </row>
    <row r="9" spans="1:14" ht="15.75" customHeight="1">
      <c r="A9" s="66" t="s">
        <v>37</v>
      </c>
      <c r="B9" s="82" t="s">
        <v>110</v>
      </c>
      <c r="C9" s="63"/>
      <c r="D9" s="63"/>
      <c r="E9" s="63"/>
      <c r="F9" s="63"/>
    </row>
    <row r="10" spans="1:14" ht="15.75" customHeight="1">
      <c r="A10" s="65" t="s">
        <v>7</v>
      </c>
      <c r="B10" s="83">
        <v>100</v>
      </c>
      <c r="C10" s="1"/>
      <c r="D10" s="1"/>
      <c r="E10" s="1"/>
      <c r="F10" s="63"/>
    </row>
    <row r="11" spans="1:14" ht="15.75" customHeight="1">
      <c r="A11" s="71" t="s">
        <v>10</v>
      </c>
      <c r="B11" s="84">
        <v>245</v>
      </c>
      <c r="C11" s="1"/>
      <c r="D11" s="1"/>
      <c r="E11" s="1"/>
      <c r="F11" s="63"/>
      <c r="M11" s="64"/>
    </row>
    <row r="12" spans="1:14" ht="15.75" customHeight="1">
      <c r="A12" s="71" t="s">
        <v>4</v>
      </c>
      <c r="B12" s="84">
        <v>228</v>
      </c>
      <c r="C12" s="1"/>
      <c r="D12" s="1"/>
      <c r="E12" s="1"/>
      <c r="F12" s="63"/>
    </row>
    <row r="13" spans="1:14" ht="15.75" customHeight="1">
      <c r="A13" s="74" t="s">
        <v>117</v>
      </c>
      <c r="B13" s="85">
        <v>573</v>
      </c>
      <c r="C13" s="1"/>
      <c r="D13" s="1"/>
      <c r="E13" s="1"/>
      <c r="F13" s="63"/>
      <c r="M13" s="64"/>
    </row>
    <row r="14" spans="1:14" ht="15.75" customHeight="1">
      <c r="B14" s="1"/>
      <c r="C14" s="1"/>
      <c r="D14" s="1"/>
      <c r="E14" s="1"/>
      <c r="F14" s="63"/>
    </row>
    <row r="15" spans="1:14" ht="15.75" customHeight="1">
      <c r="B15" s="1"/>
      <c r="C15" s="1"/>
      <c r="D15" s="1"/>
      <c r="E15" s="1"/>
      <c r="F15" s="63"/>
    </row>
    <row r="16" spans="1:14" ht="15.75" customHeight="1">
      <c r="A16" s="65"/>
      <c r="B16" s="66" t="s">
        <v>116</v>
      </c>
      <c r="C16" s="77"/>
      <c r="D16" s="77"/>
      <c r="E16" s="67"/>
      <c r="I16" s="65"/>
      <c r="J16" s="66" t="s">
        <v>116</v>
      </c>
      <c r="K16" s="77"/>
      <c r="L16" s="77"/>
      <c r="M16" s="67"/>
    </row>
    <row r="17" spans="1:13" ht="15.75" customHeight="1">
      <c r="A17" s="66" t="s">
        <v>37</v>
      </c>
      <c r="B17" s="65" t="s">
        <v>109</v>
      </c>
      <c r="C17" s="78" t="s">
        <v>110</v>
      </c>
      <c r="D17" s="78" t="s">
        <v>111</v>
      </c>
      <c r="E17" s="68" t="s">
        <v>112</v>
      </c>
      <c r="I17" s="66" t="s">
        <v>37</v>
      </c>
      <c r="J17" s="65" t="s">
        <v>109</v>
      </c>
      <c r="K17" s="78" t="s">
        <v>110</v>
      </c>
      <c r="L17" s="78" t="s">
        <v>111</v>
      </c>
      <c r="M17" s="68" t="s">
        <v>112</v>
      </c>
    </row>
    <row r="18" spans="1:13" ht="15.75" customHeight="1">
      <c r="A18" s="65" t="s">
        <v>7</v>
      </c>
      <c r="B18" s="69">
        <v>12</v>
      </c>
      <c r="C18" s="79">
        <v>100</v>
      </c>
      <c r="D18" s="79">
        <v>13</v>
      </c>
      <c r="E18" s="70">
        <v>139</v>
      </c>
      <c r="I18" s="65" t="s">
        <v>7</v>
      </c>
      <c r="J18" s="69">
        <v>12</v>
      </c>
      <c r="K18" s="79">
        <v>100</v>
      </c>
      <c r="L18" s="79">
        <v>13</v>
      </c>
      <c r="M18" s="70">
        <v>139</v>
      </c>
    </row>
    <row r="19" spans="1:13" ht="15.75" customHeight="1">
      <c r="A19" s="71" t="s">
        <v>10</v>
      </c>
      <c r="B19" s="72">
        <v>34</v>
      </c>
      <c r="C19" s="80">
        <v>245</v>
      </c>
      <c r="D19" s="80">
        <v>37</v>
      </c>
      <c r="E19" s="73">
        <v>328</v>
      </c>
      <c r="I19" s="71" t="s">
        <v>10</v>
      </c>
      <c r="J19" s="72">
        <v>34</v>
      </c>
      <c r="K19" s="80">
        <v>245</v>
      </c>
      <c r="L19" s="80">
        <v>37</v>
      </c>
      <c r="M19" s="73">
        <v>328</v>
      </c>
    </row>
    <row r="20" spans="1:13" ht="15.75" customHeight="1">
      <c r="A20" s="71" t="s">
        <v>4</v>
      </c>
      <c r="B20" s="72">
        <v>20</v>
      </c>
      <c r="C20" s="80">
        <v>228</v>
      </c>
      <c r="D20" s="80">
        <v>27</v>
      </c>
      <c r="E20" s="73">
        <v>288</v>
      </c>
      <c r="I20" s="71" t="s">
        <v>4</v>
      </c>
      <c r="J20" s="72">
        <v>20</v>
      </c>
      <c r="K20" s="80">
        <v>228</v>
      </c>
      <c r="L20" s="80">
        <v>27</v>
      </c>
      <c r="M20" s="73">
        <v>288</v>
      </c>
    </row>
    <row r="21" spans="1:13" ht="12.75">
      <c r="A21" s="74" t="s">
        <v>117</v>
      </c>
      <c r="B21" s="75">
        <v>66</v>
      </c>
      <c r="C21" s="81">
        <v>573</v>
      </c>
      <c r="D21" s="81">
        <v>77</v>
      </c>
      <c r="E21" s="76">
        <v>755</v>
      </c>
      <c r="F21" s="63"/>
      <c r="I21" s="74" t="s">
        <v>117</v>
      </c>
      <c r="J21" s="75">
        <v>66</v>
      </c>
      <c r="K21" s="81">
        <v>573</v>
      </c>
      <c r="L21" s="81">
        <v>77</v>
      </c>
      <c r="M21" s="76">
        <v>755</v>
      </c>
    </row>
    <row r="22" spans="1:13" ht="15.75" customHeight="1">
      <c r="B22" s="1"/>
      <c r="C22" s="1"/>
      <c r="D22" s="1"/>
      <c r="E22" s="1"/>
      <c r="F22" s="63"/>
    </row>
    <row r="23" spans="1:13" ht="15.75" customHeight="1">
      <c r="A23" s="66" t="s">
        <v>37</v>
      </c>
      <c r="B23" s="82" t="s">
        <v>14</v>
      </c>
      <c r="C23" s="1"/>
      <c r="D23" s="1"/>
      <c r="E23" s="1"/>
      <c r="F23" s="63"/>
    </row>
    <row r="24" spans="1:13" ht="15.75" customHeight="1">
      <c r="A24" s="65" t="s">
        <v>7</v>
      </c>
      <c r="B24" s="83">
        <v>13</v>
      </c>
    </row>
    <row r="25" spans="1:13" ht="15.75" customHeight="1">
      <c r="A25" s="71" t="s">
        <v>10</v>
      </c>
      <c r="B25" s="84">
        <v>37</v>
      </c>
    </row>
    <row r="26" spans="1:13" ht="15.75" customHeight="1">
      <c r="A26" s="71" t="s">
        <v>4</v>
      </c>
      <c r="B26" s="84">
        <v>27</v>
      </c>
    </row>
    <row r="27" spans="1:13" ht="15.75" customHeight="1">
      <c r="A27" s="74" t="s">
        <v>117</v>
      </c>
      <c r="B27" s="85">
        <v>77</v>
      </c>
    </row>
    <row r="28" spans="1:13" ht="15.75" customHeight="1">
      <c r="B28" s="1"/>
      <c r="C28" s="1"/>
      <c r="D28" s="1"/>
      <c r="E28" s="1"/>
      <c r="F28" s="63"/>
    </row>
    <row r="29" spans="1:13" ht="15.75" customHeight="1">
      <c r="B29" s="1"/>
      <c r="C29" s="1"/>
      <c r="D29" s="1"/>
      <c r="E29" s="1"/>
      <c r="F29" s="63"/>
    </row>
    <row r="30" spans="1:13" ht="15.75" customHeight="1">
      <c r="B30" s="1"/>
      <c r="C30" s="1"/>
      <c r="D30" s="1"/>
      <c r="E30" s="1"/>
      <c r="F30" s="63"/>
    </row>
    <row r="31" spans="1:13" ht="15.75" customHeight="1">
      <c r="A31" s="66" t="s">
        <v>37</v>
      </c>
      <c r="B31" s="82" t="s">
        <v>15</v>
      </c>
      <c r="C31" s="1"/>
      <c r="D31" s="1"/>
      <c r="E31" s="1"/>
      <c r="F31" s="63"/>
    </row>
    <row r="32" spans="1:13" ht="15.75" customHeight="1">
      <c r="A32" s="65" t="s">
        <v>7</v>
      </c>
      <c r="B32" s="83">
        <v>139</v>
      </c>
      <c r="C32" s="1"/>
      <c r="D32" s="1"/>
      <c r="E32" s="1"/>
      <c r="F32" s="63"/>
    </row>
    <row r="33" spans="1:12" ht="15.75" customHeight="1">
      <c r="A33" s="71" t="s">
        <v>10</v>
      </c>
      <c r="B33" s="84">
        <v>328</v>
      </c>
      <c r="C33" s="1"/>
      <c r="D33" s="1"/>
      <c r="E33" s="1"/>
      <c r="F33" s="63"/>
    </row>
    <row r="34" spans="1:12" ht="15.75" customHeight="1">
      <c r="A34" s="71" t="s">
        <v>4</v>
      </c>
      <c r="B34" s="84">
        <v>288</v>
      </c>
      <c r="C34" s="1"/>
      <c r="D34" s="1"/>
      <c r="E34" s="1"/>
      <c r="F34" s="63"/>
    </row>
    <row r="35" spans="1:12" ht="15.75" customHeight="1">
      <c r="A35" s="74" t="s">
        <v>117</v>
      </c>
      <c r="B35" s="85">
        <v>755</v>
      </c>
      <c r="C35" s="1"/>
      <c r="D35" s="1"/>
      <c r="E35" s="1"/>
      <c r="F35" s="63"/>
    </row>
    <row r="36" spans="1:12" ht="15.75" customHeight="1">
      <c r="B36" s="1"/>
      <c r="C36" s="1"/>
      <c r="D36" s="1"/>
      <c r="E36" s="1"/>
      <c r="F36" s="63"/>
    </row>
    <row r="37" spans="1:12" ht="15.75" customHeight="1">
      <c r="A37" s="65"/>
      <c r="B37" s="66" t="s">
        <v>116</v>
      </c>
      <c r="C37" s="77"/>
      <c r="D37" s="77"/>
      <c r="E37" s="67"/>
    </row>
    <row r="38" spans="1:12" ht="15.75" customHeight="1">
      <c r="A38" s="66" t="s">
        <v>36</v>
      </c>
      <c r="B38" s="65" t="s">
        <v>113</v>
      </c>
      <c r="C38" s="78" t="s">
        <v>114</v>
      </c>
      <c r="D38" s="78" t="s">
        <v>14</v>
      </c>
      <c r="E38" s="68" t="s">
        <v>115</v>
      </c>
    </row>
    <row r="39" spans="1:12" ht="15.75" customHeight="1">
      <c r="A39" s="65" t="s">
        <v>6</v>
      </c>
      <c r="B39" s="69">
        <v>17</v>
      </c>
      <c r="C39" s="79">
        <v>135</v>
      </c>
      <c r="D39" s="79">
        <v>19</v>
      </c>
      <c r="E39" s="70">
        <v>109</v>
      </c>
    </row>
    <row r="40" spans="1:12" ht="15.75" customHeight="1">
      <c r="A40" s="71" t="s">
        <v>9</v>
      </c>
      <c r="B40" s="72">
        <v>49</v>
      </c>
      <c r="C40" s="80">
        <v>438</v>
      </c>
      <c r="D40" s="80">
        <v>58</v>
      </c>
      <c r="E40" s="73">
        <v>646</v>
      </c>
    </row>
    <row r="41" spans="1:12" ht="12.75">
      <c r="A41" s="74" t="s">
        <v>117</v>
      </c>
      <c r="B41" s="75">
        <v>66</v>
      </c>
      <c r="C41" s="81">
        <v>573</v>
      </c>
      <c r="D41" s="81">
        <v>77</v>
      </c>
      <c r="E41" s="76">
        <v>755</v>
      </c>
      <c r="F41" s="63"/>
    </row>
    <row r="42" spans="1:12" ht="15.75" customHeight="1">
      <c r="B42" s="1"/>
      <c r="C42" s="1"/>
      <c r="D42" s="1"/>
      <c r="E42" s="1"/>
      <c r="F42" s="63"/>
    </row>
    <row r="43" spans="1:12" ht="15.75" customHeight="1">
      <c r="B43" s="1"/>
      <c r="C43" s="1"/>
      <c r="D43" s="1"/>
      <c r="E43" s="1"/>
      <c r="F43" s="63"/>
    </row>
    <row r="44" spans="1:12" ht="15.75" customHeight="1">
      <c r="B44" s="1"/>
      <c r="C44" s="1"/>
      <c r="D44" s="1"/>
      <c r="E44" s="1"/>
      <c r="F44" s="63"/>
    </row>
    <row r="45" spans="1:12" ht="15.75" customHeight="1">
      <c r="B45" s="63"/>
      <c r="C45" s="63"/>
      <c r="D45" s="63"/>
      <c r="E45" s="63"/>
      <c r="F45" s="63"/>
    </row>
    <row r="46" spans="1:12" ht="15.75" customHeight="1">
      <c r="A46" s="65"/>
      <c r="B46" s="66" t="s">
        <v>116</v>
      </c>
      <c r="C46" s="67"/>
      <c r="D46" s="63"/>
      <c r="E46" s="63"/>
      <c r="F46" s="63"/>
      <c r="J46" s="65"/>
      <c r="K46" s="66" t="s">
        <v>116</v>
      </c>
      <c r="L46" s="67"/>
    </row>
    <row r="47" spans="1:12" ht="15.75" customHeight="1">
      <c r="A47" s="66" t="s">
        <v>36</v>
      </c>
      <c r="B47" s="65" t="s">
        <v>111</v>
      </c>
      <c r="C47" s="68" t="s">
        <v>112</v>
      </c>
      <c r="D47" s="1"/>
      <c r="E47" s="1"/>
      <c r="F47" s="63"/>
      <c r="J47" s="66" t="s">
        <v>36</v>
      </c>
      <c r="K47" s="65" t="s">
        <v>113</v>
      </c>
      <c r="L47" s="68" t="s">
        <v>114</v>
      </c>
    </row>
    <row r="48" spans="1:12" ht="15.75" customHeight="1">
      <c r="A48" s="65" t="s">
        <v>6</v>
      </c>
      <c r="B48" s="69">
        <v>19</v>
      </c>
      <c r="C48" s="70">
        <v>109</v>
      </c>
      <c r="D48" s="1"/>
      <c r="E48" s="1"/>
      <c r="F48" s="63"/>
      <c r="J48" s="65" t="s">
        <v>6</v>
      </c>
      <c r="K48" s="69">
        <v>17</v>
      </c>
      <c r="L48" s="70">
        <v>135</v>
      </c>
    </row>
    <row r="49" spans="1:12" ht="15.75" customHeight="1">
      <c r="A49" s="71" t="s">
        <v>9</v>
      </c>
      <c r="B49" s="72">
        <v>58</v>
      </c>
      <c r="C49" s="73">
        <v>646</v>
      </c>
      <c r="D49" s="1"/>
      <c r="E49" s="1"/>
      <c r="F49" s="63"/>
      <c r="J49" s="71" t="s">
        <v>9</v>
      </c>
      <c r="K49" s="72">
        <v>49</v>
      </c>
      <c r="L49" s="73">
        <v>438</v>
      </c>
    </row>
    <row r="50" spans="1:12" ht="12.75">
      <c r="A50" s="74" t="s">
        <v>117</v>
      </c>
      <c r="B50" s="75">
        <v>77</v>
      </c>
      <c r="C50" s="76">
        <v>755</v>
      </c>
      <c r="D50" s="1"/>
      <c r="E50" s="1"/>
      <c r="F50" s="63"/>
      <c r="J50" s="74" t="s">
        <v>117</v>
      </c>
      <c r="K50" s="75">
        <v>66</v>
      </c>
      <c r="L50" s="76">
        <v>573</v>
      </c>
    </row>
    <row r="51" spans="1:12" ht="15.75" customHeight="1">
      <c r="B51" s="1"/>
      <c r="C51" s="1"/>
      <c r="D51" s="1"/>
      <c r="E51" s="1"/>
      <c r="F51" s="63"/>
    </row>
    <row r="52" spans="1:12" ht="15.75" customHeight="1">
      <c r="B52" s="1"/>
      <c r="C52" s="1"/>
      <c r="D52" s="1"/>
      <c r="E52" s="1"/>
      <c r="F52" s="63"/>
    </row>
    <row r="53" spans="1:12" ht="15.75" customHeight="1">
      <c r="B53" s="1"/>
      <c r="C53" s="1"/>
      <c r="D53" s="1"/>
      <c r="E53" s="1"/>
      <c r="F53" s="63"/>
    </row>
    <row r="54" spans="1:12" ht="15.75" customHeight="1">
      <c r="B54" s="1"/>
      <c r="C54" s="1"/>
      <c r="D54" s="1"/>
      <c r="E54" s="1"/>
      <c r="F54" s="63"/>
    </row>
    <row r="55" spans="1:12" ht="15.75" customHeight="1">
      <c r="B55" s="1"/>
      <c r="C55" s="1"/>
      <c r="D55" s="1"/>
      <c r="E55" s="1"/>
      <c r="F55" s="63"/>
    </row>
    <row r="56" spans="1:12" ht="15.75" customHeight="1">
      <c r="B56" s="1"/>
      <c r="C56" s="1"/>
      <c r="D56" s="1"/>
      <c r="E56" s="1"/>
      <c r="F56" s="63"/>
    </row>
    <row r="57" spans="1:12" ht="15.75" customHeight="1">
      <c r="B57" s="1"/>
      <c r="C57" s="1"/>
      <c r="D57" s="1"/>
      <c r="E57" s="1"/>
      <c r="F57" s="63"/>
    </row>
    <row r="58" spans="1:12" ht="12.75">
      <c r="A58" s="86" t="s">
        <v>42</v>
      </c>
      <c r="B58" s="87">
        <v>0</v>
      </c>
      <c r="C58" s="1"/>
      <c r="D58" s="1"/>
      <c r="E58" s="1"/>
      <c r="F58" s="63"/>
    </row>
    <row r="59" spans="1:12" ht="15.75" customHeight="1">
      <c r="B59" s="1"/>
      <c r="C59" s="1"/>
      <c r="D59" s="1"/>
      <c r="E59" s="1"/>
      <c r="F59" s="63"/>
    </row>
    <row r="60" spans="1:12" ht="15.75" customHeight="1">
      <c r="A60" s="65"/>
      <c r="B60" s="66" t="s">
        <v>116</v>
      </c>
      <c r="C60" s="77"/>
      <c r="D60" s="77"/>
      <c r="E60" s="67"/>
      <c r="F60" s="63"/>
    </row>
    <row r="61" spans="1:12" ht="15.75" customHeight="1">
      <c r="A61" s="66" t="s">
        <v>35</v>
      </c>
      <c r="B61" s="65" t="s">
        <v>113</v>
      </c>
      <c r="C61" s="78" t="s">
        <v>114</v>
      </c>
      <c r="D61" s="78" t="s">
        <v>14</v>
      </c>
      <c r="E61" s="68" t="s">
        <v>115</v>
      </c>
      <c r="F61" s="63"/>
    </row>
    <row r="62" spans="1:12" ht="15.75" customHeight="1">
      <c r="A62" s="65" t="s">
        <v>94</v>
      </c>
      <c r="B62" s="69">
        <v>1</v>
      </c>
      <c r="C62" s="79">
        <v>0</v>
      </c>
      <c r="D62" s="79">
        <v>3</v>
      </c>
      <c r="E62" s="70">
        <v>17</v>
      </c>
      <c r="F62" s="63"/>
    </row>
    <row r="63" spans="1:12" ht="15.75" customHeight="1">
      <c r="A63" s="71" t="s">
        <v>48</v>
      </c>
      <c r="B63" s="72">
        <v>0</v>
      </c>
      <c r="C63" s="80">
        <v>0</v>
      </c>
      <c r="D63" s="80">
        <v>0</v>
      </c>
      <c r="E63" s="73">
        <v>0</v>
      </c>
      <c r="F63" s="63"/>
    </row>
    <row r="64" spans="1:12" ht="15.75" customHeight="1">
      <c r="A64" s="71" t="s">
        <v>108</v>
      </c>
      <c r="B64" s="72">
        <v>0</v>
      </c>
      <c r="C64" s="80">
        <v>0</v>
      </c>
      <c r="D64" s="80">
        <v>1</v>
      </c>
      <c r="E64" s="73">
        <v>17</v>
      </c>
      <c r="F64" s="63"/>
    </row>
    <row r="65" spans="1:6" ht="15.75" customHeight="1">
      <c r="A65" s="71" t="s">
        <v>68</v>
      </c>
      <c r="B65" s="72">
        <v>1</v>
      </c>
      <c r="C65" s="80">
        <v>0</v>
      </c>
      <c r="D65" s="80">
        <v>5</v>
      </c>
      <c r="E65" s="73">
        <v>57</v>
      </c>
      <c r="F65" s="63"/>
    </row>
    <row r="66" spans="1:6" ht="15.75" customHeight="1">
      <c r="A66" s="71" t="s">
        <v>86</v>
      </c>
      <c r="B66" s="72">
        <v>0</v>
      </c>
      <c r="C66" s="80">
        <v>0</v>
      </c>
      <c r="D66" s="80">
        <v>6</v>
      </c>
      <c r="E66" s="73">
        <v>6</v>
      </c>
      <c r="F66" s="63"/>
    </row>
    <row r="67" spans="1:6" ht="15.75" customHeight="1">
      <c r="A67" s="71" t="s">
        <v>106</v>
      </c>
      <c r="B67" s="72">
        <v>0</v>
      </c>
      <c r="C67" s="80">
        <v>0</v>
      </c>
      <c r="D67" s="80">
        <v>0</v>
      </c>
      <c r="E67" s="73">
        <v>0</v>
      </c>
      <c r="F67" s="63"/>
    </row>
    <row r="68" spans="1:6" ht="15.75" customHeight="1">
      <c r="A68" s="71" t="s">
        <v>100</v>
      </c>
      <c r="B68" s="72">
        <v>0</v>
      </c>
      <c r="C68" s="80">
        <v>0</v>
      </c>
      <c r="D68" s="80">
        <v>0</v>
      </c>
      <c r="E68" s="73">
        <v>0</v>
      </c>
      <c r="F68" s="63"/>
    </row>
    <row r="69" spans="1:6" ht="15.75" customHeight="1">
      <c r="A69" s="74" t="s">
        <v>117</v>
      </c>
      <c r="B69" s="75">
        <v>2</v>
      </c>
      <c r="C69" s="81">
        <v>0</v>
      </c>
      <c r="D69" s="81">
        <v>15</v>
      </c>
      <c r="E69" s="76">
        <v>97</v>
      </c>
      <c r="F69" s="63"/>
    </row>
    <row r="70" spans="1:6" ht="15.75" customHeight="1">
      <c r="F70" s="63"/>
    </row>
    <row r="71" spans="1:6" ht="15.75" customHeight="1">
      <c r="B71" s="1"/>
      <c r="C71" s="1"/>
      <c r="D71" s="1"/>
      <c r="E71" s="1"/>
      <c r="F71" s="63"/>
    </row>
    <row r="72" spans="1:6" ht="12.75">
      <c r="A72" s="86" t="s">
        <v>42</v>
      </c>
      <c r="B72" s="87">
        <v>0</v>
      </c>
      <c r="C72" s="1"/>
      <c r="D72" s="1"/>
      <c r="E72" s="1"/>
      <c r="F72" s="63"/>
    </row>
    <row r="73" spans="1:6" ht="15.75" customHeight="1">
      <c r="B73" s="1"/>
      <c r="C73" s="1"/>
      <c r="D73" s="1"/>
      <c r="E73" s="1"/>
      <c r="F73" s="63"/>
    </row>
    <row r="74" spans="1:6" ht="15.75" customHeight="1">
      <c r="A74" s="65"/>
      <c r="B74" s="66" t="s">
        <v>116</v>
      </c>
      <c r="C74" s="77"/>
      <c r="D74" s="77"/>
      <c r="E74" s="67"/>
      <c r="F74" s="63"/>
    </row>
    <row r="75" spans="1:6" ht="15.75" customHeight="1">
      <c r="A75" s="66" t="s">
        <v>35</v>
      </c>
      <c r="B75" s="65" t="s">
        <v>113</v>
      </c>
      <c r="C75" s="78" t="s">
        <v>114</v>
      </c>
      <c r="D75" s="78" t="s">
        <v>14</v>
      </c>
      <c r="E75" s="68" t="s">
        <v>115</v>
      </c>
      <c r="F75" s="63"/>
    </row>
    <row r="76" spans="1:6" ht="15.75" customHeight="1">
      <c r="A76" s="65" t="s">
        <v>94</v>
      </c>
      <c r="B76" s="69">
        <v>1</v>
      </c>
      <c r="C76" s="79">
        <v>0</v>
      </c>
      <c r="D76" s="79">
        <v>3</v>
      </c>
      <c r="E76" s="70">
        <v>17</v>
      </c>
      <c r="F76" s="63"/>
    </row>
    <row r="77" spans="1:6" ht="15.75" customHeight="1">
      <c r="A77" s="71" t="s">
        <v>48</v>
      </c>
      <c r="B77" s="72">
        <v>0</v>
      </c>
      <c r="C77" s="80">
        <v>0</v>
      </c>
      <c r="D77" s="80">
        <v>0</v>
      </c>
      <c r="E77" s="73">
        <v>0</v>
      </c>
      <c r="F77" s="63"/>
    </row>
    <row r="78" spans="1:6" ht="15.75" customHeight="1">
      <c r="A78" s="71" t="s">
        <v>108</v>
      </c>
      <c r="B78" s="72">
        <v>0</v>
      </c>
      <c r="C78" s="80">
        <v>0</v>
      </c>
      <c r="D78" s="80">
        <v>1</v>
      </c>
      <c r="E78" s="73">
        <v>17</v>
      </c>
      <c r="F78" s="63"/>
    </row>
    <row r="79" spans="1:6" ht="15.75" customHeight="1">
      <c r="A79" s="71" t="s">
        <v>68</v>
      </c>
      <c r="B79" s="72">
        <v>1</v>
      </c>
      <c r="C79" s="80">
        <v>0</v>
      </c>
      <c r="D79" s="80">
        <v>5</v>
      </c>
      <c r="E79" s="73">
        <v>57</v>
      </c>
      <c r="F79" s="63"/>
    </row>
    <row r="80" spans="1:6" ht="15.75" customHeight="1">
      <c r="A80" s="71" t="s">
        <v>86</v>
      </c>
      <c r="B80" s="72">
        <v>0</v>
      </c>
      <c r="C80" s="80">
        <v>0</v>
      </c>
      <c r="D80" s="80">
        <v>6</v>
      </c>
      <c r="E80" s="73">
        <v>6</v>
      </c>
      <c r="F80" s="63"/>
    </row>
    <row r="81" spans="1:6" ht="15.75" customHeight="1">
      <c r="A81" s="71" t="s">
        <v>106</v>
      </c>
      <c r="B81" s="72">
        <v>0</v>
      </c>
      <c r="C81" s="80">
        <v>0</v>
      </c>
      <c r="D81" s="80">
        <v>0</v>
      </c>
      <c r="E81" s="73">
        <v>0</v>
      </c>
      <c r="F81" s="63"/>
    </row>
    <row r="82" spans="1:6" ht="15.75" customHeight="1">
      <c r="A82" s="71" t="s">
        <v>100</v>
      </c>
      <c r="B82" s="72">
        <v>0</v>
      </c>
      <c r="C82" s="80">
        <v>0</v>
      </c>
      <c r="D82" s="80">
        <v>0</v>
      </c>
      <c r="E82" s="73">
        <v>0</v>
      </c>
      <c r="F82" s="63"/>
    </row>
    <row r="83" spans="1:6" ht="15.75" customHeight="1">
      <c r="A83" s="74" t="s">
        <v>117</v>
      </c>
      <c r="B83" s="75">
        <v>2</v>
      </c>
      <c r="C83" s="81">
        <v>0</v>
      </c>
      <c r="D83" s="81">
        <v>15</v>
      </c>
      <c r="E83" s="76">
        <v>97</v>
      </c>
      <c r="F83" s="63"/>
    </row>
    <row r="84" spans="1:6" ht="15.75" customHeight="1">
      <c r="F84" s="63"/>
    </row>
    <row r="85" spans="1:6" ht="15.75" customHeight="1">
      <c r="B85" s="1"/>
      <c r="C85" s="1"/>
      <c r="D85" s="1"/>
      <c r="E85" s="1"/>
      <c r="F85" s="63"/>
    </row>
    <row r="86" spans="1:6" ht="15.75" customHeight="1">
      <c r="B86" s="1"/>
      <c r="C86" s="1"/>
      <c r="D86" s="1"/>
      <c r="E86" s="1"/>
      <c r="F86" s="63"/>
    </row>
    <row r="87" spans="1:6" ht="15.75" customHeight="1">
      <c r="B87" s="1"/>
      <c r="C87" s="1"/>
      <c r="D87" s="1"/>
      <c r="E87" s="1"/>
      <c r="F87" s="63"/>
    </row>
    <row r="88" spans="1:6" ht="15.75" customHeight="1">
      <c r="B88" s="1"/>
      <c r="C88" s="1"/>
      <c r="D88" s="1"/>
      <c r="E88" s="1"/>
      <c r="F88" s="63"/>
    </row>
    <row r="89" spans="1:6" ht="15.75" customHeight="1">
      <c r="B89" s="1"/>
      <c r="C89" s="1"/>
      <c r="D89" s="1"/>
      <c r="E89" s="1"/>
      <c r="F89" s="63"/>
    </row>
    <row r="90" spans="1:6" ht="15.75" customHeight="1">
      <c r="B90" s="1"/>
      <c r="C90" s="1"/>
      <c r="D90" s="1"/>
      <c r="E90" s="1"/>
      <c r="F90" s="63"/>
    </row>
    <row r="91" spans="1:6" ht="15.75" customHeight="1">
      <c r="B91" s="1"/>
      <c r="C91" s="1"/>
      <c r="D91" s="1"/>
      <c r="E91" s="1"/>
      <c r="F91" s="63"/>
    </row>
    <row r="92" spans="1:6" ht="15.75" customHeight="1">
      <c r="B92" s="1"/>
      <c r="C92" s="1"/>
      <c r="D92" s="1"/>
      <c r="E92" s="1"/>
      <c r="F92" s="63"/>
    </row>
    <row r="93" spans="1:6" ht="15.75" customHeight="1">
      <c r="B93" s="1"/>
      <c r="C93" s="1"/>
      <c r="D93" s="1"/>
      <c r="E93" s="1"/>
      <c r="F93" s="63"/>
    </row>
    <row r="94" spans="1:6" ht="15.75" customHeight="1">
      <c r="B94" s="1"/>
      <c r="C94" s="1"/>
      <c r="D94" s="1"/>
      <c r="E94" s="1"/>
      <c r="F94" s="63"/>
    </row>
    <row r="95" spans="1:6" ht="15.75" customHeight="1">
      <c r="B95" s="1"/>
      <c r="C95" s="1"/>
      <c r="D95" s="1"/>
      <c r="E95" s="1"/>
      <c r="F95" s="63"/>
    </row>
    <row r="96" spans="1:6" ht="15.75" customHeight="1">
      <c r="B96" s="1"/>
      <c r="C96" s="1"/>
      <c r="D96" s="1"/>
      <c r="E96" s="1"/>
      <c r="F96" s="63"/>
    </row>
    <row r="97" spans="2:6" ht="15.75" customHeight="1">
      <c r="B97" s="1"/>
      <c r="C97" s="1"/>
      <c r="D97" s="1"/>
      <c r="E97" s="1"/>
      <c r="F97" s="63"/>
    </row>
    <row r="98" spans="2:6" ht="15.75" customHeight="1">
      <c r="B98" s="1"/>
      <c r="C98" s="1"/>
      <c r="D98" s="1"/>
      <c r="E98" s="1"/>
      <c r="F98" s="63"/>
    </row>
    <row r="99" spans="2:6" ht="15.75" customHeight="1">
      <c r="B99" s="1"/>
      <c r="C99" s="1"/>
      <c r="D99" s="1"/>
      <c r="E99" s="1"/>
      <c r="F99" s="63"/>
    </row>
    <row r="100" spans="2:6" ht="15.75" customHeight="1">
      <c r="B100" s="1"/>
      <c r="C100" s="1"/>
      <c r="D100" s="1"/>
      <c r="E100" s="1"/>
      <c r="F100" s="63"/>
    </row>
    <row r="101" spans="2:6" ht="15.75" customHeight="1">
      <c r="B101" s="1"/>
      <c r="C101" s="1"/>
      <c r="D101" s="1"/>
      <c r="E101" s="1"/>
      <c r="F101" s="63"/>
    </row>
    <row r="102" spans="2:6" ht="15.75" customHeight="1">
      <c r="B102" s="1"/>
      <c r="C102" s="1"/>
      <c r="D102" s="1"/>
      <c r="E102" s="1"/>
      <c r="F102" s="63"/>
    </row>
    <row r="103" spans="2:6" ht="15.75" customHeight="1">
      <c r="B103" s="1"/>
      <c r="C103" s="1"/>
      <c r="D103" s="1"/>
      <c r="E103" s="1"/>
      <c r="F103" s="63"/>
    </row>
    <row r="104" spans="2:6" ht="15.75" customHeight="1">
      <c r="B104" s="1"/>
      <c r="C104" s="1"/>
      <c r="D104" s="1"/>
      <c r="E104" s="1"/>
      <c r="F104" s="63"/>
    </row>
    <row r="105" spans="2:6" ht="15.75" customHeight="1">
      <c r="B105" s="1"/>
      <c r="C105" s="1"/>
      <c r="D105" s="1"/>
      <c r="E105" s="1"/>
      <c r="F105" s="63"/>
    </row>
    <row r="106" spans="2:6" ht="15.75" customHeight="1">
      <c r="B106" s="1"/>
      <c r="C106" s="1"/>
      <c r="D106" s="1"/>
      <c r="E106" s="1"/>
      <c r="F106" s="63"/>
    </row>
    <row r="107" spans="2:6" ht="15.75" customHeight="1">
      <c r="B107" s="1"/>
      <c r="C107" s="1"/>
      <c r="D107" s="1"/>
      <c r="E107" s="1"/>
      <c r="F107" s="63"/>
    </row>
    <row r="108" spans="2:6" ht="15.75" customHeight="1">
      <c r="B108" s="1"/>
      <c r="C108" s="1"/>
      <c r="D108" s="1"/>
      <c r="E108" s="1"/>
      <c r="F108" s="63"/>
    </row>
    <row r="109" spans="2:6" ht="15.75" customHeight="1">
      <c r="B109" s="1"/>
      <c r="C109" s="1"/>
      <c r="D109" s="1"/>
      <c r="E109" s="1"/>
      <c r="F109" s="63"/>
    </row>
    <row r="110" spans="2:6" ht="15.75" customHeight="1">
      <c r="B110" s="1"/>
      <c r="C110" s="1"/>
      <c r="D110" s="1"/>
      <c r="E110" s="1"/>
      <c r="F110" s="63"/>
    </row>
    <row r="111" spans="2:6" ht="15.75" customHeight="1">
      <c r="B111" s="1"/>
      <c r="C111" s="1"/>
      <c r="D111" s="1"/>
      <c r="E111" s="1"/>
      <c r="F111" s="63"/>
    </row>
    <row r="112" spans="2:6" ht="15.75" customHeight="1">
      <c r="B112" s="1"/>
      <c r="C112" s="1"/>
      <c r="D112" s="1"/>
      <c r="E112" s="1"/>
      <c r="F112" s="63"/>
    </row>
    <row r="113" spans="2:6" ht="15.75" customHeight="1">
      <c r="B113" s="1"/>
      <c r="C113" s="1"/>
      <c r="D113" s="1"/>
      <c r="E113" s="1"/>
      <c r="F113" s="63"/>
    </row>
    <row r="114" spans="2:6" ht="15.75" customHeight="1">
      <c r="B114" s="1"/>
      <c r="C114" s="1"/>
      <c r="D114" s="1"/>
      <c r="E114" s="1"/>
      <c r="F114" s="63"/>
    </row>
    <row r="115" spans="2:6" ht="15.75" customHeight="1">
      <c r="B115" s="1"/>
      <c r="C115" s="1"/>
      <c r="D115" s="1"/>
      <c r="E115" s="1"/>
      <c r="F115" s="63"/>
    </row>
    <row r="116" spans="2:6" ht="15.75" customHeight="1">
      <c r="B116" s="1"/>
      <c r="C116" s="1"/>
      <c r="D116" s="1"/>
      <c r="E116" s="1"/>
      <c r="F116" s="63"/>
    </row>
    <row r="117" spans="2:6" ht="15.75" customHeight="1">
      <c r="B117" s="1"/>
      <c r="C117" s="1"/>
      <c r="D117" s="1"/>
      <c r="E117" s="1"/>
      <c r="F117" s="63"/>
    </row>
    <row r="118" spans="2:6" ht="15.75" customHeight="1">
      <c r="B118" s="1"/>
      <c r="C118" s="1"/>
      <c r="D118" s="1"/>
      <c r="E118" s="1"/>
      <c r="F118" s="63"/>
    </row>
    <row r="119" spans="2:6" ht="15.75" customHeight="1">
      <c r="B119" s="1"/>
      <c r="C119" s="1"/>
      <c r="D119" s="1"/>
      <c r="E119" s="1"/>
      <c r="F119" s="63"/>
    </row>
    <row r="120" spans="2:6" ht="15.75" customHeight="1">
      <c r="B120" s="1"/>
      <c r="C120" s="1"/>
      <c r="D120" s="1"/>
      <c r="E120" s="1"/>
      <c r="F120" s="63"/>
    </row>
    <row r="121" spans="2:6" ht="15.75" customHeight="1">
      <c r="B121" s="1"/>
      <c r="C121" s="1"/>
      <c r="D121" s="1"/>
      <c r="E121" s="1"/>
      <c r="F121" s="63"/>
    </row>
    <row r="122" spans="2:6" ht="15.75" customHeight="1">
      <c r="B122" s="1"/>
      <c r="C122" s="1"/>
      <c r="D122" s="1"/>
      <c r="E122" s="1"/>
      <c r="F122" s="63"/>
    </row>
    <row r="123" spans="2:6" ht="15.75" customHeight="1">
      <c r="B123" s="1"/>
      <c r="C123" s="1"/>
      <c r="D123" s="1"/>
      <c r="E123" s="1"/>
      <c r="F123" s="63"/>
    </row>
    <row r="124" spans="2:6" ht="15.75" customHeight="1">
      <c r="B124" s="1"/>
      <c r="C124" s="1"/>
      <c r="D124" s="1"/>
      <c r="E124" s="1"/>
      <c r="F124" s="63"/>
    </row>
    <row r="125" spans="2:6" ht="15.75" customHeight="1">
      <c r="B125" s="1"/>
      <c r="C125" s="1"/>
      <c r="D125" s="1"/>
      <c r="E125" s="1"/>
      <c r="F125" s="63"/>
    </row>
    <row r="126" spans="2:6" ht="15.75" customHeight="1">
      <c r="B126" s="1"/>
      <c r="C126" s="1"/>
      <c r="D126" s="1"/>
      <c r="E126" s="1"/>
      <c r="F126" s="63"/>
    </row>
    <row r="127" spans="2:6" ht="15.75" customHeight="1">
      <c r="B127" s="1"/>
      <c r="C127" s="1"/>
      <c r="D127" s="1"/>
      <c r="E127" s="1"/>
      <c r="F127" s="63"/>
    </row>
    <row r="128" spans="2:6" ht="15.75" customHeight="1">
      <c r="B128" s="1"/>
      <c r="C128" s="1"/>
      <c r="D128" s="1"/>
      <c r="E128" s="1"/>
      <c r="F128" s="63"/>
    </row>
    <row r="129" spans="2:6" ht="15.75" customHeight="1">
      <c r="B129" s="1"/>
      <c r="C129" s="1"/>
      <c r="D129" s="1"/>
      <c r="E129" s="1"/>
      <c r="F129" s="63"/>
    </row>
    <row r="130" spans="2:6" ht="15.75" customHeight="1">
      <c r="B130" s="1"/>
      <c r="C130" s="1"/>
      <c r="D130" s="1"/>
      <c r="E130" s="1"/>
      <c r="F130" s="63"/>
    </row>
    <row r="131" spans="2:6" ht="15.75" customHeight="1">
      <c r="B131" s="1"/>
      <c r="C131" s="1"/>
      <c r="D131" s="1"/>
      <c r="E131" s="1"/>
      <c r="F131" s="63"/>
    </row>
    <row r="132" spans="2:6" ht="15.75" customHeight="1">
      <c r="B132" s="1"/>
      <c r="C132" s="1"/>
      <c r="D132" s="1"/>
      <c r="E132" s="1"/>
      <c r="F132" s="63"/>
    </row>
    <row r="133" spans="2:6" ht="15.75" customHeight="1">
      <c r="B133" s="1"/>
      <c r="C133" s="1"/>
      <c r="D133" s="1"/>
      <c r="E133" s="1"/>
      <c r="F133" s="63"/>
    </row>
    <row r="134" spans="2:6" ht="15.75" customHeight="1">
      <c r="B134" s="1"/>
      <c r="C134" s="1"/>
      <c r="D134" s="1"/>
      <c r="E134" s="1"/>
      <c r="F134" s="63"/>
    </row>
    <row r="135" spans="2:6" ht="15.75" customHeight="1">
      <c r="B135" s="1"/>
      <c r="C135" s="1"/>
      <c r="D135" s="1"/>
      <c r="E135" s="1"/>
      <c r="F135" s="63"/>
    </row>
    <row r="136" spans="2:6" ht="15.75" customHeight="1">
      <c r="B136" s="1"/>
      <c r="C136" s="1"/>
      <c r="D136" s="1"/>
      <c r="E136" s="1"/>
      <c r="F136" s="63"/>
    </row>
    <row r="137" spans="2:6" ht="15.75" customHeight="1">
      <c r="B137" s="1"/>
      <c r="C137" s="1"/>
      <c r="D137" s="1"/>
      <c r="E137" s="1"/>
      <c r="F137" s="63"/>
    </row>
    <row r="138" spans="2:6" ht="15.75" customHeight="1">
      <c r="B138" s="1"/>
      <c r="C138" s="1"/>
      <c r="D138" s="1"/>
      <c r="E138" s="1"/>
      <c r="F138" s="63"/>
    </row>
    <row r="139" spans="2:6" ht="15.75" customHeight="1">
      <c r="B139" s="1"/>
      <c r="C139" s="1"/>
      <c r="D139" s="1"/>
      <c r="E139" s="1"/>
      <c r="F139" s="63"/>
    </row>
    <row r="140" spans="2:6" ht="15.75" customHeight="1">
      <c r="B140" s="1"/>
      <c r="C140" s="1"/>
      <c r="D140" s="1"/>
      <c r="E140" s="1"/>
      <c r="F140" s="63"/>
    </row>
    <row r="141" spans="2:6" ht="15.75" customHeight="1">
      <c r="B141" s="1"/>
      <c r="C141" s="1"/>
      <c r="D141" s="1"/>
      <c r="E141" s="1"/>
      <c r="F141" s="63"/>
    </row>
    <row r="142" spans="2:6" ht="15.75" customHeight="1">
      <c r="B142" s="1"/>
      <c r="C142" s="1"/>
      <c r="D142" s="1"/>
      <c r="E142" s="1"/>
      <c r="F142" s="63"/>
    </row>
    <row r="143" spans="2:6" ht="15.75" customHeight="1">
      <c r="B143" s="1"/>
      <c r="C143" s="1"/>
      <c r="D143" s="1"/>
      <c r="E143" s="1"/>
      <c r="F143" s="63"/>
    </row>
    <row r="144" spans="2:6" ht="15.75" customHeight="1">
      <c r="B144" s="1"/>
      <c r="C144" s="1"/>
      <c r="D144" s="1"/>
      <c r="E144" s="1"/>
      <c r="F144" s="63"/>
    </row>
    <row r="145" spans="2:6" ht="15.75" customHeight="1">
      <c r="B145" s="1"/>
      <c r="C145" s="1"/>
      <c r="D145" s="1"/>
      <c r="E145" s="1"/>
      <c r="F145" s="63"/>
    </row>
    <row r="146" spans="2:6" ht="15.75" customHeight="1">
      <c r="B146" s="1"/>
      <c r="C146" s="1"/>
      <c r="D146" s="1"/>
      <c r="E146" s="1"/>
      <c r="F146" s="63"/>
    </row>
    <row r="147" spans="2:6" ht="15.75" customHeight="1">
      <c r="B147" s="1"/>
      <c r="C147" s="1"/>
      <c r="D147" s="1"/>
      <c r="E147" s="1"/>
      <c r="F147" s="63"/>
    </row>
    <row r="148" spans="2:6" ht="15.75" customHeight="1">
      <c r="B148" s="1"/>
      <c r="C148" s="1"/>
      <c r="D148" s="1"/>
      <c r="E148" s="1"/>
      <c r="F148" s="63"/>
    </row>
    <row r="149" spans="2:6" ht="15.75" customHeight="1">
      <c r="B149" s="1"/>
      <c r="C149" s="1"/>
      <c r="D149" s="1"/>
      <c r="E149" s="1"/>
      <c r="F149" s="63"/>
    </row>
    <row r="150" spans="2:6" ht="15.75" customHeight="1">
      <c r="B150" s="1"/>
      <c r="C150" s="1"/>
      <c r="D150" s="1"/>
      <c r="E150" s="1"/>
      <c r="F150" s="63"/>
    </row>
    <row r="151" spans="2:6" ht="15.75" customHeight="1">
      <c r="B151" s="1"/>
      <c r="C151" s="1"/>
      <c r="D151" s="1"/>
      <c r="E151" s="1"/>
      <c r="F151" s="63"/>
    </row>
    <row r="152" spans="2:6" ht="15.75" customHeight="1">
      <c r="B152" s="1"/>
      <c r="C152" s="1"/>
      <c r="D152" s="1"/>
      <c r="E152" s="1"/>
      <c r="F152" s="63"/>
    </row>
    <row r="153" spans="2:6" ht="15.75" customHeight="1">
      <c r="B153" s="1"/>
      <c r="C153" s="1"/>
      <c r="D153" s="1"/>
      <c r="E153" s="1"/>
      <c r="F153" s="63"/>
    </row>
    <row r="154" spans="2:6" ht="15.75" customHeight="1">
      <c r="B154" s="1"/>
      <c r="C154" s="1"/>
      <c r="D154" s="1"/>
      <c r="E154" s="1"/>
      <c r="F154" s="63"/>
    </row>
    <row r="155" spans="2:6" ht="15.75" customHeight="1">
      <c r="B155" s="1"/>
      <c r="C155" s="1"/>
      <c r="D155" s="1"/>
      <c r="E155" s="1"/>
      <c r="F155" s="63"/>
    </row>
    <row r="156" spans="2:6" ht="15.75" customHeight="1">
      <c r="B156" s="1"/>
      <c r="C156" s="1"/>
      <c r="D156" s="1"/>
      <c r="E156" s="1"/>
      <c r="F156" s="63"/>
    </row>
    <row r="157" spans="2:6" ht="15.75" customHeight="1">
      <c r="B157" s="1"/>
      <c r="C157" s="1"/>
      <c r="D157" s="1"/>
      <c r="E157" s="1"/>
      <c r="F157" s="63"/>
    </row>
    <row r="158" spans="2:6" ht="15.75" customHeight="1">
      <c r="B158" s="1"/>
      <c r="C158" s="1"/>
      <c r="D158" s="1"/>
      <c r="E158" s="1"/>
      <c r="F158" s="63"/>
    </row>
    <row r="159" spans="2:6" ht="15.75" customHeight="1">
      <c r="B159" s="1"/>
      <c r="C159" s="1"/>
      <c r="D159" s="1"/>
      <c r="E159" s="1"/>
      <c r="F159" s="63"/>
    </row>
    <row r="160" spans="2:6" ht="15.75" customHeight="1">
      <c r="B160" s="1"/>
      <c r="C160" s="1"/>
      <c r="D160" s="1"/>
      <c r="E160" s="1"/>
      <c r="F160" s="63"/>
    </row>
    <row r="161" spans="2:6" ht="15.75" customHeight="1">
      <c r="B161" s="1"/>
      <c r="C161" s="1"/>
      <c r="D161" s="1"/>
      <c r="E161" s="1"/>
      <c r="F161" s="63"/>
    </row>
    <row r="162" spans="2:6" ht="15.75" customHeight="1">
      <c r="B162" s="1"/>
      <c r="C162" s="1"/>
      <c r="D162" s="1"/>
      <c r="E162" s="1"/>
      <c r="F162" s="63"/>
    </row>
    <row r="163" spans="2:6" ht="15.75" customHeight="1">
      <c r="B163" s="1"/>
      <c r="C163" s="1"/>
      <c r="D163" s="1"/>
      <c r="E163" s="1"/>
      <c r="F163" s="63"/>
    </row>
    <row r="164" spans="2:6" ht="15.75" customHeight="1">
      <c r="B164" s="1"/>
      <c r="C164" s="1"/>
      <c r="D164" s="1"/>
      <c r="E164" s="1"/>
      <c r="F164" s="63"/>
    </row>
    <row r="165" spans="2:6" ht="15.75" customHeight="1">
      <c r="B165" s="1"/>
      <c r="C165" s="1"/>
      <c r="D165" s="1"/>
      <c r="E165" s="1"/>
      <c r="F165" s="63"/>
    </row>
    <row r="166" spans="2:6" ht="15.75" customHeight="1">
      <c r="B166" s="1"/>
      <c r="C166" s="1"/>
      <c r="D166" s="1"/>
      <c r="E166" s="1"/>
      <c r="F166" s="63"/>
    </row>
    <row r="167" spans="2:6" ht="15.75" customHeight="1">
      <c r="B167" s="1"/>
      <c r="C167" s="1"/>
      <c r="D167" s="1"/>
      <c r="E167" s="1"/>
      <c r="F167" s="63"/>
    </row>
    <row r="168" spans="2:6" ht="15.75" customHeight="1">
      <c r="B168" s="1"/>
      <c r="C168" s="1"/>
      <c r="D168" s="1"/>
      <c r="E168" s="1"/>
      <c r="F168" s="63"/>
    </row>
    <row r="169" spans="2:6" ht="15.75" customHeight="1">
      <c r="B169" s="1"/>
      <c r="C169" s="1"/>
      <c r="D169" s="1"/>
      <c r="E169" s="1"/>
      <c r="F169" s="63"/>
    </row>
    <row r="170" spans="2:6" ht="15.75" customHeight="1">
      <c r="B170" s="1"/>
      <c r="C170" s="1"/>
      <c r="D170" s="1"/>
      <c r="E170" s="1"/>
      <c r="F170" s="63"/>
    </row>
    <row r="171" spans="2:6" ht="15.75" customHeight="1">
      <c r="B171" s="1"/>
      <c r="C171" s="1"/>
      <c r="D171" s="1"/>
      <c r="E171" s="1"/>
      <c r="F171" s="63"/>
    </row>
    <row r="172" spans="2:6" ht="15.75" customHeight="1">
      <c r="B172" s="1"/>
      <c r="C172" s="1"/>
      <c r="D172" s="1"/>
      <c r="E172" s="1"/>
      <c r="F172" s="63"/>
    </row>
    <row r="173" spans="2:6" ht="15.75" customHeight="1">
      <c r="B173" s="1"/>
      <c r="C173" s="1"/>
      <c r="D173" s="1"/>
      <c r="E173" s="1"/>
      <c r="F173" s="63"/>
    </row>
    <row r="174" spans="2:6" ht="15.75" customHeight="1">
      <c r="B174" s="1"/>
      <c r="C174" s="1"/>
      <c r="D174" s="1"/>
      <c r="E174" s="1"/>
      <c r="F174" s="63"/>
    </row>
    <row r="175" spans="2:6" ht="15.75" customHeight="1">
      <c r="B175" s="1"/>
      <c r="C175" s="1"/>
      <c r="D175" s="1"/>
      <c r="E175" s="1"/>
      <c r="F175" s="63"/>
    </row>
    <row r="176" spans="2:6" ht="15.75" customHeight="1">
      <c r="B176" s="1"/>
      <c r="C176" s="1"/>
      <c r="D176" s="1"/>
      <c r="E176" s="1"/>
      <c r="F176" s="63"/>
    </row>
    <row r="177" spans="2:6" ht="15.75" customHeight="1">
      <c r="B177" s="1"/>
      <c r="C177" s="1"/>
      <c r="D177" s="1"/>
      <c r="E177" s="1"/>
      <c r="F177" s="63"/>
    </row>
    <row r="178" spans="2:6" ht="15.75" customHeight="1">
      <c r="B178" s="1"/>
      <c r="C178" s="1"/>
      <c r="D178" s="1"/>
      <c r="E178" s="1"/>
      <c r="F178" s="63"/>
    </row>
    <row r="179" spans="2:6" ht="15.75" customHeight="1">
      <c r="B179" s="1"/>
      <c r="C179" s="1"/>
      <c r="D179" s="1"/>
      <c r="E179" s="1"/>
      <c r="F179" s="63"/>
    </row>
    <row r="180" spans="2:6" ht="15.75" customHeight="1">
      <c r="B180" s="1"/>
      <c r="C180" s="1"/>
      <c r="D180" s="1"/>
      <c r="E180" s="1"/>
      <c r="F180" s="63"/>
    </row>
    <row r="181" spans="2:6" ht="15.75" customHeight="1">
      <c r="B181" s="1"/>
      <c r="C181" s="1"/>
      <c r="D181" s="1"/>
      <c r="E181" s="1"/>
      <c r="F181" s="63"/>
    </row>
    <row r="182" spans="2:6" ht="15.75" customHeight="1">
      <c r="B182" s="1"/>
      <c r="C182" s="1"/>
      <c r="D182" s="1"/>
      <c r="E182" s="1"/>
      <c r="F182" s="63"/>
    </row>
    <row r="183" spans="2:6" ht="15.75" customHeight="1">
      <c r="B183" s="1"/>
      <c r="C183" s="1"/>
      <c r="D183" s="1"/>
      <c r="E183" s="1"/>
      <c r="F183" s="63"/>
    </row>
    <row r="184" spans="2:6" ht="15.75" customHeight="1">
      <c r="B184" s="1"/>
      <c r="C184" s="1"/>
      <c r="D184" s="1"/>
      <c r="E184" s="1"/>
      <c r="F184" s="63"/>
    </row>
    <row r="185" spans="2:6" ht="15.75" customHeight="1">
      <c r="B185" s="1"/>
      <c r="C185" s="1"/>
      <c r="D185" s="1"/>
      <c r="E185" s="1"/>
      <c r="F185" s="63"/>
    </row>
    <row r="186" spans="2:6" ht="15.75" customHeight="1">
      <c r="B186" s="1"/>
      <c r="C186" s="1"/>
      <c r="D186" s="1"/>
      <c r="E186" s="1"/>
      <c r="F186" s="63"/>
    </row>
    <row r="187" spans="2:6" ht="15.75" customHeight="1">
      <c r="B187" s="1"/>
      <c r="C187" s="1"/>
      <c r="D187" s="1"/>
      <c r="E187" s="1"/>
      <c r="F187" s="63"/>
    </row>
    <row r="188" spans="2:6" ht="15.75" customHeight="1">
      <c r="B188" s="1"/>
      <c r="C188" s="1"/>
      <c r="D188" s="1"/>
      <c r="E188" s="1"/>
      <c r="F188" s="63"/>
    </row>
    <row r="189" spans="2:6" ht="15.75" customHeight="1">
      <c r="B189" s="1"/>
      <c r="C189" s="1"/>
      <c r="D189" s="1"/>
      <c r="E189" s="1"/>
      <c r="F189" s="63"/>
    </row>
    <row r="190" spans="2:6" ht="15.75" customHeight="1">
      <c r="B190" s="1"/>
      <c r="C190" s="1"/>
      <c r="D190" s="1"/>
      <c r="E190" s="1"/>
      <c r="F190" s="63"/>
    </row>
    <row r="191" spans="2:6" ht="15.75" customHeight="1">
      <c r="B191" s="1"/>
      <c r="C191" s="1"/>
      <c r="D191" s="1"/>
      <c r="E191" s="1"/>
      <c r="F191" s="63"/>
    </row>
    <row r="192" spans="2:6" ht="15.75" customHeight="1">
      <c r="B192" s="1"/>
      <c r="C192" s="1"/>
      <c r="D192" s="1"/>
      <c r="E192" s="1"/>
      <c r="F192" s="63"/>
    </row>
    <row r="193" spans="2:6" ht="15.75" customHeight="1">
      <c r="B193" s="1"/>
      <c r="C193" s="1"/>
      <c r="D193" s="1"/>
      <c r="E193" s="1"/>
      <c r="F193" s="63"/>
    </row>
    <row r="194" spans="2:6" ht="15.75" customHeight="1">
      <c r="B194" s="1"/>
      <c r="C194" s="1"/>
      <c r="D194" s="1"/>
      <c r="E194" s="1"/>
      <c r="F194" s="63"/>
    </row>
    <row r="195" spans="2:6" ht="15.75" customHeight="1">
      <c r="B195" s="1"/>
      <c r="C195" s="1"/>
      <c r="D195" s="1"/>
      <c r="E195" s="1"/>
      <c r="F195" s="63"/>
    </row>
    <row r="196" spans="2:6" ht="15.75" customHeight="1">
      <c r="B196" s="1"/>
      <c r="C196" s="1"/>
      <c r="D196" s="1"/>
      <c r="E196" s="1"/>
      <c r="F196" s="63"/>
    </row>
    <row r="197" spans="2:6" ht="15.75" customHeight="1">
      <c r="B197" s="1"/>
      <c r="C197" s="1"/>
      <c r="D197" s="1"/>
      <c r="E197" s="1"/>
      <c r="F197" s="63"/>
    </row>
    <row r="198" spans="2:6" ht="15.75" customHeight="1">
      <c r="B198" s="1"/>
      <c r="C198" s="1"/>
      <c r="D198" s="1"/>
      <c r="E198" s="1"/>
      <c r="F198" s="63"/>
    </row>
    <row r="199" spans="2:6" ht="15.75" customHeight="1">
      <c r="B199" s="1"/>
      <c r="C199" s="1"/>
      <c r="D199" s="1"/>
      <c r="E199" s="1"/>
      <c r="F199" s="63"/>
    </row>
    <row r="200" spans="2:6" ht="15.75" customHeight="1">
      <c r="B200" s="1"/>
      <c r="C200" s="1"/>
      <c r="D200" s="1"/>
      <c r="E200" s="1"/>
      <c r="F200" s="63"/>
    </row>
    <row r="201" spans="2:6" ht="15.75" customHeight="1">
      <c r="B201" s="1"/>
      <c r="C201" s="1"/>
      <c r="D201" s="1"/>
      <c r="E201" s="1"/>
      <c r="F201" s="63"/>
    </row>
    <row r="202" spans="2:6" ht="15.75" customHeight="1">
      <c r="B202" s="1"/>
      <c r="C202" s="1"/>
      <c r="D202" s="1"/>
      <c r="E202" s="1"/>
      <c r="F202" s="63"/>
    </row>
    <row r="203" spans="2:6" ht="15.75" customHeight="1">
      <c r="B203" s="1"/>
      <c r="C203" s="1"/>
      <c r="D203" s="1"/>
      <c r="E203" s="1"/>
      <c r="F203" s="63"/>
    </row>
    <row r="204" spans="2:6" ht="15.75" customHeight="1">
      <c r="B204" s="1"/>
      <c r="C204" s="1"/>
      <c r="D204" s="1"/>
      <c r="E204" s="1"/>
      <c r="F204" s="63"/>
    </row>
    <row r="205" spans="2:6" ht="15.75" customHeight="1">
      <c r="B205" s="1"/>
      <c r="C205" s="1"/>
      <c r="D205" s="1"/>
      <c r="E205" s="1"/>
      <c r="F205" s="63"/>
    </row>
    <row r="206" spans="2:6" ht="15.75" customHeight="1">
      <c r="B206" s="1"/>
      <c r="C206" s="1"/>
      <c r="D206" s="1"/>
      <c r="E206" s="1"/>
      <c r="F206" s="63"/>
    </row>
    <row r="207" spans="2:6" ht="15.75" customHeight="1">
      <c r="B207" s="1"/>
      <c r="C207" s="1"/>
      <c r="D207" s="1"/>
      <c r="E207" s="1"/>
      <c r="F207" s="63"/>
    </row>
    <row r="208" spans="2:6" ht="15.75" customHeight="1">
      <c r="B208" s="1"/>
      <c r="C208" s="1"/>
      <c r="D208" s="1"/>
      <c r="E208" s="1"/>
      <c r="F208" s="63"/>
    </row>
    <row r="209" spans="2:6" ht="15.75" customHeight="1">
      <c r="B209" s="1"/>
      <c r="C209" s="1"/>
      <c r="D209" s="1"/>
      <c r="E209" s="1"/>
      <c r="F209" s="63"/>
    </row>
    <row r="210" spans="2:6" ht="15.75" customHeight="1">
      <c r="B210" s="1"/>
      <c r="C210" s="1"/>
      <c r="D210" s="1"/>
      <c r="E210" s="1"/>
      <c r="F210" s="63"/>
    </row>
    <row r="211" spans="2:6" ht="15.75" customHeight="1">
      <c r="B211" s="1"/>
      <c r="C211" s="1"/>
      <c r="D211" s="1"/>
      <c r="E211" s="1"/>
      <c r="F211" s="63"/>
    </row>
    <row r="212" spans="2:6" ht="15.75" customHeight="1">
      <c r="B212" s="1"/>
      <c r="C212" s="1"/>
      <c r="D212" s="1"/>
      <c r="E212" s="1"/>
      <c r="F212" s="63"/>
    </row>
    <row r="213" spans="2:6" ht="15.75" customHeight="1">
      <c r="B213" s="1"/>
      <c r="C213" s="1"/>
      <c r="D213" s="1"/>
      <c r="E213" s="1"/>
      <c r="F213" s="63"/>
    </row>
    <row r="214" spans="2:6" ht="15.75" customHeight="1">
      <c r="B214" s="1"/>
      <c r="C214" s="1"/>
      <c r="D214" s="1"/>
      <c r="E214" s="1"/>
      <c r="F214" s="63"/>
    </row>
    <row r="215" spans="2:6" ht="15.75" customHeight="1">
      <c r="B215" s="1"/>
      <c r="C215" s="1"/>
      <c r="D215" s="1"/>
      <c r="E215" s="1"/>
      <c r="F215" s="63"/>
    </row>
    <row r="216" spans="2:6" ht="15.75" customHeight="1">
      <c r="B216" s="1"/>
      <c r="C216" s="1"/>
      <c r="D216" s="1"/>
      <c r="E216" s="1"/>
      <c r="F216" s="63"/>
    </row>
    <row r="217" spans="2:6" ht="15.75" customHeight="1">
      <c r="B217" s="1"/>
      <c r="C217" s="1"/>
      <c r="D217" s="1"/>
      <c r="E217" s="1"/>
      <c r="F217" s="63"/>
    </row>
    <row r="218" spans="2:6" ht="15.75" customHeight="1">
      <c r="B218" s="1"/>
      <c r="C218" s="1"/>
      <c r="D218" s="1"/>
      <c r="E218" s="1"/>
      <c r="F218" s="63"/>
    </row>
    <row r="219" spans="2:6" ht="15.75" customHeight="1">
      <c r="B219" s="1"/>
      <c r="C219" s="1"/>
      <c r="D219" s="1"/>
      <c r="E219" s="1"/>
      <c r="F219" s="63"/>
    </row>
    <row r="220" spans="2:6" ht="15.75" customHeight="1">
      <c r="B220" s="1"/>
      <c r="C220" s="1"/>
      <c r="D220" s="1"/>
      <c r="E220" s="1"/>
      <c r="F220" s="63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03.DASHBOARDS</vt:lpstr>
      <vt:lpstr> TIMESHEET</vt:lpstr>
      <vt:lpstr>01.DATA</vt:lpstr>
      <vt:lpstr>02.Chart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2023-03-27T06:05:00Z</dcterms:created>
  <dcterms:modified xsi:type="dcterms:W3CDTF">2023-03-31T12:54:13Z</dcterms:modified>
</cp:coreProperties>
</file>