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gmwhite.com.vn\modules\inventory\libs\"/>
    </mc:Choice>
  </mc:AlternateContent>
  <bookViews>
    <workbookView xWindow="0" yWindow="0" windowWidth="20490" windowHeight="7800" tabRatio="908" firstSheet="24" activeTab="24"/>
  </bookViews>
  <sheets>
    <sheet name="PB CCDC T2.2016" sheetId="12" state="hidden" r:id="rId1"/>
    <sheet name="PB CCDC T3.2016" sheetId="14" state="hidden" r:id="rId2"/>
    <sheet name="PB CCDC T4.2016" sheetId="16" state="hidden" r:id="rId3"/>
    <sheet name="PB CCDC T5.2016 " sheetId="17" state="hidden" r:id="rId4"/>
    <sheet name="PB CCDC T6.2016" sheetId="18" state="hidden" r:id="rId5"/>
    <sheet name="PB CCDC T7.2016" sheetId="15" state="hidden" r:id="rId6"/>
    <sheet name="PB CCDC T8.2016 " sheetId="19" state="hidden" r:id="rId7"/>
    <sheet name="PB CCDC T9..2016 " sheetId="22" state="hidden" r:id="rId8"/>
    <sheet name="PB CCDC T10.2016 " sheetId="20" state="hidden" r:id="rId9"/>
    <sheet name="PB CCDC T12.16 (2)" sheetId="39" state="hidden" r:id="rId10"/>
    <sheet name="PB CCDC T11.2016" sheetId="24" state="hidden" r:id="rId11"/>
    <sheet name="PB CCDC T12.2016)" sheetId="23" state="hidden" r:id="rId12"/>
    <sheet name="PB CCDC T1.17" sheetId="40" state="hidden" r:id="rId13"/>
    <sheet name="PB CCDC T2.17 " sheetId="46" state="hidden" r:id="rId14"/>
    <sheet name="PB CCDC T3.17 " sheetId="47" state="hidden" r:id="rId15"/>
    <sheet name="PB CCDC T4.17" sheetId="48" state="hidden" r:id="rId16"/>
    <sheet name="PB CCDC T5.17" sheetId="49" state="hidden" r:id="rId17"/>
    <sheet name="PB CCDC T6.17  " sheetId="50" state="hidden" r:id="rId18"/>
    <sheet name="PB CCDC T7..17 " sheetId="52" state="hidden" r:id="rId19"/>
    <sheet name="PB CCDC T8.17" sheetId="51" state="hidden" r:id="rId20"/>
    <sheet name="PB CCDC T9.17" sheetId="55" state="hidden" r:id="rId21"/>
    <sheet name="PB CCDC T10.17 " sheetId="56" state="hidden" r:id="rId22"/>
    <sheet name="PB CCDC T11.17" sheetId="57" state="hidden" r:id="rId23"/>
    <sheet name="PB CCDC T12.17 " sheetId="58" state="hidden" r:id="rId24"/>
    <sheet name="PB CCDC T4.2018 da lam sẵn" sheetId="63" r:id="rId25"/>
  </sheets>
  <definedNames>
    <definedName name="_xlnm.Print_Area" localSheetId="12">'PB CCDC T1.17'!$A$1:$L$121</definedName>
    <definedName name="_xlnm.Print_Area" localSheetId="21">'PB CCDC T10.17 '!$B$1:$L$112</definedName>
    <definedName name="_xlnm.Print_Area" localSheetId="22">'PB CCDC T11.17'!$B$1:$L$114</definedName>
    <definedName name="_xlnm.Print_Area" localSheetId="23">'PB CCDC T12.17 '!$B$1:$L$112</definedName>
    <definedName name="_xlnm.Print_Area" localSheetId="13">'PB CCDC T2.17 '!$B$1:$L$126</definedName>
    <definedName name="_xlnm.Print_Area" localSheetId="14">'PB CCDC T3.17 '!$B$1:$L$126</definedName>
    <definedName name="_xlnm.Print_Area" localSheetId="15">'PB CCDC T4.17'!$B$1:$L$121</definedName>
    <definedName name="_xlnm.Print_Area" localSheetId="24">'PB CCDC T4.2018 da lam sẵn'!$A$1:$K$21</definedName>
    <definedName name="_xlnm.Print_Area" localSheetId="16">'PB CCDC T5.17'!$B$1:$L$114</definedName>
    <definedName name="_xlnm.Print_Area" localSheetId="17">'PB CCDC T6.17  '!$B$1:$L$113</definedName>
    <definedName name="_xlnm.Print_Area" localSheetId="18">'PB CCDC T7..17 '!$B$1:$L$119</definedName>
    <definedName name="_xlnm.Print_Area" localSheetId="19">'PB CCDC T8.17'!$B$1:$L$115</definedName>
    <definedName name="_xlnm.Print_Area" localSheetId="20">'PB CCDC T9.17'!$B$1:$L$117</definedName>
  </definedNames>
  <calcPr calcId="162913"/>
</workbook>
</file>

<file path=xl/calcChain.xml><?xml version="1.0" encoding="utf-8"?>
<calcChain xmlns="http://schemas.openxmlformats.org/spreadsheetml/2006/main">
  <c r="G9" i="63" l="1"/>
  <c r="H16" i="58" l="1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50" i="58"/>
  <c r="H51" i="58"/>
  <c r="H52" i="58"/>
  <c r="H53" i="58"/>
  <c r="H54" i="58"/>
  <c r="H55" i="58"/>
  <c r="H56" i="58"/>
  <c r="H57" i="58"/>
  <c r="H58" i="58"/>
  <c r="H59" i="58"/>
  <c r="H60" i="58"/>
  <c r="H61" i="58"/>
  <c r="H62" i="58"/>
  <c r="H63" i="58"/>
  <c r="H64" i="58"/>
  <c r="H65" i="58"/>
  <c r="H66" i="58"/>
  <c r="H67" i="58"/>
  <c r="H68" i="58"/>
  <c r="H69" i="58"/>
  <c r="H70" i="58"/>
  <c r="H71" i="58"/>
  <c r="H72" i="58"/>
  <c r="H73" i="58"/>
  <c r="H74" i="58"/>
  <c r="H75" i="58"/>
  <c r="H76" i="58"/>
  <c r="H77" i="58"/>
  <c r="H78" i="58"/>
  <c r="H79" i="58"/>
  <c r="H80" i="58"/>
  <c r="H81" i="58"/>
  <c r="H82" i="58"/>
  <c r="H83" i="58"/>
  <c r="H84" i="58"/>
  <c r="H85" i="58"/>
  <c r="H86" i="58"/>
  <c r="H87" i="58"/>
  <c r="H88" i="58"/>
  <c r="H89" i="58"/>
  <c r="H90" i="58"/>
  <c r="H91" i="58"/>
  <c r="H92" i="58"/>
  <c r="H15" i="58"/>
  <c r="H100" i="58"/>
  <c r="H98" i="58"/>
  <c r="H97" i="58"/>
  <c r="H96" i="58"/>
  <c r="H95" i="58"/>
  <c r="H94" i="58"/>
  <c r="H93" i="58" s="1"/>
  <c r="H99" i="58"/>
  <c r="M12" i="58" l="1"/>
  <c r="L81" i="58"/>
  <c r="L101" i="58"/>
  <c r="L6" i="58"/>
  <c r="M10" i="58" s="1"/>
  <c r="L2" i="58"/>
  <c r="Q92" i="58"/>
  <c r="N92" i="58"/>
  <c r="G13" i="58"/>
  <c r="J13" i="58"/>
  <c r="F13" i="58"/>
  <c r="L86" i="55" l="1"/>
  <c r="L77" i="55"/>
  <c r="L76" i="55"/>
  <c r="L75" i="55"/>
  <c r="L73" i="55"/>
  <c r="L72" i="55"/>
  <c r="L13" i="55" s="1"/>
  <c r="L94" i="51"/>
  <c r="L92" i="51"/>
  <c r="L84" i="51"/>
  <c r="L83" i="51"/>
  <c r="L81" i="51"/>
  <c r="L69" i="51"/>
  <c r="L70" i="51"/>
  <c r="L71" i="51"/>
  <c r="L68" i="51"/>
  <c r="L51" i="51"/>
  <c r="L50" i="51"/>
  <c r="L47" i="51"/>
  <c r="L43" i="51"/>
  <c r="L44" i="51"/>
  <c r="L42" i="51"/>
  <c r="L39" i="51"/>
  <c r="L40" i="51"/>
  <c r="L38" i="51"/>
  <c r="L36" i="51"/>
  <c r="L31" i="51"/>
  <c r="L32" i="51"/>
  <c r="L33" i="51"/>
  <c r="L34" i="51"/>
  <c r="L30" i="51"/>
  <c r="L13" i="51" l="1"/>
  <c r="N7" i="58" l="1"/>
  <c r="K101" i="58" l="1"/>
  <c r="I101" i="58"/>
  <c r="T100" i="58"/>
  <c r="O100" i="58"/>
  <c r="O12" i="58" s="1"/>
  <c r="R12" i="58"/>
  <c r="J99" i="58"/>
  <c r="F99" i="58"/>
  <c r="T98" i="58"/>
  <c r="O98" i="58"/>
  <c r="S97" i="58"/>
  <c r="O97" i="58"/>
  <c r="S96" i="58"/>
  <c r="O96" i="58"/>
  <c r="T95" i="58"/>
  <c r="O95" i="58"/>
  <c r="T94" i="58"/>
  <c r="T12" i="58" s="1"/>
  <c r="O94" i="58"/>
  <c r="J93" i="58"/>
  <c r="F93" i="58"/>
  <c r="Q91" i="58"/>
  <c r="N91" i="58"/>
  <c r="Q90" i="58"/>
  <c r="N90" i="58"/>
  <c r="Q89" i="58"/>
  <c r="N89" i="58"/>
  <c r="Q88" i="58"/>
  <c r="N88" i="58"/>
  <c r="P87" i="58"/>
  <c r="N87" i="58"/>
  <c r="Q86" i="58"/>
  <c r="N86" i="58"/>
  <c r="P85" i="58"/>
  <c r="N85" i="58"/>
  <c r="P84" i="58"/>
  <c r="N84" i="58"/>
  <c r="P83" i="58"/>
  <c r="N83" i="58"/>
  <c r="P82" i="58"/>
  <c r="N82" i="58"/>
  <c r="P81" i="58"/>
  <c r="O81" i="58"/>
  <c r="P80" i="58"/>
  <c r="N80" i="58"/>
  <c r="P79" i="58"/>
  <c r="N79" i="58"/>
  <c r="Q78" i="58"/>
  <c r="N78" i="58"/>
  <c r="Q77" i="58"/>
  <c r="N77" i="58"/>
  <c r="P76" i="58"/>
  <c r="N76" i="58"/>
  <c r="Q75" i="58"/>
  <c r="N75" i="58"/>
  <c r="P74" i="58"/>
  <c r="N74" i="58"/>
  <c r="P73" i="58"/>
  <c r="N73" i="58"/>
  <c r="P72" i="58"/>
  <c r="N72" i="58"/>
  <c r="Q71" i="58"/>
  <c r="N71" i="58"/>
  <c r="Q70" i="58"/>
  <c r="N70" i="58"/>
  <c r="Q69" i="58"/>
  <c r="N69" i="58"/>
  <c r="Q68" i="58"/>
  <c r="N68" i="58"/>
  <c r="P67" i="58"/>
  <c r="N67" i="58"/>
  <c r="P66" i="58"/>
  <c r="N66" i="58"/>
  <c r="P65" i="58"/>
  <c r="N65" i="58"/>
  <c r="P64" i="58"/>
  <c r="N64" i="58"/>
  <c r="P63" i="58"/>
  <c r="N63" i="58"/>
  <c r="P62" i="58"/>
  <c r="N62" i="58"/>
  <c r="P61" i="58"/>
  <c r="N61" i="58"/>
  <c r="P60" i="58"/>
  <c r="N60" i="58"/>
  <c r="P59" i="58"/>
  <c r="N59" i="58"/>
  <c r="P58" i="58"/>
  <c r="N58" i="58"/>
  <c r="P57" i="58"/>
  <c r="N57" i="58"/>
  <c r="P56" i="58"/>
  <c r="N56" i="58"/>
  <c r="P55" i="58"/>
  <c r="N55" i="58"/>
  <c r="P54" i="58"/>
  <c r="N54" i="58"/>
  <c r="P53" i="58"/>
  <c r="N53" i="58"/>
  <c r="P52" i="58"/>
  <c r="N52" i="58"/>
  <c r="Q51" i="58"/>
  <c r="N51" i="58"/>
  <c r="Q50" i="58"/>
  <c r="N50" i="58"/>
  <c r="P49" i="58"/>
  <c r="N49" i="58"/>
  <c r="P48" i="58"/>
  <c r="N48" i="58"/>
  <c r="Q47" i="58"/>
  <c r="N47" i="58"/>
  <c r="P46" i="58"/>
  <c r="N46" i="58"/>
  <c r="P45" i="58"/>
  <c r="N45" i="58"/>
  <c r="Q44" i="58"/>
  <c r="N44" i="58"/>
  <c r="Q43" i="58"/>
  <c r="N43" i="58"/>
  <c r="Q42" i="58"/>
  <c r="N42" i="58"/>
  <c r="P41" i="58"/>
  <c r="N41" i="58"/>
  <c r="Q40" i="58"/>
  <c r="N40" i="58"/>
  <c r="Q39" i="58"/>
  <c r="N39" i="58"/>
  <c r="Q38" i="58"/>
  <c r="N38" i="58"/>
  <c r="P37" i="58"/>
  <c r="N37" i="58"/>
  <c r="Q36" i="58"/>
  <c r="N36" i="58"/>
  <c r="P35" i="58"/>
  <c r="N35" i="58"/>
  <c r="Q34" i="58"/>
  <c r="N34" i="58"/>
  <c r="Q33" i="58"/>
  <c r="N33" i="58"/>
  <c r="Q32" i="58"/>
  <c r="N32" i="58"/>
  <c r="Q31" i="58"/>
  <c r="N31" i="58"/>
  <c r="Q30" i="58"/>
  <c r="N30" i="58"/>
  <c r="P29" i="58"/>
  <c r="N29" i="58"/>
  <c r="P28" i="58"/>
  <c r="N28" i="58"/>
  <c r="P27" i="58"/>
  <c r="N27" i="58"/>
  <c r="P26" i="58"/>
  <c r="N26" i="58"/>
  <c r="P25" i="58"/>
  <c r="N25" i="58"/>
  <c r="P24" i="58"/>
  <c r="N24" i="58"/>
  <c r="P23" i="58"/>
  <c r="N23" i="58"/>
  <c r="P22" i="58"/>
  <c r="N22" i="58"/>
  <c r="P21" i="58"/>
  <c r="N21" i="58"/>
  <c r="P20" i="58"/>
  <c r="N20" i="58"/>
  <c r="P19" i="58"/>
  <c r="N19" i="58"/>
  <c r="P18" i="58"/>
  <c r="N18" i="58"/>
  <c r="P17" i="58"/>
  <c r="N17" i="58"/>
  <c r="P16" i="58"/>
  <c r="N16" i="58"/>
  <c r="P15" i="58"/>
  <c r="N15" i="58"/>
  <c r="P14" i="58"/>
  <c r="N14" i="58"/>
  <c r="S12" i="58"/>
  <c r="P8" i="58"/>
  <c r="P8" i="57"/>
  <c r="M10" i="57"/>
  <c r="N7" i="57"/>
  <c r="M12" i="57"/>
  <c r="G13" i="57"/>
  <c r="F98" i="57"/>
  <c r="G98" i="57"/>
  <c r="G92" i="57"/>
  <c r="K101" i="57"/>
  <c r="I101" i="57"/>
  <c r="T100" i="57"/>
  <c r="O100" i="57"/>
  <c r="R99" i="57"/>
  <c r="R12" i="57" s="1"/>
  <c r="O99" i="57"/>
  <c r="J98" i="57"/>
  <c r="T97" i="57"/>
  <c r="O97" i="57"/>
  <c r="S96" i="57"/>
  <c r="O96" i="57"/>
  <c r="S95" i="57"/>
  <c r="S12" i="57" s="1"/>
  <c r="O95" i="57"/>
  <c r="T94" i="57"/>
  <c r="O94" i="57"/>
  <c r="T93" i="57"/>
  <c r="O93" i="57"/>
  <c r="J92" i="57"/>
  <c r="F92" i="57"/>
  <c r="Q91" i="57"/>
  <c r="N91" i="57"/>
  <c r="Q90" i="57"/>
  <c r="N90" i="57"/>
  <c r="Q89" i="57"/>
  <c r="N89" i="57"/>
  <c r="Q88" i="57"/>
  <c r="N88" i="57"/>
  <c r="P87" i="57"/>
  <c r="N87" i="57"/>
  <c r="Q86" i="57"/>
  <c r="N86" i="57"/>
  <c r="P85" i="57"/>
  <c r="N85" i="57"/>
  <c r="P84" i="57"/>
  <c r="N84" i="57"/>
  <c r="P83" i="57"/>
  <c r="N83" i="57"/>
  <c r="P82" i="57"/>
  <c r="N82" i="57"/>
  <c r="P81" i="57"/>
  <c r="O81" i="57"/>
  <c r="P80" i="57"/>
  <c r="N80" i="57"/>
  <c r="P79" i="57"/>
  <c r="N79" i="57"/>
  <c r="Q78" i="57"/>
  <c r="N78" i="57"/>
  <c r="Q77" i="57"/>
  <c r="N77" i="57"/>
  <c r="P76" i="57"/>
  <c r="N76" i="57"/>
  <c r="Q75" i="57"/>
  <c r="N75" i="57"/>
  <c r="P74" i="57"/>
  <c r="N74" i="57"/>
  <c r="P73" i="57"/>
  <c r="N73" i="57"/>
  <c r="P72" i="57"/>
  <c r="N72" i="57"/>
  <c r="Q71" i="57"/>
  <c r="N71" i="57"/>
  <c r="Q70" i="57"/>
  <c r="N70" i="57"/>
  <c r="Q69" i="57"/>
  <c r="N69" i="57"/>
  <c r="Q68" i="57"/>
  <c r="N68" i="57"/>
  <c r="P67" i="57"/>
  <c r="N67" i="57"/>
  <c r="P66" i="57"/>
  <c r="N66" i="57"/>
  <c r="P65" i="57"/>
  <c r="N65" i="57"/>
  <c r="P64" i="57"/>
  <c r="N64" i="57"/>
  <c r="P63" i="57"/>
  <c r="N63" i="57"/>
  <c r="P62" i="57"/>
  <c r="N62" i="57"/>
  <c r="P61" i="57"/>
  <c r="N61" i="57"/>
  <c r="P60" i="57"/>
  <c r="N60" i="57"/>
  <c r="P59" i="57"/>
  <c r="N59" i="57"/>
  <c r="P58" i="57"/>
  <c r="N58" i="57"/>
  <c r="P57" i="57"/>
  <c r="N57" i="57"/>
  <c r="P56" i="57"/>
  <c r="N56" i="57"/>
  <c r="P55" i="57"/>
  <c r="N55" i="57"/>
  <c r="P54" i="57"/>
  <c r="N54" i="57"/>
  <c r="P53" i="57"/>
  <c r="N53" i="57"/>
  <c r="P52" i="57"/>
  <c r="N52" i="57"/>
  <c r="Q51" i="57"/>
  <c r="N51" i="57"/>
  <c r="Q50" i="57"/>
  <c r="N50" i="57"/>
  <c r="P49" i="57"/>
  <c r="N49" i="57"/>
  <c r="P48" i="57"/>
  <c r="N48" i="57"/>
  <c r="Q47" i="57"/>
  <c r="N47" i="57"/>
  <c r="P46" i="57"/>
  <c r="N46" i="57"/>
  <c r="P45" i="57"/>
  <c r="N45" i="57"/>
  <c r="Q44" i="57"/>
  <c r="N44" i="57"/>
  <c r="Q43" i="57"/>
  <c r="N43" i="57"/>
  <c r="Q42" i="57"/>
  <c r="N42" i="57"/>
  <c r="P41" i="57"/>
  <c r="N41" i="57"/>
  <c r="Q40" i="57"/>
  <c r="N40" i="57"/>
  <c r="Q39" i="57"/>
  <c r="N39" i="57"/>
  <c r="Q38" i="57"/>
  <c r="N38" i="57"/>
  <c r="P37" i="57"/>
  <c r="N37" i="57"/>
  <c r="Q36" i="57"/>
  <c r="N36" i="57"/>
  <c r="P35" i="57"/>
  <c r="N35" i="57"/>
  <c r="Q34" i="57"/>
  <c r="N34" i="57"/>
  <c r="Q33" i="57"/>
  <c r="N33" i="57"/>
  <c r="Q32" i="57"/>
  <c r="N32" i="57"/>
  <c r="Q31" i="57"/>
  <c r="Q12" i="57" s="1"/>
  <c r="N31" i="57"/>
  <c r="Q30" i="57"/>
  <c r="N30" i="57"/>
  <c r="P29" i="57"/>
  <c r="N29" i="57"/>
  <c r="P28" i="57"/>
  <c r="N28" i="57"/>
  <c r="P27" i="57"/>
  <c r="N27" i="57"/>
  <c r="P26" i="57"/>
  <c r="N26" i="57"/>
  <c r="P25" i="57"/>
  <c r="N25" i="57"/>
  <c r="P24" i="57"/>
  <c r="N24" i="57"/>
  <c r="P23" i="57"/>
  <c r="N23" i="57"/>
  <c r="P22" i="57"/>
  <c r="N22" i="57"/>
  <c r="P21" i="57"/>
  <c r="N21" i="57"/>
  <c r="P20" i="57"/>
  <c r="N20" i="57"/>
  <c r="P19" i="57"/>
  <c r="N19" i="57"/>
  <c r="P18" i="57"/>
  <c r="N18" i="57"/>
  <c r="P17" i="57"/>
  <c r="N17" i="57"/>
  <c r="P16" i="57"/>
  <c r="N16" i="57"/>
  <c r="P15" i="57"/>
  <c r="N15" i="57"/>
  <c r="P14" i="57"/>
  <c r="N14" i="57"/>
  <c r="N12" i="57" s="1"/>
  <c r="J13" i="57"/>
  <c r="F13" i="57"/>
  <c r="O12" i="57"/>
  <c r="P8" i="56"/>
  <c r="K101" i="56"/>
  <c r="I101" i="56"/>
  <c r="T100" i="56"/>
  <c r="O100" i="56"/>
  <c r="R99" i="56"/>
  <c r="O99" i="56"/>
  <c r="J98" i="56"/>
  <c r="F98" i="56"/>
  <c r="T97" i="56"/>
  <c r="O97" i="56"/>
  <c r="S96" i="56"/>
  <c r="S12" i="56" s="1"/>
  <c r="O96" i="56"/>
  <c r="S95" i="56"/>
  <c r="O95" i="56"/>
  <c r="T94" i="56"/>
  <c r="O94" i="56"/>
  <c r="T93" i="56"/>
  <c r="O93" i="56"/>
  <c r="J92" i="56"/>
  <c r="F92" i="56"/>
  <c r="Q91" i="56"/>
  <c r="N91" i="56"/>
  <c r="Q90" i="56"/>
  <c r="N90" i="56"/>
  <c r="Q89" i="56"/>
  <c r="N89" i="56"/>
  <c r="Q88" i="56"/>
  <c r="N88" i="56"/>
  <c r="P87" i="56"/>
  <c r="N87" i="56"/>
  <c r="Q86" i="56"/>
  <c r="N86" i="56"/>
  <c r="P85" i="56"/>
  <c r="N85" i="56"/>
  <c r="P84" i="56"/>
  <c r="N84" i="56"/>
  <c r="P83" i="56"/>
  <c r="N83" i="56"/>
  <c r="P82" i="56"/>
  <c r="N82" i="56"/>
  <c r="P81" i="56"/>
  <c r="O81" i="56"/>
  <c r="P80" i="56"/>
  <c r="N80" i="56"/>
  <c r="P79" i="56"/>
  <c r="N79" i="56"/>
  <c r="Q78" i="56"/>
  <c r="N78" i="56"/>
  <c r="Q77" i="56"/>
  <c r="N77" i="56"/>
  <c r="P76" i="56"/>
  <c r="N76" i="56"/>
  <c r="Q75" i="56"/>
  <c r="N75" i="56"/>
  <c r="P74" i="56"/>
  <c r="N74" i="56"/>
  <c r="P73" i="56"/>
  <c r="N73" i="56"/>
  <c r="P72" i="56"/>
  <c r="N72" i="56"/>
  <c r="Q71" i="56"/>
  <c r="N71" i="56"/>
  <c r="Q70" i="56"/>
  <c r="N70" i="56"/>
  <c r="Q69" i="56"/>
  <c r="N69" i="56"/>
  <c r="Q68" i="56"/>
  <c r="N68" i="56"/>
  <c r="P67" i="56"/>
  <c r="N67" i="56"/>
  <c r="P66" i="56"/>
  <c r="N66" i="56"/>
  <c r="P65" i="56"/>
  <c r="N65" i="56"/>
  <c r="P64" i="56"/>
  <c r="N64" i="56"/>
  <c r="P63" i="56"/>
  <c r="N63" i="56"/>
  <c r="P62" i="56"/>
  <c r="N62" i="56"/>
  <c r="P61" i="56"/>
  <c r="N61" i="56"/>
  <c r="P60" i="56"/>
  <c r="N60" i="56"/>
  <c r="P59" i="56"/>
  <c r="N59" i="56"/>
  <c r="P58" i="56"/>
  <c r="N58" i="56"/>
  <c r="P57" i="56"/>
  <c r="N57" i="56"/>
  <c r="P56" i="56"/>
  <c r="N56" i="56"/>
  <c r="P55" i="56"/>
  <c r="N55" i="56"/>
  <c r="P54" i="56"/>
  <c r="N54" i="56"/>
  <c r="P53" i="56"/>
  <c r="N53" i="56"/>
  <c r="P52" i="56"/>
  <c r="N52" i="56"/>
  <c r="Q51" i="56"/>
  <c r="N51" i="56"/>
  <c r="Q50" i="56"/>
  <c r="N50" i="56"/>
  <c r="P49" i="56"/>
  <c r="N49" i="56"/>
  <c r="P48" i="56"/>
  <c r="N48" i="56"/>
  <c r="Q47" i="56"/>
  <c r="N47" i="56"/>
  <c r="P46" i="56"/>
  <c r="N46" i="56"/>
  <c r="P45" i="56"/>
  <c r="N45" i="56"/>
  <c r="Q44" i="56"/>
  <c r="N44" i="56"/>
  <c r="Q43" i="56"/>
  <c r="N43" i="56"/>
  <c r="Q42" i="56"/>
  <c r="N42" i="56"/>
  <c r="P41" i="56"/>
  <c r="N41" i="56"/>
  <c r="Q40" i="56"/>
  <c r="N40" i="56"/>
  <c r="Q39" i="56"/>
  <c r="N39" i="56"/>
  <c r="Q38" i="56"/>
  <c r="N38" i="56"/>
  <c r="P37" i="56"/>
  <c r="N37" i="56"/>
  <c r="Q36" i="56"/>
  <c r="N36" i="56"/>
  <c r="P35" i="56"/>
  <c r="N35" i="56"/>
  <c r="Q34" i="56"/>
  <c r="N34" i="56"/>
  <c r="Q33" i="56"/>
  <c r="N33" i="56"/>
  <c r="Q32" i="56"/>
  <c r="N32" i="56"/>
  <c r="Q31" i="56"/>
  <c r="N31" i="56"/>
  <c r="Q30" i="56"/>
  <c r="Q12" i="56" s="1"/>
  <c r="N30" i="56"/>
  <c r="P29" i="56"/>
  <c r="N29" i="56"/>
  <c r="P28" i="56"/>
  <c r="N28" i="56"/>
  <c r="P27" i="56"/>
  <c r="N27" i="56"/>
  <c r="P26" i="56"/>
  <c r="N26" i="56"/>
  <c r="P25" i="56"/>
  <c r="N25" i="56"/>
  <c r="P24" i="56"/>
  <c r="N24" i="56"/>
  <c r="P23" i="56"/>
  <c r="N23" i="56"/>
  <c r="P22" i="56"/>
  <c r="N22" i="56"/>
  <c r="P21" i="56"/>
  <c r="N21" i="56"/>
  <c r="P20" i="56"/>
  <c r="N20" i="56"/>
  <c r="P19" i="56"/>
  <c r="N19" i="56"/>
  <c r="P18" i="56"/>
  <c r="N18" i="56"/>
  <c r="P17" i="56"/>
  <c r="N17" i="56"/>
  <c r="P16" i="56"/>
  <c r="N16" i="56"/>
  <c r="P15" i="56"/>
  <c r="N15" i="56"/>
  <c r="P14" i="56"/>
  <c r="P12" i="56" s="1"/>
  <c r="N14" i="56"/>
  <c r="J13" i="56"/>
  <c r="F13" i="56"/>
  <c r="T12" i="56"/>
  <c r="R12" i="56"/>
  <c r="O12" i="56"/>
  <c r="N12" i="56"/>
  <c r="N9" i="56" s="1"/>
  <c r="M12" i="56"/>
  <c r="N7" i="56"/>
  <c r="Q95" i="55"/>
  <c r="Q96" i="55"/>
  <c r="Q94" i="55"/>
  <c r="I106" i="55"/>
  <c r="K106" i="55"/>
  <c r="G103" i="55"/>
  <c r="J103" i="55"/>
  <c r="J106" i="55" s="1"/>
  <c r="N8" i="55" s="1"/>
  <c r="F103" i="55"/>
  <c r="G97" i="55"/>
  <c r="J97" i="55"/>
  <c r="F97" i="55"/>
  <c r="G13" i="55"/>
  <c r="J13" i="55"/>
  <c r="F13" i="55"/>
  <c r="N95" i="55"/>
  <c r="N96" i="55"/>
  <c r="N94" i="55"/>
  <c r="T105" i="55"/>
  <c r="O105" i="55"/>
  <c r="R104" i="55"/>
  <c r="O104" i="55"/>
  <c r="T102" i="55"/>
  <c r="O102" i="55"/>
  <c r="S101" i="55"/>
  <c r="O101" i="55"/>
  <c r="S100" i="55"/>
  <c r="O100" i="55"/>
  <c r="T99" i="55"/>
  <c r="O99" i="55"/>
  <c r="T98" i="55"/>
  <c r="O98" i="55"/>
  <c r="Q93" i="55"/>
  <c r="N93" i="55"/>
  <c r="P92" i="55"/>
  <c r="N92" i="55"/>
  <c r="Q91" i="55"/>
  <c r="N91" i="55"/>
  <c r="P90" i="55"/>
  <c r="N90" i="55"/>
  <c r="P89" i="55"/>
  <c r="N89" i="55"/>
  <c r="P88" i="55"/>
  <c r="N88" i="55"/>
  <c r="P87" i="55"/>
  <c r="N87" i="55"/>
  <c r="P86" i="55"/>
  <c r="O86" i="55"/>
  <c r="P85" i="55"/>
  <c r="N85" i="55"/>
  <c r="P84" i="55"/>
  <c r="N84" i="55"/>
  <c r="Q83" i="55"/>
  <c r="N83" i="55"/>
  <c r="Q82" i="55"/>
  <c r="N82" i="55"/>
  <c r="P81" i="55"/>
  <c r="N81" i="55"/>
  <c r="Q80" i="55"/>
  <c r="N80" i="55"/>
  <c r="P79" i="55"/>
  <c r="N79" i="55"/>
  <c r="P78" i="55"/>
  <c r="N78" i="55"/>
  <c r="P77" i="55"/>
  <c r="O77" i="55"/>
  <c r="P76" i="55"/>
  <c r="O76" i="55"/>
  <c r="P75" i="55"/>
  <c r="O75" i="55"/>
  <c r="P74" i="55"/>
  <c r="N74" i="55"/>
  <c r="P73" i="55"/>
  <c r="O73" i="55"/>
  <c r="P72" i="55"/>
  <c r="O72" i="55"/>
  <c r="O12" i="55" s="1"/>
  <c r="Q71" i="55"/>
  <c r="N71" i="55"/>
  <c r="Q70" i="55"/>
  <c r="N70" i="55"/>
  <c r="Q69" i="55"/>
  <c r="N69" i="55"/>
  <c r="Q68" i="55"/>
  <c r="N68" i="55"/>
  <c r="P67" i="55"/>
  <c r="N67" i="55"/>
  <c r="P66" i="55"/>
  <c r="N66" i="55"/>
  <c r="P65" i="55"/>
  <c r="N65" i="55"/>
  <c r="P64" i="55"/>
  <c r="N64" i="55"/>
  <c r="P63" i="55"/>
  <c r="N63" i="55"/>
  <c r="P62" i="55"/>
  <c r="N62" i="55"/>
  <c r="P61" i="55"/>
  <c r="N61" i="55"/>
  <c r="P60" i="55"/>
  <c r="N60" i="55"/>
  <c r="P59" i="55"/>
  <c r="N59" i="55"/>
  <c r="P58" i="55"/>
  <c r="N58" i="55"/>
  <c r="P57" i="55"/>
  <c r="N57" i="55"/>
  <c r="P56" i="55"/>
  <c r="N56" i="55"/>
  <c r="P55" i="55"/>
  <c r="N55" i="55"/>
  <c r="P54" i="55"/>
  <c r="N54" i="55"/>
  <c r="P53" i="55"/>
  <c r="N53" i="55"/>
  <c r="P52" i="55"/>
  <c r="N52" i="55"/>
  <c r="Q51" i="55"/>
  <c r="N51" i="55"/>
  <c r="Q50" i="55"/>
  <c r="N50" i="55"/>
  <c r="P49" i="55"/>
  <c r="N49" i="55"/>
  <c r="P48" i="55"/>
  <c r="N48" i="55"/>
  <c r="Q47" i="55"/>
  <c r="N47" i="55"/>
  <c r="P46" i="55"/>
  <c r="N46" i="55"/>
  <c r="P45" i="55"/>
  <c r="N45" i="55"/>
  <c r="Q44" i="55"/>
  <c r="N44" i="55"/>
  <c r="Q43" i="55"/>
  <c r="N43" i="55"/>
  <c r="Q42" i="55"/>
  <c r="N42" i="55"/>
  <c r="P41" i="55"/>
  <c r="N41" i="55"/>
  <c r="Q40" i="55"/>
  <c r="N40" i="55"/>
  <c r="Q39" i="55"/>
  <c r="N39" i="55"/>
  <c r="Q38" i="55"/>
  <c r="N38" i="55"/>
  <c r="P37" i="55"/>
  <c r="N37" i="55"/>
  <c r="Q36" i="55"/>
  <c r="N36" i="55"/>
  <c r="P35" i="55"/>
  <c r="N35" i="55"/>
  <c r="Q34" i="55"/>
  <c r="N34" i="55"/>
  <c r="Q33" i="55"/>
  <c r="N33" i="55"/>
  <c r="Q32" i="55"/>
  <c r="N32" i="55"/>
  <c r="Q31" i="55"/>
  <c r="N31" i="55"/>
  <c r="Q30" i="55"/>
  <c r="N30" i="55"/>
  <c r="P29" i="55"/>
  <c r="N29" i="55"/>
  <c r="P28" i="55"/>
  <c r="N28" i="55"/>
  <c r="P27" i="55"/>
  <c r="N27" i="55"/>
  <c r="P26" i="55"/>
  <c r="N26" i="55"/>
  <c r="P25" i="55"/>
  <c r="N25" i="55"/>
  <c r="P24" i="55"/>
  <c r="N24" i="55"/>
  <c r="P23" i="55"/>
  <c r="N23" i="55"/>
  <c r="P22" i="55"/>
  <c r="N22" i="55"/>
  <c r="P21" i="55"/>
  <c r="N21" i="55"/>
  <c r="P20" i="55"/>
  <c r="N20" i="55"/>
  <c r="P19" i="55"/>
  <c r="N19" i="55"/>
  <c r="P18" i="55"/>
  <c r="N18" i="55"/>
  <c r="P17" i="55"/>
  <c r="N17" i="55"/>
  <c r="P16" i="55"/>
  <c r="N16" i="55"/>
  <c r="P15" i="55"/>
  <c r="N15" i="55"/>
  <c r="P14" i="55"/>
  <c r="N14" i="55"/>
  <c r="N12" i="55" s="1"/>
  <c r="N9" i="55" s="1"/>
  <c r="T12" i="55"/>
  <c r="S12" i="55"/>
  <c r="R12" i="55"/>
  <c r="Q12" i="55"/>
  <c r="M12" i="55"/>
  <c r="N7" i="55"/>
  <c r="T97" i="51"/>
  <c r="S99" i="51"/>
  <c r="S98" i="51"/>
  <c r="S12" i="51" s="1"/>
  <c r="J95" i="51"/>
  <c r="M12" i="51"/>
  <c r="H94" i="51"/>
  <c r="G65" i="52"/>
  <c r="J13" i="51"/>
  <c r="J101" i="51"/>
  <c r="J104" i="51" s="1"/>
  <c r="N8" i="51" s="1"/>
  <c r="H87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47" i="51"/>
  <c r="H48" i="51"/>
  <c r="H49" i="51"/>
  <c r="H50" i="51"/>
  <c r="H51" i="51"/>
  <c r="H52" i="51"/>
  <c r="H53" i="51"/>
  <c r="H54" i="51"/>
  <c r="H55" i="51"/>
  <c r="H56" i="51"/>
  <c r="H57" i="51"/>
  <c r="H58" i="51"/>
  <c r="H59" i="51"/>
  <c r="H60" i="51"/>
  <c r="H61" i="51"/>
  <c r="H62" i="51"/>
  <c r="H63" i="51"/>
  <c r="H64" i="51"/>
  <c r="H65" i="51"/>
  <c r="H66" i="51"/>
  <c r="H67" i="51"/>
  <c r="H68" i="51"/>
  <c r="H69" i="51"/>
  <c r="H70" i="51"/>
  <c r="H71" i="51"/>
  <c r="H72" i="51"/>
  <c r="H73" i="51"/>
  <c r="H74" i="51"/>
  <c r="H75" i="51"/>
  <c r="H76" i="51"/>
  <c r="H77" i="51"/>
  <c r="H78" i="51"/>
  <c r="H79" i="51"/>
  <c r="H80" i="51"/>
  <c r="H81" i="51"/>
  <c r="H82" i="51"/>
  <c r="H83" i="51"/>
  <c r="H84" i="51"/>
  <c r="H85" i="51"/>
  <c r="H86" i="51"/>
  <c r="H88" i="51"/>
  <c r="H89" i="51"/>
  <c r="H90" i="51"/>
  <c r="H91" i="51"/>
  <c r="H92" i="51"/>
  <c r="H93" i="51"/>
  <c r="H14" i="51"/>
  <c r="G107" i="52"/>
  <c r="L13" i="56" l="1"/>
  <c r="S8" i="56"/>
  <c r="N11" i="56"/>
  <c r="G106" i="55"/>
  <c r="N12" i="58"/>
  <c r="P12" i="57"/>
  <c r="L13" i="57" s="1"/>
  <c r="P12" i="58"/>
  <c r="P7" i="58" s="1"/>
  <c r="F106" i="55"/>
  <c r="Q12" i="58"/>
  <c r="F101" i="58"/>
  <c r="J101" i="58"/>
  <c r="N8" i="58" s="1"/>
  <c r="N11" i="58"/>
  <c r="S8" i="58"/>
  <c r="F101" i="57"/>
  <c r="T12" i="57"/>
  <c r="S8" i="57" s="1"/>
  <c r="S9" i="57" s="1"/>
  <c r="J101" i="57"/>
  <c r="N8" i="57" s="1"/>
  <c r="N9" i="57"/>
  <c r="N11" i="57"/>
  <c r="O11" i="57" s="1"/>
  <c r="O11" i="56"/>
  <c r="F101" i="56"/>
  <c r="J101" i="56"/>
  <c r="N8" i="56" s="1"/>
  <c r="P12" i="55"/>
  <c r="S8" i="55" s="1"/>
  <c r="F13" i="51"/>
  <c r="T107" i="52"/>
  <c r="O107" i="52"/>
  <c r="H107" i="52"/>
  <c r="H105" i="52" s="1"/>
  <c r="R106" i="52"/>
  <c r="O106" i="52"/>
  <c r="H106" i="52"/>
  <c r="J105" i="52"/>
  <c r="G105" i="52"/>
  <c r="F105" i="52"/>
  <c r="T104" i="52"/>
  <c r="O104" i="52"/>
  <c r="H104" i="52"/>
  <c r="O103" i="52"/>
  <c r="H103" i="52"/>
  <c r="O102" i="52"/>
  <c r="H102" i="52"/>
  <c r="O101" i="52"/>
  <c r="H101" i="52"/>
  <c r="T100" i="52"/>
  <c r="O100" i="52"/>
  <c r="H100" i="52"/>
  <c r="S99" i="52"/>
  <c r="O99" i="52"/>
  <c r="G99" i="52"/>
  <c r="H99" i="52" s="1"/>
  <c r="T98" i="52"/>
  <c r="T12" i="52" s="1"/>
  <c r="O98" i="52"/>
  <c r="H98" i="52"/>
  <c r="T97" i="52"/>
  <c r="O97" i="52"/>
  <c r="H97" i="52"/>
  <c r="J96" i="52"/>
  <c r="G96" i="52"/>
  <c r="F96" i="52"/>
  <c r="Q95" i="52"/>
  <c r="N95" i="52"/>
  <c r="H95" i="52"/>
  <c r="P94" i="52"/>
  <c r="N94" i="52"/>
  <c r="H94" i="52"/>
  <c r="Q93" i="52"/>
  <c r="N93" i="52"/>
  <c r="H93" i="52"/>
  <c r="P92" i="52"/>
  <c r="N92" i="52"/>
  <c r="H92" i="52"/>
  <c r="P91" i="52"/>
  <c r="N91" i="52"/>
  <c r="H91" i="52"/>
  <c r="P90" i="52"/>
  <c r="N90" i="52"/>
  <c r="H90" i="52"/>
  <c r="P89" i="52"/>
  <c r="N89" i="52"/>
  <c r="H89" i="52"/>
  <c r="P88" i="52"/>
  <c r="O88" i="52"/>
  <c r="H88" i="52"/>
  <c r="P87" i="52"/>
  <c r="N87" i="52"/>
  <c r="H87" i="52"/>
  <c r="P86" i="52"/>
  <c r="N86" i="52"/>
  <c r="H86" i="52"/>
  <c r="Q85" i="52"/>
  <c r="N85" i="52"/>
  <c r="H85" i="52"/>
  <c r="Q84" i="52"/>
  <c r="N84" i="52"/>
  <c r="H84" i="52"/>
  <c r="P83" i="52"/>
  <c r="N83" i="52"/>
  <c r="H83" i="52"/>
  <c r="Q82" i="52"/>
  <c r="N82" i="52"/>
  <c r="H82" i="52"/>
  <c r="P81" i="52"/>
  <c r="N81" i="52"/>
  <c r="H81" i="52"/>
  <c r="P80" i="52"/>
  <c r="N80" i="52"/>
  <c r="H80" i="52"/>
  <c r="P79" i="52"/>
  <c r="O79" i="52"/>
  <c r="H79" i="52"/>
  <c r="P78" i="52"/>
  <c r="O78" i="52"/>
  <c r="H78" i="52"/>
  <c r="P77" i="52"/>
  <c r="O77" i="52"/>
  <c r="H77" i="52"/>
  <c r="P76" i="52"/>
  <c r="O76" i="52"/>
  <c r="H76" i="52"/>
  <c r="P75" i="52"/>
  <c r="N75" i="52"/>
  <c r="H75" i="52"/>
  <c r="P74" i="52"/>
  <c r="O74" i="52"/>
  <c r="H74" i="52"/>
  <c r="P73" i="52"/>
  <c r="O73" i="52"/>
  <c r="H73" i="52"/>
  <c r="Q72" i="52"/>
  <c r="N72" i="52"/>
  <c r="H72" i="52"/>
  <c r="Q71" i="52"/>
  <c r="N71" i="52"/>
  <c r="H71" i="52"/>
  <c r="Q70" i="52"/>
  <c r="N70" i="52"/>
  <c r="H70" i="52"/>
  <c r="Q69" i="52"/>
  <c r="N69" i="52"/>
  <c r="H69" i="52"/>
  <c r="P68" i="52"/>
  <c r="N68" i="52"/>
  <c r="H68" i="52"/>
  <c r="P67" i="52"/>
  <c r="N67" i="52"/>
  <c r="H67" i="52"/>
  <c r="P66" i="52"/>
  <c r="N66" i="52"/>
  <c r="H66" i="52"/>
  <c r="P65" i="52"/>
  <c r="O65" i="52"/>
  <c r="H65" i="52"/>
  <c r="P64" i="52"/>
  <c r="N64" i="52"/>
  <c r="H64" i="52"/>
  <c r="P63" i="52"/>
  <c r="N63" i="52"/>
  <c r="H63" i="52"/>
  <c r="P62" i="52"/>
  <c r="N62" i="52"/>
  <c r="H62" i="52"/>
  <c r="P61" i="52"/>
  <c r="N61" i="52"/>
  <c r="H61" i="52"/>
  <c r="P60" i="52"/>
  <c r="N60" i="52"/>
  <c r="H60" i="52"/>
  <c r="P59" i="52"/>
  <c r="N59" i="52"/>
  <c r="H59" i="52"/>
  <c r="P58" i="52"/>
  <c r="N58" i="52"/>
  <c r="H58" i="52"/>
  <c r="P57" i="52"/>
  <c r="N57" i="52"/>
  <c r="H57" i="52"/>
  <c r="P56" i="52"/>
  <c r="N56" i="52"/>
  <c r="H56" i="52"/>
  <c r="P55" i="52"/>
  <c r="N55" i="52"/>
  <c r="H55" i="52"/>
  <c r="P54" i="52"/>
  <c r="N54" i="52"/>
  <c r="H54" i="52"/>
  <c r="P53" i="52"/>
  <c r="N53" i="52"/>
  <c r="H53" i="52"/>
  <c r="P52" i="52"/>
  <c r="N52" i="52"/>
  <c r="H52" i="52"/>
  <c r="Q51" i="52"/>
  <c r="N51" i="52"/>
  <c r="H51" i="52"/>
  <c r="Q50" i="52"/>
  <c r="N50" i="52"/>
  <c r="H50" i="52"/>
  <c r="P49" i="52"/>
  <c r="N49" i="52"/>
  <c r="H49" i="52"/>
  <c r="P48" i="52"/>
  <c r="N48" i="52"/>
  <c r="H48" i="52"/>
  <c r="Q47" i="52"/>
  <c r="N47" i="52"/>
  <c r="H47" i="52"/>
  <c r="P46" i="52"/>
  <c r="N46" i="52"/>
  <c r="H46" i="52"/>
  <c r="P45" i="52"/>
  <c r="N45" i="52"/>
  <c r="H45" i="52"/>
  <c r="Q44" i="52"/>
  <c r="N44" i="52"/>
  <c r="H44" i="52"/>
  <c r="Q43" i="52"/>
  <c r="N43" i="52"/>
  <c r="H43" i="52"/>
  <c r="Q42" i="52"/>
  <c r="N42" i="52"/>
  <c r="H42" i="52"/>
  <c r="P41" i="52"/>
  <c r="N41" i="52"/>
  <c r="H41" i="52"/>
  <c r="Q40" i="52"/>
  <c r="N40" i="52"/>
  <c r="H40" i="52"/>
  <c r="Q39" i="52"/>
  <c r="N39" i="52"/>
  <c r="H39" i="52"/>
  <c r="Q38" i="52"/>
  <c r="N38" i="52"/>
  <c r="H38" i="52"/>
  <c r="P37" i="52"/>
  <c r="N37" i="52"/>
  <c r="H37" i="52"/>
  <c r="Q36" i="52"/>
  <c r="N36" i="52"/>
  <c r="H36" i="52"/>
  <c r="P35" i="52"/>
  <c r="N35" i="52"/>
  <c r="H35" i="52"/>
  <c r="Q34" i="52"/>
  <c r="N34" i="52"/>
  <c r="H34" i="52"/>
  <c r="Q33" i="52"/>
  <c r="N33" i="52"/>
  <c r="H33" i="52"/>
  <c r="Q32" i="52"/>
  <c r="N32" i="52"/>
  <c r="H32" i="52"/>
  <c r="Q31" i="52"/>
  <c r="N31" i="52"/>
  <c r="H31" i="52"/>
  <c r="Q30" i="52"/>
  <c r="Q12" i="52" s="1"/>
  <c r="N30" i="52"/>
  <c r="H30" i="52"/>
  <c r="P29" i="52"/>
  <c r="N29" i="52"/>
  <c r="H29" i="52"/>
  <c r="P28" i="52"/>
  <c r="N28" i="52"/>
  <c r="H28" i="52"/>
  <c r="P27" i="52"/>
  <c r="N27" i="52"/>
  <c r="H27" i="52"/>
  <c r="P26" i="52"/>
  <c r="N26" i="52"/>
  <c r="H26" i="52"/>
  <c r="P25" i="52"/>
  <c r="N25" i="52"/>
  <c r="H25" i="52"/>
  <c r="P24" i="52"/>
  <c r="N24" i="52"/>
  <c r="H24" i="52"/>
  <c r="P23" i="52"/>
  <c r="N23" i="52"/>
  <c r="H23" i="52"/>
  <c r="P22" i="52"/>
  <c r="N22" i="52"/>
  <c r="H22" i="52"/>
  <c r="P21" i="52"/>
  <c r="N21" i="52"/>
  <c r="H21" i="52"/>
  <c r="P20" i="52"/>
  <c r="N20" i="52"/>
  <c r="H20" i="52"/>
  <c r="P19" i="52"/>
  <c r="N19" i="52"/>
  <c r="H19" i="52"/>
  <c r="P18" i="52"/>
  <c r="N18" i="52"/>
  <c r="H18" i="52"/>
  <c r="P17" i="52"/>
  <c r="N17" i="52"/>
  <c r="N12" i="52" s="1"/>
  <c r="N9" i="52" s="1"/>
  <c r="H17" i="52"/>
  <c r="P16" i="52"/>
  <c r="N16" i="52"/>
  <c r="H16" i="52"/>
  <c r="P15" i="52"/>
  <c r="N15" i="52"/>
  <c r="H15" i="52"/>
  <c r="P14" i="52"/>
  <c r="P12" i="52" s="1"/>
  <c r="S8" i="52" s="1"/>
  <c r="N14" i="52"/>
  <c r="H14" i="52"/>
  <c r="M13" i="52"/>
  <c r="J13" i="52"/>
  <c r="G13" i="52"/>
  <c r="F13" i="52"/>
  <c r="S12" i="52"/>
  <c r="R12" i="52"/>
  <c r="O12" i="52"/>
  <c r="N7" i="52"/>
  <c r="J108" i="52" l="1"/>
  <c r="N8" i="52" s="1"/>
  <c r="N9" i="58"/>
  <c r="O11" i="58" s="1"/>
  <c r="U12" i="58"/>
  <c r="H96" i="52"/>
  <c r="G108" i="52"/>
  <c r="N11" i="55"/>
  <c r="O11" i="55" s="1"/>
  <c r="H13" i="52"/>
  <c r="F108" i="52"/>
  <c r="S9" i="58"/>
  <c r="S9" i="56"/>
  <c r="S9" i="55"/>
  <c r="H108" i="52"/>
  <c r="N7" i="51"/>
  <c r="O103" i="51"/>
  <c r="T103" i="51"/>
  <c r="F101" i="51"/>
  <c r="S9" i="52" l="1"/>
  <c r="M90" i="49"/>
  <c r="F95" i="51" l="1"/>
  <c r="O100" i="51"/>
  <c r="T100" i="51"/>
  <c r="H99" i="51"/>
  <c r="F104" i="51" l="1"/>
  <c r="O97" i="51"/>
  <c r="N94" i="51"/>
  <c r="O99" i="51"/>
  <c r="O98" i="51"/>
  <c r="H98" i="51"/>
  <c r="H97" i="51"/>
  <c r="O96" i="51" l="1"/>
  <c r="T96" i="51" l="1"/>
  <c r="T12" i="51" s="1"/>
  <c r="Q94" i="51"/>
  <c r="F102" i="50" l="1"/>
  <c r="R102" i="51"/>
  <c r="R12" i="51" s="1"/>
  <c r="O102" i="51"/>
  <c r="P93" i="51"/>
  <c r="N93" i="51"/>
  <c r="Q92" i="51"/>
  <c r="N92" i="51"/>
  <c r="P91" i="51"/>
  <c r="N91" i="51"/>
  <c r="P90" i="51"/>
  <c r="N90" i="51"/>
  <c r="P89" i="51"/>
  <c r="N89" i="51"/>
  <c r="P88" i="51"/>
  <c r="N88" i="51"/>
  <c r="P87" i="51"/>
  <c r="O87" i="51"/>
  <c r="P86" i="51"/>
  <c r="N86" i="51"/>
  <c r="P85" i="51"/>
  <c r="N85" i="51"/>
  <c r="Q84" i="51"/>
  <c r="N84" i="51"/>
  <c r="Q83" i="51"/>
  <c r="N83" i="51"/>
  <c r="P82" i="51"/>
  <c r="N82" i="51"/>
  <c r="Q81" i="51"/>
  <c r="N81" i="51"/>
  <c r="P80" i="51"/>
  <c r="N80" i="51"/>
  <c r="P79" i="51"/>
  <c r="N79" i="51"/>
  <c r="P78" i="51"/>
  <c r="O78" i="51"/>
  <c r="P77" i="51"/>
  <c r="O77" i="51"/>
  <c r="P76" i="51"/>
  <c r="O76" i="51"/>
  <c r="P75" i="51"/>
  <c r="O75" i="51"/>
  <c r="P74" i="51"/>
  <c r="N74" i="51"/>
  <c r="P73" i="51"/>
  <c r="O73" i="51"/>
  <c r="P72" i="51"/>
  <c r="O72" i="51"/>
  <c r="Q71" i="51"/>
  <c r="N71" i="51"/>
  <c r="Q70" i="51"/>
  <c r="N70" i="51"/>
  <c r="Q69" i="51"/>
  <c r="N69" i="51"/>
  <c r="Q68" i="51"/>
  <c r="N68" i="51"/>
  <c r="P67" i="51"/>
  <c r="N67" i="51"/>
  <c r="P66" i="51"/>
  <c r="N66" i="51"/>
  <c r="P65" i="51"/>
  <c r="N65" i="51"/>
  <c r="P64" i="51"/>
  <c r="N64" i="51"/>
  <c r="P63" i="51"/>
  <c r="N63" i="51"/>
  <c r="P62" i="51"/>
  <c r="N62" i="51"/>
  <c r="P61" i="51"/>
  <c r="N61" i="51"/>
  <c r="P60" i="51"/>
  <c r="N60" i="51"/>
  <c r="P59" i="51"/>
  <c r="N59" i="51"/>
  <c r="P58" i="51"/>
  <c r="N58" i="51"/>
  <c r="P57" i="51"/>
  <c r="N57" i="51"/>
  <c r="P56" i="51"/>
  <c r="N56" i="51"/>
  <c r="P55" i="51"/>
  <c r="N55" i="51"/>
  <c r="P54" i="51"/>
  <c r="N54" i="51"/>
  <c r="P53" i="51"/>
  <c r="N53" i="51"/>
  <c r="P52" i="51"/>
  <c r="N52" i="51"/>
  <c r="Q51" i="51"/>
  <c r="N51" i="51"/>
  <c r="Q50" i="51"/>
  <c r="N50" i="51"/>
  <c r="P49" i="51"/>
  <c r="N49" i="51"/>
  <c r="P48" i="51"/>
  <c r="N48" i="51"/>
  <c r="Q47" i="51"/>
  <c r="N47" i="51"/>
  <c r="P46" i="51"/>
  <c r="N46" i="51"/>
  <c r="P45" i="51"/>
  <c r="N45" i="51"/>
  <c r="Q44" i="51"/>
  <c r="N44" i="51"/>
  <c r="Q43" i="51"/>
  <c r="N43" i="51"/>
  <c r="Q42" i="51"/>
  <c r="N42" i="51"/>
  <c r="P41" i="51"/>
  <c r="N41" i="51"/>
  <c r="Q40" i="51"/>
  <c r="N40" i="51"/>
  <c r="Q39" i="51"/>
  <c r="N39" i="51"/>
  <c r="Q38" i="51"/>
  <c r="N38" i="51"/>
  <c r="P37" i="51"/>
  <c r="N37" i="51"/>
  <c r="Q36" i="51"/>
  <c r="N36" i="51"/>
  <c r="P35" i="51"/>
  <c r="N35" i="51"/>
  <c r="Q34" i="51"/>
  <c r="N34" i="51"/>
  <c r="Q33" i="51"/>
  <c r="N33" i="51"/>
  <c r="Q32" i="51"/>
  <c r="N32" i="51"/>
  <c r="Q31" i="51"/>
  <c r="N31" i="51"/>
  <c r="Q30" i="51"/>
  <c r="Q12" i="51" s="1"/>
  <c r="N30" i="51"/>
  <c r="P29" i="51"/>
  <c r="N29" i="51"/>
  <c r="P28" i="51"/>
  <c r="N28" i="51"/>
  <c r="P27" i="51"/>
  <c r="N27" i="51"/>
  <c r="P26" i="51"/>
  <c r="N26" i="51"/>
  <c r="P25" i="51"/>
  <c r="N25" i="51"/>
  <c r="P24" i="51"/>
  <c r="N24" i="51"/>
  <c r="P23" i="51"/>
  <c r="N23" i="51"/>
  <c r="P22" i="51"/>
  <c r="N22" i="51"/>
  <c r="P21" i="51"/>
  <c r="N21" i="51"/>
  <c r="P20" i="51"/>
  <c r="N20" i="51"/>
  <c r="P19" i="51"/>
  <c r="N19" i="51"/>
  <c r="P18" i="51"/>
  <c r="N18" i="51"/>
  <c r="P17" i="51"/>
  <c r="N17" i="51"/>
  <c r="P16" i="51"/>
  <c r="N16" i="51"/>
  <c r="P15" i="51"/>
  <c r="N15" i="51"/>
  <c r="P14" i="51"/>
  <c r="P12" i="51" s="1"/>
  <c r="N11" i="51" s="1"/>
  <c r="N14" i="51"/>
  <c r="N12" i="51" l="1"/>
  <c r="N9" i="51" s="1"/>
  <c r="O12" i="51"/>
  <c r="S8" i="51"/>
  <c r="S9" i="51" s="1"/>
  <c r="M6" i="48"/>
  <c r="M7" i="48"/>
  <c r="O101" i="49"/>
  <c r="N101" i="48"/>
  <c r="M5" i="50"/>
  <c r="S74" i="50"/>
  <c r="M5" i="49"/>
  <c r="M98" i="49"/>
  <c r="M99" i="49"/>
  <c r="M100" i="49"/>
  <c r="M102" i="49"/>
  <c r="M97" i="49"/>
  <c r="M94" i="49"/>
  <c r="M93" i="49"/>
  <c r="M89" i="49"/>
  <c r="M87" i="49"/>
  <c r="M86" i="49"/>
  <c r="M81" i="49"/>
  <c r="M72" i="49"/>
  <c r="M70" i="49"/>
  <c r="M69" i="49"/>
  <c r="M60" i="49"/>
  <c r="M61" i="49"/>
  <c r="M62" i="49"/>
  <c r="M63" i="49"/>
  <c r="M64" i="49"/>
  <c r="M65" i="49"/>
  <c r="M66" i="49"/>
  <c r="M59" i="49"/>
  <c r="M56" i="49"/>
  <c r="M57" i="49"/>
  <c r="M55" i="49"/>
  <c r="M52" i="49"/>
  <c r="M51" i="49"/>
  <c r="M48" i="49"/>
  <c r="M47" i="49"/>
  <c r="M45" i="49"/>
  <c r="M44" i="49"/>
  <c r="M40" i="49"/>
  <c r="M36" i="49"/>
  <c r="M34" i="49"/>
  <c r="M24" i="49"/>
  <c r="M25" i="49"/>
  <c r="M26" i="49"/>
  <c r="M27" i="49"/>
  <c r="M28" i="49"/>
  <c r="M23" i="49"/>
  <c r="M22" i="49"/>
  <c r="M21" i="49"/>
  <c r="M20" i="49"/>
  <c r="M19" i="49"/>
  <c r="M18" i="49"/>
  <c r="M17" i="49"/>
  <c r="M16" i="49"/>
  <c r="M15" i="49"/>
  <c r="M14" i="49"/>
  <c r="M13" i="49"/>
  <c r="J103" i="49"/>
  <c r="R6" i="49"/>
  <c r="N95" i="49"/>
  <c r="N83" i="49"/>
  <c r="N84" i="49"/>
  <c r="N85" i="49"/>
  <c r="N82" i="49"/>
  <c r="N80" i="49"/>
  <c r="N79" i="49"/>
  <c r="N71" i="49"/>
  <c r="N68" i="49"/>
  <c r="N67" i="49"/>
  <c r="S101" i="49"/>
  <c r="R102" i="49" l="1"/>
  <c r="N58" i="49"/>
  <c r="N54" i="49"/>
  <c r="N12" i="49" s="1"/>
  <c r="J102" i="50"/>
  <c r="M8" i="50" s="1"/>
  <c r="R53" i="50"/>
  <c r="P100" i="50"/>
  <c r="O101" i="50"/>
  <c r="M97" i="50"/>
  <c r="M98" i="50"/>
  <c r="M99" i="50"/>
  <c r="M100" i="50"/>
  <c r="M101" i="50"/>
  <c r="M96" i="50"/>
  <c r="N95" i="50"/>
  <c r="M92" i="50"/>
  <c r="M93" i="50"/>
  <c r="M94" i="50"/>
  <c r="M91" i="50"/>
  <c r="N90" i="50"/>
  <c r="M87" i="50"/>
  <c r="M88" i="50"/>
  <c r="M89" i="50"/>
  <c r="M86" i="50"/>
  <c r="N83" i="50"/>
  <c r="N84" i="50"/>
  <c r="N85" i="50"/>
  <c r="N82" i="50"/>
  <c r="M81" i="50"/>
  <c r="N80" i="50"/>
  <c r="N79" i="50"/>
  <c r="M76" i="50"/>
  <c r="M77" i="50"/>
  <c r="M78" i="50"/>
  <c r="M75" i="50"/>
  <c r="N74" i="50"/>
  <c r="N73" i="50"/>
  <c r="M72" i="50"/>
  <c r="N71" i="50"/>
  <c r="M70" i="50"/>
  <c r="M69" i="50"/>
  <c r="N68" i="50"/>
  <c r="N67" i="50"/>
  <c r="M60" i="50"/>
  <c r="M61" i="50"/>
  <c r="M62" i="50"/>
  <c r="M63" i="50"/>
  <c r="M64" i="50"/>
  <c r="M65" i="50"/>
  <c r="M66" i="50"/>
  <c r="M59" i="50"/>
  <c r="M56" i="50"/>
  <c r="M57" i="50"/>
  <c r="N58" i="50"/>
  <c r="M55" i="50"/>
  <c r="N54" i="50"/>
  <c r="N53" i="50"/>
  <c r="M48" i="50"/>
  <c r="M49" i="50"/>
  <c r="M50" i="50"/>
  <c r="M51" i="50"/>
  <c r="M52" i="50"/>
  <c r="M38" i="50"/>
  <c r="M39" i="50"/>
  <c r="M40" i="50"/>
  <c r="M41" i="50"/>
  <c r="M42" i="50"/>
  <c r="M43" i="50"/>
  <c r="M44" i="50"/>
  <c r="M45" i="50"/>
  <c r="M46" i="50"/>
  <c r="M47" i="50"/>
  <c r="M29" i="50"/>
  <c r="M30" i="50"/>
  <c r="M31" i="50"/>
  <c r="M32" i="50"/>
  <c r="M33" i="50"/>
  <c r="M34" i="50"/>
  <c r="M35" i="50"/>
  <c r="M36" i="50"/>
  <c r="M37" i="50"/>
  <c r="M22" i="50"/>
  <c r="M23" i="50"/>
  <c r="M24" i="50"/>
  <c r="M25" i="50"/>
  <c r="M26" i="50"/>
  <c r="M27" i="50"/>
  <c r="M28" i="50"/>
  <c r="M16" i="50"/>
  <c r="M17" i="50"/>
  <c r="M18" i="50"/>
  <c r="M19" i="50"/>
  <c r="M20" i="50"/>
  <c r="M21" i="50"/>
  <c r="M15" i="50"/>
  <c r="M14" i="50"/>
  <c r="M13" i="50"/>
  <c r="L7" i="49"/>
  <c r="M48" i="47"/>
  <c r="M7" i="40"/>
  <c r="M7" i="46"/>
  <c r="J115" i="46"/>
  <c r="M102" i="46"/>
  <c r="N12" i="50" l="1"/>
  <c r="U7" i="49"/>
  <c r="M6" i="49"/>
  <c r="R7" i="49"/>
  <c r="R9" i="49" s="1"/>
  <c r="M12" i="50"/>
  <c r="O99" i="50"/>
  <c r="O98" i="50"/>
  <c r="O97" i="50"/>
  <c r="O96" i="50"/>
  <c r="O95" i="50"/>
  <c r="O94" i="50"/>
  <c r="O93" i="50"/>
  <c r="P92" i="50"/>
  <c r="P91" i="50"/>
  <c r="Q90" i="50"/>
  <c r="Q12" i="50" s="1"/>
  <c r="O89" i="50"/>
  <c r="P88" i="50"/>
  <c r="O87" i="50"/>
  <c r="O86" i="50"/>
  <c r="O85" i="50"/>
  <c r="O84" i="50"/>
  <c r="O83" i="50"/>
  <c r="O82" i="50"/>
  <c r="O81" i="50"/>
  <c r="O80" i="50"/>
  <c r="O79" i="50"/>
  <c r="P78" i="50"/>
  <c r="P77" i="50"/>
  <c r="P76" i="50"/>
  <c r="P75" i="50"/>
  <c r="S73" i="50"/>
  <c r="S12" i="50" s="1"/>
  <c r="O72" i="50"/>
  <c r="O71" i="50"/>
  <c r="O70" i="50"/>
  <c r="O69" i="50"/>
  <c r="O68" i="50"/>
  <c r="O67" i="50"/>
  <c r="O66" i="50"/>
  <c r="O65" i="50"/>
  <c r="O64" i="50"/>
  <c r="O63" i="50"/>
  <c r="O62" i="50"/>
  <c r="O61" i="50"/>
  <c r="O60" i="50"/>
  <c r="O59" i="50"/>
  <c r="O58" i="50"/>
  <c r="O57" i="50"/>
  <c r="O56" i="50"/>
  <c r="O55" i="50"/>
  <c r="O54" i="50"/>
  <c r="R12" i="50"/>
  <c r="O52" i="50"/>
  <c r="O51" i="50"/>
  <c r="P50" i="50"/>
  <c r="P49" i="50"/>
  <c r="O48" i="50"/>
  <c r="O47" i="50"/>
  <c r="P46" i="50"/>
  <c r="O45" i="50"/>
  <c r="O44" i="50"/>
  <c r="P43" i="50"/>
  <c r="P42" i="50"/>
  <c r="P41" i="50"/>
  <c r="O40" i="50"/>
  <c r="P39" i="50"/>
  <c r="P38" i="50"/>
  <c r="P37" i="50"/>
  <c r="O36" i="50"/>
  <c r="P35" i="50"/>
  <c r="O34" i="50"/>
  <c r="P33" i="50"/>
  <c r="P32" i="50"/>
  <c r="P31" i="50"/>
  <c r="P30" i="50"/>
  <c r="P29" i="50"/>
  <c r="O28" i="50"/>
  <c r="O27" i="50"/>
  <c r="O26" i="50"/>
  <c r="O25" i="50"/>
  <c r="O24" i="50"/>
  <c r="O23" i="50"/>
  <c r="O22" i="50"/>
  <c r="O21" i="50"/>
  <c r="O20" i="50"/>
  <c r="O19" i="50"/>
  <c r="O18" i="50"/>
  <c r="O17" i="50"/>
  <c r="O16" i="50"/>
  <c r="O15" i="50"/>
  <c r="O14" i="50"/>
  <c r="O13" i="50"/>
  <c r="F103" i="49"/>
  <c r="R100" i="49"/>
  <c r="Q100" i="49"/>
  <c r="R99" i="49"/>
  <c r="Q99" i="49"/>
  <c r="R98" i="49"/>
  <c r="Q98" i="49"/>
  <c r="R97" i="49"/>
  <c r="Q97" i="49"/>
  <c r="U96" i="49"/>
  <c r="P96" i="49"/>
  <c r="R95" i="49"/>
  <c r="P95" i="49"/>
  <c r="R94" i="49"/>
  <c r="Q94" i="49"/>
  <c r="R93" i="49"/>
  <c r="Q93" i="49"/>
  <c r="S92" i="49"/>
  <c r="Q92" i="49"/>
  <c r="O92" i="49"/>
  <c r="S91" i="49"/>
  <c r="Q91" i="49"/>
  <c r="O91" i="49"/>
  <c r="T90" i="49"/>
  <c r="P90" i="49"/>
  <c r="R89" i="49"/>
  <c r="Q89" i="49"/>
  <c r="S88" i="49"/>
  <c r="Q88" i="49"/>
  <c r="O88" i="49"/>
  <c r="R87" i="49"/>
  <c r="Q87" i="49"/>
  <c r="R86" i="49"/>
  <c r="Q86" i="49"/>
  <c r="R85" i="49"/>
  <c r="P85" i="49"/>
  <c r="R84" i="49"/>
  <c r="P84" i="49"/>
  <c r="R83" i="49"/>
  <c r="P83" i="49"/>
  <c r="R82" i="49"/>
  <c r="P82" i="49"/>
  <c r="R81" i="49"/>
  <c r="Q81" i="49"/>
  <c r="R80" i="49"/>
  <c r="P80" i="49"/>
  <c r="R79" i="49"/>
  <c r="P79" i="49"/>
  <c r="S78" i="49"/>
  <c r="Q78" i="49"/>
  <c r="O78" i="49"/>
  <c r="S77" i="49"/>
  <c r="Q77" i="49"/>
  <c r="O77" i="49"/>
  <c r="S76" i="49"/>
  <c r="Q76" i="49"/>
  <c r="O76" i="49"/>
  <c r="S75" i="49"/>
  <c r="Q75" i="49"/>
  <c r="O75" i="49"/>
  <c r="V74" i="49"/>
  <c r="P74" i="49"/>
  <c r="V73" i="49"/>
  <c r="V12" i="49" s="1"/>
  <c r="P73" i="49"/>
  <c r="R72" i="49"/>
  <c r="Q72" i="49"/>
  <c r="R71" i="49"/>
  <c r="R70" i="49"/>
  <c r="Q70" i="49"/>
  <c r="R69" i="49"/>
  <c r="Q69" i="49"/>
  <c r="R68" i="49"/>
  <c r="P68" i="49"/>
  <c r="R67" i="49"/>
  <c r="P67" i="49"/>
  <c r="R66" i="49"/>
  <c r="Q66" i="49"/>
  <c r="R65" i="49"/>
  <c r="Q65" i="49"/>
  <c r="R64" i="49"/>
  <c r="Q64" i="49"/>
  <c r="R63" i="49"/>
  <c r="Q63" i="49"/>
  <c r="R62" i="49"/>
  <c r="Q62" i="49"/>
  <c r="R61" i="49"/>
  <c r="Q61" i="49"/>
  <c r="R60" i="49"/>
  <c r="Q60" i="49"/>
  <c r="R59" i="49"/>
  <c r="Q59" i="49"/>
  <c r="R58" i="49"/>
  <c r="P58" i="49"/>
  <c r="R57" i="49"/>
  <c r="Q57" i="49"/>
  <c r="R56" i="49"/>
  <c r="Q56" i="49"/>
  <c r="R55" i="49"/>
  <c r="Q55" i="49"/>
  <c r="R54" i="49"/>
  <c r="P54" i="49"/>
  <c r="U53" i="49"/>
  <c r="U12" i="49" s="1"/>
  <c r="P53" i="49"/>
  <c r="R52" i="49"/>
  <c r="Q52" i="49"/>
  <c r="R51" i="49"/>
  <c r="Q51" i="49"/>
  <c r="S50" i="49"/>
  <c r="Q50" i="49"/>
  <c r="O50" i="49"/>
  <c r="S49" i="49"/>
  <c r="Q49" i="49"/>
  <c r="O49" i="49"/>
  <c r="R48" i="49"/>
  <c r="Q48" i="49"/>
  <c r="R47" i="49"/>
  <c r="Q47" i="49"/>
  <c r="S46" i="49"/>
  <c r="Q46" i="49"/>
  <c r="O46" i="49"/>
  <c r="R45" i="49"/>
  <c r="Q45" i="49"/>
  <c r="R44" i="49"/>
  <c r="Q44" i="49"/>
  <c r="S43" i="49"/>
  <c r="Q43" i="49"/>
  <c r="O43" i="49"/>
  <c r="S42" i="49"/>
  <c r="Q42" i="49"/>
  <c r="O42" i="49"/>
  <c r="S41" i="49"/>
  <c r="Q41" i="49"/>
  <c r="O41" i="49"/>
  <c r="R40" i="49"/>
  <c r="Q40" i="49"/>
  <c r="S39" i="49"/>
  <c r="Q39" i="49"/>
  <c r="O39" i="49"/>
  <c r="S38" i="49"/>
  <c r="Q38" i="49"/>
  <c r="O38" i="49"/>
  <c r="S37" i="49"/>
  <c r="Q37" i="49"/>
  <c r="O37" i="49"/>
  <c r="R36" i="49"/>
  <c r="Q36" i="49"/>
  <c r="S35" i="49"/>
  <c r="Q35" i="49"/>
  <c r="O35" i="49"/>
  <c r="R34" i="49"/>
  <c r="Q34" i="49"/>
  <c r="S33" i="49"/>
  <c r="Q33" i="49"/>
  <c r="O33" i="49"/>
  <c r="S32" i="49"/>
  <c r="Q32" i="49"/>
  <c r="O32" i="49"/>
  <c r="S31" i="49"/>
  <c r="S12" i="49" s="1"/>
  <c r="Q31" i="49"/>
  <c r="O31" i="49"/>
  <c r="S30" i="49"/>
  <c r="Q30" i="49"/>
  <c r="O30" i="49"/>
  <c r="S29" i="49"/>
  <c r="Q29" i="49"/>
  <c r="O29" i="49"/>
  <c r="O12" i="49" s="1"/>
  <c r="O9" i="49" s="1"/>
  <c r="R28" i="49"/>
  <c r="Q28" i="49"/>
  <c r="R27" i="49"/>
  <c r="Q27" i="49"/>
  <c r="R26" i="49"/>
  <c r="Q26" i="49"/>
  <c r="R25" i="49"/>
  <c r="Q25" i="49"/>
  <c r="R24" i="49"/>
  <c r="Q24" i="49"/>
  <c r="R23" i="49"/>
  <c r="Q23" i="49"/>
  <c r="R22" i="49"/>
  <c r="Q22" i="49"/>
  <c r="R21" i="49"/>
  <c r="Q21" i="49"/>
  <c r="R20" i="49"/>
  <c r="Q20" i="49"/>
  <c r="R19" i="49"/>
  <c r="Q19" i="49"/>
  <c r="R18" i="49"/>
  <c r="Q18" i="49"/>
  <c r="R17" i="49"/>
  <c r="Q17" i="49"/>
  <c r="R16" i="49"/>
  <c r="Q16" i="49"/>
  <c r="R15" i="49"/>
  <c r="Q15" i="49"/>
  <c r="R14" i="49"/>
  <c r="R12" i="49" s="1"/>
  <c r="Q14" i="49"/>
  <c r="R13" i="49"/>
  <c r="Q13" i="49"/>
  <c r="T12" i="49"/>
  <c r="Q12" i="49"/>
  <c r="Q7" i="49"/>
  <c r="P7" i="47"/>
  <c r="M5" i="47"/>
  <c r="M6" i="47"/>
  <c r="J110" i="48"/>
  <c r="M8" i="48" s="1"/>
  <c r="F110" i="48"/>
  <c r="G109" i="48"/>
  <c r="G108" i="48"/>
  <c r="G107" i="48"/>
  <c r="G106" i="48"/>
  <c r="G105" i="48"/>
  <c r="G104" i="48"/>
  <c r="G103" i="48"/>
  <c r="G102" i="48"/>
  <c r="G102" i="49" s="1"/>
  <c r="Q100" i="48"/>
  <c r="P100" i="48"/>
  <c r="M100" i="48"/>
  <c r="Q99" i="48"/>
  <c r="P99" i="48"/>
  <c r="M99" i="48"/>
  <c r="Q98" i="48"/>
  <c r="P98" i="48"/>
  <c r="M98" i="48"/>
  <c r="Q97" i="48"/>
  <c r="P97" i="48"/>
  <c r="M97" i="48"/>
  <c r="T96" i="48"/>
  <c r="O96" i="48"/>
  <c r="Q95" i="48"/>
  <c r="O95" i="48"/>
  <c r="Q94" i="48"/>
  <c r="P94" i="48"/>
  <c r="M94" i="48"/>
  <c r="Q93" i="48"/>
  <c r="P93" i="48"/>
  <c r="M93" i="48"/>
  <c r="R92" i="48"/>
  <c r="P92" i="48"/>
  <c r="N92" i="48"/>
  <c r="R91" i="48"/>
  <c r="P91" i="48"/>
  <c r="N91" i="48"/>
  <c r="S90" i="48"/>
  <c r="O90" i="48"/>
  <c r="Q89" i="48"/>
  <c r="P89" i="48"/>
  <c r="M89" i="48"/>
  <c r="R88" i="48"/>
  <c r="P88" i="48"/>
  <c r="N88" i="48"/>
  <c r="Q87" i="48"/>
  <c r="P87" i="48"/>
  <c r="M87" i="48"/>
  <c r="Q86" i="48"/>
  <c r="P86" i="48"/>
  <c r="M86" i="48"/>
  <c r="Q85" i="48"/>
  <c r="O85" i="48"/>
  <c r="Q84" i="48"/>
  <c r="O84" i="48"/>
  <c r="Q83" i="48"/>
  <c r="O83" i="48"/>
  <c r="Q82" i="48"/>
  <c r="O82" i="48"/>
  <c r="Q81" i="48"/>
  <c r="P81" i="48"/>
  <c r="M81" i="48"/>
  <c r="Q80" i="48"/>
  <c r="O80" i="48"/>
  <c r="Q79" i="48"/>
  <c r="O79" i="48"/>
  <c r="R78" i="48"/>
  <c r="P78" i="48"/>
  <c r="N78" i="48"/>
  <c r="R77" i="48"/>
  <c r="P77" i="48"/>
  <c r="N77" i="48"/>
  <c r="R76" i="48"/>
  <c r="P76" i="48"/>
  <c r="N76" i="48"/>
  <c r="R75" i="48"/>
  <c r="P75" i="48"/>
  <c r="N75" i="48"/>
  <c r="U74" i="48"/>
  <c r="O74" i="48"/>
  <c r="U73" i="48"/>
  <c r="O73" i="48"/>
  <c r="Q72" i="48"/>
  <c r="P72" i="48"/>
  <c r="M72" i="48"/>
  <c r="Q71" i="48"/>
  <c r="Q70" i="48"/>
  <c r="P70" i="48"/>
  <c r="M70" i="48"/>
  <c r="Q69" i="48"/>
  <c r="P69" i="48"/>
  <c r="M69" i="48"/>
  <c r="Q68" i="48"/>
  <c r="O68" i="48"/>
  <c r="Q67" i="48"/>
  <c r="O67" i="48"/>
  <c r="Q66" i="48"/>
  <c r="P66" i="48"/>
  <c r="M66" i="48"/>
  <c r="Q65" i="48"/>
  <c r="P65" i="48"/>
  <c r="M65" i="48"/>
  <c r="Q64" i="48"/>
  <c r="P64" i="48"/>
  <c r="M64" i="48"/>
  <c r="Q63" i="48"/>
  <c r="P63" i="48"/>
  <c r="M63" i="48"/>
  <c r="Q62" i="48"/>
  <c r="P62" i="48"/>
  <c r="M62" i="48"/>
  <c r="Q61" i="48"/>
  <c r="P61" i="48"/>
  <c r="M61" i="48"/>
  <c r="Q60" i="48"/>
  <c r="P60" i="48"/>
  <c r="M60" i="48"/>
  <c r="Q59" i="48"/>
  <c r="P59" i="48"/>
  <c r="M59" i="48"/>
  <c r="Q58" i="48"/>
  <c r="O58" i="48"/>
  <c r="Q57" i="48"/>
  <c r="P57" i="48"/>
  <c r="M57" i="48"/>
  <c r="Q56" i="48"/>
  <c r="P56" i="48"/>
  <c r="M56" i="48"/>
  <c r="Q55" i="48"/>
  <c r="P55" i="48"/>
  <c r="M55" i="48"/>
  <c r="Q54" i="48"/>
  <c r="O54" i="48"/>
  <c r="T53" i="48"/>
  <c r="O53" i="48"/>
  <c r="Q52" i="48"/>
  <c r="P52" i="48"/>
  <c r="M52" i="48"/>
  <c r="Q51" i="48"/>
  <c r="P51" i="48"/>
  <c r="M51" i="48"/>
  <c r="R50" i="48"/>
  <c r="P50" i="48"/>
  <c r="N50" i="48"/>
  <c r="R49" i="48"/>
  <c r="P49" i="48"/>
  <c r="N49" i="48"/>
  <c r="Q48" i="48"/>
  <c r="P48" i="48"/>
  <c r="M48" i="48"/>
  <c r="Q47" i="48"/>
  <c r="P47" i="48"/>
  <c r="M47" i="48"/>
  <c r="R46" i="48"/>
  <c r="P46" i="48"/>
  <c r="N46" i="48"/>
  <c r="Q45" i="48"/>
  <c r="P45" i="48"/>
  <c r="M45" i="48"/>
  <c r="Q44" i="48"/>
  <c r="P44" i="48"/>
  <c r="M44" i="48"/>
  <c r="R43" i="48"/>
  <c r="P43" i="48"/>
  <c r="N43" i="48"/>
  <c r="R42" i="48"/>
  <c r="P42" i="48"/>
  <c r="N42" i="48"/>
  <c r="R41" i="48"/>
  <c r="P41" i="48"/>
  <c r="N41" i="48"/>
  <c r="Q40" i="48"/>
  <c r="P40" i="48"/>
  <c r="M40" i="48"/>
  <c r="R39" i="48"/>
  <c r="P39" i="48"/>
  <c r="N39" i="48"/>
  <c r="R38" i="48"/>
  <c r="P38" i="48"/>
  <c r="N38" i="48"/>
  <c r="R37" i="48"/>
  <c r="P37" i="48"/>
  <c r="N37" i="48"/>
  <c r="Q36" i="48"/>
  <c r="P36" i="48"/>
  <c r="M36" i="48"/>
  <c r="R35" i="48"/>
  <c r="P35" i="48"/>
  <c r="N35" i="48"/>
  <c r="Q34" i="48"/>
  <c r="P34" i="48"/>
  <c r="M34" i="48"/>
  <c r="R33" i="48"/>
  <c r="P33" i="48"/>
  <c r="N33" i="48"/>
  <c r="R32" i="48"/>
  <c r="P32" i="48"/>
  <c r="N32" i="48"/>
  <c r="R31" i="48"/>
  <c r="P31" i="48"/>
  <c r="N31" i="48"/>
  <c r="R30" i="48"/>
  <c r="P30" i="48"/>
  <c r="N30" i="48"/>
  <c r="R29" i="48"/>
  <c r="P29" i="48"/>
  <c r="N29" i="48"/>
  <c r="Q28" i="48"/>
  <c r="P28" i="48"/>
  <c r="M28" i="48"/>
  <c r="Q27" i="48"/>
  <c r="P27" i="48"/>
  <c r="M27" i="48"/>
  <c r="Q26" i="48"/>
  <c r="P26" i="48"/>
  <c r="M26" i="48"/>
  <c r="Q25" i="48"/>
  <c r="P25" i="48"/>
  <c r="M25" i="48"/>
  <c r="Q24" i="48"/>
  <c r="P24" i="48"/>
  <c r="M24" i="48"/>
  <c r="Q23" i="48"/>
  <c r="P23" i="48"/>
  <c r="M23" i="48"/>
  <c r="Q22" i="48"/>
  <c r="P22" i="48"/>
  <c r="M22" i="48"/>
  <c r="Q21" i="48"/>
  <c r="P21" i="48"/>
  <c r="M21" i="48"/>
  <c r="Q20" i="48"/>
  <c r="P20" i="48"/>
  <c r="M20" i="48"/>
  <c r="Q19" i="48"/>
  <c r="P19" i="48"/>
  <c r="M19" i="48"/>
  <c r="Q18" i="48"/>
  <c r="P18" i="48"/>
  <c r="M18" i="48"/>
  <c r="Q17" i="48"/>
  <c r="P17" i="48"/>
  <c r="M17" i="48"/>
  <c r="Q16" i="48"/>
  <c r="P16" i="48"/>
  <c r="M16" i="48"/>
  <c r="Q15" i="48"/>
  <c r="P15" i="48"/>
  <c r="M15" i="48"/>
  <c r="Q14" i="48"/>
  <c r="P14" i="48"/>
  <c r="M14" i="48"/>
  <c r="Q13" i="48"/>
  <c r="P13" i="48"/>
  <c r="P12" i="48" s="1"/>
  <c r="M13" i="48"/>
  <c r="U12" i="48"/>
  <c r="T12" i="48"/>
  <c r="S12" i="48"/>
  <c r="P7" i="48"/>
  <c r="M94" i="47"/>
  <c r="N42" i="47"/>
  <c r="N43" i="47"/>
  <c r="N41" i="47"/>
  <c r="M103" i="47"/>
  <c r="M104" i="47"/>
  <c r="M105" i="47"/>
  <c r="M102" i="47"/>
  <c r="M99" i="47"/>
  <c r="M98" i="47"/>
  <c r="N97" i="47"/>
  <c r="N96" i="47"/>
  <c r="N93" i="47"/>
  <c r="M92" i="47"/>
  <c r="M91" i="47"/>
  <c r="M86" i="47"/>
  <c r="N81" i="47"/>
  <c r="N82" i="47"/>
  <c r="N83" i="47"/>
  <c r="N80" i="47"/>
  <c r="M77" i="47"/>
  <c r="M75" i="47"/>
  <c r="M74" i="47"/>
  <c r="M71" i="47"/>
  <c r="M65" i="47"/>
  <c r="M66" i="47"/>
  <c r="M67" i="47"/>
  <c r="M68" i="47"/>
  <c r="M69" i="47"/>
  <c r="M70" i="47"/>
  <c r="M64" i="47"/>
  <c r="M61" i="47"/>
  <c r="M62" i="47"/>
  <c r="M60" i="47"/>
  <c r="M57" i="47"/>
  <c r="M56" i="47"/>
  <c r="N55" i="47"/>
  <c r="N54" i="47"/>
  <c r="M53" i="47"/>
  <c r="M52" i="47"/>
  <c r="N46" i="47"/>
  <c r="M45" i="47"/>
  <c r="M44" i="47"/>
  <c r="M40" i="47"/>
  <c r="N38" i="47"/>
  <c r="N39" i="47"/>
  <c r="N37" i="47"/>
  <c r="M36" i="47"/>
  <c r="N35" i="47"/>
  <c r="N30" i="47"/>
  <c r="N31" i="47"/>
  <c r="N32" i="47"/>
  <c r="N33" i="47"/>
  <c r="N29" i="47"/>
  <c r="M34" i="47"/>
  <c r="M14" i="47"/>
  <c r="M15" i="47"/>
  <c r="M16" i="47"/>
  <c r="M17" i="47"/>
  <c r="M18" i="47"/>
  <c r="M19" i="47"/>
  <c r="M20" i="47"/>
  <c r="M21" i="47"/>
  <c r="M22" i="47"/>
  <c r="M23" i="47"/>
  <c r="M24" i="47"/>
  <c r="M25" i="47"/>
  <c r="M26" i="47"/>
  <c r="M27" i="47"/>
  <c r="M28" i="47"/>
  <c r="M13" i="47"/>
  <c r="N12" i="47"/>
  <c r="N9" i="47" s="1"/>
  <c r="T7" i="47"/>
  <c r="Q103" i="47"/>
  <c r="Q104" i="47"/>
  <c r="Q105" i="47"/>
  <c r="Q102" i="47"/>
  <c r="T58" i="47"/>
  <c r="U79" i="47"/>
  <c r="U78" i="47"/>
  <c r="U12" i="47" s="1"/>
  <c r="T101" i="47"/>
  <c r="P14" i="47"/>
  <c r="P15" i="47"/>
  <c r="P16" i="47"/>
  <c r="P17" i="47"/>
  <c r="P18" i="47"/>
  <c r="P19" i="47"/>
  <c r="P20" i="47"/>
  <c r="P21" i="47"/>
  <c r="P22" i="47"/>
  <c r="P23" i="47"/>
  <c r="P24" i="47"/>
  <c r="P25" i="47"/>
  <c r="P26" i="47"/>
  <c r="P27" i="47"/>
  <c r="P28" i="47"/>
  <c r="P29" i="47"/>
  <c r="P30" i="47"/>
  <c r="P31" i="47"/>
  <c r="P32" i="47"/>
  <c r="P33" i="47"/>
  <c r="P34" i="47"/>
  <c r="P35" i="47"/>
  <c r="P36" i="47"/>
  <c r="P37" i="47"/>
  <c r="P38" i="47"/>
  <c r="P39" i="47"/>
  <c r="P40" i="47"/>
  <c r="P41" i="47"/>
  <c r="P42" i="47"/>
  <c r="P43" i="47"/>
  <c r="P44" i="47"/>
  <c r="P45" i="47"/>
  <c r="P46" i="47"/>
  <c r="P13" i="47"/>
  <c r="P53" i="47"/>
  <c r="P54" i="47"/>
  <c r="P55" i="47"/>
  <c r="P56" i="47"/>
  <c r="P57" i="47"/>
  <c r="P52" i="47"/>
  <c r="P61" i="47"/>
  <c r="P62" i="47"/>
  <c r="P60" i="47"/>
  <c r="P65" i="47"/>
  <c r="P66" i="47"/>
  <c r="P67" i="47"/>
  <c r="P68" i="47"/>
  <c r="P69" i="47"/>
  <c r="P70" i="47"/>
  <c r="P71" i="47"/>
  <c r="P64" i="47"/>
  <c r="P75" i="47"/>
  <c r="P77" i="47"/>
  <c r="P74" i="47"/>
  <c r="O73" i="47"/>
  <c r="O72" i="47"/>
  <c r="P81" i="47"/>
  <c r="P82" i="47"/>
  <c r="P83" i="47"/>
  <c r="P80" i="47"/>
  <c r="P86" i="47"/>
  <c r="P92" i="47"/>
  <c r="P93" i="47"/>
  <c r="P94" i="47"/>
  <c r="P91" i="47"/>
  <c r="P97" i="47"/>
  <c r="P98" i="47"/>
  <c r="P99" i="47"/>
  <c r="P96" i="47"/>
  <c r="P103" i="47"/>
  <c r="P104" i="47"/>
  <c r="P105" i="47"/>
  <c r="P102" i="47"/>
  <c r="O101" i="47"/>
  <c r="O100" i="47"/>
  <c r="O95" i="47"/>
  <c r="O88" i="47"/>
  <c r="O89" i="47"/>
  <c r="O90" i="47"/>
  <c r="O87" i="47"/>
  <c r="O85" i="47"/>
  <c r="O84" i="47"/>
  <c r="O79" i="47"/>
  <c r="O78" i="47"/>
  <c r="O63" i="47"/>
  <c r="O59" i="47"/>
  <c r="O58" i="47"/>
  <c r="O48" i="47"/>
  <c r="O49" i="47"/>
  <c r="O50" i="47"/>
  <c r="O47" i="47"/>
  <c r="U8" i="49" l="1"/>
  <c r="P12" i="47"/>
  <c r="M12" i="47"/>
  <c r="M9" i="47" s="1"/>
  <c r="T12" i="47"/>
  <c r="N12" i="48"/>
  <c r="N9" i="48" s="1"/>
  <c r="N6" i="47"/>
  <c r="O12" i="50"/>
  <c r="Q12" i="48"/>
  <c r="M7" i="49"/>
  <c r="M8" i="49" s="1"/>
  <c r="R8" i="49"/>
  <c r="P12" i="50"/>
  <c r="R12" i="48"/>
  <c r="G101" i="50"/>
  <c r="H101" i="50" s="1"/>
  <c r="H102" i="49"/>
  <c r="U9" i="49"/>
  <c r="T7" i="48"/>
  <c r="T8" i="48"/>
  <c r="T9" i="48" s="1"/>
  <c r="F115" i="47"/>
  <c r="G114" i="47"/>
  <c r="G113" i="47"/>
  <c r="G112" i="47"/>
  <c r="G111" i="47"/>
  <c r="G110" i="47"/>
  <c r="G109" i="47"/>
  <c r="G108" i="47"/>
  <c r="G107" i="47"/>
  <c r="G106" i="47"/>
  <c r="G101" i="48" s="1"/>
  <c r="G101" i="49" s="1"/>
  <c r="Q100" i="47"/>
  <c r="Q99" i="47"/>
  <c r="Q98" i="47"/>
  <c r="R97" i="47"/>
  <c r="R96" i="47"/>
  <c r="S95" i="47"/>
  <c r="Q94" i="47"/>
  <c r="R93" i="47"/>
  <c r="Q92" i="47"/>
  <c r="Q91" i="47"/>
  <c r="Q90" i="47"/>
  <c r="Q89" i="47"/>
  <c r="Q88" i="47"/>
  <c r="Q87" i="47"/>
  <c r="Q86" i="47"/>
  <c r="Q85" i="47"/>
  <c r="Q84" i="47"/>
  <c r="R83" i="47"/>
  <c r="R82" i="47"/>
  <c r="R81" i="47"/>
  <c r="R80" i="47"/>
  <c r="Q77" i="47"/>
  <c r="Q76" i="47"/>
  <c r="Q75" i="47"/>
  <c r="Q74" i="47"/>
  <c r="Q73" i="47"/>
  <c r="Q72" i="47"/>
  <c r="Q71" i="47"/>
  <c r="Q70" i="47"/>
  <c r="Q69" i="47"/>
  <c r="Q68" i="47"/>
  <c r="Q67" i="47"/>
  <c r="Q66" i="47"/>
  <c r="Q65" i="47"/>
  <c r="Q64" i="47"/>
  <c r="Q63" i="47"/>
  <c r="Q62" i="47"/>
  <c r="Q61" i="47"/>
  <c r="Q60" i="47"/>
  <c r="Q59" i="47"/>
  <c r="Q57" i="47"/>
  <c r="Q56" i="47"/>
  <c r="R55" i="47"/>
  <c r="R54" i="47"/>
  <c r="Q53" i="47"/>
  <c r="Q52" i="47"/>
  <c r="R46" i="47"/>
  <c r="Q45" i="47"/>
  <c r="Q44" i="47"/>
  <c r="R43" i="47"/>
  <c r="R42" i="47"/>
  <c r="R41" i="47"/>
  <c r="Q40" i="47"/>
  <c r="R39" i="47"/>
  <c r="R38" i="47"/>
  <c r="R37" i="47"/>
  <c r="Q36" i="47"/>
  <c r="R35" i="47"/>
  <c r="Q34" i="47"/>
  <c r="R33" i="47"/>
  <c r="R32" i="47"/>
  <c r="R31" i="47"/>
  <c r="R30" i="47"/>
  <c r="R29" i="47"/>
  <c r="R12" i="47" s="1"/>
  <c r="Q28" i="47"/>
  <c r="Q27" i="47"/>
  <c r="Q26" i="47"/>
  <c r="Q25" i="47"/>
  <c r="Q24" i="47"/>
  <c r="Q23" i="47"/>
  <c r="Q22" i="47"/>
  <c r="Q21" i="47"/>
  <c r="Q20" i="47"/>
  <c r="Q19" i="47"/>
  <c r="Q18" i="47"/>
  <c r="Q17" i="47"/>
  <c r="Q16" i="47"/>
  <c r="Q15" i="47"/>
  <c r="Q14" i="47"/>
  <c r="Q13" i="47"/>
  <c r="S12" i="47"/>
  <c r="F115" i="46"/>
  <c r="G110" i="46"/>
  <c r="G111" i="46"/>
  <c r="G112" i="46"/>
  <c r="G113" i="46"/>
  <c r="G114" i="46"/>
  <c r="G13" i="46"/>
  <c r="G13" i="47" s="1"/>
  <c r="G106" i="46"/>
  <c r="G107" i="46"/>
  <c r="G108" i="46"/>
  <c r="G109" i="46"/>
  <c r="G105" i="46"/>
  <c r="G105" i="47" s="1"/>
  <c r="G101" i="46"/>
  <c r="H101" i="46" s="1"/>
  <c r="G102" i="46"/>
  <c r="G102" i="47" s="1"/>
  <c r="G103" i="46"/>
  <c r="G103" i="47" s="1"/>
  <c r="G98" i="48" s="1"/>
  <c r="G104" i="46"/>
  <c r="G104" i="47" s="1"/>
  <c r="G15" i="46"/>
  <c r="G15" i="47" s="1"/>
  <c r="G16" i="46"/>
  <c r="H16" i="46" s="1"/>
  <c r="G17" i="46"/>
  <c r="H17" i="46" s="1"/>
  <c r="G18" i="46"/>
  <c r="H18" i="46" s="1"/>
  <c r="G19" i="46"/>
  <c r="G19" i="47" s="1"/>
  <c r="G20" i="46"/>
  <c r="H20" i="46" s="1"/>
  <c r="G21" i="46"/>
  <c r="H21" i="46" s="1"/>
  <c r="G22" i="46"/>
  <c r="H22" i="46" s="1"/>
  <c r="G23" i="46"/>
  <c r="G23" i="47" s="1"/>
  <c r="G24" i="46"/>
  <c r="H24" i="46" s="1"/>
  <c r="G25" i="46"/>
  <c r="H25" i="46" s="1"/>
  <c r="G26" i="46"/>
  <c r="H26" i="46" s="1"/>
  <c r="G27" i="46"/>
  <c r="G27" i="47" s="1"/>
  <c r="G28" i="46"/>
  <c r="H28" i="46" s="1"/>
  <c r="G29" i="46"/>
  <c r="H29" i="46" s="1"/>
  <c r="G30" i="46"/>
  <c r="H30" i="46" s="1"/>
  <c r="G31" i="46"/>
  <c r="G31" i="47" s="1"/>
  <c r="G32" i="46"/>
  <c r="H32" i="46" s="1"/>
  <c r="G33" i="46"/>
  <c r="H33" i="46" s="1"/>
  <c r="G34" i="46"/>
  <c r="H34" i="46" s="1"/>
  <c r="G35" i="46"/>
  <c r="G35" i="47" s="1"/>
  <c r="G36" i="46"/>
  <c r="H36" i="46" s="1"/>
  <c r="G37" i="46"/>
  <c r="H37" i="46" s="1"/>
  <c r="G38" i="46"/>
  <c r="H38" i="46" s="1"/>
  <c r="G39" i="46"/>
  <c r="G39" i="47" s="1"/>
  <c r="G40" i="46"/>
  <c r="H40" i="46" s="1"/>
  <c r="G41" i="46"/>
  <c r="H41" i="46" s="1"/>
  <c r="G42" i="46"/>
  <c r="H42" i="46" s="1"/>
  <c r="G43" i="46"/>
  <c r="G43" i="47" s="1"/>
  <c r="G44" i="46"/>
  <c r="H44" i="46" s="1"/>
  <c r="G45" i="46"/>
  <c r="H45" i="46" s="1"/>
  <c r="G46" i="46"/>
  <c r="H46" i="46" s="1"/>
  <c r="G47" i="46"/>
  <c r="G48" i="46"/>
  <c r="H48" i="46" s="1"/>
  <c r="G49" i="46"/>
  <c r="H49" i="46" s="1"/>
  <c r="G50" i="46"/>
  <c r="H50" i="46" s="1"/>
  <c r="G51" i="46"/>
  <c r="G52" i="46"/>
  <c r="H52" i="46" s="1"/>
  <c r="G53" i="46"/>
  <c r="H53" i="46" s="1"/>
  <c r="G54" i="46"/>
  <c r="H54" i="46" s="1"/>
  <c r="G55" i="46"/>
  <c r="G55" i="47" s="1"/>
  <c r="G56" i="46"/>
  <c r="H56" i="46" s="1"/>
  <c r="G57" i="46"/>
  <c r="H57" i="46" s="1"/>
  <c r="G58" i="46"/>
  <c r="H58" i="46" s="1"/>
  <c r="G59" i="46"/>
  <c r="H59" i="46" s="1"/>
  <c r="G60" i="46"/>
  <c r="G60" i="47" s="1"/>
  <c r="G61" i="46"/>
  <c r="H61" i="46" s="1"/>
  <c r="G62" i="46"/>
  <c r="G62" i="47" s="1"/>
  <c r="G63" i="46"/>
  <c r="H63" i="46" s="1"/>
  <c r="G64" i="46"/>
  <c r="G64" i="47" s="1"/>
  <c r="G65" i="46"/>
  <c r="H65" i="46" s="1"/>
  <c r="G66" i="46"/>
  <c r="H66" i="46" s="1"/>
  <c r="G67" i="46"/>
  <c r="G67" i="47" s="1"/>
  <c r="G68" i="46"/>
  <c r="H68" i="46" s="1"/>
  <c r="G69" i="46"/>
  <c r="H69" i="46" s="1"/>
  <c r="G70" i="46"/>
  <c r="H70" i="46" s="1"/>
  <c r="G71" i="46"/>
  <c r="G71" i="47" s="1"/>
  <c r="G72" i="46"/>
  <c r="H72" i="46" s="1"/>
  <c r="G73" i="46"/>
  <c r="H73" i="46" s="1"/>
  <c r="G74" i="46"/>
  <c r="H74" i="46" s="1"/>
  <c r="G75" i="46"/>
  <c r="G75" i="47" s="1"/>
  <c r="G76" i="46"/>
  <c r="H76" i="46" s="1"/>
  <c r="G77" i="46"/>
  <c r="H77" i="46" s="1"/>
  <c r="G78" i="46"/>
  <c r="H78" i="46" s="1"/>
  <c r="G79" i="46"/>
  <c r="G79" i="47" s="1"/>
  <c r="G80" i="46"/>
  <c r="H80" i="46" s="1"/>
  <c r="G81" i="46"/>
  <c r="H81" i="46" s="1"/>
  <c r="G82" i="46"/>
  <c r="H82" i="46" s="1"/>
  <c r="G83" i="46"/>
  <c r="G83" i="47" s="1"/>
  <c r="G84" i="46"/>
  <c r="H84" i="46" s="1"/>
  <c r="G85" i="46"/>
  <c r="H85" i="46" s="1"/>
  <c r="G86" i="46"/>
  <c r="H86" i="46" s="1"/>
  <c r="G87" i="46"/>
  <c r="G87" i="47" s="1"/>
  <c r="G88" i="46"/>
  <c r="H88" i="46" s="1"/>
  <c r="G89" i="46"/>
  <c r="H89" i="46" s="1"/>
  <c r="G90" i="46"/>
  <c r="H90" i="46" s="1"/>
  <c r="G91" i="46"/>
  <c r="G91" i="47" s="1"/>
  <c r="G92" i="46"/>
  <c r="H92" i="46" s="1"/>
  <c r="G93" i="46"/>
  <c r="H93" i="46" s="1"/>
  <c r="G94" i="46"/>
  <c r="H94" i="46" s="1"/>
  <c r="G95" i="46"/>
  <c r="G95" i="47" s="1"/>
  <c r="G96" i="46"/>
  <c r="H96" i="46" s="1"/>
  <c r="G97" i="46"/>
  <c r="H97" i="46" s="1"/>
  <c r="G98" i="46"/>
  <c r="H98" i="46" s="1"/>
  <c r="G99" i="46"/>
  <c r="G99" i="47" s="1"/>
  <c r="G100" i="46"/>
  <c r="H100" i="46" s="1"/>
  <c r="G14" i="46"/>
  <c r="H14" i="46" s="1"/>
  <c r="H105" i="46"/>
  <c r="H104" i="46"/>
  <c r="G111" i="40"/>
  <c r="H102" i="46" s="1"/>
  <c r="J111" i="40"/>
  <c r="F111" i="40"/>
  <c r="N101" i="46"/>
  <c r="O100" i="46"/>
  <c r="N100" i="46"/>
  <c r="O99" i="46"/>
  <c r="M99" i="46"/>
  <c r="H99" i="46"/>
  <c r="O98" i="46"/>
  <c r="M98" i="46"/>
  <c r="P97" i="46"/>
  <c r="M97" i="46"/>
  <c r="P96" i="46"/>
  <c r="M96" i="46"/>
  <c r="Q95" i="46"/>
  <c r="Q12" i="46" s="1"/>
  <c r="N95" i="46"/>
  <c r="H95" i="46"/>
  <c r="O94" i="46"/>
  <c r="M94" i="46"/>
  <c r="P93" i="46"/>
  <c r="M93" i="46"/>
  <c r="O92" i="46"/>
  <c r="M92" i="46"/>
  <c r="O91" i="46"/>
  <c r="M91" i="46"/>
  <c r="H91" i="46"/>
  <c r="O90" i="46"/>
  <c r="N90" i="46"/>
  <c r="O89" i="46"/>
  <c r="N89" i="46"/>
  <c r="O88" i="46"/>
  <c r="N88" i="46"/>
  <c r="O87" i="46"/>
  <c r="N87" i="46"/>
  <c r="H87" i="46"/>
  <c r="O86" i="46"/>
  <c r="M86" i="46"/>
  <c r="O85" i="46"/>
  <c r="N85" i="46"/>
  <c r="O84" i="46"/>
  <c r="N84" i="46"/>
  <c r="P83" i="46"/>
  <c r="M83" i="46"/>
  <c r="H83" i="46"/>
  <c r="P82" i="46"/>
  <c r="M82" i="46"/>
  <c r="P81" i="46"/>
  <c r="M81" i="46"/>
  <c r="P80" i="46"/>
  <c r="M80" i="46"/>
  <c r="O79" i="46"/>
  <c r="N79" i="46"/>
  <c r="H79" i="46"/>
  <c r="O78" i="46"/>
  <c r="N78" i="46"/>
  <c r="O77" i="46"/>
  <c r="M77" i="46"/>
  <c r="O76" i="46"/>
  <c r="N76" i="46"/>
  <c r="O75" i="46"/>
  <c r="M75" i="46"/>
  <c r="H75" i="46"/>
  <c r="O74" i="46"/>
  <c r="M74" i="46"/>
  <c r="O73" i="46"/>
  <c r="N73" i="46"/>
  <c r="O72" i="46"/>
  <c r="N72" i="46"/>
  <c r="O71" i="46"/>
  <c r="M71" i="46"/>
  <c r="H71" i="46"/>
  <c r="O70" i="46"/>
  <c r="M70" i="46"/>
  <c r="O69" i="46"/>
  <c r="M69" i="46"/>
  <c r="O68" i="46"/>
  <c r="M68" i="46"/>
  <c r="O67" i="46"/>
  <c r="M67" i="46"/>
  <c r="H67" i="46"/>
  <c r="O66" i="46"/>
  <c r="M66" i="46"/>
  <c r="O65" i="46"/>
  <c r="M65" i="46"/>
  <c r="O64" i="46"/>
  <c r="M64" i="46"/>
  <c r="H64" i="46"/>
  <c r="O63" i="46"/>
  <c r="N63" i="46"/>
  <c r="O62" i="46"/>
  <c r="M62" i="46"/>
  <c r="H62" i="46"/>
  <c r="O61" i="46"/>
  <c r="M61" i="46"/>
  <c r="O60" i="46"/>
  <c r="M60" i="46"/>
  <c r="H60" i="46"/>
  <c r="O59" i="46"/>
  <c r="N59" i="46"/>
  <c r="N58" i="46"/>
  <c r="O57" i="46"/>
  <c r="M57" i="46"/>
  <c r="O56" i="46"/>
  <c r="M56" i="46"/>
  <c r="P55" i="46"/>
  <c r="M55" i="46"/>
  <c r="H55" i="46"/>
  <c r="P54" i="46"/>
  <c r="M54" i="46"/>
  <c r="O53" i="46"/>
  <c r="M53" i="46"/>
  <c r="O52" i="46"/>
  <c r="M52" i="46"/>
  <c r="O51" i="46"/>
  <c r="N51" i="46"/>
  <c r="H51" i="46"/>
  <c r="O50" i="46"/>
  <c r="N50" i="46"/>
  <c r="O49" i="46"/>
  <c r="N49" i="46"/>
  <c r="O48" i="46"/>
  <c r="N48" i="46"/>
  <c r="O47" i="46"/>
  <c r="N47" i="46"/>
  <c r="H47" i="46"/>
  <c r="P46" i="46"/>
  <c r="M46" i="46"/>
  <c r="O45" i="46"/>
  <c r="M45" i="46"/>
  <c r="O44" i="46"/>
  <c r="M44" i="46"/>
  <c r="P43" i="46"/>
  <c r="M43" i="46"/>
  <c r="H43" i="46"/>
  <c r="P42" i="46"/>
  <c r="M42" i="46"/>
  <c r="P41" i="46"/>
  <c r="M41" i="46"/>
  <c r="O40" i="46"/>
  <c r="M40" i="46"/>
  <c r="P39" i="46"/>
  <c r="M39" i="46"/>
  <c r="H39" i="46"/>
  <c r="P38" i="46"/>
  <c r="M38" i="46"/>
  <c r="P37" i="46"/>
  <c r="M37" i="46"/>
  <c r="O36" i="46"/>
  <c r="M36" i="46"/>
  <c r="P35" i="46"/>
  <c r="M35" i="46"/>
  <c r="H35" i="46"/>
  <c r="O34" i="46"/>
  <c r="M34" i="46"/>
  <c r="P33" i="46"/>
  <c r="M33" i="46"/>
  <c r="P32" i="46"/>
  <c r="M32" i="46"/>
  <c r="P31" i="46"/>
  <c r="M31" i="46"/>
  <c r="H31" i="46"/>
  <c r="P30" i="46"/>
  <c r="M30" i="46"/>
  <c r="P29" i="46"/>
  <c r="M29" i="46"/>
  <c r="O28" i="46"/>
  <c r="M28" i="46"/>
  <c r="O27" i="46"/>
  <c r="M27" i="46"/>
  <c r="H27" i="46"/>
  <c r="O26" i="46"/>
  <c r="M26" i="46"/>
  <c r="O25" i="46"/>
  <c r="M25" i="46"/>
  <c r="O24" i="46"/>
  <c r="M24" i="46"/>
  <c r="O23" i="46"/>
  <c r="M23" i="46"/>
  <c r="H23" i="46"/>
  <c r="O22" i="46"/>
  <c r="M22" i="46"/>
  <c r="O21" i="46"/>
  <c r="M21" i="46"/>
  <c r="O20" i="46"/>
  <c r="M20" i="46"/>
  <c r="O19" i="46"/>
  <c r="M19" i="46"/>
  <c r="H19" i="46"/>
  <c r="O18" i="46"/>
  <c r="M18" i="46"/>
  <c r="O17" i="46"/>
  <c r="M17" i="46"/>
  <c r="O16" i="46"/>
  <c r="M16" i="46"/>
  <c r="O15" i="46"/>
  <c r="M15" i="46"/>
  <c r="H15" i="46"/>
  <c r="O14" i="46"/>
  <c r="M14" i="46"/>
  <c r="O13" i="46"/>
  <c r="M13" i="46"/>
  <c r="H13" i="46"/>
  <c r="N101" i="40"/>
  <c r="N79" i="40"/>
  <c r="N78" i="40"/>
  <c r="N58" i="40"/>
  <c r="J135" i="39"/>
  <c r="I135" i="39"/>
  <c r="F135" i="39"/>
  <c r="H103" i="46"/>
  <c r="N12" i="46" l="1"/>
  <c r="H101" i="49"/>
  <c r="G100" i="50"/>
  <c r="M12" i="46"/>
  <c r="H99" i="47"/>
  <c r="G94" i="48"/>
  <c r="H95" i="47"/>
  <c r="G90" i="48"/>
  <c r="H91" i="47"/>
  <c r="G86" i="48"/>
  <c r="H87" i="47"/>
  <c r="G82" i="48"/>
  <c r="H83" i="47"/>
  <c r="G78" i="48"/>
  <c r="H79" i="47"/>
  <c r="G74" i="48"/>
  <c r="H75" i="47"/>
  <c r="G70" i="48"/>
  <c r="H71" i="47"/>
  <c r="G66" i="48"/>
  <c r="H67" i="47"/>
  <c r="G62" i="48"/>
  <c r="H55" i="47"/>
  <c r="G50" i="48"/>
  <c r="H43" i="47"/>
  <c r="G43" i="48"/>
  <c r="H39" i="47"/>
  <c r="G39" i="48"/>
  <c r="H35" i="47"/>
  <c r="G35" i="48"/>
  <c r="H31" i="47"/>
  <c r="G31" i="48"/>
  <c r="H27" i="47"/>
  <c r="G27" i="48"/>
  <c r="H23" i="47"/>
  <c r="G23" i="48"/>
  <c r="H19" i="47"/>
  <c r="G19" i="48"/>
  <c r="H15" i="47"/>
  <c r="G15" i="48"/>
  <c r="G98" i="49"/>
  <c r="H98" i="48"/>
  <c r="H13" i="47"/>
  <c r="G13" i="48"/>
  <c r="H100" i="50"/>
  <c r="H64" i="47"/>
  <c r="G59" i="48"/>
  <c r="H62" i="47"/>
  <c r="G57" i="48"/>
  <c r="H60" i="47"/>
  <c r="G55" i="48"/>
  <c r="H104" i="47"/>
  <c r="G99" i="48"/>
  <c r="H102" i="47"/>
  <c r="G97" i="48"/>
  <c r="H105" i="47"/>
  <c r="G100" i="48"/>
  <c r="H101" i="48"/>
  <c r="M12" i="48" s="1"/>
  <c r="M9" i="48" s="1"/>
  <c r="R8" i="50"/>
  <c r="R9" i="50" s="1"/>
  <c r="G101" i="47"/>
  <c r="G97" i="47"/>
  <c r="G93" i="47"/>
  <c r="G89" i="47"/>
  <c r="G85" i="47"/>
  <c r="G81" i="47"/>
  <c r="G77" i="47"/>
  <c r="G73" i="47"/>
  <c r="G69" i="47"/>
  <c r="G65" i="47"/>
  <c r="G63" i="47"/>
  <c r="G61" i="47"/>
  <c r="G59" i="47"/>
  <c r="G57" i="47"/>
  <c r="G53" i="47"/>
  <c r="G46" i="47"/>
  <c r="G44" i="47"/>
  <c r="G42" i="47"/>
  <c r="G40" i="47"/>
  <c r="G38" i="47"/>
  <c r="G36" i="47"/>
  <c r="G34" i="47"/>
  <c r="G32" i="47"/>
  <c r="G30" i="47"/>
  <c r="G28" i="47"/>
  <c r="G26" i="47"/>
  <c r="G24" i="47"/>
  <c r="G22" i="47"/>
  <c r="G20" i="47"/>
  <c r="G18" i="47"/>
  <c r="G16" i="47"/>
  <c r="G14" i="47"/>
  <c r="G100" i="47"/>
  <c r="G98" i="47"/>
  <c r="G96" i="47"/>
  <c r="G94" i="47"/>
  <c r="G92" i="47"/>
  <c r="G90" i="47"/>
  <c r="G88" i="47"/>
  <c r="G86" i="47"/>
  <c r="G84" i="47"/>
  <c r="G82" i="47"/>
  <c r="G80" i="47"/>
  <c r="G78" i="47"/>
  <c r="G76" i="47"/>
  <c r="G74" i="47"/>
  <c r="G72" i="47"/>
  <c r="G70" i="47"/>
  <c r="G68" i="47"/>
  <c r="G66" i="47"/>
  <c r="G58" i="47"/>
  <c r="G56" i="47"/>
  <c r="G54" i="47"/>
  <c r="G52" i="47"/>
  <c r="G45" i="47"/>
  <c r="G41" i="47"/>
  <c r="G37" i="47"/>
  <c r="G33" i="47"/>
  <c r="G29" i="47"/>
  <c r="G25" i="47"/>
  <c r="G21" i="47"/>
  <c r="G17" i="47"/>
  <c r="H103" i="47"/>
  <c r="G115" i="46"/>
  <c r="P12" i="46"/>
  <c r="H115" i="46"/>
  <c r="O12" i="46"/>
  <c r="R8" i="46" s="1"/>
  <c r="R9" i="46" s="1"/>
  <c r="G130" i="39"/>
  <c r="G135" i="39" s="1"/>
  <c r="H131" i="39"/>
  <c r="M130" i="39"/>
  <c r="L130" i="39"/>
  <c r="H130" i="39"/>
  <c r="H132" i="39"/>
  <c r="H133" i="39"/>
  <c r="H101" i="40"/>
  <c r="H79" i="40"/>
  <c r="H78" i="40"/>
  <c r="O79" i="40"/>
  <c r="O78" i="40"/>
  <c r="N8" i="46" l="1"/>
  <c r="H17" i="47"/>
  <c r="G17" i="48"/>
  <c r="H33" i="47"/>
  <c r="G33" i="48"/>
  <c r="H21" i="47"/>
  <c r="G21" i="48"/>
  <c r="H29" i="47"/>
  <c r="G29" i="48"/>
  <c r="H37" i="47"/>
  <c r="G37" i="48"/>
  <c r="H45" i="47"/>
  <c r="G45" i="48"/>
  <c r="H54" i="47"/>
  <c r="G49" i="48"/>
  <c r="H58" i="47"/>
  <c r="G53" i="48"/>
  <c r="H68" i="47"/>
  <c r="G63" i="48"/>
  <c r="H72" i="47"/>
  <c r="G67" i="48"/>
  <c r="H76" i="47"/>
  <c r="O76" i="47" s="1"/>
  <c r="O12" i="47" s="1"/>
  <c r="P8" i="47" s="1"/>
  <c r="G71" i="48"/>
  <c r="H80" i="47"/>
  <c r="G75" i="48"/>
  <c r="H84" i="47"/>
  <c r="G79" i="48"/>
  <c r="H88" i="47"/>
  <c r="G83" i="48"/>
  <c r="H92" i="47"/>
  <c r="G87" i="48"/>
  <c r="H96" i="47"/>
  <c r="G91" i="48"/>
  <c r="H100" i="47"/>
  <c r="G95" i="48"/>
  <c r="H16" i="47"/>
  <c r="G16" i="48"/>
  <c r="H20" i="47"/>
  <c r="G20" i="48"/>
  <c r="H24" i="47"/>
  <c r="G24" i="48"/>
  <c r="H28" i="47"/>
  <c r="G28" i="48"/>
  <c r="H32" i="47"/>
  <c r="G32" i="48"/>
  <c r="H36" i="47"/>
  <c r="G36" i="48"/>
  <c r="H40" i="47"/>
  <c r="G40" i="48"/>
  <c r="H44" i="47"/>
  <c r="G44" i="48"/>
  <c r="H53" i="47"/>
  <c r="G48" i="48"/>
  <c r="H59" i="47"/>
  <c r="G54" i="48"/>
  <c r="H63" i="47"/>
  <c r="G58" i="48"/>
  <c r="H69" i="47"/>
  <c r="G64" i="48"/>
  <c r="H77" i="47"/>
  <c r="G72" i="48"/>
  <c r="H85" i="47"/>
  <c r="G80" i="48"/>
  <c r="H93" i="47"/>
  <c r="G88" i="48"/>
  <c r="H101" i="47"/>
  <c r="G96" i="48"/>
  <c r="G13" i="49"/>
  <c r="G13" i="50" s="1"/>
  <c r="H13" i="48"/>
  <c r="G15" i="49"/>
  <c r="H15" i="48"/>
  <c r="G19" i="49"/>
  <c r="H19" i="48"/>
  <c r="G23" i="49"/>
  <c r="H23" i="48"/>
  <c r="G27" i="49"/>
  <c r="H27" i="48"/>
  <c r="G31" i="49"/>
  <c r="H31" i="48"/>
  <c r="G35" i="49"/>
  <c r="H35" i="48"/>
  <c r="G39" i="49"/>
  <c r="H39" i="48"/>
  <c r="G43" i="49"/>
  <c r="H43" i="48"/>
  <c r="G50" i="49"/>
  <c r="H50" i="48"/>
  <c r="G62" i="49"/>
  <c r="H62" i="48"/>
  <c r="G66" i="49"/>
  <c r="H66" i="48"/>
  <c r="G70" i="49"/>
  <c r="H70" i="48"/>
  <c r="G74" i="49"/>
  <c r="H74" i="48"/>
  <c r="G78" i="49"/>
  <c r="H78" i="48"/>
  <c r="G82" i="49"/>
  <c r="H82" i="48"/>
  <c r="G86" i="49"/>
  <c r="H86" i="48"/>
  <c r="G90" i="49"/>
  <c r="M91" i="49" s="1"/>
  <c r="M12" i="49" s="1"/>
  <c r="M9" i="49" s="1"/>
  <c r="H90" i="48"/>
  <c r="G94" i="49"/>
  <c r="H94" i="48"/>
  <c r="H25" i="47"/>
  <c r="G25" i="48"/>
  <c r="H41" i="47"/>
  <c r="G41" i="48"/>
  <c r="H52" i="47"/>
  <c r="G47" i="48"/>
  <c r="H56" i="47"/>
  <c r="G51" i="48"/>
  <c r="H66" i="47"/>
  <c r="G61" i="48"/>
  <c r="H70" i="47"/>
  <c r="G65" i="48"/>
  <c r="H74" i="47"/>
  <c r="G69" i="48"/>
  <c r="H78" i="47"/>
  <c r="G73" i="48"/>
  <c r="H82" i="47"/>
  <c r="G77" i="48"/>
  <c r="H86" i="47"/>
  <c r="G81" i="48"/>
  <c r="H90" i="47"/>
  <c r="G85" i="48"/>
  <c r="H94" i="47"/>
  <c r="G89" i="48"/>
  <c r="H98" i="47"/>
  <c r="G93" i="48"/>
  <c r="H14" i="47"/>
  <c r="G14" i="48"/>
  <c r="H18" i="47"/>
  <c r="G18" i="48"/>
  <c r="H22" i="47"/>
  <c r="G22" i="48"/>
  <c r="H26" i="47"/>
  <c r="G26" i="48"/>
  <c r="H30" i="47"/>
  <c r="G30" i="48"/>
  <c r="H34" i="47"/>
  <c r="G34" i="48"/>
  <c r="H38" i="47"/>
  <c r="G38" i="48"/>
  <c r="H42" i="47"/>
  <c r="G42" i="48"/>
  <c r="H46" i="47"/>
  <c r="G46" i="48"/>
  <c r="H57" i="47"/>
  <c r="G52" i="48"/>
  <c r="H61" i="47"/>
  <c r="G56" i="48"/>
  <c r="H65" i="47"/>
  <c r="G60" i="48"/>
  <c r="H73" i="47"/>
  <c r="G68" i="48"/>
  <c r="H81" i="47"/>
  <c r="G76" i="48"/>
  <c r="H89" i="47"/>
  <c r="G84" i="48"/>
  <c r="H97" i="47"/>
  <c r="G92" i="48"/>
  <c r="G100" i="49"/>
  <c r="H100" i="48"/>
  <c r="G97" i="49"/>
  <c r="H97" i="48"/>
  <c r="G99" i="49"/>
  <c r="H99" i="48"/>
  <c r="G55" i="49"/>
  <c r="H55" i="48"/>
  <c r="G57" i="49"/>
  <c r="H57" i="48"/>
  <c r="G59" i="49"/>
  <c r="H59" i="48"/>
  <c r="H98" i="49"/>
  <c r="G97" i="50"/>
  <c r="H97" i="50" s="1"/>
  <c r="H58" i="40"/>
  <c r="H44" i="39"/>
  <c r="H57" i="49" l="1"/>
  <c r="G57" i="50"/>
  <c r="H57" i="50" s="1"/>
  <c r="H99" i="49"/>
  <c r="G98" i="50"/>
  <c r="H98" i="50" s="1"/>
  <c r="H100" i="49"/>
  <c r="G99" i="50"/>
  <c r="H99" i="50" s="1"/>
  <c r="G92" i="49"/>
  <c r="H92" i="48"/>
  <c r="G84" i="49"/>
  <c r="H84" i="48"/>
  <c r="G76" i="49"/>
  <c r="H76" i="48"/>
  <c r="G68" i="49"/>
  <c r="H68" i="48"/>
  <c r="G60" i="49"/>
  <c r="H60" i="48"/>
  <c r="G56" i="49"/>
  <c r="H56" i="48"/>
  <c r="G52" i="49"/>
  <c r="H52" i="48"/>
  <c r="G46" i="49"/>
  <c r="H46" i="48"/>
  <c r="G42" i="49"/>
  <c r="H42" i="48"/>
  <c r="G38" i="49"/>
  <c r="H38" i="48"/>
  <c r="G34" i="49"/>
  <c r="H34" i="48"/>
  <c r="G30" i="49"/>
  <c r="H30" i="48"/>
  <c r="G26" i="49"/>
  <c r="H26" i="48"/>
  <c r="G22" i="49"/>
  <c r="H22" i="48"/>
  <c r="G18" i="49"/>
  <c r="H18" i="48"/>
  <c r="G14" i="49"/>
  <c r="H14" i="48"/>
  <c r="G110" i="48"/>
  <c r="G93" i="49"/>
  <c r="H93" i="48"/>
  <c r="G89" i="49"/>
  <c r="H89" i="48"/>
  <c r="G85" i="49"/>
  <c r="H85" i="48"/>
  <c r="G81" i="49"/>
  <c r="H81" i="48"/>
  <c r="G77" i="49"/>
  <c r="H77" i="48"/>
  <c r="G73" i="49"/>
  <c r="H73" i="48"/>
  <c r="G69" i="49"/>
  <c r="H69" i="48"/>
  <c r="G65" i="49"/>
  <c r="H65" i="48"/>
  <c r="G61" i="49"/>
  <c r="H61" i="48"/>
  <c r="G51" i="49"/>
  <c r="H51" i="48"/>
  <c r="G47" i="49"/>
  <c r="H47" i="48"/>
  <c r="G41" i="49"/>
  <c r="H41" i="48"/>
  <c r="G25" i="49"/>
  <c r="H25" i="48"/>
  <c r="G96" i="49"/>
  <c r="H96" i="49" s="1"/>
  <c r="H96" i="48"/>
  <c r="G88" i="49"/>
  <c r="H88" i="48"/>
  <c r="G80" i="49"/>
  <c r="H80" i="48"/>
  <c r="G72" i="49"/>
  <c r="H72" i="48"/>
  <c r="G64" i="49"/>
  <c r="H64" i="48"/>
  <c r="G58" i="49"/>
  <c r="H58" i="48"/>
  <c r="G54" i="49"/>
  <c r="H54" i="48"/>
  <c r="G48" i="49"/>
  <c r="H48" i="48"/>
  <c r="G44" i="49"/>
  <c r="H44" i="48"/>
  <c r="G40" i="49"/>
  <c r="H40" i="48"/>
  <c r="G36" i="49"/>
  <c r="H36" i="48"/>
  <c r="G32" i="49"/>
  <c r="H32" i="48"/>
  <c r="G28" i="49"/>
  <c r="H28" i="48"/>
  <c r="G24" i="49"/>
  <c r="H24" i="48"/>
  <c r="G20" i="49"/>
  <c r="H20" i="48"/>
  <c r="G16" i="49"/>
  <c r="H16" i="48"/>
  <c r="G95" i="49"/>
  <c r="H95" i="48"/>
  <c r="G91" i="49"/>
  <c r="H91" i="48"/>
  <c r="G87" i="49"/>
  <c r="H87" i="48"/>
  <c r="G83" i="49"/>
  <c r="H83" i="48"/>
  <c r="G79" i="49"/>
  <c r="H79" i="48"/>
  <c r="G75" i="49"/>
  <c r="H75" i="48"/>
  <c r="G71" i="49"/>
  <c r="H71" i="48"/>
  <c r="O71" i="48" s="1"/>
  <c r="O12" i="48" s="1"/>
  <c r="P8" i="48" s="1"/>
  <c r="G67" i="49"/>
  <c r="H67" i="48"/>
  <c r="G63" i="49"/>
  <c r="H63" i="48"/>
  <c r="G53" i="49"/>
  <c r="G53" i="50" s="1"/>
  <c r="H53" i="48"/>
  <c r="G49" i="49"/>
  <c r="H49" i="48"/>
  <c r="G45" i="49"/>
  <c r="H45" i="48"/>
  <c r="G37" i="49"/>
  <c r="H37" i="48"/>
  <c r="G29" i="49"/>
  <c r="H29" i="48"/>
  <c r="G21" i="49"/>
  <c r="H21" i="48"/>
  <c r="G33" i="49"/>
  <c r="H33" i="48"/>
  <c r="G17" i="49"/>
  <c r="H17" i="48"/>
  <c r="H59" i="49"/>
  <c r="G59" i="50"/>
  <c r="H59" i="50" s="1"/>
  <c r="H55" i="49"/>
  <c r="G55" i="50"/>
  <c r="H55" i="50" s="1"/>
  <c r="H97" i="49"/>
  <c r="G96" i="50"/>
  <c r="H96" i="50" s="1"/>
  <c r="G94" i="50"/>
  <c r="H94" i="50" s="1"/>
  <c r="H94" i="49"/>
  <c r="G90" i="50"/>
  <c r="H90" i="50" s="1"/>
  <c r="H90" i="49"/>
  <c r="G86" i="50"/>
  <c r="H86" i="50" s="1"/>
  <c r="H86" i="49"/>
  <c r="G82" i="50"/>
  <c r="H82" i="50" s="1"/>
  <c r="H82" i="49"/>
  <c r="G78" i="50"/>
  <c r="H78" i="50" s="1"/>
  <c r="H78" i="49"/>
  <c r="G74" i="50"/>
  <c r="H74" i="50" s="1"/>
  <c r="H74" i="49"/>
  <c r="G70" i="50"/>
  <c r="H70" i="50" s="1"/>
  <c r="H70" i="49"/>
  <c r="G66" i="50"/>
  <c r="H66" i="50" s="1"/>
  <c r="H66" i="49"/>
  <c r="G62" i="50"/>
  <c r="H62" i="50" s="1"/>
  <c r="H62" i="49"/>
  <c r="G50" i="50"/>
  <c r="H50" i="50" s="1"/>
  <c r="H50" i="49"/>
  <c r="H43" i="49"/>
  <c r="G43" i="50"/>
  <c r="H43" i="50" s="1"/>
  <c r="H39" i="49"/>
  <c r="G39" i="50"/>
  <c r="H39" i="50" s="1"/>
  <c r="H35" i="49"/>
  <c r="G35" i="50"/>
  <c r="H35" i="50" s="1"/>
  <c r="G31" i="50"/>
  <c r="H31" i="50" s="1"/>
  <c r="H31" i="49"/>
  <c r="G27" i="50"/>
  <c r="H27" i="50" s="1"/>
  <c r="H27" i="49"/>
  <c r="G23" i="50"/>
  <c r="H23" i="50" s="1"/>
  <c r="H23" i="49"/>
  <c r="G19" i="50"/>
  <c r="H19" i="50" s="1"/>
  <c r="H19" i="49"/>
  <c r="G15" i="50"/>
  <c r="H15" i="50" s="1"/>
  <c r="H15" i="49"/>
  <c r="G103" i="49"/>
  <c r="H13" i="49"/>
  <c r="N95" i="40"/>
  <c r="P30" i="40"/>
  <c r="P31" i="40"/>
  <c r="P32" i="40"/>
  <c r="P33" i="40"/>
  <c r="P29" i="40"/>
  <c r="P81" i="40"/>
  <c r="P82" i="40"/>
  <c r="P83" i="40"/>
  <c r="P80" i="40"/>
  <c r="O45" i="40"/>
  <c r="O44" i="40"/>
  <c r="O47" i="40"/>
  <c r="O48" i="40"/>
  <c r="O49" i="40"/>
  <c r="O50" i="40"/>
  <c r="O51" i="40"/>
  <c r="O52" i="40"/>
  <c r="O53" i="40"/>
  <c r="P54" i="40"/>
  <c r="P55" i="40"/>
  <c r="O56" i="40"/>
  <c r="O57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84" i="40"/>
  <c r="O85" i="40"/>
  <c r="O86" i="40"/>
  <c r="O87" i="40"/>
  <c r="O88" i="40"/>
  <c r="O89" i="40"/>
  <c r="O90" i="40"/>
  <c r="O91" i="40"/>
  <c r="O92" i="40"/>
  <c r="P93" i="40"/>
  <c r="O94" i="40"/>
  <c r="O99" i="40"/>
  <c r="O100" i="40"/>
  <c r="O98" i="40"/>
  <c r="P97" i="40"/>
  <c r="P96" i="40"/>
  <c r="Q95" i="40"/>
  <c r="P42" i="40"/>
  <c r="P43" i="40"/>
  <c r="P46" i="40"/>
  <c r="P41" i="40"/>
  <c r="O40" i="40"/>
  <c r="P38" i="40"/>
  <c r="P39" i="40"/>
  <c r="P37" i="40"/>
  <c r="O36" i="40"/>
  <c r="P35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34" i="40"/>
  <c r="O13" i="40"/>
  <c r="Q12" i="40"/>
  <c r="M60" i="40"/>
  <c r="M61" i="40"/>
  <c r="M62" i="40"/>
  <c r="M64" i="40"/>
  <c r="M65" i="40"/>
  <c r="M66" i="40"/>
  <c r="M67" i="40"/>
  <c r="M68" i="40"/>
  <c r="M69" i="40"/>
  <c r="M70" i="40"/>
  <c r="M71" i="40"/>
  <c r="M74" i="40"/>
  <c r="M75" i="40"/>
  <c r="M77" i="40"/>
  <c r="M80" i="40"/>
  <c r="M81" i="40"/>
  <c r="M82" i="40"/>
  <c r="M83" i="40"/>
  <c r="M86" i="40"/>
  <c r="M91" i="40"/>
  <c r="M92" i="40"/>
  <c r="M93" i="40"/>
  <c r="M94" i="40"/>
  <c r="M96" i="40"/>
  <c r="M97" i="40"/>
  <c r="M98" i="40"/>
  <c r="M99" i="40"/>
  <c r="N100" i="40"/>
  <c r="N88" i="40"/>
  <c r="N89" i="40"/>
  <c r="N90" i="40"/>
  <c r="N87" i="40"/>
  <c r="N85" i="40"/>
  <c r="N84" i="40"/>
  <c r="N76" i="40"/>
  <c r="N73" i="40"/>
  <c r="N72" i="40"/>
  <c r="N63" i="40"/>
  <c r="N59" i="40"/>
  <c r="M53" i="40"/>
  <c r="M54" i="40"/>
  <c r="M55" i="40"/>
  <c r="M56" i="40"/>
  <c r="M57" i="40"/>
  <c r="M52" i="40"/>
  <c r="N48" i="40"/>
  <c r="N49" i="40"/>
  <c r="N50" i="40"/>
  <c r="N51" i="40"/>
  <c r="N47" i="40"/>
  <c r="M34" i="40"/>
  <c r="M35" i="40"/>
  <c r="M36" i="40"/>
  <c r="M37" i="40"/>
  <c r="M38" i="40"/>
  <c r="M39" i="40"/>
  <c r="M40" i="40"/>
  <c r="M41" i="40"/>
  <c r="M42" i="40"/>
  <c r="M43" i="40"/>
  <c r="M44" i="40"/>
  <c r="M45" i="40"/>
  <c r="M46" i="40"/>
  <c r="M27" i="40"/>
  <c r="M28" i="40"/>
  <c r="M29" i="40"/>
  <c r="M30" i="40"/>
  <c r="M31" i="40"/>
  <c r="M32" i="40"/>
  <c r="M33" i="40"/>
  <c r="M14" i="40"/>
  <c r="M15" i="40"/>
  <c r="M16" i="40"/>
  <c r="M17" i="40"/>
  <c r="M18" i="40"/>
  <c r="M19" i="40"/>
  <c r="M20" i="40"/>
  <c r="M21" i="40"/>
  <c r="M22" i="40"/>
  <c r="M23" i="40"/>
  <c r="M24" i="40"/>
  <c r="M25" i="40"/>
  <c r="M26" i="40"/>
  <c r="M13" i="40"/>
  <c r="H45" i="39"/>
  <c r="N44" i="39"/>
  <c r="L53" i="50" l="1"/>
  <c r="H53" i="50"/>
  <c r="M12" i="40"/>
  <c r="H110" i="48"/>
  <c r="H41" i="49"/>
  <c r="G41" i="50"/>
  <c r="H41" i="50" s="1"/>
  <c r="H61" i="49"/>
  <c r="G61" i="50"/>
  <c r="H61" i="50" s="1"/>
  <c r="H81" i="49"/>
  <c r="G81" i="50"/>
  <c r="H81" i="50" s="1"/>
  <c r="G25" i="50"/>
  <c r="H25" i="50" s="1"/>
  <c r="H25" i="49"/>
  <c r="H47" i="49"/>
  <c r="G47" i="50"/>
  <c r="H47" i="50" s="1"/>
  <c r="H51" i="49"/>
  <c r="G51" i="50"/>
  <c r="H51" i="50" s="1"/>
  <c r="H65" i="49"/>
  <c r="G65" i="50"/>
  <c r="H65" i="50" s="1"/>
  <c r="H69" i="49"/>
  <c r="G69" i="50"/>
  <c r="H69" i="50" s="1"/>
  <c r="H73" i="49"/>
  <c r="G73" i="50"/>
  <c r="H73" i="50" s="1"/>
  <c r="H77" i="49"/>
  <c r="G77" i="50"/>
  <c r="H77" i="50" s="1"/>
  <c r="H85" i="49"/>
  <c r="G85" i="50"/>
  <c r="H85" i="50" s="1"/>
  <c r="H89" i="49"/>
  <c r="G89" i="50"/>
  <c r="H89" i="50" s="1"/>
  <c r="H93" i="49"/>
  <c r="G93" i="50"/>
  <c r="H93" i="50" s="1"/>
  <c r="H13" i="50"/>
  <c r="G17" i="50"/>
  <c r="H17" i="50" s="1"/>
  <c r="H17" i="49"/>
  <c r="G33" i="50"/>
  <c r="H33" i="50" s="1"/>
  <c r="H33" i="49"/>
  <c r="G21" i="50"/>
  <c r="H21" i="50" s="1"/>
  <c r="H21" i="49"/>
  <c r="G29" i="50"/>
  <c r="H29" i="50" s="1"/>
  <c r="H29" i="49"/>
  <c r="H37" i="49"/>
  <c r="G37" i="50"/>
  <c r="H37" i="50" s="1"/>
  <c r="H45" i="49"/>
  <c r="G45" i="50"/>
  <c r="H45" i="50" s="1"/>
  <c r="H49" i="49"/>
  <c r="G49" i="50"/>
  <c r="H49" i="50" s="1"/>
  <c r="H53" i="49"/>
  <c r="H63" i="49"/>
  <c r="G63" i="50"/>
  <c r="H63" i="50" s="1"/>
  <c r="H67" i="49"/>
  <c r="G67" i="50"/>
  <c r="H67" i="50" s="1"/>
  <c r="H71" i="49"/>
  <c r="P71" i="49" s="1"/>
  <c r="P12" i="49" s="1"/>
  <c r="Q8" i="49" s="1"/>
  <c r="G71" i="50"/>
  <c r="H71" i="50" s="1"/>
  <c r="H75" i="49"/>
  <c r="G75" i="50"/>
  <c r="H75" i="50" s="1"/>
  <c r="H79" i="49"/>
  <c r="G79" i="50"/>
  <c r="H79" i="50" s="1"/>
  <c r="H83" i="49"/>
  <c r="G83" i="50"/>
  <c r="H83" i="50" s="1"/>
  <c r="H87" i="49"/>
  <c r="G87" i="50"/>
  <c r="H87" i="50" s="1"/>
  <c r="H91" i="49"/>
  <c r="G91" i="50"/>
  <c r="H91" i="50" s="1"/>
  <c r="H95" i="49"/>
  <c r="G95" i="50"/>
  <c r="H95" i="50" s="1"/>
  <c r="G16" i="50"/>
  <c r="H16" i="50" s="1"/>
  <c r="H16" i="49"/>
  <c r="G20" i="50"/>
  <c r="H20" i="50" s="1"/>
  <c r="H20" i="49"/>
  <c r="G24" i="50"/>
  <c r="H24" i="50" s="1"/>
  <c r="H24" i="49"/>
  <c r="G28" i="50"/>
  <c r="H28" i="50" s="1"/>
  <c r="H28" i="49"/>
  <c r="G32" i="50"/>
  <c r="H32" i="50" s="1"/>
  <c r="H32" i="49"/>
  <c r="G36" i="50"/>
  <c r="H36" i="50" s="1"/>
  <c r="H36" i="49"/>
  <c r="G40" i="50"/>
  <c r="H40" i="50" s="1"/>
  <c r="H40" i="49"/>
  <c r="G44" i="50"/>
  <c r="H44" i="50" s="1"/>
  <c r="H44" i="49"/>
  <c r="G48" i="50"/>
  <c r="H48" i="50" s="1"/>
  <c r="H48" i="49"/>
  <c r="G54" i="50"/>
  <c r="H54" i="50" s="1"/>
  <c r="H54" i="49"/>
  <c r="G58" i="50"/>
  <c r="H58" i="50" s="1"/>
  <c r="H58" i="49"/>
  <c r="G64" i="50"/>
  <c r="H64" i="50" s="1"/>
  <c r="H64" i="49"/>
  <c r="G72" i="50"/>
  <c r="H72" i="50" s="1"/>
  <c r="H72" i="49"/>
  <c r="G80" i="50"/>
  <c r="H80" i="50" s="1"/>
  <c r="H80" i="49"/>
  <c r="G88" i="50"/>
  <c r="H88" i="50" s="1"/>
  <c r="H88" i="49"/>
  <c r="H14" i="49"/>
  <c r="G14" i="50"/>
  <c r="H14" i="50" s="1"/>
  <c r="G18" i="50"/>
  <c r="H18" i="50" s="1"/>
  <c r="H18" i="49"/>
  <c r="G22" i="50"/>
  <c r="H22" i="50" s="1"/>
  <c r="H22" i="49"/>
  <c r="G26" i="50"/>
  <c r="H26" i="50" s="1"/>
  <c r="H26" i="49"/>
  <c r="G30" i="50"/>
  <c r="H30" i="50" s="1"/>
  <c r="H30" i="49"/>
  <c r="G34" i="50"/>
  <c r="H34" i="50" s="1"/>
  <c r="H34" i="49"/>
  <c r="G38" i="50"/>
  <c r="H38" i="50" s="1"/>
  <c r="H38" i="49"/>
  <c r="G42" i="50"/>
  <c r="H42" i="50" s="1"/>
  <c r="H42" i="49"/>
  <c r="G46" i="50"/>
  <c r="H46" i="50" s="1"/>
  <c r="H46" i="49"/>
  <c r="G52" i="50"/>
  <c r="H52" i="50" s="1"/>
  <c r="H52" i="49"/>
  <c r="G56" i="50"/>
  <c r="H56" i="50" s="1"/>
  <c r="H56" i="49"/>
  <c r="G60" i="50"/>
  <c r="H60" i="50" s="1"/>
  <c r="H60" i="49"/>
  <c r="G68" i="50"/>
  <c r="H68" i="50" s="1"/>
  <c r="H68" i="49"/>
  <c r="G76" i="50"/>
  <c r="H76" i="50" s="1"/>
  <c r="H76" i="49"/>
  <c r="G84" i="50"/>
  <c r="H84" i="50" s="1"/>
  <c r="H84" i="49"/>
  <c r="G92" i="50"/>
  <c r="H92" i="50" s="1"/>
  <c r="H92" i="49"/>
  <c r="N12" i="40"/>
  <c r="O12" i="40"/>
  <c r="R8" i="40" s="1"/>
  <c r="P12" i="40"/>
  <c r="G102" i="50" l="1"/>
  <c r="H102" i="50"/>
  <c r="H103" i="49"/>
  <c r="R9" i="40"/>
  <c r="N8" i="40"/>
  <c r="H14" i="40" l="1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3" i="40"/>
  <c r="H111" i="40" l="1"/>
  <c r="J5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7" i="39"/>
  <c r="J4" i="39"/>
  <c r="J3" i="39"/>
  <c r="J2" i="39"/>
  <c r="J1" i="39"/>
  <c r="H135" i="39" l="1"/>
  <c r="K5" i="39"/>
  <c r="F70" i="23"/>
  <c r="Q49" i="47"/>
  <c r="Q51" i="47"/>
  <c r="Q50" i="47"/>
  <c r="G50" i="47"/>
  <c r="H50" i="47" s="1"/>
  <c r="Q48" i="47"/>
  <c r="J115" i="47"/>
  <c r="M7" i="47" s="1"/>
  <c r="G48" i="47"/>
  <c r="H48" i="47" s="1"/>
  <c r="G51" i="47"/>
  <c r="H51" i="47" s="1"/>
  <c r="Q47" i="47"/>
  <c r="Q12" i="47"/>
  <c r="G49" i="47"/>
  <c r="H49" i="47" s="1"/>
  <c r="G47" i="47"/>
  <c r="G115" i="47" s="1"/>
  <c r="T8" i="47" l="1"/>
  <c r="T9" i="47" s="1"/>
  <c r="H47" i="47"/>
  <c r="H115" i="47" s="1"/>
  <c r="H103" i="51"/>
  <c r="G101" i="51"/>
  <c r="H102" i="51"/>
  <c r="H101" i="51" l="1"/>
  <c r="H100" i="51"/>
  <c r="G95" i="51"/>
  <c r="H96" i="51"/>
  <c r="H95" i="51" s="1"/>
  <c r="G13" i="51"/>
  <c r="G104" i="51" l="1"/>
  <c r="H13" i="51"/>
  <c r="H104" i="51" s="1"/>
  <c r="H16" i="55"/>
  <c r="H18" i="55"/>
  <c r="H20" i="55"/>
  <c r="H22" i="55"/>
  <c r="H24" i="55"/>
  <c r="H26" i="55"/>
  <c r="H28" i="55"/>
  <c r="H30" i="55"/>
  <c r="H32" i="55"/>
  <c r="H34" i="55"/>
  <c r="H36" i="55"/>
  <c r="H38" i="55"/>
  <c r="H40" i="55"/>
  <c r="H42" i="55"/>
  <c r="H44" i="55"/>
  <c r="H46" i="55"/>
  <c r="H48" i="55"/>
  <c r="H50" i="55"/>
  <c r="H52" i="55"/>
  <c r="H54" i="55"/>
  <c r="H56" i="55"/>
  <c r="H58" i="55"/>
  <c r="H60" i="55"/>
  <c r="H62" i="55"/>
  <c r="H64" i="55"/>
  <c r="H66" i="55"/>
  <c r="H68" i="55"/>
  <c r="H70" i="55"/>
  <c r="H72" i="55"/>
  <c r="H74" i="55"/>
  <c r="H76" i="55"/>
  <c r="H77" i="55"/>
  <c r="H79" i="55"/>
  <c r="H81" i="55"/>
  <c r="H83" i="55"/>
  <c r="H85" i="55"/>
  <c r="H87" i="55"/>
  <c r="H89" i="55"/>
  <c r="H91" i="55"/>
  <c r="H93" i="55"/>
  <c r="H21" i="55"/>
  <c r="H25" i="55"/>
  <c r="H29" i="55"/>
  <c r="H33" i="55"/>
  <c r="H37" i="55"/>
  <c r="H41" i="55"/>
  <c r="H45" i="55"/>
  <c r="H49" i="55"/>
  <c r="H53" i="55"/>
  <c r="H57" i="55"/>
  <c r="H61" i="55"/>
  <c r="H65" i="55"/>
  <c r="H69" i="55"/>
  <c r="H73" i="55"/>
  <c r="H80" i="55"/>
  <c r="H84" i="55"/>
  <c r="H88" i="55"/>
  <c r="H92" i="55"/>
  <c r="H86" i="55"/>
  <c r="H82" i="55"/>
  <c r="H78" i="55"/>
  <c r="H75" i="55"/>
  <c r="H71" i="55"/>
  <c r="H67" i="55"/>
  <c r="H63" i="55"/>
  <c r="H55" i="55"/>
  <c r="H51" i="55"/>
  <c r="H47" i="55"/>
  <c r="H15" i="55"/>
  <c r="H19" i="55"/>
  <c r="H23" i="55"/>
  <c r="H27" i="55"/>
  <c r="H31" i="55"/>
  <c r="H35" i="55"/>
  <c r="H39" i="55"/>
  <c r="H43" i="55"/>
  <c r="H59" i="55"/>
  <c r="H90" i="55"/>
  <c r="H17" i="55"/>
  <c r="H14" i="55"/>
  <c r="H100" i="55"/>
  <c r="H102" i="55"/>
  <c r="H99" i="55"/>
  <c r="H101" i="55"/>
  <c r="H98" i="55"/>
  <c r="H104" i="55"/>
  <c r="H105" i="55"/>
  <c r="H97" i="55" l="1"/>
  <c r="H103" i="55"/>
  <c r="H13" i="55"/>
  <c r="H15" i="56"/>
  <c r="H17" i="56"/>
  <c r="H19" i="56"/>
  <c r="H21" i="56"/>
  <c r="H23" i="56"/>
  <c r="H25" i="56"/>
  <c r="H27" i="56"/>
  <c r="H29" i="56"/>
  <c r="H31" i="56"/>
  <c r="H33" i="56"/>
  <c r="H35" i="56"/>
  <c r="H37" i="56"/>
  <c r="H39" i="56"/>
  <c r="H41" i="56"/>
  <c r="H43" i="56"/>
  <c r="H45" i="56"/>
  <c r="H47" i="56"/>
  <c r="H49" i="56"/>
  <c r="H51" i="56"/>
  <c r="H53" i="56"/>
  <c r="H55" i="56"/>
  <c r="H57" i="56"/>
  <c r="H59" i="56"/>
  <c r="H61" i="56"/>
  <c r="H63" i="56"/>
  <c r="H65" i="56"/>
  <c r="H67" i="56"/>
  <c r="H69" i="56"/>
  <c r="H71" i="56"/>
  <c r="H74" i="56"/>
  <c r="H76" i="56"/>
  <c r="H78" i="56"/>
  <c r="H80" i="56"/>
  <c r="H82" i="56"/>
  <c r="H84" i="56"/>
  <c r="H86" i="56"/>
  <c r="H88" i="56"/>
  <c r="H16" i="56"/>
  <c r="H20" i="56"/>
  <c r="H24" i="56"/>
  <c r="H28" i="56"/>
  <c r="H32" i="56"/>
  <c r="H36" i="56"/>
  <c r="H40" i="56"/>
  <c r="H48" i="56"/>
  <c r="H52" i="56"/>
  <c r="H56" i="56"/>
  <c r="H64" i="56"/>
  <c r="H68" i="56"/>
  <c r="G13" i="56"/>
  <c r="H44" i="56"/>
  <c r="H60" i="56"/>
  <c r="H75" i="56"/>
  <c r="H79" i="56"/>
  <c r="H83" i="56"/>
  <c r="H87" i="56"/>
  <c r="H85" i="56"/>
  <c r="H18" i="56"/>
  <c r="H22" i="56"/>
  <c r="H26" i="56"/>
  <c r="H30" i="56"/>
  <c r="H34" i="56"/>
  <c r="H38" i="56"/>
  <c r="H42" i="56"/>
  <c r="H46" i="56"/>
  <c r="H50" i="56"/>
  <c r="H54" i="56"/>
  <c r="H58" i="56"/>
  <c r="H62" i="56"/>
  <c r="H66" i="56"/>
  <c r="H70" i="56"/>
  <c r="H73" i="56"/>
  <c r="H77" i="56"/>
  <c r="H81" i="56"/>
  <c r="H72" i="56"/>
  <c r="H14" i="56"/>
  <c r="H96" i="56"/>
  <c r="H93" i="56"/>
  <c r="G92" i="56"/>
  <c r="H97" i="56"/>
  <c r="H95" i="56"/>
  <c r="H94" i="56"/>
  <c r="H106" i="55" l="1"/>
  <c r="H13" i="56"/>
  <c r="H92" i="56"/>
  <c r="H100" i="56"/>
  <c r="G98" i="56"/>
  <c r="G101" i="56" s="1"/>
  <c r="H99" i="56"/>
  <c r="H98" i="56" l="1"/>
  <c r="H101" i="56"/>
  <c r="H94" i="57"/>
  <c r="H97" i="57"/>
  <c r="H95" i="57"/>
  <c r="H96" i="57"/>
  <c r="H92" i="57"/>
  <c r="H93" i="57"/>
  <c r="H100" i="57"/>
  <c r="H99" i="57"/>
  <c r="H98" i="57" s="1"/>
  <c r="H15" i="57"/>
  <c r="H17" i="57"/>
  <c r="H19" i="57"/>
  <c r="H21" i="57"/>
  <c r="H23" i="57"/>
  <c r="H25" i="57"/>
  <c r="H27" i="57"/>
  <c r="H29" i="57"/>
  <c r="H31" i="57"/>
  <c r="H33" i="57"/>
  <c r="H35" i="57"/>
  <c r="H37" i="57"/>
  <c r="H39" i="57"/>
  <c r="H41" i="57"/>
  <c r="H43" i="57"/>
  <c r="H45" i="57"/>
  <c r="H47" i="57"/>
  <c r="H49" i="57"/>
  <c r="H51" i="57"/>
  <c r="H53" i="57"/>
  <c r="H55" i="57"/>
  <c r="H57" i="57"/>
  <c r="H59" i="57"/>
  <c r="H61" i="57"/>
  <c r="H63" i="57"/>
  <c r="H65" i="57"/>
  <c r="H67" i="57"/>
  <c r="H69" i="57"/>
  <c r="H71" i="57"/>
  <c r="H73" i="57"/>
  <c r="H75" i="57"/>
  <c r="H77" i="57"/>
  <c r="H79" i="57"/>
  <c r="H81" i="57"/>
  <c r="H83" i="57"/>
  <c r="H85" i="57"/>
  <c r="H87" i="57"/>
  <c r="H88" i="57"/>
  <c r="H86" i="57"/>
  <c r="H84" i="57"/>
  <c r="H82" i="57"/>
  <c r="H80" i="57"/>
  <c r="H78" i="57"/>
  <c r="H76" i="57"/>
  <c r="H74" i="57"/>
  <c r="H72" i="57"/>
  <c r="H70" i="57"/>
  <c r="H68" i="57"/>
  <c r="H16" i="57"/>
  <c r="H18" i="57"/>
  <c r="H20" i="57"/>
  <c r="H22" i="57"/>
  <c r="H26" i="57"/>
  <c r="H28" i="57"/>
  <c r="H30" i="57"/>
  <c r="H24" i="57"/>
  <c r="H32" i="57"/>
  <c r="H34" i="57"/>
  <c r="H36" i="57"/>
  <c r="H38" i="57"/>
  <c r="H40" i="57"/>
  <c r="H42" i="57"/>
  <c r="H44" i="57"/>
  <c r="H46" i="57"/>
  <c r="H48" i="57"/>
  <c r="H50" i="57"/>
  <c r="H52" i="57"/>
  <c r="H54" i="57"/>
  <c r="H56" i="57"/>
  <c r="H58" i="57"/>
  <c r="H60" i="57"/>
  <c r="H62" i="57"/>
  <c r="H64" i="57"/>
  <c r="H66" i="57"/>
  <c r="H14" i="57"/>
  <c r="H13" i="57" l="1"/>
  <c r="G101" i="57"/>
  <c r="H101" i="57"/>
  <c r="H14" i="58"/>
  <c r="H13" i="58" s="1"/>
  <c r="G93" i="58" l="1"/>
  <c r="G99" i="58"/>
  <c r="H101" i="58" l="1"/>
  <c r="G101" i="58"/>
</calcChain>
</file>

<file path=xl/comments1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</commentList>
</comments>
</file>

<file path=xl/comments10.xml><?xml version="1.0" encoding="utf-8"?>
<comments xmlns="http://schemas.openxmlformats.org/spreadsheetml/2006/main">
  <authors>
    <author>PhiLong</author>
  </authors>
  <commentList>
    <comment ref="D5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10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10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1.xml><?xml version="1.0" encoding="utf-8"?>
<comments xmlns="http://schemas.openxmlformats.org/spreadsheetml/2006/main">
  <authors>
    <author>PhiLong</author>
  </authors>
  <commentList>
    <comment ref="D5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10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10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2.xml><?xml version="1.0" encoding="utf-8"?>
<comments xmlns="http://schemas.openxmlformats.org/spreadsheetml/2006/main">
  <authors>
    <author>PhiLong</author>
  </authors>
  <commentList>
    <comment ref="D5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97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9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3.xml><?xml version="1.0" encoding="utf-8"?>
<comments xmlns="http://schemas.openxmlformats.org/spreadsheetml/2006/main">
  <authors>
    <author>PhiLong</author>
  </authors>
  <commentList>
    <comment ref="D5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97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9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4.xml><?xml version="1.0" encoding="utf-8"?>
<comments xmlns="http://schemas.openxmlformats.org/spreadsheetml/2006/main">
  <authors>
    <author>PhiLong</author>
  </authors>
  <commentList>
    <comment ref="D5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96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97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5.xml><?xml version="1.0" encoding="utf-8"?>
<comments xmlns="http://schemas.openxmlformats.org/spreadsheetml/2006/main">
  <authors>
    <author>PhiLong</author>
    <author>PC</author>
  </authors>
  <commentList>
    <comment ref="E8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9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1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7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08/2016</t>
        </r>
      </text>
    </comment>
    <comment ref="E9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08/2016</t>
        </r>
      </text>
    </comment>
    <comment ref="D9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07/2016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101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102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10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10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10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7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16.xml><?xml version="1.0" encoding="utf-8"?>
<comments xmlns="http://schemas.openxmlformats.org/spreadsheetml/2006/main">
  <authors>
    <author>PhiLong</author>
    <author>PC</author>
  </authors>
  <commentList>
    <comment ref="E8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1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7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100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102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17.xml><?xml version="1.0" encoding="utf-8"?>
<comments xmlns="http://schemas.openxmlformats.org/spreadsheetml/2006/main">
  <authors>
    <author>PhiLong</author>
    <author>PC</author>
  </authors>
  <commentList>
    <comment ref="E87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101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102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10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18.xml><?xml version="1.0" encoding="utf-8"?>
<comments xmlns="http://schemas.openxmlformats.org/spreadsheetml/2006/main">
  <authors>
    <author>PhiLong</author>
    <author>PC</author>
  </authors>
  <commentList>
    <comment ref="E8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97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19.xml><?xml version="1.0" encoding="utf-8"?>
<comments xmlns="http://schemas.openxmlformats.org/spreadsheetml/2006/main">
  <authors>
    <author>PhiLong</author>
    <author>PC</author>
  </authors>
  <commentList>
    <comment ref="E8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97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2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20.xml><?xml version="1.0" encoding="utf-8"?>
<comments xmlns="http://schemas.openxmlformats.org/spreadsheetml/2006/main">
  <authors>
    <author>PhiLong</author>
    <author>PC</author>
  </authors>
  <commentList>
    <comment ref="E8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7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98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3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4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5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6.xml><?xml version="1.0" encoding="utf-8"?>
<comments xmlns="http://schemas.openxmlformats.org/spreadsheetml/2006/main">
  <authors>
    <author>PhiLong</author>
  </authors>
  <commentList>
    <comment ref="D13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</commentList>
</comments>
</file>

<file path=xl/comments7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8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9.xml><?xml version="1.0" encoding="utf-8"?>
<comments xmlns="http://schemas.openxmlformats.org/spreadsheetml/2006/main">
  <authors>
    <author>PhiLong</author>
  </authors>
  <commentList>
    <comment ref="D5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</commentList>
</comments>
</file>

<file path=xl/sharedStrings.xml><?xml version="1.0" encoding="utf-8"?>
<sst xmlns="http://schemas.openxmlformats.org/spreadsheetml/2006/main" count="4705" uniqueCount="550">
  <si>
    <t>BẢNG PHÂN BỒ CÔNG CỤ DỤNG CỤ</t>
  </si>
  <si>
    <t>Mã</t>
  </si>
  <si>
    <t>Tên công cụ</t>
  </si>
  <si>
    <t>Tổng PB</t>
  </si>
  <si>
    <t>Tiền đã PB</t>
  </si>
  <si>
    <t>Còn lại</t>
  </si>
  <si>
    <t>Số tháng</t>
  </si>
  <si>
    <t>Tiền PB</t>
  </si>
  <si>
    <t>TKĐƯ</t>
  </si>
  <si>
    <t>TK nợ</t>
  </si>
  <si>
    <t>TK có</t>
  </si>
  <si>
    <t>CÔNG TY CỔ PHẦN ĐẦU TƯ XÂY DỰNG ĐƯỜNG VIỆT</t>
  </si>
  <si>
    <t>Số 589, Ngô Quyền, P. An Hải Bắc, Q. Sơn Trà, TP. Đà Nẵng</t>
  </si>
  <si>
    <t>Stt</t>
  </si>
  <si>
    <t xml:space="preserve">Ngày </t>
  </si>
  <si>
    <t>DIEUHOAQL05 - Máy điều hòa Electrolux ESM09CRD-A6</t>
  </si>
  <si>
    <t>MAYLANH16801 - Máy lạnh MFS2-28CR</t>
  </si>
  <si>
    <t>01</t>
  </si>
  <si>
    <t>1</t>
  </si>
  <si>
    <t>2</t>
  </si>
  <si>
    <t>3</t>
  </si>
  <si>
    <t>4</t>
  </si>
  <si>
    <t>5</t>
  </si>
  <si>
    <t>6</t>
  </si>
  <si>
    <t>18/04/2015</t>
  </si>
  <si>
    <t>Máy phô tô Toshiba -CN Đăk Nông</t>
  </si>
  <si>
    <t>Máy phô tô Toshiba - VP Công Ty</t>
  </si>
  <si>
    <t>08/06/2015</t>
  </si>
  <si>
    <t>I</t>
  </si>
  <si>
    <t>Tài sản cố định</t>
  </si>
  <si>
    <t>II</t>
  </si>
  <si>
    <t>Công cụ dụng cụ</t>
  </si>
  <si>
    <t xml:space="preserve">Xe Ô tô Fortuner </t>
  </si>
  <si>
    <t>Xe Ô tô tải Mazda BT - 50</t>
  </si>
  <si>
    <t>30/06/2013</t>
  </si>
  <si>
    <t>20/04/2014</t>
  </si>
  <si>
    <t>TUTK01 - Tủ đựng hồ sơ phòng TK1</t>
  </si>
  <si>
    <t>DUNGCUXN01 - Dụng cụ thí nghiệm</t>
  </si>
  <si>
    <t>MAYINQL03 - Máy in Epson T60</t>
  </si>
  <si>
    <t>TNA108 - Bộ khuôn bột khoáng D25 và D50- Việt Nam</t>
  </si>
  <si>
    <t>TNA109 - Đĩa gia tải tròn, đĩa trương nỡ (4 bộ)</t>
  </si>
  <si>
    <t>TNA110 - Đồng hồ 0-30mm- Trung Quốc- 9 cái</t>
  </si>
  <si>
    <t>TNA111 - Nhiệt kế BTN Hàn Quốc- 1 cái</t>
  </si>
  <si>
    <t>TNA112 - Khuôn Marshall- Việt Nam- 9 cái</t>
  </si>
  <si>
    <t>TNA113 - Tủ sấy xác định độ tổn thấm nhựa có khay quay-1 cái</t>
  </si>
  <si>
    <t>Tháng 03/2016</t>
  </si>
  <si>
    <t>01 - Ti vi LED TLC 42 D2720</t>
  </si>
  <si>
    <t>1713 - Tủ đựng hồ sơ</t>
  </si>
  <si>
    <t>KHACQL05 - Máy đo khoảng cách bằng tia laser</t>
  </si>
  <si>
    <t>MAYMOCXN05 - Bộ chưng cất xác định hàm lượng nhựa nhũ tương Shanghai</t>
  </si>
  <si>
    <t>Tháng 04/2016</t>
  </si>
  <si>
    <t>TNA115 - Đồng hồ so 10mm*0,01-TQ (9 cái)</t>
  </si>
  <si>
    <t>TNA116 - Phễu rót cát hiện trường bằng thép T TECH</t>
  </si>
  <si>
    <t>TNA117 - Máy lắc sàng D200/D300 ZBSX-92</t>
  </si>
  <si>
    <t>TNA118 - Bộ chia mẫu 2" kèm 2 khay hứng mẫu</t>
  </si>
  <si>
    <t>TNA119 - Bộ sàng D200mm (11 chiếc)</t>
  </si>
  <si>
    <t>TNA120 - Máy trộn bê tông thí nghiệm tự do T TECH 150lit</t>
  </si>
  <si>
    <t>TNA121 - Tủ sấy 300C, dung tích 136 lit</t>
  </si>
  <si>
    <t>TNA122 - Bộ xuyên động DCP</t>
  </si>
  <si>
    <t>TNA123 - Cân điện tử TDQ-A- XX Trung Quốc</t>
  </si>
  <si>
    <t>TNA124 - Cân điện tử 4000g*0,01- Shinko</t>
  </si>
  <si>
    <t>TNA125 - Bàn rung mẫu BT 900*600</t>
  </si>
  <si>
    <t>TNA126 - Thiết bị thí nghiệm thấm của đất, cát</t>
  </si>
  <si>
    <t>TNA127 - Khuôn đúc mẫu thấm BT D150*H150, bằng thép thép (11 chiếc)</t>
  </si>
  <si>
    <t>TNA128 - Khuôn bê tông lập phương 150mm, bằng thép (9 chiếc)</t>
  </si>
  <si>
    <t>TNA129 - Tỷ trọng kế 151H, 0,995TO 1,038 G/ML (2 chiếc)</t>
  </si>
  <si>
    <t>TNA130 - Thiết bị giãn dài nhựa -T Tech</t>
  </si>
  <si>
    <t>TNA131 - Thiết bị đo độ nhớt saybolt nhựa đường</t>
  </si>
  <si>
    <t>TNA132 - Dụng cụ xác định lượng hòa tan trong dung môi tricloroethylene</t>
  </si>
  <si>
    <t>TNA133 - Bộ thí nghiệm Bentonite- TQ</t>
  </si>
  <si>
    <t>MAYKHAC01 - Máy đóng sách Silicon Super 23</t>
  </si>
  <si>
    <t>KHACQL06 - Máy chiếu Panasonic PT-LB280A</t>
  </si>
  <si>
    <t>KHACQL07 - Màn chiếu 3 chân HPEC TS84L</t>
  </si>
  <si>
    <t>KHACTK05 - Chân nhôm LAN- OL</t>
  </si>
  <si>
    <t>KHACTK06 - Mia nhôm 5m</t>
  </si>
  <si>
    <t>KHACTK07 - Máy thu phát vô tuyến ICOM IC V80 (3 bộ)</t>
  </si>
  <si>
    <t>KHACTK08 - Sào gương</t>
  </si>
  <si>
    <t>KHACTK09 - Gương đơn Leica</t>
  </si>
  <si>
    <t>KHACTK10 - Chân giá kẹp PPS (02 cái)</t>
  </si>
  <si>
    <t>KHACTK11 - Chân nhôm SAT-OL</t>
  </si>
  <si>
    <t>KHACTK12 - Thước đẩy bánh xe TCVN MW6</t>
  </si>
  <si>
    <t>MAYANHXD01 - Máy ảnh KTS Sony W800</t>
  </si>
  <si>
    <t>MAYINQL04 - Máy in Canon LBP 6680X</t>
  </si>
  <si>
    <t>MAYTBINHTK01 - Máy thủy bình tự động 50KKIA</t>
  </si>
  <si>
    <t>MAYTINHQL13 - ổ cứng 3TB</t>
  </si>
  <si>
    <t>DTHOAIQL15 - Điện thoại OPPOL (2 cái)</t>
  </si>
  <si>
    <t>KHACDN07 - Phần mềm VNROAD 7.1</t>
  </si>
  <si>
    <t>MAYMOCBXD02 - Máy đô độ phẳng Gold 1+ chân đế hiệu TCVN</t>
  </si>
  <si>
    <t>MAYMOCTK01 - Bình khô 12V Baliden</t>
  </si>
  <si>
    <t>21/06/2016</t>
  </si>
  <si>
    <t>Xe Ô tô Toyota Land Cruiser Prado TX-L</t>
  </si>
  <si>
    <t>Máy in Laser màu Canon LBP</t>
  </si>
  <si>
    <t>12/07/2016</t>
  </si>
  <si>
    <t>Tháng 12/2016</t>
  </si>
  <si>
    <t>Tháng 11/2016</t>
  </si>
  <si>
    <t>Tháng 10/2016</t>
  </si>
  <si>
    <t>Tháng 09/2016</t>
  </si>
  <si>
    <t>Tháng 08/2016</t>
  </si>
  <si>
    <t>Tháng 07/2016</t>
  </si>
  <si>
    <t>Tháng 06/2016</t>
  </si>
  <si>
    <t>Tháng 05/2016</t>
  </si>
  <si>
    <t>BANXN04 - Bàn gỗ vi tính (2 cái)</t>
  </si>
  <si>
    <t>02</t>
  </si>
  <si>
    <t>BANXN05 - Bàn gỗ làm việc</t>
  </si>
  <si>
    <t>03</t>
  </si>
  <si>
    <t>BANXN06 - Bàn gỗ (3 cái)</t>
  </si>
  <si>
    <t>04</t>
  </si>
  <si>
    <t>DTHOAIQL07 - Điện thoại Samsung Galaxy Note 4</t>
  </si>
  <si>
    <t>05</t>
  </si>
  <si>
    <t>KHACTK04 - Thước đẩy bánh xe MW12</t>
  </si>
  <si>
    <t>06</t>
  </si>
  <si>
    <t>KHACXN10 - Bánh xe đo chiều dài MG-20S</t>
  </si>
  <si>
    <t>07</t>
  </si>
  <si>
    <t>MAYTINHCN02 - Máy tính xách tay Dell Insprion</t>
  </si>
  <si>
    <t>08</t>
  </si>
  <si>
    <t>SANDN01 - Sàng D3300, 0.100 MM</t>
  </si>
  <si>
    <t>09</t>
  </si>
  <si>
    <t>BANXN02 - Bàn làm việc gỗ 1m5</t>
  </si>
  <si>
    <t>10</t>
  </si>
  <si>
    <t>DAMDUIXD01 - Đầm dùi</t>
  </si>
  <si>
    <t>Bảo hiểm xe MAZDA</t>
  </si>
  <si>
    <t>18</t>
  </si>
  <si>
    <t>GHEQL05 - Bàn ghế làm việc</t>
  </si>
  <si>
    <t>20</t>
  </si>
  <si>
    <t>MAYANHXN01 - Máy ảnh Canon POWERSHOT SX400IS</t>
  </si>
  <si>
    <t>28</t>
  </si>
  <si>
    <t>PKMAYINKH01 - Đầu phun Epson T60</t>
  </si>
  <si>
    <t>32</t>
  </si>
  <si>
    <t>MAYMOCBXD01 - Máy đục</t>
  </si>
  <si>
    <t>34</t>
  </si>
  <si>
    <t>TUXD01 - Tủ tài liệu có kính</t>
  </si>
  <si>
    <t>36</t>
  </si>
  <si>
    <t>02 - Phần mềm thiết kế đường VNROAD 7.1 (2 cái)-nâng cấp</t>
  </si>
  <si>
    <t>37</t>
  </si>
  <si>
    <t>02 - Phần mềm thiết kế đường VNROAD 7.1 (2 cái)</t>
  </si>
  <si>
    <t>43</t>
  </si>
  <si>
    <t>MBNXD09 - Máy bươm nước pona Q50</t>
  </si>
  <si>
    <t>11</t>
  </si>
  <si>
    <t>DIEUHOAXN01 - Máy điều hòa LG J12</t>
  </si>
  <si>
    <t>12</t>
  </si>
  <si>
    <t>KHACXN15 - Cân điện tử 4000g*0,01</t>
  </si>
  <si>
    <t>13</t>
  </si>
  <si>
    <t>MAYNODCXD01 - Máy nổ dầm cóc</t>
  </si>
  <si>
    <t>14</t>
  </si>
  <si>
    <t>MAYPĐ01CN - Máy phát điện 2KW</t>
  </si>
  <si>
    <t>15</t>
  </si>
  <si>
    <t>MAYTBINHXD01 - Máy thủy bình tự động</t>
  </si>
  <si>
    <t>16</t>
  </si>
  <si>
    <t>MAYTBTXD01 - Máy trộn bê tông</t>
  </si>
  <si>
    <t>17</t>
  </si>
  <si>
    <t>MAYTINHXN08 - Máy tính xách tay Lenovo G5070 i3</t>
  </si>
  <si>
    <t>19</t>
  </si>
  <si>
    <t>KETCN01 - Két sắt</t>
  </si>
  <si>
    <t>21</t>
  </si>
  <si>
    <t>01 - Máy đầm CBR/PROTOR tự động</t>
  </si>
  <si>
    <t>22</t>
  </si>
  <si>
    <t>01 - Máy lắc sàng D200: model 8411</t>
  </si>
  <si>
    <t>23</t>
  </si>
  <si>
    <t>BONHIETDN01 - Bể ổn nhiệt bê tông nhựa HHW-2-Najing-TQ</t>
  </si>
  <si>
    <t>24</t>
  </si>
  <si>
    <t>COIXD01 - Cối trộn bê tông</t>
  </si>
  <si>
    <t>25</t>
  </si>
  <si>
    <t>KHACXN11 - Cung lục 30KN, TQ, đồng hồ 10*0,001mm</t>
  </si>
  <si>
    <t>26</t>
  </si>
  <si>
    <t>MAYHANXD02 - Máy hàn HQ LG200</t>
  </si>
  <si>
    <t>27</t>
  </si>
  <si>
    <t>MAYINXD02 - Máy in Canon LBP 2900</t>
  </si>
  <si>
    <t>29</t>
  </si>
  <si>
    <t>TLANH16802 - Tủ đông Sanahy</t>
  </si>
  <si>
    <t>30</t>
  </si>
  <si>
    <t>31</t>
  </si>
  <si>
    <t>DTHOAIQL09 - ĐTDĐ Oppo Joy 3 (A11W)</t>
  </si>
  <si>
    <t>33</t>
  </si>
  <si>
    <t>MAYTINHQL12 - Máy tính bàn P. TC (2 bộ)</t>
  </si>
  <si>
    <t>35</t>
  </si>
  <si>
    <t>38</t>
  </si>
  <si>
    <t>MAYSCANQL01 - Máy Scan màu Plustek PS 288</t>
  </si>
  <si>
    <t>39</t>
  </si>
  <si>
    <t>MAYTINHQL09 - Máy tính bàn Dell INS3647ST-I93ND9 core i3-4150+ màn hình</t>
  </si>
  <si>
    <t>40</t>
  </si>
  <si>
    <t>TLANH16803 - Tủ mát Dailing 3420</t>
  </si>
  <si>
    <t>41</t>
  </si>
  <si>
    <t>DTHOAIQL10 - Điện thoại Lenovo A6000 Black</t>
  </si>
  <si>
    <t>42</t>
  </si>
  <si>
    <t>44</t>
  </si>
  <si>
    <t>DTHOAIQL11 - Điện thoại Microsoft 430 Orange</t>
  </si>
  <si>
    <t>45</t>
  </si>
  <si>
    <t>DTHOAIQL12 - Điện thoại iphon6 16GB</t>
  </si>
  <si>
    <t>46</t>
  </si>
  <si>
    <t>DTHOAIQL13 - Điện thoại Samsung Galaxy</t>
  </si>
  <si>
    <t>47</t>
  </si>
  <si>
    <t>MAYTINHTK201 - Máy tính ASUS GL 552JX - XO093D</t>
  </si>
  <si>
    <t>48</t>
  </si>
  <si>
    <t>DTHOAIQL14 - Điện thoại DĐ Apple Iphone 6s 64GB Gold</t>
  </si>
  <si>
    <t>49</t>
  </si>
  <si>
    <t>MAYTINHQL10 - Máy tính xách tay Dell N3543A - P40F001 core i3</t>
  </si>
  <si>
    <t>50</t>
  </si>
  <si>
    <t>MAYTINHQL11 - Máy tính xách tay ASUS</t>
  </si>
  <si>
    <t>Bảo hiểm xe ô tô FORTUNER</t>
  </si>
  <si>
    <t>Chi phí rủi ro xây dựng tòa nhà VP 30 Nguyễn Hữu Thọ</t>
  </si>
  <si>
    <t>Tổng cộng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</si>
  <si>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</si>
  <si>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</si>
  <si>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</si>
  <si>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</si>
  <si>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</si>
  <si>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</si>
  <si>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</si>
  <si>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</si>
  <si>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</si>
  <si>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</si>
  <si>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</si>
  <si>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</si>
  <si>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</si>
  <si>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</si>
  <si>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</si>
  <si>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</si>
  <si>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</si>
  <si>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</si>
  <si>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</si>
  <si>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</si>
  <si>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</si>
  <si>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</si>
  <si>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</si>
  <si>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</si>
  <si>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</si>
  <si>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</si>
  <si>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</si>
  <si>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</si>
  <si>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</si>
  <si>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</si>
  <si>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</si>
  <si>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</si>
  <si>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</si>
  <si>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</si>
  <si>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</si>
  <si>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</si>
  <si>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</si>
  <si>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</si>
  <si>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</si>
  <si>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</si>
  <si>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</si>
  <si>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</si>
  <si>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</si>
  <si>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</si>
  <si>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</si>
  <si>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</si>
  <si>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</si>
  <si>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</si>
  <si>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</si>
  <si>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</si>
  <si>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</si>
  <si>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</si>
  <si>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</si>
  <si>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</si>
  <si>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</si>
  <si>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Bảo hiểm xe ô tô Fourtunner</t>
  </si>
  <si>
    <t>Sửa chữa xưởng cơ khí</t>
  </si>
  <si>
    <t>Sửa chữa Ban xây dựng</t>
  </si>
  <si>
    <t>Công cụ dụng cụ phân bổ năm 2014</t>
  </si>
  <si>
    <t>Chi phí công cụ dụng cụ chờ phân bổ</t>
  </si>
  <si>
    <t>Vật rẻ mau hỏng TC cầu Bàu Lá</t>
  </si>
  <si>
    <t>Bảo hiểm xe ôtô MAZDA</t>
  </si>
  <si>
    <t>Thuê văn phòng CN Hồ Chí Minh</t>
  </si>
  <si>
    <t>Hạch toán</t>
  </si>
  <si>
    <t>Nợ 6273</t>
  </si>
  <si>
    <t>Nợ 6428</t>
  </si>
  <si>
    <t>Có 2422</t>
  </si>
  <si>
    <t>Có 2421</t>
  </si>
  <si>
    <t>106</t>
  </si>
  <si>
    <t>107</t>
  </si>
  <si>
    <t>108</t>
  </si>
  <si>
    <t>109</t>
  </si>
  <si>
    <t>110</t>
  </si>
  <si>
    <t>111</t>
  </si>
  <si>
    <t>112</t>
  </si>
  <si>
    <t>113</t>
  </si>
  <si>
    <t>Nợ 2412</t>
  </si>
  <si>
    <t>Người lập</t>
  </si>
  <si>
    <t>Kế toán trưởng</t>
  </si>
  <si>
    <t>Lãnh đạo duyệt</t>
  </si>
  <si>
    <t>Phạm Văn Cửu</t>
  </si>
  <si>
    <t>Phan Minh Nguyệt</t>
  </si>
  <si>
    <t>Lương Thị Li</t>
  </si>
  <si>
    <t>Đà Nẵng ngày        tháng         năm 2016</t>
  </si>
  <si>
    <t>Tháng 01/2017</t>
  </si>
  <si>
    <t>Máy bộ đàm KenWood TK37 (5 cái)</t>
  </si>
  <si>
    <t>7</t>
  </si>
  <si>
    <t>8</t>
  </si>
  <si>
    <t>9</t>
  </si>
  <si>
    <t>Đà Nẵng ngày 31 tháng 01  năm 2017</t>
  </si>
  <si>
    <t>Trần Thi Huyền</t>
  </si>
  <si>
    <t>Đà Nẵng ngày 28 tháng 02  năm 2017</t>
  </si>
  <si>
    <t>Tháng 02/2017</t>
  </si>
  <si>
    <t xml:space="preserve">DIEUHOAXN01 </t>
  </si>
  <si>
    <t xml:space="preserve"> Máy điều hòa LG J12</t>
  </si>
  <si>
    <t xml:space="preserve">KHACXN15 </t>
  </si>
  <si>
    <t xml:space="preserve"> Cân điện tử 4000g*0,01</t>
  </si>
  <si>
    <t>MAYNODCXD01</t>
  </si>
  <si>
    <t xml:space="preserve">  Máy nổ dầm cóc</t>
  </si>
  <si>
    <t xml:space="preserve">  Máy phát điện 2KW</t>
  </si>
  <si>
    <t>MAYPĐ01CN</t>
  </si>
  <si>
    <t>MAYTBINHXD01</t>
  </si>
  <si>
    <t xml:space="preserve">  Máy thủy bình tự động</t>
  </si>
  <si>
    <t xml:space="preserve">  Máy trộn bê tông</t>
  </si>
  <si>
    <t>MAYTBTXD01</t>
  </si>
  <si>
    <t xml:space="preserve">  Máy tính xách tay Lenovo G5070 i3</t>
  </si>
  <si>
    <t>MAYTINHXN08</t>
  </si>
  <si>
    <t>KETCN01</t>
  </si>
  <si>
    <t xml:space="preserve">  Két sắt</t>
  </si>
  <si>
    <t>BODAM BXD 06</t>
  </si>
  <si>
    <t>MAYMOCTK01</t>
  </si>
  <si>
    <t>MAYMOCBXD02</t>
  </si>
  <si>
    <t>KHACDN07</t>
  </si>
  <si>
    <t>DTHOAIQL15</t>
  </si>
  <si>
    <t>MAYTINHQL13</t>
  </si>
  <si>
    <t>Máy đầm Marshall tự động Model MZ</t>
  </si>
  <si>
    <t>Bộ ép chẻ bê tông hình trụ D150</t>
  </si>
  <si>
    <t>Bộ ép chẻ bê tông hình trụ D100</t>
  </si>
  <si>
    <t>15/02/2017</t>
  </si>
  <si>
    <t>Bình khô 12V Baliden</t>
  </si>
  <si>
    <t>Máy đô độ phẳng Gold 1+ chân đế hiệu TCVN</t>
  </si>
  <si>
    <t>Phần mềm VNROAD 7.1</t>
  </si>
  <si>
    <t>Điện thoại OPPOL (2 cái)</t>
  </si>
  <si>
    <t>Ổ cứng 3TB</t>
  </si>
  <si>
    <t>Máy đầm CBR/PROTOR tự động</t>
  </si>
  <si>
    <t xml:space="preserve"> Máy lắc sàng D200: model 8411</t>
  </si>
  <si>
    <t xml:space="preserve"> Bể ổn nhiệt bê tông nhựa HHW-2-Najing-TQ</t>
  </si>
  <si>
    <t>Cối trộn bê tông</t>
  </si>
  <si>
    <t>Cung lục 30KN, TQ, đồng hồ 10*0,001mm</t>
  </si>
  <si>
    <t xml:space="preserve"> Máy hàn HQ LG200</t>
  </si>
  <si>
    <t>Máy in Canon LBP 2900</t>
  </si>
  <si>
    <t>Tủ đông Sanahy</t>
  </si>
  <si>
    <t xml:space="preserve"> Máy điều hòa Electrolux ESM09CRD-A6</t>
  </si>
  <si>
    <t xml:space="preserve"> ĐTDĐ Oppo Joy 3 (A11W)</t>
  </si>
  <si>
    <t>Máy tính bàn P. TC (2 bộ)</t>
  </si>
  <si>
    <t>Máy Scan màu Plustek PS 288</t>
  </si>
  <si>
    <t xml:space="preserve"> Máy tính bàn Dell INS3647ST-I93ND9 core i3-4150+ màn hình</t>
  </si>
  <si>
    <t>Tủ mát Dailing 3420</t>
  </si>
  <si>
    <t>Điện thoại Lenovo A6000 Black</t>
  </si>
  <si>
    <t xml:space="preserve"> Máy lạnh MFS2-28CR</t>
  </si>
  <si>
    <t xml:space="preserve"> Điện thoại Microsoft 430 Orange</t>
  </si>
  <si>
    <t>Điện thoại iphon6 16GB</t>
  </si>
  <si>
    <t xml:space="preserve"> Điện thoại Samsung Galaxy</t>
  </si>
  <si>
    <t xml:space="preserve"> Máy tính ASUS GL 552JX - XO093D</t>
  </si>
  <si>
    <t xml:space="preserve"> Điện thoại DĐ Apple Iphone 6s 64GB Gold</t>
  </si>
  <si>
    <t xml:space="preserve"> Máy tính xách tay Dell N3543A - P40F001 core i3</t>
  </si>
  <si>
    <t xml:space="preserve"> Máy tính xách tay ASUS</t>
  </si>
  <si>
    <t xml:space="preserve"> Tủ đựng hồ sơ phòng TK1</t>
  </si>
  <si>
    <t>Máy thủy bình tự động 50KKIA</t>
  </si>
  <si>
    <t>Máy in Canon LBP 6680X</t>
  </si>
  <si>
    <t xml:space="preserve">MAYINQL04 </t>
  </si>
  <si>
    <t>MAYANHXD01</t>
  </si>
  <si>
    <t>Máy ảnh KTS Sony W800</t>
  </si>
  <si>
    <t>Thước đẩy bánh xe TCVN MW6</t>
  </si>
  <si>
    <t>KHACTK12</t>
  </si>
  <si>
    <t>Chân nhôm SAT-OL</t>
  </si>
  <si>
    <t xml:space="preserve">KHACTK11 </t>
  </si>
  <si>
    <t xml:space="preserve"> Chân giá kẹp PPS (02 cái)</t>
  </si>
  <si>
    <t>KHACTK10</t>
  </si>
  <si>
    <t>Gương đơn Leica</t>
  </si>
  <si>
    <t xml:space="preserve">KHACTK09 </t>
  </si>
  <si>
    <t xml:space="preserve">MAYTBINHTK01  </t>
  </si>
  <si>
    <t>KHACQL07</t>
  </si>
  <si>
    <t>KHACTK05</t>
  </si>
  <si>
    <t xml:space="preserve"> Mia nhôm 5m</t>
  </si>
  <si>
    <t xml:space="preserve">KHACTK06 </t>
  </si>
  <si>
    <t>KHACTK08</t>
  </si>
  <si>
    <t>KHACTK067</t>
  </si>
  <si>
    <t xml:space="preserve"> Máy thu phát vô tuyến ICOM IC V80 (3 bộ)</t>
  </si>
  <si>
    <t xml:space="preserve"> Sào gương</t>
  </si>
  <si>
    <t xml:space="preserve"> Chân nhôm LAN- OL</t>
  </si>
  <si>
    <t>Màn chiếu 3 chân HPEC TS84L</t>
  </si>
  <si>
    <t xml:space="preserve"> Dụng cụ thí nghiệm</t>
  </si>
  <si>
    <t xml:space="preserve"> Máy in Epson T60</t>
  </si>
  <si>
    <t xml:space="preserve"> Bộ khuôn bột khoáng D25 và D50- Việt Nam</t>
  </si>
  <si>
    <t xml:space="preserve"> Đĩa gia tải tròn, đĩa trương nỡ (4 bộ)</t>
  </si>
  <si>
    <t xml:space="preserve"> Đồng hồ 0-30mm- Trung Quốc- 9 cái</t>
  </si>
  <si>
    <t xml:space="preserve"> Nhiệt kế BTN Hàn Quốc- 1 cái</t>
  </si>
  <si>
    <t>Khuôn Marshall- Việt Nam- 9 cái</t>
  </si>
  <si>
    <t>Tủ sấy xác định độ tổn thấm nhựa có khay quay-1 cái</t>
  </si>
  <si>
    <t>Ti vi LED TLC 42 D2720</t>
  </si>
  <si>
    <t xml:space="preserve"> Tủ đựng hồ sơ</t>
  </si>
  <si>
    <t xml:space="preserve"> Máy đo khoảng cách bằng tia laser</t>
  </si>
  <si>
    <t xml:space="preserve"> Bộ chưng cất xác định hàm lượng nhựa nhũ tương Shanghai</t>
  </si>
  <si>
    <t xml:space="preserve"> Đồng hồ so 10mm*0,01-TQ (9 cái)</t>
  </si>
  <si>
    <t xml:space="preserve"> Phễu rót cát hiện trường bằng thép T TECH</t>
  </si>
  <si>
    <t xml:space="preserve"> Máy lắc sàng D200/D300 ZBSX-92</t>
  </si>
  <si>
    <t xml:space="preserve"> Bộ chia mẫu 2" kèm 2 khay hứng mẫu</t>
  </si>
  <si>
    <t xml:space="preserve"> Bộ sàng D200mm (11 chiếc)</t>
  </si>
  <si>
    <t xml:space="preserve"> Máy trộn bê tông thí nghiệm tự do T TECH 150lit</t>
  </si>
  <si>
    <t xml:space="preserve"> Tủ sấy 300C, dung tích 136 lit</t>
  </si>
  <si>
    <t xml:space="preserve"> Bộ xuyên động DCP</t>
  </si>
  <si>
    <t xml:space="preserve"> Cân điện tử TDQ-A- XX Trung Quốc</t>
  </si>
  <si>
    <t xml:space="preserve"> Cân điện tử 4000g*0,01- Shinko</t>
  </si>
  <si>
    <t xml:space="preserve"> Bàn rung mẫu BT 900*600</t>
  </si>
  <si>
    <t>Thiết bị thí nghiệm thấm của đất, cát</t>
  </si>
  <si>
    <t xml:space="preserve"> Khuôn đúc mẫu thấm BT D150*H150, bằng thép thép (11 chiếc)</t>
  </si>
  <si>
    <t xml:space="preserve"> Khuôn bê tông lập phương 150mm, bằng thép (9 chiếc)</t>
  </si>
  <si>
    <t xml:space="preserve"> Tỷ trọng kế 151H, 0,995TO 1,038 G/ML (2 chiếc)</t>
  </si>
  <si>
    <t xml:space="preserve"> Thiết bị giãn dài nhựa -T Tech</t>
  </si>
  <si>
    <t xml:space="preserve"> Thiết bị đo độ nhớt saybolt nhựa đường</t>
  </si>
  <si>
    <t xml:space="preserve"> Dụng cụ xác định lượng hòa tan trong dung môi tricloroethylene</t>
  </si>
  <si>
    <t xml:space="preserve"> Bộ thí nghiệm Bentonite- TQ</t>
  </si>
  <si>
    <t xml:space="preserve"> Máy đóng sách Silicon Super 23</t>
  </si>
  <si>
    <t xml:space="preserve"> Máy chiếu Panasonic PT-LB280A</t>
  </si>
  <si>
    <t xml:space="preserve">TNA115 </t>
  </si>
  <si>
    <t xml:space="preserve">TNA116 </t>
  </si>
  <si>
    <t xml:space="preserve">TNA117 </t>
  </si>
  <si>
    <t xml:space="preserve">KHACQL05 </t>
  </si>
  <si>
    <t xml:space="preserve">TNA118 </t>
  </si>
  <si>
    <t xml:space="preserve">TNA119 </t>
  </si>
  <si>
    <t xml:space="preserve">TNA120 </t>
  </si>
  <si>
    <t xml:space="preserve">TNA121 </t>
  </si>
  <si>
    <t xml:space="preserve">TNA122 </t>
  </si>
  <si>
    <t xml:space="preserve">TNA123 </t>
  </si>
  <si>
    <t xml:space="preserve">TNA124 </t>
  </si>
  <si>
    <t xml:space="preserve">TNA125 </t>
  </si>
  <si>
    <t xml:space="preserve">TNA126 </t>
  </si>
  <si>
    <t xml:space="preserve">TNA127 </t>
  </si>
  <si>
    <t xml:space="preserve">TNA128 </t>
  </si>
  <si>
    <t xml:space="preserve">TNA129 </t>
  </si>
  <si>
    <t xml:space="preserve">TNA130 </t>
  </si>
  <si>
    <t xml:space="preserve">TNA131 </t>
  </si>
  <si>
    <t>Ghi chú</t>
  </si>
  <si>
    <t xml:space="preserve">Tổng : </t>
  </si>
  <si>
    <t>Tổng:</t>
  </si>
  <si>
    <t xml:space="preserve">KHACQL06 </t>
  </si>
  <si>
    <t xml:space="preserve">MAYKHAC01 </t>
  </si>
  <si>
    <t xml:space="preserve">TNA133 </t>
  </si>
  <si>
    <t xml:space="preserve">TNA132 </t>
  </si>
  <si>
    <t xml:space="preserve">DIEUHOAQL05 </t>
  </si>
  <si>
    <t>MAYMOCXN05</t>
  </si>
  <si>
    <t>MAYLANH16801</t>
  </si>
  <si>
    <t xml:space="preserve">TNA113  </t>
  </si>
  <si>
    <t xml:space="preserve">TNA112 </t>
  </si>
  <si>
    <t>TNA111</t>
  </si>
  <si>
    <t xml:space="preserve">TNA110 </t>
  </si>
  <si>
    <t xml:space="preserve">TNA109 </t>
  </si>
  <si>
    <t xml:space="preserve">TNA108 </t>
  </si>
  <si>
    <t xml:space="preserve">MAYINQL03 </t>
  </si>
  <si>
    <t xml:space="preserve">DUNGCUXN01 </t>
  </si>
  <si>
    <t xml:space="preserve">TUTK01 </t>
  </si>
  <si>
    <t xml:space="preserve">MAYTINHQL11 </t>
  </si>
  <si>
    <t xml:space="preserve">MAYTINHQL10 </t>
  </si>
  <si>
    <t xml:space="preserve">DTHOAIQL14 </t>
  </si>
  <si>
    <t>MAYTINHTK201</t>
  </si>
  <si>
    <t xml:space="preserve">DTHOAIQL13 </t>
  </si>
  <si>
    <t xml:space="preserve">DTHOAIQL12 </t>
  </si>
  <si>
    <t xml:space="preserve">DTHOAIQL11 </t>
  </si>
  <si>
    <t xml:space="preserve">DTHOAIQL10 </t>
  </si>
  <si>
    <t xml:space="preserve">TLANH16803  </t>
  </si>
  <si>
    <t>MAYTINHQL09</t>
  </si>
  <si>
    <t xml:space="preserve">MAYSCANQL01 </t>
  </si>
  <si>
    <t>MAYTINHQL12</t>
  </si>
  <si>
    <t>DTHOAIQL09</t>
  </si>
  <si>
    <t>DIEUHOAQL05</t>
  </si>
  <si>
    <t xml:space="preserve">TLANH16802 </t>
  </si>
  <si>
    <t xml:space="preserve">MAYINXD02 </t>
  </si>
  <si>
    <t>MAYHANXD02</t>
  </si>
  <si>
    <t xml:space="preserve">KHACXN11 </t>
  </si>
  <si>
    <t xml:space="preserve">COIXD01 </t>
  </si>
  <si>
    <t xml:space="preserve">BONHIETDN01 </t>
  </si>
  <si>
    <t>MAY LAC SANG</t>
  </si>
  <si>
    <t>MAYDAM CBR</t>
  </si>
  <si>
    <t>Lãnh Đạo Duyệt</t>
  </si>
  <si>
    <t>Kế Toán Trưởng</t>
  </si>
  <si>
    <t>Người Lập</t>
  </si>
  <si>
    <t>TNA 134</t>
  </si>
  <si>
    <t>TNA 136</t>
  </si>
  <si>
    <t>TNA 135</t>
  </si>
  <si>
    <t>NH168</t>
  </si>
  <si>
    <t>Tổng cộng:</t>
  </si>
  <si>
    <t>Thuê Văn Phòng tại Bình Định</t>
  </si>
  <si>
    <t>Thuê Văn Phòng 587 Ngô Quyền</t>
  </si>
  <si>
    <t>Thuê Văn Phòng 589 Ngô Quyền</t>
  </si>
  <si>
    <t>Thuê văn phòng gói A1</t>
  </si>
  <si>
    <t>Nợ  TK 6273</t>
  </si>
  <si>
    <t>Nợ  TK 6423</t>
  </si>
  <si>
    <t>Nợ  TK 2412</t>
  </si>
  <si>
    <t>Nợ  TK 6428</t>
  </si>
  <si>
    <t>Nợ  TK 6277</t>
  </si>
  <si>
    <t>Có  TK 2421</t>
  </si>
  <si>
    <t>Có  TK 2422</t>
  </si>
  <si>
    <t>Tháng 03/2017</t>
  </si>
  <si>
    <t>Đà Nẵng ngày 31 tháng 03  năm 2017</t>
  </si>
  <si>
    <t xml:space="preserve">6423 Dai Han </t>
  </si>
  <si>
    <t>6273Dai Han</t>
  </si>
  <si>
    <t>25/03/2017</t>
  </si>
  <si>
    <t>Máy in Laser P255bd + Bàn phím</t>
  </si>
  <si>
    <t>Đà Nẵng ngày 30 tháng 04  năm 2017</t>
  </si>
  <si>
    <t>Tháng 04/2017</t>
  </si>
  <si>
    <t>Đà Nẵng ngày 31 tháng 05  năm 2017</t>
  </si>
  <si>
    <t>13/04/2017</t>
  </si>
  <si>
    <t>Máy in Canon Laser LBP 6030</t>
  </si>
  <si>
    <t>Tháng 05/2017</t>
  </si>
  <si>
    <t>Đà Nẵng ngày 30 tháng 06 năm 2017</t>
  </si>
  <si>
    <t>Tháng 06/2017</t>
  </si>
  <si>
    <t>MAYIN P225DB</t>
  </si>
  <si>
    <t>MAYIN CNHN</t>
  </si>
  <si>
    <t xml:space="preserve">64233ngan Han </t>
  </si>
  <si>
    <t>6273 ngan  Han</t>
  </si>
  <si>
    <t>Phân Bổ Chi Máy Móc, Thiết bị và CCDC</t>
  </si>
  <si>
    <t>Phân Bổ Chi Phí Thuê Văn Phòng</t>
  </si>
  <si>
    <t>III</t>
  </si>
  <si>
    <t>Phân Bổ Chi Phí Mua Bảo Hiểm</t>
  </si>
  <si>
    <t>20/07/2017</t>
  </si>
  <si>
    <t>Thuê Văn Phòng CN Đăk Nông ( Từ Tháng 04/2017-Tháng 10/2017)</t>
  </si>
  <si>
    <t>06/06/2017</t>
  </si>
  <si>
    <t>Thuê Văn Phòng 587 Ngô Quyền  (Từ Tháng 15/05/2017-Tháng 30/09/2017) Đợt 1</t>
  </si>
  <si>
    <t>18/07/2017</t>
  </si>
  <si>
    <t>Thuê Văn Phòng 589 Ngô Quyền  (Từ 01/07/2017 đến 28/02/2018)</t>
  </si>
  <si>
    <t>Thuê Văn Phòng CN Hà Nội (Từ 01/07/2017-31/12/2017)</t>
  </si>
  <si>
    <t>11/07/2017</t>
  </si>
  <si>
    <t>Thuê Văn Phòng tại Bình Định (năm 2016)</t>
  </si>
  <si>
    <t>Thuê Văn Phòng 587 Ngô Quyền (năm 2016)</t>
  </si>
  <si>
    <t>Thuê Văn Phòng 589 Ngô Quyền (năm 2016)</t>
  </si>
  <si>
    <t>Máy quét Smart PS 288 - Phòng TC -KT</t>
  </si>
  <si>
    <t>MAYSCANQL</t>
  </si>
  <si>
    <t>01/07/2017</t>
  </si>
  <si>
    <t>Đà Nẵng ngày 31 tháng 07 năm 2017</t>
  </si>
  <si>
    <t>Tháng 07/2017</t>
  </si>
  <si>
    <t>THANHG 7 KO CONG THUC VI NHIEU DC TU THANG 6 HET PHAN BO, CONG THUC LON XON. XOA CTHUC, SE LAM CTHUC TU THANG 8</t>
  </si>
  <si>
    <t>25/01/2017</t>
  </si>
  <si>
    <t>Thuê mặt bằng 146 Duy Tân (Từ 01/03/2017 - 01/03/2018)</t>
  </si>
  <si>
    <t>Chi phí mua Bảo Hiểm Ô tô từ 23/05/2017 - 23/05/2018 ( Xe Mazda, Foterner, Toyota Lancuri)</t>
  </si>
  <si>
    <t>25/06/2017</t>
  </si>
  <si>
    <t>Máy lạnh Misubishi HL25C</t>
  </si>
  <si>
    <t>Máy làm mát DaiKo DK- 5000B</t>
  </si>
  <si>
    <t>Máy lạnh Panasonic U12TCH</t>
  </si>
  <si>
    <t>01/09/2017</t>
  </si>
  <si>
    <t>MAYLANHQL1</t>
  </si>
  <si>
    <t>MAYLANHQL2</t>
  </si>
  <si>
    <t>MAYLAMMAT</t>
  </si>
  <si>
    <t>Tháng 08/2017</t>
  </si>
  <si>
    <t>Đà Nẵng ngày 31 tháng 08 năm 2017</t>
  </si>
  <si>
    <t>Tháng 09/2017</t>
  </si>
  <si>
    <t>Đà Nẵng ngày 30 tháng 09 năm 2017</t>
  </si>
  <si>
    <t>Đà Nẵng ngày 31 tháng 10 năm 2017</t>
  </si>
  <si>
    <t>Đà Nẵng ngày 30 tháng 11 năm 2017</t>
  </si>
  <si>
    <t>Tháng 10/2017</t>
  </si>
  <si>
    <t>Tháng 11/2017</t>
  </si>
  <si>
    <t>Tháng 12/2017</t>
  </si>
  <si>
    <t>Đà Nẵng ngày 31 tháng 12 năm 2017</t>
  </si>
  <si>
    <t>01/12/2017</t>
  </si>
  <si>
    <t>MÊYCANQL02</t>
  </si>
  <si>
    <t>Máy quét ảnh</t>
  </si>
  <si>
    <t>Đà Nẵng ngày ….. tháng …... năm ………</t>
  </si>
  <si>
    <t>BẢNG PHÂN BỔ CÔNG CỤ DỤNG CỤ</t>
  </si>
  <si>
    <t>Tháng 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</si>
</sst>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###,###,###,###,##0"/>
    <numFmt numFmtId="165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color indexed="72"/>
      <name val="Times New Roman"/>
      <family val="1"/>
    </font>
    <font>
      <b/>
      <sz val="12"/>
      <name val="Times New Roman"/>
      <family val="1"/>
    </font>
    <font>
      <sz val="12"/>
      <color indexed="7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00B050"/>
      <name val="Times New Roman"/>
      <family val="1"/>
    </font>
    <font>
      <sz val="12"/>
      <color rgb="FF00B050"/>
      <name val="Times New Roman"/>
      <family val="1"/>
    </font>
    <font>
      <sz val="14"/>
      <color rgb="FF00B050"/>
      <name val="Times New Roman"/>
      <family val="1"/>
    </font>
    <font>
      <sz val="14"/>
      <name val="Times New Roman"/>
      <family val="1"/>
    </font>
    <font>
      <b/>
      <sz val="14"/>
      <color indexed="72"/>
      <name val="Times New Roman"/>
      <family val="1"/>
    </font>
    <font>
      <b/>
      <sz val="14"/>
      <color rgb="FFFF0000"/>
      <name val="Times New Roman"/>
      <family val="1"/>
    </font>
    <font>
      <sz val="14"/>
      <color indexed="72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2"/>
      <color rgb="FF7030A0"/>
      <name val="Times New Roman"/>
      <family val="1"/>
    </font>
    <font>
      <sz val="13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3"/>
      <color rgb="FF7030A0"/>
      <name val="Times New Roman"/>
      <family val="1"/>
    </font>
    <font>
      <sz val="12"/>
      <color rgb="FF0070C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0"/>
      </patternFill>
    </fill>
    <fill>
      <patternFill patternType="solid">
        <fgColor theme="8" tint="0.79998168889431442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43" fontId="23" fillId="0" borderId="0" applyFont="0" applyFill="0" applyBorder="0" applyAlignment="0" applyProtection="0"/>
  </cellStyleXfs>
  <cellXfs count="484">
    <xf numFmtId="0" fontId="0" fillId="0" borderId="0" xfId="0"/>
    <xf numFmtId="0" fontId="2" fillId="0" borderId="0" xfId="1" applyFont="1">
      <alignment vertical="center"/>
    </xf>
    <xf numFmtId="0" fontId="4" fillId="2" borderId="0" xfId="1" applyFont="1" applyFill="1" applyAlignment="1" applyProtection="1">
      <alignment horizontal="center" vertical="center"/>
      <protection locked="0"/>
    </xf>
    <xf numFmtId="0" fontId="5" fillId="3" borderId="0" xfId="1" applyFont="1" applyFill="1" applyAlignment="1">
      <alignment horizontal="center" vertical="center"/>
    </xf>
    <xf numFmtId="0" fontId="2" fillId="3" borderId="0" xfId="1" applyFont="1" applyFill="1">
      <alignment vertical="center"/>
    </xf>
    <xf numFmtId="0" fontId="2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14" fontId="4" fillId="2" borderId="4" xfId="1" applyNumberFormat="1" applyFont="1" applyFill="1" applyBorder="1" applyAlignment="1" applyProtection="1">
      <alignment horizontal="center" vertical="center"/>
      <protection locked="0"/>
    </xf>
    <xf numFmtId="0" fontId="4" fillId="2" borderId="4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14" fontId="6" fillId="0" borderId="2" xfId="0" applyNumberFormat="1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164" fontId="6" fillId="0" borderId="2" xfId="0" applyNumberFormat="1" applyFont="1" applyBorder="1" applyAlignment="1" applyProtection="1">
      <alignment vertical="center"/>
      <protection locked="0"/>
    </xf>
    <xf numFmtId="0" fontId="7" fillId="0" borderId="2" xfId="0" applyFont="1" applyBorder="1" applyAlignment="1">
      <alignment vertical="center"/>
    </xf>
    <xf numFmtId="0" fontId="2" fillId="0" borderId="3" xfId="1" applyFont="1" applyBorder="1">
      <alignment vertical="center"/>
    </xf>
    <xf numFmtId="0" fontId="8" fillId="0" borderId="0" xfId="0" applyFont="1" applyAlignment="1">
      <alignment vertical="center"/>
    </xf>
    <xf numFmtId="0" fontId="8" fillId="0" borderId="0" xfId="1" applyFont="1">
      <alignment vertical="center"/>
    </xf>
    <xf numFmtId="0" fontId="6" fillId="4" borderId="5" xfId="0" applyFont="1" applyFill="1" applyBorder="1" applyAlignment="1" applyProtection="1">
      <alignment vertical="center"/>
      <protection locked="0"/>
    </xf>
    <xf numFmtId="0" fontId="8" fillId="4" borderId="5" xfId="0" applyFont="1" applyFill="1" applyBorder="1" applyAlignment="1" applyProtection="1">
      <alignment vertical="center"/>
      <protection locked="0"/>
    </xf>
    <xf numFmtId="0" fontId="8" fillId="0" borderId="5" xfId="1" applyFont="1" applyBorder="1">
      <alignment vertical="center"/>
    </xf>
    <xf numFmtId="14" fontId="8" fillId="0" borderId="2" xfId="0" applyNumberFormat="1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164" fontId="8" fillId="0" borderId="2" xfId="0" applyNumberFormat="1" applyFont="1" applyBorder="1" applyAlignment="1" applyProtection="1">
      <alignment vertical="center"/>
      <protection locked="0"/>
    </xf>
    <xf numFmtId="0" fontId="8" fillId="0" borderId="2" xfId="0" applyFont="1" applyBorder="1" applyAlignment="1">
      <alignment vertical="center"/>
    </xf>
    <xf numFmtId="0" fontId="8" fillId="0" borderId="2" xfId="1" applyFont="1" applyBorder="1">
      <alignment vertical="center"/>
    </xf>
    <xf numFmtId="0" fontId="2" fillId="0" borderId="2" xfId="1" applyFont="1" applyBorder="1">
      <alignment vertical="center"/>
    </xf>
    <xf numFmtId="14" fontId="6" fillId="0" borderId="1" xfId="0" quotePrefix="1" applyNumberFormat="1" applyFont="1" applyBorder="1" applyAlignment="1" applyProtection="1">
      <alignment horizontal="center" vertical="center"/>
      <protection locked="0"/>
    </xf>
    <xf numFmtId="0" fontId="9" fillId="2" borderId="0" xfId="1" applyFont="1" applyFill="1" applyAlignment="1" applyProtection="1">
      <alignment horizontal="center" vertical="center"/>
      <protection locked="0"/>
    </xf>
    <xf numFmtId="0" fontId="9" fillId="3" borderId="0" xfId="1" applyFont="1" applyFill="1" applyAlignment="1">
      <alignment horizontal="center" vertical="center"/>
    </xf>
    <xf numFmtId="14" fontId="4" fillId="5" borderId="4" xfId="1" applyNumberFormat="1" applyFont="1" applyFill="1" applyBorder="1" applyAlignment="1" applyProtection="1">
      <alignment horizontal="center" vertical="center"/>
      <protection locked="0"/>
    </xf>
    <xf numFmtId="0" fontId="4" fillId="5" borderId="4" xfId="1" applyFont="1" applyFill="1" applyBorder="1" applyAlignment="1" applyProtection="1">
      <alignment horizontal="center" vertical="center"/>
      <protection locked="0"/>
    </xf>
    <xf numFmtId="0" fontId="4" fillId="5" borderId="10" xfId="1" applyFont="1" applyFill="1" applyBorder="1" applyAlignment="1" applyProtection="1">
      <alignment horizontal="center" vertical="center"/>
      <protection locked="0"/>
    </xf>
    <xf numFmtId="0" fontId="5" fillId="5" borderId="4" xfId="1" applyFont="1" applyFill="1" applyBorder="1" applyAlignment="1" applyProtection="1">
      <alignment horizontal="center" vertical="center"/>
      <protection locked="0"/>
    </xf>
    <xf numFmtId="14" fontId="9" fillId="5" borderId="4" xfId="1" applyNumberFormat="1" applyFont="1" applyFill="1" applyBorder="1" applyAlignment="1" applyProtection="1">
      <alignment horizontal="center" vertical="center"/>
      <protection locked="0"/>
    </xf>
    <xf numFmtId="0" fontId="9" fillId="5" borderId="4" xfId="1" applyFont="1" applyFill="1" applyBorder="1" applyAlignment="1" applyProtection="1">
      <alignment horizontal="left" vertical="center"/>
      <protection locked="0"/>
    </xf>
    <xf numFmtId="164" fontId="10" fillId="6" borderId="8" xfId="1" applyNumberFormat="1" applyFont="1" applyFill="1" applyBorder="1" applyAlignment="1" applyProtection="1">
      <alignment vertical="center"/>
      <protection locked="0"/>
    </xf>
    <xf numFmtId="0" fontId="9" fillId="5" borderId="4" xfId="1" applyFont="1" applyFill="1" applyBorder="1" applyAlignment="1" applyProtection="1">
      <alignment horizontal="center" vertical="center"/>
      <protection locked="0"/>
    </xf>
    <xf numFmtId="0" fontId="11" fillId="2" borderId="0" xfId="1" applyFont="1" applyFill="1" applyAlignment="1" applyProtection="1">
      <alignment horizontal="center" vertical="center"/>
      <protection locked="0"/>
    </xf>
    <xf numFmtId="14" fontId="8" fillId="2" borderId="4" xfId="1" quotePrefix="1" applyNumberFormat="1" applyFont="1" applyFill="1" applyBorder="1" applyAlignment="1" applyProtection="1">
      <alignment horizontal="center" vertical="center"/>
      <protection locked="0"/>
    </xf>
    <xf numFmtId="164" fontId="12" fillId="0" borderId="6" xfId="1" quotePrefix="1" applyNumberFormat="1" applyFont="1" applyBorder="1" applyAlignment="1" applyProtection="1">
      <alignment vertical="center"/>
      <protection locked="0"/>
    </xf>
    <xf numFmtId="0" fontId="12" fillId="0" borderId="2" xfId="2" applyFont="1" applyBorder="1" applyAlignment="1" applyProtection="1">
      <alignment vertical="center" wrapText="1"/>
      <protection locked="0"/>
    </xf>
    <xf numFmtId="164" fontId="12" fillId="0" borderId="2" xfId="1" applyNumberFormat="1" applyFont="1" applyBorder="1" applyAlignment="1" applyProtection="1">
      <alignment vertical="center"/>
      <protection locked="0"/>
    </xf>
    <xf numFmtId="0" fontId="11" fillId="2" borderId="4" xfId="1" applyFont="1" applyFill="1" applyBorder="1" applyAlignment="1" applyProtection="1">
      <alignment horizontal="center" vertical="center"/>
      <protection locked="0"/>
    </xf>
    <xf numFmtId="0" fontId="11" fillId="3" borderId="0" xfId="1" applyFont="1" applyFill="1" applyAlignment="1">
      <alignment horizontal="center" vertical="center"/>
    </xf>
    <xf numFmtId="14" fontId="8" fillId="2" borderId="4" xfId="1" applyNumberFormat="1" applyFont="1" applyFill="1" applyBorder="1" applyAlignment="1" applyProtection="1">
      <alignment horizontal="left" vertical="center"/>
      <protection locked="0"/>
    </xf>
    <xf numFmtId="0" fontId="8" fillId="2" borderId="4" xfId="1" applyFont="1" applyFill="1" applyBorder="1" applyAlignment="1" applyProtection="1">
      <alignment horizontal="left" vertical="center"/>
      <protection locked="0"/>
    </xf>
    <xf numFmtId="164" fontId="12" fillId="0" borderId="8" xfId="1" applyNumberFormat="1" applyFont="1" applyBorder="1" applyAlignment="1" applyProtection="1">
      <alignment vertical="center"/>
      <protection locked="0"/>
    </xf>
    <xf numFmtId="14" fontId="8" fillId="2" borderId="9" xfId="1" applyNumberFormat="1" applyFont="1" applyFill="1" applyBorder="1" applyAlignment="1" applyProtection="1">
      <alignment horizontal="left" vertical="center"/>
      <protection locked="0"/>
    </xf>
    <xf numFmtId="14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14" fontId="8" fillId="0" borderId="1" xfId="0" quotePrefix="1" applyNumberFormat="1" applyFont="1" applyBorder="1" applyAlignment="1" applyProtection="1">
      <alignment horizontal="center" vertical="center"/>
      <protection locked="0"/>
    </xf>
    <xf numFmtId="14" fontId="8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164" fontId="8" fillId="0" borderId="0" xfId="0" applyNumberFormat="1" applyFont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4" fontId="6" fillId="0" borderId="4" xfId="0" quotePrefix="1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vertical="center"/>
    </xf>
    <xf numFmtId="0" fontId="2" fillId="0" borderId="10" xfId="1" applyFont="1" applyBorder="1">
      <alignment vertical="center"/>
    </xf>
    <xf numFmtId="0" fontId="15" fillId="2" borderId="0" xfId="1" applyFont="1" applyFill="1" applyAlignment="1" applyProtection="1">
      <alignment horizontal="center" vertical="center"/>
      <protection locked="0"/>
    </xf>
    <xf numFmtId="14" fontId="16" fillId="2" borderId="4" xfId="1" quotePrefix="1" applyNumberFormat="1" applyFont="1" applyFill="1" applyBorder="1" applyAlignment="1" applyProtection="1">
      <alignment horizontal="center" vertical="center"/>
      <protection locked="0"/>
    </xf>
    <xf numFmtId="164" fontId="17" fillId="0" borderId="6" xfId="1" quotePrefix="1" applyNumberFormat="1" applyFont="1" applyBorder="1" applyAlignment="1" applyProtection="1">
      <alignment vertical="center"/>
      <protection locked="0"/>
    </xf>
    <xf numFmtId="14" fontId="16" fillId="2" borderId="9" xfId="1" applyNumberFormat="1" applyFont="1" applyFill="1" applyBorder="1" applyAlignment="1" applyProtection="1">
      <alignment horizontal="left" vertical="center"/>
      <protection locked="0"/>
    </xf>
    <xf numFmtId="0" fontId="17" fillId="0" borderId="2" xfId="2" applyFont="1" applyBorder="1" applyAlignment="1" applyProtection="1">
      <alignment vertical="center" wrapText="1"/>
      <protection locked="0"/>
    </xf>
    <xf numFmtId="164" fontId="17" fillId="0" borderId="2" xfId="1" applyNumberFormat="1" applyFont="1" applyBorder="1" applyAlignment="1" applyProtection="1">
      <alignment vertical="center"/>
      <protection locked="0"/>
    </xf>
    <xf numFmtId="0" fontId="15" fillId="2" borderId="4" xfId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Alignment="1">
      <alignment horizontal="center" vertical="center"/>
    </xf>
    <xf numFmtId="164" fontId="12" fillId="0" borderId="11" xfId="1" applyNumberFormat="1" applyFont="1" applyBorder="1" applyAlignment="1" applyProtection="1">
      <alignment vertical="center"/>
      <protection locked="0"/>
    </xf>
    <xf numFmtId="164" fontId="10" fillId="6" borderId="11" xfId="1" applyNumberFormat="1" applyFont="1" applyFill="1" applyBorder="1" applyAlignment="1" applyProtection="1">
      <alignment vertical="center"/>
      <protection locked="0"/>
    </xf>
    <xf numFmtId="3" fontId="2" fillId="0" borderId="0" xfId="1" applyNumberFormat="1" applyFont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164" fontId="2" fillId="0" borderId="3" xfId="1" applyNumberFormat="1" applyFont="1" applyBorder="1">
      <alignment vertical="center"/>
    </xf>
    <xf numFmtId="3" fontId="5" fillId="2" borderId="4" xfId="1" applyNumberFormat="1" applyFont="1" applyFill="1" applyBorder="1" applyAlignment="1" applyProtection="1">
      <alignment horizontal="center" vertical="center"/>
      <protection locked="0"/>
    </xf>
    <xf numFmtId="3" fontId="5" fillId="5" borderId="4" xfId="1" applyNumberFormat="1" applyFont="1" applyFill="1" applyBorder="1" applyAlignment="1" applyProtection="1">
      <alignment horizontal="center" vertical="center"/>
      <protection locked="0"/>
    </xf>
    <xf numFmtId="3" fontId="11" fillId="2" borderId="4" xfId="1" applyNumberFormat="1" applyFont="1" applyFill="1" applyBorder="1" applyAlignment="1" applyProtection="1">
      <alignment horizontal="center" vertical="center"/>
      <protection locked="0"/>
    </xf>
    <xf numFmtId="3" fontId="9" fillId="5" borderId="4" xfId="1" applyNumberFormat="1" applyFont="1" applyFill="1" applyBorder="1" applyAlignment="1" applyProtection="1">
      <alignment horizontal="center" vertical="center"/>
      <protection locked="0"/>
    </xf>
    <xf numFmtId="3" fontId="2" fillId="0" borderId="3" xfId="1" applyNumberFormat="1" applyFont="1" applyBorder="1">
      <alignment vertical="center"/>
    </xf>
    <xf numFmtId="164" fontId="8" fillId="0" borderId="6" xfId="1" quotePrefix="1" applyNumberFormat="1" applyFont="1" applyBorder="1" applyAlignment="1" applyProtection="1">
      <alignment vertical="center"/>
      <protection locked="0"/>
    </xf>
    <xf numFmtId="0" fontId="8" fillId="0" borderId="2" xfId="2" applyFont="1" applyBorder="1" applyAlignment="1" applyProtection="1">
      <alignment vertical="center" wrapText="1"/>
      <protection locked="0"/>
    </xf>
    <xf numFmtId="164" fontId="8" fillId="0" borderId="2" xfId="1" applyNumberFormat="1" applyFont="1" applyBorder="1" applyAlignment="1" applyProtection="1">
      <alignment vertical="center"/>
      <protection locked="0"/>
    </xf>
    <xf numFmtId="164" fontId="8" fillId="0" borderId="8" xfId="1" applyNumberFormat="1" applyFont="1" applyBorder="1" applyAlignment="1" applyProtection="1">
      <alignment vertical="center"/>
      <protection locked="0"/>
    </xf>
    <xf numFmtId="164" fontId="9" fillId="6" borderId="11" xfId="1" applyNumberFormat="1" applyFont="1" applyFill="1" applyBorder="1" applyAlignment="1" applyProtection="1">
      <alignment vertical="center"/>
      <protection locked="0"/>
    </xf>
    <xf numFmtId="0" fontId="18" fillId="0" borderId="0" xfId="1" applyFont="1">
      <alignment vertical="center"/>
    </xf>
    <xf numFmtId="0" fontId="18" fillId="0" borderId="0" xfId="1" applyFont="1" applyAlignment="1">
      <alignment vertical="center"/>
    </xf>
    <xf numFmtId="0" fontId="18" fillId="3" borderId="0" xfId="1" applyFont="1" applyFill="1">
      <alignment vertical="center"/>
    </xf>
    <xf numFmtId="0" fontId="19" fillId="2" borderId="0" xfId="1" applyFont="1" applyFill="1" applyAlignment="1" applyProtection="1">
      <alignment horizontal="center" vertical="center"/>
      <protection locked="0"/>
    </xf>
    <xf numFmtId="14" fontId="19" fillId="2" borderId="4" xfId="1" applyNumberFormat="1" applyFont="1" applyFill="1" applyBorder="1" applyAlignment="1" applyProtection="1">
      <alignment horizontal="center" vertical="center"/>
      <protection locked="0"/>
    </xf>
    <xf numFmtId="0" fontId="19" fillId="2" borderId="4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Alignment="1">
      <alignment horizontal="center" vertical="center"/>
    </xf>
    <xf numFmtId="14" fontId="19" fillId="5" borderId="4" xfId="1" applyNumberFormat="1" applyFont="1" applyFill="1" applyBorder="1" applyAlignment="1" applyProtection="1">
      <alignment horizontal="center" vertical="center"/>
      <protection locked="0"/>
    </xf>
    <xf numFmtId="0" fontId="19" fillId="5" borderId="4" xfId="1" applyFont="1" applyFill="1" applyBorder="1" applyAlignment="1" applyProtection="1">
      <alignment horizontal="center" vertical="center"/>
      <protection locked="0"/>
    </xf>
    <xf numFmtId="0" fontId="19" fillId="5" borderId="10" xfId="1" applyFont="1" applyFill="1" applyBorder="1" applyAlignment="1" applyProtection="1">
      <alignment horizontal="center" vertical="center"/>
      <protection locked="0"/>
    </xf>
    <xf numFmtId="0" fontId="3" fillId="5" borderId="4" xfId="1" applyFont="1" applyFill="1" applyBorder="1" applyAlignment="1" applyProtection="1">
      <alignment horizontal="center" vertical="center"/>
      <protection locked="0"/>
    </xf>
    <xf numFmtId="0" fontId="20" fillId="2" borderId="0" xfId="1" applyFont="1" applyFill="1" applyAlignment="1" applyProtection="1">
      <alignment horizontal="center" vertical="center"/>
      <protection locked="0"/>
    </xf>
    <xf numFmtId="14" fontId="12" fillId="2" borderId="4" xfId="1" quotePrefix="1" applyNumberFormat="1" applyFont="1" applyFill="1" applyBorder="1" applyAlignment="1" applyProtection="1">
      <alignment horizontal="center" vertical="center"/>
      <protection locked="0"/>
    </xf>
    <xf numFmtId="0" fontId="20" fillId="2" borderId="4" xfId="1" applyFont="1" applyFill="1" applyBorder="1" applyAlignment="1" applyProtection="1">
      <alignment horizontal="center" vertical="center"/>
      <protection locked="0"/>
    </xf>
    <xf numFmtId="0" fontId="20" fillId="3" borderId="0" xfId="1" applyFont="1" applyFill="1" applyAlignment="1">
      <alignment horizontal="center" vertical="center"/>
    </xf>
    <xf numFmtId="14" fontId="12" fillId="2" borderId="4" xfId="1" applyNumberFormat="1" applyFont="1" applyFill="1" applyBorder="1" applyAlignment="1" applyProtection="1">
      <alignment horizontal="left" vertical="center"/>
      <protection locked="0"/>
    </xf>
    <xf numFmtId="0" fontId="12" fillId="2" borderId="4" xfId="1" applyFont="1" applyFill="1" applyBorder="1" applyAlignment="1" applyProtection="1">
      <alignment horizontal="left" vertical="center"/>
      <protection locked="0"/>
    </xf>
    <xf numFmtId="14" fontId="12" fillId="2" borderId="9" xfId="1" applyNumberFormat="1" applyFont="1" applyFill="1" applyBorder="1" applyAlignment="1" applyProtection="1">
      <alignment horizontal="left" vertical="center"/>
      <protection locked="0"/>
    </xf>
    <xf numFmtId="0" fontId="10" fillId="2" borderId="0" xfId="1" applyFont="1" applyFill="1" applyAlignment="1" applyProtection="1">
      <alignment horizontal="center" vertical="center"/>
      <protection locked="0"/>
    </xf>
    <xf numFmtId="14" fontId="10" fillId="5" borderId="4" xfId="1" applyNumberFormat="1" applyFont="1" applyFill="1" applyBorder="1" applyAlignment="1" applyProtection="1">
      <alignment horizontal="center" vertical="center"/>
      <protection locked="0"/>
    </xf>
    <xf numFmtId="0" fontId="10" fillId="5" borderId="4" xfId="1" applyFont="1" applyFill="1" applyBorder="1" applyAlignment="1" applyProtection="1">
      <alignment horizontal="left" vertical="center"/>
      <protection locked="0"/>
    </xf>
    <xf numFmtId="0" fontId="10" fillId="5" borderId="4" xfId="1" applyFont="1" applyFill="1" applyBorder="1" applyAlignment="1" applyProtection="1">
      <alignment horizontal="center" vertical="center"/>
      <protection locked="0"/>
    </xf>
    <xf numFmtId="0" fontId="10" fillId="3" borderId="0" xfId="1" applyFont="1" applyFill="1" applyAlignment="1">
      <alignment horizontal="center" vertical="center"/>
    </xf>
    <xf numFmtId="0" fontId="12" fillId="4" borderId="5" xfId="0" applyFont="1" applyFill="1" applyBorder="1" applyAlignment="1" applyProtection="1">
      <alignment vertical="center"/>
      <protection locked="0"/>
    </xf>
    <xf numFmtId="14" fontId="12" fillId="0" borderId="1" xfId="0" quotePrefix="1" applyNumberFormat="1" applyFont="1" applyBorder="1" applyAlignment="1" applyProtection="1">
      <alignment horizontal="center" vertical="center"/>
      <protection locked="0"/>
    </xf>
    <xf numFmtId="14" fontId="12" fillId="0" borderId="2" xfId="0" applyNumberFormat="1" applyFont="1" applyBorder="1" applyAlignment="1" applyProtection="1">
      <alignment vertical="center"/>
      <protection locked="0"/>
    </xf>
    <xf numFmtId="0" fontId="12" fillId="0" borderId="2" xfId="0" applyFont="1" applyBorder="1" applyAlignment="1" applyProtection="1">
      <alignment vertical="center"/>
      <protection locked="0"/>
    </xf>
    <xf numFmtId="164" fontId="12" fillId="0" borderId="2" xfId="0" applyNumberFormat="1" applyFont="1" applyBorder="1" applyAlignment="1" applyProtection="1">
      <alignment vertical="center"/>
      <protection locked="0"/>
    </xf>
    <xf numFmtId="164" fontId="12" fillId="0" borderId="8" xfId="0" applyNumberFormat="1" applyFont="1" applyBorder="1" applyAlignment="1" applyProtection="1">
      <alignment vertical="center"/>
      <protection locked="0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1" fillId="4" borderId="5" xfId="0" applyFont="1" applyFill="1" applyBorder="1" applyAlignment="1" applyProtection="1">
      <alignment vertical="center"/>
      <protection locked="0"/>
    </xf>
    <xf numFmtId="14" fontId="21" fillId="0" borderId="1" xfId="0" quotePrefix="1" applyNumberFormat="1" applyFont="1" applyBorder="1" applyAlignment="1" applyProtection="1">
      <alignment horizontal="center" vertical="center"/>
      <protection locked="0"/>
    </xf>
    <xf numFmtId="14" fontId="21" fillId="0" borderId="0" xfId="0" applyNumberFormat="1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164" fontId="21" fillId="0" borderId="0" xfId="0" applyNumberFormat="1" applyFont="1" applyAlignment="1" applyProtection="1">
      <alignment vertical="center"/>
      <protection locked="0"/>
    </xf>
    <xf numFmtId="0" fontId="22" fillId="0" borderId="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12" fillId="0" borderId="2" xfId="0" applyFont="1" applyBorder="1" applyAlignment="1">
      <alignment vertical="center"/>
    </xf>
    <xf numFmtId="14" fontId="12" fillId="0" borderId="0" xfId="0" applyNumberFormat="1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164" fontId="12" fillId="0" borderId="0" xfId="0" applyNumberFormat="1" applyFont="1" applyAlignment="1" applyProtection="1">
      <alignment vertical="center"/>
      <protection locked="0"/>
    </xf>
    <xf numFmtId="0" fontId="18" fillId="0" borderId="3" xfId="1" applyFont="1" applyBorder="1">
      <alignment vertical="center"/>
    </xf>
    <xf numFmtId="3" fontId="2" fillId="0" borderId="2" xfId="1" applyNumberFormat="1" applyFont="1" applyBorder="1">
      <alignment vertical="center"/>
    </xf>
    <xf numFmtId="0" fontId="5" fillId="0" borderId="0" xfId="1" applyFont="1">
      <alignment vertical="center"/>
    </xf>
    <xf numFmtId="14" fontId="2" fillId="0" borderId="1" xfId="0" quotePrefix="1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3" fontId="2" fillId="0" borderId="1" xfId="0" applyNumberFormat="1" applyFont="1" applyBorder="1" applyAlignment="1">
      <alignment vertical="center"/>
    </xf>
    <xf numFmtId="14" fontId="2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3" fontId="2" fillId="0" borderId="2" xfId="0" applyNumberFormat="1" applyFont="1" applyBorder="1" applyAlignment="1">
      <alignment vertical="center"/>
    </xf>
    <xf numFmtId="14" fontId="2" fillId="0" borderId="2" xfId="0" quotePrefix="1" applyNumberFormat="1" applyFont="1" applyBorder="1" applyAlignment="1" applyProtection="1">
      <alignment horizontal="center" vertical="center"/>
      <protection locked="0"/>
    </xf>
    <xf numFmtId="3" fontId="5" fillId="0" borderId="3" xfId="1" applyNumberFormat="1" applyFont="1" applyBorder="1">
      <alignment vertical="center"/>
    </xf>
    <xf numFmtId="3" fontId="2" fillId="0" borderId="2" xfId="0" applyNumberFormat="1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3" fontId="2" fillId="2" borderId="1" xfId="1" applyNumberFormat="1" applyFont="1" applyFill="1" applyBorder="1" applyAlignment="1" applyProtection="1">
      <alignment horizontal="center" vertical="center"/>
      <protection locked="0"/>
    </xf>
    <xf numFmtId="3" fontId="2" fillId="2" borderId="2" xfId="1" applyNumberFormat="1" applyFont="1" applyFill="1" applyBorder="1" applyAlignment="1" applyProtection="1">
      <alignment horizontal="center" vertical="center"/>
      <protection locked="0"/>
    </xf>
    <xf numFmtId="3" fontId="2" fillId="0" borderId="2" xfId="0" applyNumberFormat="1" applyFont="1" applyBorder="1" applyAlignment="1">
      <alignment horizontal="center" vertical="center"/>
    </xf>
    <xf numFmtId="3" fontId="2" fillId="0" borderId="1" xfId="1" applyNumberFormat="1" applyFont="1" applyBorder="1">
      <alignment vertical="center"/>
    </xf>
    <xf numFmtId="3" fontId="5" fillId="0" borderId="0" xfId="1" applyNumberFormat="1" applyFont="1">
      <alignment vertical="center"/>
    </xf>
    <xf numFmtId="3" fontId="5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64" fontId="8" fillId="0" borderId="11" xfId="1" applyNumberFormat="1" applyFont="1" applyBorder="1" applyAlignment="1" applyProtection="1">
      <alignment vertical="center"/>
      <protection locked="0"/>
    </xf>
    <xf numFmtId="3" fontId="2" fillId="0" borderId="2" xfId="1" applyNumberFormat="1" applyFont="1" applyBorder="1" applyAlignment="1">
      <alignment horizontal="center" vertical="center"/>
    </xf>
    <xf numFmtId="3" fontId="8" fillId="0" borderId="1" xfId="1" applyNumberFormat="1" applyFont="1" applyBorder="1">
      <alignment vertical="center"/>
    </xf>
    <xf numFmtId="3" fontId="8" fillId="0" borderId="2" xfId="1" applyNumberFormat="1" applyFont="1" applyBorder="1">
      <alignment vertical="center"/>
    </xf>
    <xf numFmtId="3" fontId="8" fillId="0" borderId="3" xfId="1" applyNumberFormat="1" applyFont="1" applyBorder="1">
      <alignment vertical="center"/>
    </xf>
    <xf numFmtId="3" fontId="8" fillId="2" borderId="2" xfId="1" applyNumberFormat="1" applyFont="1" applyFill="1" applyBorder="1" applyAlignment="1" applyProtection="1">
      <alignment horizontal="center" vertical="center"/>
      <protection locked="0"/>
    </xf>
    <xf numFmtId="165" fontId="2" fillId="0" borderId="0" xfId="3" applyNumberFormat="1" applyFont="1" applyAlignment="1">
      <alignment vertical="center"/>
    </xf>
    <xf numFmtId="165" fontId="5" fillId="3" borderId="0" xfId="3" applyNumberFormat="1" applyFont="1" applyFill="1" applyAlignment="1">
      <alignment horizontal="center" vertical="center"/>
    </xf>
    <xf numFmtId="165" fontId="5" fillId="0" borderId="0" xfId="3" applyNumberFormat="1" applyFont="1" applyAlignment="1">
      <alignment vertical="center"/>
    </xf>
    <xf numFmtId="0" fontId="2" fillId="0" borderId="2" xfId="0" applyFont="1" applyBorder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2" fillId="0" borderId="1" xfId="0" applyNumberFormat="1" applyFont="1" applyBorder="1" applyAlignment="1">
      <alignment horizontal="center" vertical="center"/>
    </xf>
    <xf numFmtId="41" fontId="2" fillId="0" borderId="0" xfId="1" applyNumberFormat="1" applyFont="1">
      <alignment vertical="center"/>
    </xf>
    <xf numFmtId="41" fontId="2" fillId="0" borderId="1" xfId="1" applyNumberFormat="1" applyFont="1" applyBorder="1">
      <alignment vertical="center"/>
    </xf>
    <xf numFmtId="41" fontId="2" fillId="0" borderId="2" xfId="1" applyNumberFormat="1" applyFont="1" applyBorder="1">
      <alignment vertical="center"/>
    </xf>
    <xf numFmtId="41" fontId="8" fillId="0" borderId="2" xfId="1" applyNumberFormat="1" applyFont="1" applyBorder="1">
      <alignment vertical="center"/>
    </xf>
    <xf numFmtId="41" fontId="2" fillId="0" borderId="3" xfId="1" applyNumberFormat="1" applyFont="1" applyBorder="1">
      <alignment vertical="center"/>
    </xf>
    <xf numFmtId="41" fontId="2" fillId="0" borderId="1" xfId="0" applyNumberFormat="1" applyFont="1" applyBorder="1" applyAlignment="1" applyProtection="1">
      <alignment vertical="center"/>
      <protection locked="0"/>
    </xf>
    <xf numFmtId="41" fontId="2" fillId="0" borderId="1" xfId="0" applyNumberFormat="1" applyFont="1" applyBorder="1" applyAlignment="1">
      <alignment vertical="center"/>
    </xf>
    <xf numFmtId="41" fontId="2" fillId="0" borderId="2" xfId="0" applyNumberFormat="1" applyFont="1" applyBorder="1" applyAlignment="1" applyProtection="1">
      <alignment vertical="center"/>
      <protection locked="0"/>
    </xf>
    <xf numFmtId="41" fontId="2" fillId="0" borderId="2" xfId="0" applyNumberFormat="1" applyFont="1" applyBorder="1" applyAlignment="1">
      <alignment vertical="center"/>
    </xf>
    <xf numFmtId="41" fontId="2" fillId="0" borderId="3" xfId="0" applyNumberFormat="1" applyFont="1" applyBorder="1" applyAlignment="1" applyProtection="1">
      <alignment vertical="center"/>
      <protection locked="0"/>
    </xf>
    <xf numFmtId="41" fontId="5" fillId="0" borderId="10" xfId="1" applyNumberFormat="1" applyFont="1" applyBorder="1">
      <alignment vertical="center"/>
    </xf>
    <xf numFmtId="3" fontId="5" fillId="0" borderId="10" xfId="1" applyNumberFormat="1" applyFont="1" applyBorder="1">
      <alignment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14" fontId="8" fillId="0" borderId="2" xfId="0" applyNumberFormat="1" applyFont="1" applyBorder="1" applyAlignment="1" applyProtection="1">
      <alignment horizontal="center" vertical="center"/>
      <protection locked="0"/>
    </xf>
    <xf numFmtId="41" fontId="8" fillId="0" borderId="2" xfId="0" applyNumberFormat="1" applyFont="1" applyBorder="1" applyAlignment="1" applyProtection="1">
      <alignment vertical="center"/>
      <protection locked="0"/>
    </xf>
    <xf numFmtId="41" fontId="8" fillId="0" borderId="2" xfId="0" applyNumberFormat="1" applyFont="1" applyBorder="1" applyAlignment="1">
      <alignment vertical="center"/>
    </xf>
    <xf numFmtId="0" fontId="4" fillId="2" borderId="10" xfId="1" applyFont="1" applyFill="1" applyBorder="1" applyAlignment="1" applyProtection="1">
      <alignment horizontal="center" vertical="center"/>
      <protection locked="0"/>
    </xf>
    <xf numFmtId="3" fontId="8" fillId="2" borderId="1" xfId="1" applyNumberFormat="1" applyFont="1" applyFill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3" fontId="8" fillId="0" borderId="0" xfId="1" applyNumberFormat="1" applyFont="1">
      <alignment vertical="center"/>
    </xf>
    <xf numFmtId="0" fontId="7" fillId="3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14" fontId="2" fillId="0" borderId="6" xfId="0" quotePrefix="1" applyNumberFormat="1" applyFont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5" fillId="3" borderId="10" xfId="3" applyNumberFormat="1" applyFont="1" applyFill="1" applyBorder="1" applyAlignment="1">
      <alignment horizontal="center" vertical="center"/>
    </xf>
    <xf numFmtId="165" fontId="5" fillId="3" borderId="0" xfId="3" applyNumberFormat="1" applyFont="1" applyFill="1" applyBorder="1" applyAlignment="1">
      <alignment horizontal="center" vertical="center"/>
    </xf>
    <xf numFmtId="14" fontId="8" fillId="0" borderId="2" xfId="0" quotePrefix="1" applyNumberFormat="1" applyFont="1" applyBorder="1" applyAlignment="1" applyProtection="1">
      <alignment horizontal="center" vertical="center"/>
      <protection locked="0"/>
    </xf>
    <xf numFmtId="165" fontId="5" fillId="0" borderId="0" xfId="1" applyNumberFormat="1" applyFont="1">
      <alignment vertical="center"/>
    </xf>
    <xf numFmtId="41" fontId="5" fillId="0" borderId="0" xfId="1" applyNumberFormat="1" applyFont="1">
      <alignment vertical="center"/>
    </xf>
    <xf numFmtId="3" fontId="7" fillId="0" borderId="0" xfId="0" applyNumberFormat="1" applyFont="1" applyAlignment="1">
      <alignment vertical="center"/>
    </xf>
    <xf numFmtId="3" fontId="8" fillId="0" borderId="2" xfId="0" applyNumberFormat="1" applyFont="1" applyBorder="1" applyAlignment="1" applyProtection="1">
      <alignment vertical="center"/>
      <protection locked="0"/>
    </xf>
    <xf numFmtId="3" fontId="8" fillId="0" borderId="2" xfId="0" applyNumberFormat="1" applyFont="1" applyBorder="1" applyAlignment="1">
      <alignment vertical="center"/>
    </xf>
    <xf numFmtId="3" fontId="7" fillId="3" borderId="0" xfId="1" applyNumberFormat="1" applyFont="1" applyFill="1" applyAlignment="1">
      <alignment horizontal="center" vertical="center"/>
    </xf>
    <xf numFmtId="3" fontId="5" fillId="3" borderId="0" xfId="1" applyNumberFormat="1" applyFont="1" applyFill="1" applyAlignment="1">
      <alignment horizontal="center" vertical="center"/>
    </xf>
    <xf numFmtId="3" fontId="2" fillId="0" borderId="6" xfId="0" applyNumberFormat="1" applyFont="1" applyBorder="1" applyAlignment="1" applyProtection="1">
      <alignment vertical="center"/>
      <protection locked="0"/>
    </xf>
    <xf numFmtId="3" fontId="2" fillId="0" borderId="6" xfId="1" applyNumberFormat="1" applyFont="1" applyBorder="1" applyAlignment="1">
      <alignment horizontal="center" vertical="center"/>
    </xf>
    <xf numFmtId="3" fontId="2" fillId="0" borderId="6" xfId="1" applyNumberFormat="1" applyFont="1" applyBorder="1">
      <alignment vertical="center"/>
    </xf>
    <xf numFmtId="3" fontId="2" fillId="2" borderId="6" xfId="1" applyNumberFormat="1" applyFont="1" applyFill="1" applyBorder="1" applyAlignment="1" applyProtection="1">
      <alignment horizontal="center" vertical="center"/>
      <protection locked="0"/>
    </xf>
    <xf numFmtId="14" fontId="8" fillId="0" borderId="6" xfId="0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5" xfId="1" applyFont="1" applyBorder="1" applyAlignment="1">
      <alignment vertical="center"/>
    </xf>
    <xf numFmtId="0" fontId="2" fillId="0" borderId="0" xfId="1" applyFont="1" applyAlignment="1">
      <alignment vertical="center" wrapText="1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0" fontId="2" fillId="0" borderId="0" xfId="1" applyFont="1" applyAlignment="1">
      <alignment horizontal="center" vertical="center" wrapText="1"/>
    </xf>
    <xf numFmtId="14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164" fontId="8" fillId="0" borderId="1" xfId="0" applyNumberFormat="1" applyFont="1" applyBorder="1" applyAlignment="1" applyProtection="1">
      <alignment vertical="center"/>
      <protection locked="0"/>
    </xf>
    <xf numFmtId="3" fontId="8" fillId="0" borderId="1" xfId="0" applyNumberFormat="1" applyFont="1" applyBorder="1" applyAlignment="1">
      <alignment vertical="center"/>
    </xf>
    <xf numFmtId="3" fontId="11" fillId="3" borderId="0" xfId="1" applyNumberFormat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4" borderId="5" xfId="0" applyFont="1" applyFill="1" applyBorder="1" applyAlignment="1" applyProtection="1">
      <alignment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3" fontId="7" fillId="0" borderId="2" xfId="0" applyNumberFormat="1" applyFont="1" applyBorder="1" applyAlignment="1" applyProtection="1">
      <alignment vertical="center"/>
      <protection locked="0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center" vertical="center"/>
    </xf>
    <xf numFmtId="3" fontId="7" fillId="2" borderId="2" xfId="1" applyNumberFormat="1" applyFont="1" applyFill="1" applyBorder="1" applyAlignment="1" applyProtection="1">
      <alignment horizontal="center" vertical="center"/>
      <protection locked="0"/>
    </xf>
    <xf numFmtId="3" fontId="2" fillId="0" borderId="11" xfId="0" applyNumberFormat="1" applyFont="1" applyBorder="1" applyAlignment="1">
      <alignment vertical="center"/>
    </xf>
    <xf numFmtId="14" fontId="8" fillId="0" borderId="15" xfId="0" quotePrefix="1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6" xfId="0" applyFont="1" applyBorder="1" applyAlignment="1" applyProtection="1">
      <alignment vertical="center" wrapText="1"/>
      <protection locked="0"/>
    </xf>
    <xf numFmtId="3" fontId="8" fillId="0" borderId="11" xfId="0" applyNumberFormat="1" applyFont="1" applyBorder="1" applyAlignment="1" applyProtection="1">
      <alignment vertical="center"/>
      <protection locked="0"/>
    </xf>
    <xf numFmtId="3" fontId="8" fillId="0" borderId="11" xfId="0" applyNumberFormat="1" applyFont="1" applyBorder="1" applyAlignment="1">
      <alignment vertical="center"/>
    </xf>
    <xf numFmtId="3" fontId="8" fillId="0" borderId="11" xfId="1" applyNumberFormat="1" applyFont="1" applyBorder="1" applyAlignment="1">
      <alignment horizontal="center" vertical="center"/>
    </xf>
    <xf numFmtId="3" fontId="8" fillId="0" borderId="11" xfId="1" applyNumberFormat="1" applyFont="1" applyBorder="1">
      <alignment vertical="center"/>
    </xf>
    <xf numFmtId="3" fontId="8" fillId="2" borderId="11" xfId="1" applyNumberFormat="1" applyFont="1" applyFill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vertical="center"/>
      <protection locked="0"/>
    </xf>
    <xf numFmtId="41" fontId="7" fillId="0" borderId="2" xfId="0" applyNumberFormat="1" applyFont="1" applyBorder="1" applyAlignment="1" applyProtection="1">
      <alignment vertical="center"/>
      <protection locked="0"/>
    </xf>
    <xf numFmtId="41" fontId="7" fillId="0" borderId="2" xfId="0" applyNumberFormat="1" applyFont="1" applyBorder="1" applyAlignment="1">
      <alignment vertical="center"/>
    </xf>
    <xf numFmtId="14" fontId="8" fillId="0" borderId="15" xfId="0" applyNumberFormat="1" applyFont="1" applyBorder="1" applyAlignment="1" applyProtection="1">
      <alignment horizontal="center" vertical="center"/>
      <protection locked="0"/>
    </xf>
    <xf numFmtId="3" fontId="8" fillId="0" borderId="2" xfId="1" applyNumberFormat="1" applyFont="1" applyBorder="1" applyAlignment="1">
      <alignment horizontal="center" vertical="center"/>
    </xf>
    <xf numFmtId="41" fontId="4" fillId="2" borderId="10" xfId="1" applyNumberFormat="1" applyFont="1" applyFill="1" applyBorder="1" applyAlignment="1" applyProtection="1">
      <alignment horizontal="center" vertical="center"/>
      <protection locked="0"/>
    </xf>
    <xf numFmtId="41" fontId="5" fillId="2" borderId="4" xfId="1" applyNumberFormat="1" applyFont="1" applyFill="1" applyBorder="1" applyAlignment="1" applyProtection="1">
      <alignment horizontal="center" vertical="center"/>
      <protection locked="0"/>
    </xf>
    <xf numFmtId="41" fontId="2" fillId="0" borderId="6" xfId="0" applyNumberFormat="1" applyFont="1" applyBorder="1" applyAlignment="1" applyProtection="1">
      <alignment vertical="center"/>
      <protection locked="0"/>
    </xf>
    <xf numFmtId="41" fontId="2" fillId="0" borderId="6" xfId="0" applyNumberFormat="1" applyFont="1" applyBorder="1" applyAlignment="1">
      <alignment vertical="center"/>
    </xf>
    <xf numFmtId="41" fontId="2" fillId="0" borderId="0" xfId="1" applyNumberFormat="1" applyFont="1" applyAlignment="1">
      <alignment horizontal="center" vertical="center"/>
    </xf>
    <xf numFmtId="41" fontId="2" fillId="0" borderId="6" xfId="1" applyNumberFormat="1" applyFont="1" applyBorder="1">
      <alignment vertical="center"/>
    </xf>
    <xf numFmtId="165" fontId="2" fillId="0" borderId="11" xfId="3" applyNumberFormat="1" applyFont="1" applyBorder="1" applyAlignment="1">
      <alignment vertical="center"/>
    </xf>
    <xf numFmtId="165" fontId="2" fillId="0" borderId="16" xfId="3" applyNumberFormat="1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2" fillId="4" borderId="5" xfId="0" applyFont="1" applyFill="1" applyBorder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41" fontId="2" fillId="0" borderId="0" xfId="1" applyNumberFormat="1" applyFont="1" applyBorder="1">
      <alignment vertical="center"/>
    </xf>
    <xf numFmtId="3" fontId="8" fillId="0" borderId="0" xfId="1" applyNumberFormat="1" applyFont="1" applyBorder="1">
      <alignment vertical="center"/>
    </xf>
    <xf numFmtId="3" fontId="2" fillId="2" borderId="0" xfId="1" applyNumberFormat="1" applyFont="1" applyFill="1" applyBorder="1" applyAlignment="1" applyProtection="1">
      <alignment horizontal="center" vertical="center"/>
      <protection locked="0"/>
    </xf>
    <xf numFmtId="3" fontId="8" fillId="2" borderId="0" xfId="1" applyNumberFormat="1" applyFont="1" applyFill="1" applyBorder="1" applyAlignment="1" applyProtection="1">
      <alignment horizontal="center" vertical="center"/>
      <protection locked="0"/>
    </xf>
    <xf numFmtId="3" fontId="2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0" xfId="1" applyNumberFormat="1" applyFont="1" applyBorder="1">
      <alignment vertical="center"/>
    </xf>
    <xf numFmtId="41" fontId="7" fillId="3" borderId="0" xfId="1" applyNumberFormat="1" applyFont="1" applyFill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41" fontId="8" fillId="0" borderId="1" xfId="0" applyNumberFormat="1" applyFont="1" applyBorder="1" applyAlignment="1">
      <alignment vertical="center"/>
    </xf>
    <xf numFmtId="3" fontId="25" fillId="0" borderId="2" xfId="0" applyNumberFormat="1" applyFont="1" applyBorder="1" applyAlignment="1">
      <alignment horizontal="center" vertical="center"/>
    </xf>
    <xf numFmtId="41" fontId="25" fillId="0" borderId="2" xfId="0" applyNumberFormat="1" applyFont="1" applyBorder="1" applyAlignment="1">
      <alignment vertical="center"/>
    </xf>
    <xf numFmtId="3" fontId="25" fillId="2" borderId="2" xfId="1" applyNumberFormat="1" applyFont="1" applyFill="1" applyBorder="1" applyAlignment="1" applyProtection="1">
      <alignment horizontal="center" vertical="center"/>
      <protection locked="0"/>
    </xf>
    <xf numFmtId="3" fontId="25" fillId="2" borderId="0" xfId="1" applyNumberFormat="1" applyFont="1" applyFill="1" applyBorder="1" applyAlignment="1" applyProtection="1">
      <alignment horizontal="center" vertical="center"/>
      <protection locked="0"/>
    </xf>
    <xf numFmtId="14" fontId="7" fillId="0" borderId="2" xfId="0" quotePrefix="1" applyNumberFormat="1" applyFont="1" applyBorder="1" applyAlignment="1" applyProtection="1">
      <alignment horizontal="center" vertical="center"/>
      <protection locked="0"/>
    </xf>
    <xf numFmtId="3" fontId="7" fillId="2" borderId="0" xfId="1" applyNumberFormat="1" applyFont="1" applyFill="1" applyBorder="1" applyAlignment="1" applyProtection="1">
      <alignment horizontal="center" vertical="center"/>
      <protection locked="0"/>
    </xf>
    <xf numFmtId="41" fontId="2" fillId="0" borderId="0" xfId="0" applyNumberFormat="1" applyFont="1" applyAlignment="1">
      <alignment vertical="center"/>
    </xf>
    <xf numFmtId="0" fontId="2" fillId="0" borderId="5" xfId="1" applyFont="1" applyBorder="1">
      <alignment vertical="center"/>
    </xf>
    <xf numFmtId="3" fontId="25" fillId="0" borderId="2" xfId="1" applyNumberFormat="1" applyFont="1" applyBorder="1" applyAlignment="1">
      <alignment horizontal="center" vertical="center"/>
    </xf>
    <xf numFmtId="41" fontId="25" fillId="0" borderId="2" xfId="1" applyNumberFormat="1" applyFont="1" applyBorder="1">
      <alignment vertical="center"/>
    </xf>
    <xf numFmtId="41" fontId="24" fillId="3" borderId="0" xfId="1" applyNumberFormat="1" applyFont="1" applyFill="1" applyAlignment="1">
      <alignment horizontal="center" vertical="center"/>
    </xf>
    <xf numFmtId="3" fontId="24" fillId="3" borderId="0" xfId="1" applyNumberFormat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3" fontId="8" fillId="3" borderId="2" xfId="1" applyNumberFormat="1" applyFont="1" applyFill="1" applyBorder="1">
      <alignment vertical="center"/>
    </xf>
    <xf numFmtId="41" fontId="2" fillId="3" borderId="2" xfId="1" applyNumberFormat="1" applyFont="1" applyFill="1" applyBorder="1">
      <alignment vertical="center"/>
    </xf>
    <xf numFmtId="41" fontId="2" fillId="3" borderId="3" xfId="1" applyNumberFormat="1" applyFont="1" applyFill="1" applyBorder="1">
      <alignment vertical="center"/>
    </xf>
    <xf numFmtId="3" fontId="2" fillId="3" borderId="0" xfId="1" applyNumberFormat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3" fontId="8" fillId="3" borderId="3" xfId="1" applyNumberFormat="1" applyFont="1" applyFill="1" applyBorder="1">
      <alignment vertical="center"/>
    </xf>
    <xf numFmtId="41" fontId="2" fillId="3" borderId="2" xfId="0" applyNumberFormat="1" applyFont="1" applyFill="1" applyBorder="1" applyAlignment="1">
      <alignment vertical="center"/>
    </xf>
    <xf numFmtId="165" fontId="2" fillId="0" borderId="0" xfId="1" applyNumberFormat="1" applyFont="1">
      <alignment vertical="center"/>
    </xf>
    <xf numFmtId="41" fontId="7" fillId="3" borderId="2" xfId="0" applyNumberFormat="1" applyFont="1" applyFill="1" applyBorder="1" applyAlignment="1">
      <alignment vertical="center"/>
    </xf>
    <xf numFmtId="3" fontId="8" fillId="0" borderId="6" xfId="1" applyNumberFormat="1" applyFont="1" applyBorder="1">
      <alignment vertical="center"/>
    </xf>
    <xf numFmtId="3" fontId="8" fillId="3" borderId="0" xfId="1" applyNumberFormat="1" applyFont="1" applyFill="1" applyBorder="1">
      <alignment vertical="center"/>
    </xf>
    <xf numFmtId="3" fontId="2" fillId="3" borderId="2" xfId="1" applyNumberFormat="1" applyFont="1" applyFill="1" applyBorder="1">
      <alignment vertical="center"/>
    </xf>
    <xf numFmtId="3" fontId="2" fillId="3" borderId="3" xfId="1" applyNumberFormat="1" applyFont="1" applyFill="1" applyBorder="1">
      <alignment vertical="center"/>
    </xf>
    <xf numFmtId="41" fontId="2" fillId="3" borderId="0" xfId="1" applyNumberFormat="1" applyFont="1" applyFill="1" applyBorder="1">
      <alignment vertical="center"/>
    </xf>
    <xf numFmtId="0" fontId="5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41" fontId="8" fillId="0" borderId="1" xfId="1" applyNumberFormat="1" applyFont="1" applyBorder="1">
      <alignment vertical="center"/>
    </xf>
    <xf numFmtId="14" fontId="25" fillId="0" borderId="2" xfId="0" quotePrefix="1" applyNumberFormat="1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vertical="center"/>
      <protection locked="0"/>
    </xf>
    <xf numFmtId="0" fontId="25" fillId="0" borderId="2" xfId="0" applyFont="1" applyBorder="1" applyAlignment="1" applyProtection="1">
      <alignment vertical="center" wrapText="1"/>
      <protection locked="0"/>
    </xf>
    <xf numFmtId="41" fontId="25" fillId="0" borderId="2" xfId="0" applyNumberFormat="1" applyFont="1" applyBorder="1" applyAlignment="1" applyProtection="1">
      <alignment vertical="center"/>
      <protection locked="0"/>
    </xf>
    <xf numFmtId="3" fontId="25" fillId="0" borderId="0" xfId="1" applyNumberFormat="1" applyFont="1">
      <alignment vertical="center"/>
    </xf>
    <xf numFmtId="0" fontId="25" fillId="0" borderId="0" xfId="1" applyFont="1">
      <alignment vertical="center"/>
    </xf>
    <xf numFmtId="41" fontId="25" fillId="3" borderId="1" xfId="1" applyNumberFormat="1" applyFont="1" applyFill="1" applyBorder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14" fontId="2" fillId="7" borderId="2" xfId="0" quotePrefix="1" applyNumberFormat="1" applyFont="1" applyFill="1" applyBorder="1" applyAlignment="1" applyProtection="1">
      <alignment horizontal="center" vertical="center"/>
      <protection locked="0"/>
    </xf>
    <xf numFmtId="14" fontId="2" fillId="7" borderId="2" xfId="0" applyNumberFormat="1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 applyProtection="1">
      <alignment vertical="center"/>
      <protection locked="0"/>
    </xf>
    <xf numFmtId="0" fontId="2" fillId="7" borderId="2" xfId="0" applyFont="1" applyFill="1" applyBorder="1" applyAlignment="1" applyProtection="1">
      <alignment vertical="center" wrapText="1"/>
      <protection locked="0"/>
    </xf>
    <xf numFmtId="41" fontId="2" fillId="7" borderId="2" xfId="0" applyNumberFormat="1" applyFont="1" applyFill="1" applyBorder="1" applyAlignment="1" applyProtection="1">
      <alignment vertical="center"/>
      <protection locked="0"/>
    </xf>
    <xf numFmtId="41" fontId="2" fillId="7" borderId="2" xfId="0" applyNumberFormat="1" applyFont="1" applyFill="1" applyBorder="1" applyAlignment="1">
      <alignment vertical="center"/>
    </xf>
    <xf numFmtId="3" fontId="2" fillId="7" borderId="2" xfId="0" applyNumberFormat="1" applyFont="1" applyFill="1" applyBorder="1" applyAlignment="1">
      <alignment horizontal="center" vertical="center"/>
    </xf>
    <xf numFmtId="3" fontId="2" fillId="8" borderId="2" xfId="1" applyNumberFormat="1" applyFont="1" applyFill="1" applyBorder="1" applyAlignment="1" applyProtection="1">
      <alignment horizontal="center" vertical="center"/>
      <protection locked="0"/>
    </xf>
    <xf numFmtId="3" fontId="2" fillId="7" borderId="2" xfId="1" applyNumberFormat="1" applyFont="1" applyFill="1" applyBorder="1" applyAlignment="1">
      <alignment horizontal="center" vertical="center"/>
    </xf>
    <xf numFmtId="41" fontId="2" fillId="7" borderId="2" xfId="1" applyNumberFormat="1" applyFont="1" applyFill="1" applyBorder="1">
      <alignment vertical="center"/>
    </xf>
    <xf numFmtId="0" fontId="11" fillId="0" borderId="0" xfId="1" applyFont="1">
      <alignment vertical="center"/>
    </xf>
    <xf numFmtId="3" fontId="5" fillId="2" borderId="0" xfId="1" applyNumberFormat="1" applyFont="1" applyFill="1" applyBorder="1" applyAlignment="1" applyProtection="1">
      <alignment horizontal="center" vertical="center"/>
      <protection locked="0"/>
    </xf>
    <xf numFmtId="3" fontId="11" fillId="2" borderId="0" xfId="1" applyNumberFormat="1" applyFont="1" applyFill="1" applyBorder="1" applyAlignment="1" applyProtection="1">
      <alignment horizontal="center" vertical="center"/>
      <protection locked="0"/>
    </xf>
    <xf numFmtId="3" fontId="11" fillId="0" borderId="0" xfId="1" applyNumberFormat="1" applyFont="1">
      <alignment vertical="center"/>
    </xf>
    <xf numFmtId="41" fontId="4" fillId="5" borderId="4" xfId="1" applyNumberFormat="1" applyFont="1" applyFill="1" applyBorder="1" applyAlignment="1" applyProtection="1">
      <alignment horizontal="center" vertical="center"/>
      <protection locked="0"/>
    </xf>
    <xf numFmtId="14" fontId="2" fillId="3" borderId="2" xfId="0" quotePrefix="1" applyNumberFormat="1" applyFont="1" applyFill="1" applyBorder="1" applyAlignment="1" applyProtection="1">
      <alignment horizontal="center" vertical="center"/>
      <protection locked="0"/>
    </xf>
    <xf numFmtId="14" fontId="2" fillId="3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 wrapText="1"/>
      <protection locked="0"/>
    </xf>
    <xf numFmtId="41" fontId="2" fillId="3" borderId="2" xfId="0" applyNumberFormat="1" applyFont="1" applyFill="1" applyBorder="1" applyAlignment="1" applyProtection="1">
      <alignment vertical="center"/>
      <protection locked="0"/>
    </xf>
    <xf numFmtId="3" fontId="2" fillId="3" borderId="2" xfId="0" applyNumberFormat="1" applyFont="1" applyFill="1" applyBorder="1" applyAlignment="1">
      <alignment horizontal="center" vertical="center"/>
    </xf>
    <xf numFmtId="41" fontId="8" fillId="0" borderId="0" xfId="1" applyNumberFormat="1" applyFont="1">
      <alignment vertical="center"/>
    </xf>
    <xf numFmtId="41" fontId="2" fillId="3" borderId="8" xfId="0" applyNumberFormat="1" applyFont="1" applyFill="1" applyBorder="1" applyAlignment="1" applyProtection="1">
      <alignment vertical="center"/>
      <protection locked="0"/>
    </xf>
    <xf numFmtId="41" fontId="2" fillId="3" borderId="8" xfId="0" applyNumberFormat="1" applyFont="1" applyFill="1" applyBorder="1" applyAlignment="1">
      <alignment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2" borderId="8" xfId="1" applyNumberFormat="1" applyFont="1" applyFill="1" applyBorder="1" applyAlignment="1" applyProtection="1">
      <alignment horizontal="center" vertical="center"/>
      <protection locked="0"/>
    </xf>
    <xf numFmtId="41" fontId="5" fillId="6" borderId="10" xfId="0" applyNumberFormat="1" applyFont="1" applyFill="1" applyBorder="1" applyAlignment="1" applyProtection="1">
      <alignment vertical="center"/>
      <protection locked="0"/>
    </xf>
    <xf numFmtId="3" fontId="5" fillId="5" borderId="10" xfId="1" applyNumberFormat="1" applyFont="1" applyFill="1" applyBorder="1" applyAlignment="1" applyProtection="1">
      <alignment horizontal="center" vertical="center"/>
      <protection locked="0"/>
    </xf>
    <xf numFmtId="3" fontId="2" fillId="3" borderId="8" xfId="1" applyNumberFormat="1" applyFont="1" applyFill="1" applyBorder="1" applyAlignment="1">
      <alignment horizontal="center" vertical="center"/>
    </xf>
    <xf numFmtId="41" fontId="2" fillId="3" borderId="8" xfId="1" applyNumberFormat="1" applyFont="1" applyFill="1" applyBorder="1">
      <alignment vertical="center"/>
    </xf>
    <xf numFmtId="165" fontId="5" fillId="3" borderId="0" xfId="1" applyNumberFormat="1" applyFont="1" applyFill="1" applyAlignment="1">
      <alignment horizontal="center" vertical="center"/>
    </xf>
    <xf numFmtId="41" fontId="16" fillId="0" borderId="0" xfId="1" applyNumberFormat="1" applyFont="1">
      <alignment vertical="center"/>
    </xf>
    <xf numFmtId="41" fontId="15" fillId="2" borderId="10" xfId="1" applyNumberFormat="1" applyFont="1" applyFill="1" applyBorder="1" applyAlignment="1" applyProtection="1">
      <alignment horizontal="center" vertical="center"/>
      <protection locked="0"/>
    </xf>
    <xf numFmtId="41" fontId="16" fillId="0" borderId="1" xfId="0" applyNumberFormat="1" applyFont="1" applyBorder="1" applyAlignment="1" applyProtection="1">
      <alignment vertical="center"/>
      <protection locked="0"/>
    </xf>
    <xf numFmtId="41" fontId="16" fillId="0" borderId="2" xfId="0" applyNumberFormat="1" applyFont="1" applyBorder="1" applyAlignment="1" applyProtection="1">
      <alignment vertical="center"/>
      <protection locked="0"/>
    </xf>
    <xf numFmtId="41" fontId="16" fillId="3" borderId="2" xfId="0" applyNumberFormat="1" applyFont="1" applyFill="1" applyBorder="1" applyAlignment="1" applyProtection="1">
      <alignment vertical="center"/>
      <protection locked="0"/>
    </xf>
    <xf numFmtId="0" fontId="15" fillId="0" borderId="0" xfId="1" applyFont="1" applyAlignment="1">
      <alignment horizontal="center" vertical="center"/>
    </xf>
    <xf numFmtId="41" fontId="16" fillId="0" borderId="0" xfId="1" applyNumberFormat="1" applyFont="1" applyAlignment="1">
      <alignment horizontal="center" vertical="center"/>
    </xf>
    <xf numFmtId="41" fontId="2" fillId="3" borderId="6" xfId="0" applyNumberFormat="1" applyFont="1" applyFill="1" applyBorder="1" applyAlignment="1" applyProtection="1">
      <alignment vertical="center"/>
      <protection locked="0"/>
    </xf>
    <xf numFmtId="41" fontId="16" fillId="3" borderId="6" xfId="0" applyNumberFormat="1" applyFont="1" applyFill="1" applyBorder="1" applyAlignment="1" applyProtection="1">
      <alignment vertical="center"/>
      <protection locked="0"/>
    </xf>
    <xf numFmtId="41" fontId="2" fillId="3" borderId="6" xfId="0" applyNumberFormat="1" applyFont="1" applyFill="1" applyBorder="1" applyAlignment="1">
      <alignment vertical="center"/>
    </xf>
    <xf numFmtId="3" fontId="2" fillId="3" borderId="6" xfId="0" applyNumberFormat="1" applyFont="1" applyFill="1" applyBorder="1" applyAlignment="1">
      <alignment horizontal="center" vertical="center"/>
    </xf>
    <xf numFmtId="41" fontId="5" fillId="6" borderId="20" xfId="0" applyNumberFormat="1" applyFont="1" applyFill="1" applyBorder="1" applyAlignment="1" applyProtection="1">
      <alignment vertical="center"/>
      <protection locked="0"/>
    </xf>
    <xf numFmtId="3" fontId="5" fillId="5" borderId="20" xfId="1" applyNumberFormat="1" applyFont="1" applyFill="1" applyBorder="1" applyAlignment="1" applyProtection="1">
      <alignment horizontal="center" vertical="center"/>
      <protection locked="0"/>
    </xf>
    <xf numFmtId="14" fontId="2" fillId="0" borderId="3" xfId="0" quotePrefix="1" applyNumberFormat="1" applyFont="1" applyBorder="1" applyAlignment="1" applyProtection="1">
      <alignment horizontal="center" vertical="center"/>
      <protection locked="0"/>
    </xf>
    <xf numFmtId="14" fontId="26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vertical="center"/>
      <protection locked="0"/>
    </xf>
    <xf numFmtId="0" fontId="26" fillId="3" borderId="3" xfId="2" applyFont="1" applyFill="1" applyBorder="1" applyAlignment="1" applyProtection="1">
      <alignment vertical="center" wrapText="1"/>
      <protection locked="0"/>
    </xf>
    <xf numFmtId="41" fontId="26" fillId="3" borderId="3" xfId="1" applyNumberFormat="1" applyFont="1" applyFill="1" applyBorder="1" applyAlignment="1" applyProtection="1">
      <alignment vertical="center"/>
      <protection locked="0"/>
    </xf>
    <xf numFmtId="41" fontId="2" fillId="3" borderId="3" xfId="0" applyNumberFormat="1" applyFont="1" applyFill="1" applyBorder="1" applyAlignment="1" applyProtection="1">
      <alignment vertical="center"/>
      <protection locked="0"/>
    </xf>
    <xf numFmtId="41" fontId="2" fillId="3" borderId="3" xfId="0" applyNumberFormat="1" applyFont="1" applyFill="1" applyBorder="1" applyAlignment="1">
      <alignment vertical="center"/>
    </xf>
    <xf numFmtId="3" fontId="2" fillId="3" borderId="3" xfId="1" applyNumberFormat="1" applyFont="1" applyFill="1" applyBorder="1" applyAlignment="1">
      <alignment horizontal="center" vertical="center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3" fontId="8" fillId="2" borderId="3" xfId="1" applyNumberFormat="1" applyFont="1" applyFill="1" applyBorder="1" applyAlignment="1" applyProtection="1">
      <alignment horizontal="center" vertical="center"/>
      <protection locked="0"/>
    </xf>
    <xf numFmtId="14" fontId="2" fillId="3" borderId="6" xfId="0" quotePrefix="1" applyNumberFormat="1" applyFont="1" applyFill="1" applyBorder="1" applyAlignment="1" applyProtection="1">
      <alignment horizontal="center" vertical="center"/>
      <protection locked="0"/>
    </xf>
    <xf numFmtId="14" fontId="2" fillId="3" borderId="8" xfId="0" quotePrefix="1" applyNumberFormat="1" applyFont="1" applyFill="1" applyBorder="1" applyAlignment="1" applyProtection="1">
      <alignment horizontal="center" vertical="center"/>
      <protection locked="0"/>
    </xf>
    <xf numFmtId="14" fontId="5" fillId="6" borderId="10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8" fillId="3" borderId="2" xfId="0" applyFont="1" applyFill="1" applyBorder="1" applyAlignment="1" applyProtection="1">
      <alignment vertical="center" wrapText="1"/>
      <protection locked="0"/>
    </xf>
    <xf numFmtId="14" fontId="8" fillId="3" borderId="2" xfId="0" quotePrefix="1" applyNumberFormat="1" applyFont="1" applyFill="1" applyBorder="1" applyAlignment="1" applyProtection="1">
      <alignment horizontal="center" vertical="center"/>
      <protection locked="0"/>
    </xf>
    <xf numFmtId="3" fontId="8" fillId="3" borderId="2" xfId="0" applyNumberFormat="1" applyFont="1" applyFill="1" applyBorder="1" applyAlignment="1" applyProtection="1">
      <alignment vertical="center"/>
      <protection locked="0"/>
    </xf>
    <xf numFmtId="41" fontId="2" fillId="0" borderId="15" xfId="1" applyNumberFormat="1" applyFont="1" applyBorder="1">
      <alignment vertical="center"/>
    </xf>
    <xf numFmtId="3" fontId="2" fillId="0" borderId="15" xfId="1" applyNumberFormat="1" applyFont="1" applyBorder="1">
      <alignment vertical="center"/>
    </xf>
    <xf numFmtId="3" fontId="8" fillId="3" borderId="15" xfId="1" applyNumberFormat="1" applyFont="1" applyFill="1" applyBorder="1">
      <alignment vertical="center"/>
    </xf>
    <xf numFmtId="3" fontId="2" fillId="3" borderId="15" xfId="1" applyNumberFormat="1" applyFont="1" applyFill="1" applyBorder="1">
      <alignment vertical="center"/>
    </xf>
    <xf numFmtId="3" fontId="2" fillId="3" borderId="0" xfId="1" applyNumberFormat="1" applyFont="1" applyFill="1" applyBorder="1">
      <alignment vertical="center"/>
    </xf>
    <xf numFmtId="165" fontId="5" fillId="6" borderId="0" xfId="3" applyNumberFormat="1" applyFont="1" applyFill="1" applyBorder="1" applyAlignment="1">
      <alignment horizontal="center" vertical="center"/>
    </xf>
    <xf numFmtId="3" fontId="5" fillId="5" borderId="0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5" fillId="0" borderId="17" xfId="1" applyFont="1" applyBorder="1" applyAlignment="1">
      <alignment vertical="center"/>
    </xf>
    <xf numFmtId="41" fontId="5" fillId="0" borderId="20" xfId="1" applyNumberFormat="1" applyFont="1" applyBorder="1">
      <alignment vertical="center"/>
    </xf>
    <xf numFmtId="3" fontId="5" fillId="0" borderId="20" xfId="1" applyNumberFormat="1" applyFont="1" applyBorder="1">
      <alignment vertical="center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9" fillId="2" borderId="2" xfId="1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vertical="center"/>
      <protection locked="0"/>
    </xf>
    <xf numFmtId="0" fontId="8" fillId="4" borderId="2" xfId="0" applyFont="1" applyFill="1" applyBorder="1" applyAlignment="1" applyProtection="1">
      <alignment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3" fontId="2" fillId="3" borderId="2" xfId="1" applyNumberFormat="1" applyFont="1" applyFill="1" applyBorder="1" applyAlignment="1">
      <alignment horizontal="center" vertical="center"/>
    </xf>
    <xf numFmtId="0" fontId="11" fillId="0" borderId="2" xfId="1" applyFont="1" applyBorder="1">
      <alignment vertical="center"/>
    </xf>
    <xf numFmtId="14" fontId="5" fillId="6" borderId="2" xfId="0" quotePrefix="1" applyNumberFormat="1" applyFont="1" applyFill="1" applyBorder="1" applyAlignment="1" applyProtection="1">
      <alignment horizontal="center" vertical="center"/>
      <protection locked="0"/>
    </xf>
    <xf numFmtId="41" fontId="5" fillId="6" borderId="2" xfId="0" applyNumberFormat="1" applyFont="1" applyFill="1" applyBorder="1" applyAlignment="1" applyProtection="1">
      <alignment vertical="center"/>
      <protection locked="0"/>
    </xf>
    <xf numFmtId="3" fontId="5" fillId="5" borderId="2" xfId="1" applyNumberFormat="1" applyFont="1" applyFill="1" applyBorder="1" applyAlignment="1" applyProtection="1">
      <alignment horizontal="center" vertical="center"/>
      <protection locked="0"/>
    </xf>
    <xf numFmtId="14" fontId="2" fillId="3" borderId="3" xfId="0" quotePrefix="1" applyNumberFormat="1" applyFont="1" applyFill="1" applyBorder="1" applyAlignment="1" applyProtection="1">
      <alignment horizontal="center" vertical="center"/>
      <protection locked="0"/>
    </xf>
    <xf numFmtId="14" fontId="8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vertical="center" wrapText="1"/>
      <protection locked="0"/>
    </xf>
    <xf numFmtId="3" fontId="8" fillId="3" borderId="3" xfId="0" applyNumberFormat="1" applyFont="1" applyFill="1" applyBorder="1" applyAlignment="1" applyProtection="1">
      <alignment vertical="center"/>
      <protection locked="0"/>
    </xf>
    <xf numFmtId="41" fontId="2" fillId="3" borderId="1" xfId="0" applyNumberFormat="1" applyFont="1" applyFill="1" applyBorder="1" applyAlignment="1" applyProtection="1">
      <alignment vertical="center"/>
      <protection locked="0"/>
    </xf>
    <xf numFmtId="41" fontId="5" fillId="9" borderId="2" xfId="0" applyNumberFormat="1" applyFont="1" applyFill="1" applyBorder="1" applyAlignment="1" applyProtection="1">
      <alignment vertical="center"/>
      <protection locked="0"/>
    </xf>
    <xf numFmtId="0" fontId="25" fillId="0" borderId="2" xfId="1" applyFont="1" applyBorder="1">
      <alignment vertical="center"/>
    </xf>
    <xf numFmtId="41" fontId="25" fillId="3" borderId="2" xfId="0" applyNumberFormat="1" applyFont="1" applyFill="1" applyBorder="1" applyAlignment="1" applyProtection="1">
      <alignment vertical="center"/>
      <protection locked="0"/>
    </xf>
    <xf numFmtId="41" fontId="25" fillId="0" borderId="0" xfId="1" applyNumberFormat="1" applyFont="1">
      <alignment vertical="center"/>
    </xf>
    <xf numFmtId="14" fontId="29" fillId="3" borderId="2" xfId="0" quotePrefix="1" applyNumberFormat="1" applyFont="1" applyFill="1" applyBorder="1" applyAlignment="1" applyProtection="1">
      <alignment horizontal="center" vertical="center"/>
      <protection locked="0"/>
    </xf>
    <xf numFmtId="0" fontId="25" fillId="3" borderId="2" xfId="0" applyFont="1" applyFill="1" applyBorder="1" applyAlignment="1" applyProtection="1">
      <alignment vertical="center"/>
      <protection locked="0"/>
    </xf>
    <xf numFmtId="0" fontId="29" fillId="3" borderId="2" xfId="2" applyFont="1" applyFill="1" applyBorder="1" applyAlignment="1" applyProtection="1">
      <alignment vertical="center" wrapText="1"/>
      <protection locked="0"/>
    </xf>
    <xf numFmtId="41" fontId="29" fillId="3" borderId="2" xfId="1" applyNumberFormat="1" applyFont="1" applyFill="1" applyBorder="1" applyAlignment="1" applyProtection="1">
      <alignment vertical="center"/>
      <protection locked="0"/>
    </xf>
    <xf numFmtId="3" fontId="25" fillId="3" borderId="2" xfId="1" applyNumberFormat="1" applyFont="1" applyFill="1" applyBorder="1" applyAlignment="1">
      <alignment horizontal="center" vertical="center"/>
    </xf>
    <xf numFmtId="41" fontId="25" fillId="3" borderId="2" xfId="1" applyNumberFormat="1" applyFont="1" applyFill="1" applyBorder="1">
      <alignment vertical="center"/>
    </xf>
    <xf numFmtId="0" fontId="30" fillId="4" borderId="2" xfId="0" applyFont="1" applyFill="1" applyBorder="1" applyAlignment="1" applyProtection="1">
      <alignment vertical="center"/>
      <protection locked="0"/>
    </xf>
    <xf numFmtId="14" fontId="30" fillId="3" borderId="2" xfId="0" quotePrefix="1" applyNumberFormat="1" applyFont="1" applyFill="1" applyBorder="1" applyAlignment="1" applyProtection="1">
      <alignment horizontal="center" vertical="center"/>
      <protection locked="0"/>
    </xf>
    <xf numFmtId="14" fontId="30" fillId="3" borderId="2" xfId="0" applyNumberFormat="1" applyFont="1" applyFill="1" applyBorder="1" applyAlignment="1" applyProtection="1">
      <alignment horizontal="center" vertical="center"/>
      <protection locked="0"/>
    </xf>
    <xf numFmtId="0" fontId="30" fillId="3" borderId="2" xfId="0" applyFont="1" applyFill="1" applyBorder="1" applyAlignment="1" applyProtection="1">
      <alignment vertical="center"/>
      <protection locked="0"/>
    </xf>
    <xf numFmtId="0" fontId="30" fillId="3" borderId="2" xfId="0" applyFont="1" applyFill="1" applyBorder="1" applyAlignment="1" applyProtection="1">
      <alignment vertical="center" wrapText="1"/>
      <protection locked="0"/>
    </xf>
    <xf numFmtId="41" fontId="30" fillId="3" borderId="2" xfId="0" applyNumberFormat="1" applyFont="1" applyFill="1" applyBorder="1" applyAlignment="1" applyProtection="1">
      <alignment vertical="center"/>
      <protection locked="0"/>
    </xf>
    <xf numFmtId="3" fontId="30" fillId="3" borderId="2" xfId="0" applyNumberFormat="1" applyFont="1" applyFill="1" applyBorder="1" applyAlignment="1">
      <alignment horizontal="center" vertical="center"/>
    </xf>
    <xf numFmtId="3" fontId="30" fillId="2" borderId="2" xfId="1" applyNumberFormat="1" applyFont="1" applyFill="1" applyBorder="1" applyAlignment="1" applyProtection="1">
      <alignment horizontal="center" vertical="center"/>
      <protection locked="0"/>
    </xf>
    <xf numFmtId="3" fontId="30" fillId="2" borderId="0" xfId="1" applyNumberFormat="1" applyFont="1" applyFill="1" applyBorder="1" applyAlignment="1" applyProtection="1">
      <alignment horizontal="center" vertical="center"/>
      <protection locked="0"/>
    </xf>
    <xf numFmtId="3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41" fontId="30" fillId="0" borderId="0" xfId="0" applyNumberFormat="1" applyFont="1" applyAlignment="1">
      <alignment vertical="center"/>
    </xf>
    <xf numFmtId="41" fontId="30" fillId="3" borderId="2" xfId="0" applyNumberFormat="1" applyFont="1" applyFill="1" applyBorder="1" applyAlignment="1">
      <alignment vertical="center"/>
    </xf>
    <xf numFmtId="41" fontId="5" fillId="3" borderId="10" xfId="0" applyNumberFormat="1" applyFont="1" applyFill="1" applyBorder="1" applyAlignment="1" applyProtection="1">
      <alignment vertical="center"/>
      <protection locked="0"/>
    </xf>
    <xf numFmtId="41" fontId="25" fillId="0" borderId="1" xfId="1" applyNumberFormat="1" applyFont="1" applyBorder="1">
      <alignment vertical="center"/>
    </xf>
    <xf numFmtId="3" fontId="25" fillId="0" borderId="2" xfId="1" applyNumberFormat="1" applyFont="1" applyBorder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2" fillId="0" borderId="0" xfId="1" applyNumberFormat="1" applyFont="1">
      <alignment vertical="center"/>
    </xf>
    <xf numFmtId="0" fontId="4" fillId="2" borderId="4" xfId="1" applyNumberFormat="1" applyFont="1" applyFill="1" applyBorder="1" applyAlignment="1" applyProtection="1">
      <alignment horizontal="center" vertical="center"/>
      <protection locked="0"/>
    </xf>
    <xf numFmtId="0" fontId="2" fillId="0" borderId="1" xfId="0" quotePrefix="1" applyNumberFormat="1" applyFont="1" applyBorder="1" applyAlignment="1" applyProtection="1">
      <alignment horizontal="center" vertical="center"/>
      <protection locked="0"/>
    </xf>
    <xf numFmtId="0" fontId="5" fillId="0" borderId="17" xfId="1" applyNumberFormat="1" applyFont="1" applyBorder="1" applyAlignment="1">
      <alignment vertical="center"/>
    </xf>
    <xf numFmtId="0" fontId="5" fillId="0" borderId="0" xfId="1" applyNumberFormat="1" applyFont="1">
      <alignment vertical="center"/>
    </xf>
    <xf numFmtId="3" fontId="16" fillId="0" borderId="0" xfId="1" applyNumberFormat="1" applyFont="1">
      <alignment vertical="center"/>
    </xf>
    <xf numFmtId="3" fontId="4" fillId="2" borderId="10" xfId="1" applyNumberFormat="1" applyFont="1" applyFill="1" applyBorder="1" applyAlignment="1" applyProtection="1">
      <alignment horizontal="center" vertical="center"/>
      <protection locked="0"/>
    </xf>
    <xf numFmtId="3" fontId="15" fillId="2" borderId="10" xfId="1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vertical="center"/>
      <protection locked="0"/>
    </xf>
    <xf numFmtId="3" fontId="15" fillId="0" borderId="0" xfId="1" applyNumberFormat="1" applyFont="1" applyAlignment="1">
      <alignment horizontal="center" vertical="center"/>
    </xf>
    <xf numFmtId="3" fontId="16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4" fontId="4" fillId="5" borderId="5" xfId="1" applyNumberFormat="1" applyFont="1" applyFill="1" applyBorder="1" applyAlignment="1" applyProtection="1">
      <alignment horizontal="left" vertical="center"/>
      <protection locked="0"/>
    </xf>
    <xf numFmtId="14" fontId="4" fillId="5" borderId="7" xfId="1" applyNumberFormat="1" applyFont="1" applyFill="1" applyBorder="1" applyAlignment="1" applyProtection="1">
      <alignment horizontal="left" vertical="center"/>
      <protection locked="0"/>
    </xf>
    <xf numFmtId="14" fontId="9" fillId="5" borderId="5" xfId="1" applyNumberFormat="1" applyFont="1" applyFill="1" applyBorder="1" applyAlignment="1" applyProtection="1">
      <alignment horizontal="left" vertical="center"/>
      <protection locked="0"/>
    </xf>
    <xf numFmtId="14" fontId="9" fillId="5" borderId="7" xfId="1" quotePrefix="1" applyNumberFormat="1" applyFont="1" applyFill="1" applyBorder="1" applyAlignment="1" applyProtection="1">
      <alignment horizontal="left" vertical="center"/>
      <protection locked="0"/>
    </xf>
    <xf numFmtId="14" fontId="19" fillId="5" borderId="5" xfId="1" applyNumberFormat="1" applyFont="1" applyFill="1" applyBorder="1" applyAlignment="1" applyProtection="1">
      <alignment horizontal="left" vertical="center"/>
      <protection locked="0"/>
    </xf>
    <xf numFmtId="14" fontId="19" fillId="5" borderId="7" xfId="1" applyNumberFormat="1" applyFont="1" applyFill="1" applyBorder="1" applyAlignment="1" applyProtection="1">
      <alignment horizontal="left" vertical="center"/>
      <protection locked="0"/>
    </xf>
    <xf numFmtId="14" fontId="10" fillId="5" borderId="5" xfId="1" applyNumberFormat="1" applyFont="1" applyFill="1" applyBorder="1" applyAlignment="1" applyProtection="1">
      <alignment horizontal="left" vertical="center"/>
      <protection locked="0"/>
    </xf>
    <xf numFmtId="14" fontId="10" fillId="5" borderId="7" xfId="1" quotePrefix="1" applyNumberFormat="1" applyFont="1" applyFill="1" applyBorder="1" applyAlignment="1" applyProtection="1">
      <alignment horizontal="left" vertical="center"/>
      <protection locked="0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9" fillId="5" borderId="12" xfId="1" applyNumberFormat="1" applyFont="1" applyFill="1" applyBorder="1" applyAlignment="1" applyProtection="1">
      <alignment horizontal="left" vertical="center"/>
      <protection locked="0"/>
    </xf>
    <xf numFmtId="14" fontId="9" fillId="5" borderId="9" xfId="1" quotePrefix="1" applyNumberFormat="1" applyFont="1" applyFill="1" applyBorder="1" applyAlignment="1" applyProtection="1">
      <alignment horizontal="left" vertical="center"/>
      <protection locked="0"/>
    </xf>
    <xf numFmtId="0" fontId="5" fillId="0" borderId="3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24" fillId="3" borderId="0" xfId="1" applyFont="1" applyFill="1" applyAlignment="1">
      <alignment horizontal="center" vertical="center"/>
    </xf>
    <xf numFmtId="14" fontId="4" fillId="5" borderId="14" xfId="1" applyNumberFormat="1" applyFont="1" applyFill="1" applyBorder="1" applyAlignment="1" applyProtection="1">
      <alignment horizontal="left" vertical="center"/>
      <protection locked="0"/>
    </xf>
    <xf numFmtId="3" fontId="8" fillId="0" borderId="15" xfId="1" applyNumberFormat="1" applyFont="1" applyBorder="1" applyAlignment="1">
      <alignment horizontal="center" vertical="center" wrapText="1"/>
    </xf>
    <xf numFmtId="14" fontId="4" fillId="5" borderId="17" xfId="1" applyNumberFormat="1" applyFont="1" applyFill="1" applyBorder="1" applyAlignment="1" applyProtection="1">
      <alignment horizontal="left" vertical="center"/>
      <protection locked="0"/>
    </xf>
    <xf numFmtId="14" fontId="4" fillId="5" borderId="18" xfId="1" applyNumberFormat="1" applyFont="1" applyFill="1" applyBorder="1" applyAlignment="1" applyProtection="1">
      <alignment horizontal="left" vertical="center"/>
      <protection locked="0"/>
    </xf>
    <xf numFmtId="14" fontId="4" fillId="5" borderId="19" xfId="1" applyNumberFormat="1" applyFont="1" applyFill="1" applyBorder="1" applyAlignment="1" applyProtection="1">
      <alignment horizontal="left" vertical="center"/>
      <protection locked="0"/>
    </xf>
    <xf numFmtId="14" fontId="4" fillId="5" borderId="2" xfId="1" applyNumberFormat="1" applyFont="1" applyFill="1" applyBorder="1" applyAlignment="1" applyProtection="1">
      <alignment horizontal="left" vertical="center"/>
      <protection locked="0"/>
    </xf>
    <xf numFmtId="14" fontId="4" fillId="5" borderId="12" xfId="1" applyNumberFormat="1" applyFont="1" applyFill="1" applyBorder="1" applyAlignment="1" applyProtection="1">
      <alignment horizontal="left" vertical="center"/>
      <protection locked="0"/>
    </xf>
    <xf numFmtId="14" fontId="4" fillId="5" borderId="21" xfId="1" applyNumberFormat="1" applyFont="1" applyFill="1" applyBorder="1" applyAlignment="1" applyProtection="1">
      <alignment horizontal="left" vertical="center"/>
      <protection locked="0"/>
    </xf>
    <xf numFmtId="14" fontId="4" fillId="5" borderId="9" xfId="1" applyNumberFormat="1" applyFont="1" applyFill="1" applyBorder="1" applyAlignment="1" applyProtection="1">
      <alignment horizontal="left" vertical="center"/>
      <protection locked="0"/>
    </xf>
    <xf numFmtId="0" fontId="5" fillId="0" borderId="17" xfId="1" applyFont="1" applyBorder="1" applyAlignment="1">
      <alignment horizontal="left" vertical="center"/>
    </xf>
    <xf numFmtId="0" fontId="5" fillId="0" borderId="18" xfId="1" applyFont="1" applyBorder="1" applyAlignment="1">
      <alignment horizontal="left" vertical="center"/>
    </xf>
    <xf numFmtId="0" fontId="5" fillId="0" borderId="19" xfId="1" applyFont="1" applyBorder="1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4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1" zoomScaleSheetLayoutView="85" workbookViewId="0">
      <selection activeCell="G11" sqref="G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45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29" customFormat="1" ht="25.5" customHeight="1" x14ac:dyDescent="0.25">
      <c r="A13" s="28"/>
      <c r="B13" s="34" t="s">
        <v>30</v>
      </c>
      <c r="C13" s="453" t="s">
        <v>31</v>
      </c>
      <c r="D13" s="454"/>
      <c r="E13" s="35"/>
      <c r="F13" s="36"/>
      <c r="G13" s="37"/>
      <c r="H13" s="37"/>
      <c r="I13" s="37"/>
      <c r="J13" s="37"/>
      <c r="K13" s="37"/>
      <c r="L13" s="28"/>
      <c r="M13" s="28"/>
    </row>
    <row r="14" spans="1:13" s="6" customFormat="1" ht="25.5" customHeight="1" x14ac:dyDescent="0.25">
      <c r="A14" s="18">
        <v>1</v>
      </c>
      <c r="B14" s="27" t="s">
        <v>17</v>
      </c>
      <c r="C14" s="11">
        <v>42400</v>
      </c>
      <c r="D14" s="12"/>
      <c r="E14" s="12" t="s">
        <v>36</v>
      </c>
      <c r="F14" s="13">
        <v>6850000</v>
      </c>
      <c r="G14" s="10"/>
      <c r="H14" s="10"/>
      <c r="I14" s="10"/>
      <c r="J14" s="10"/>
      <c r="K14" s="10"/>
    </row>
    <row r="15" spans="1:13" ht="31.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</row>
  </sheetData>
  <mergeCells count="4">
    <mergeCell ref="D4:K4"/>
    <mergeCell ref="D5:K5"/>
    <mergeCell ref="C8:D8"/>
    <mergeCell ref="C13:D13"/>
  </mergeCells>
  <pageMargins left="0.5" right="0.25" top="0.5" bottom="0.5" header="0.5" footer="0.5"/>
  <pageSetup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2"/>
  <sheetViews>
    <sheetView topLeftCell="B128" zoomScaleSheetLayoutView="85" workbookViewId="0">
      <selection activeCell="H141" sqref="H14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3.5703125" style="1" customWidth="1"/>
    <col min="4" max="4" width="11.28515625" style="1" hidden="1" customWidth="1"/>
    <col min="5" max="5" width="55.7109375" style="1" customWidth="1"/>
    <col min="6" max="7" width="15.42578125" style="1" customWidth="1"/>
    <col min="8" max="8" width="13.85546875" style="71" customWidth="1"/>
    <col min="9" max="9" width="11.7109375" style="1" customWidth="1"/>
    <col min="10" max="10" width="13.85546875" style="1" customWidth="1"/>
    <col min="11" max="11" width="13.85546875" style="71" customWidth="1"/>
    <col min="12" max="13" width="9.5703125" style="1" hidden="1" customWidth="1"/>
    <col min="14" max="14" width="16.85546875" style="1" customWidth="1"/>
    <col min="15" max="16384" width="9.140625" style="1"/>
  </cols>
  <sheetData>
    <row r="1" spans="1:13" x14ac:dyDescent="0.25">
      <c r="B1" s="5" t="s">
        <v>11</v>
      </c>
      <c r="C1" s="5"/>
      <c r="D1" s="5"/>
      <c r="E1" s="5"/>
      <c r="H1" s="71" t="s">
        <v>264</v>
      </c>
      <c r="I1" s="145" t="s">
        <v>265</v>
      </c>
      <c r="J1" s="145">
        <f>286592357+11786361</f>
        <v>298378718</v>
      </c>
    </row>
    <row r="2" spans="1:13" x14ac:dyDescent="0.25">
      <c r="B2" s="5" t="s">
        <v>12</v>
      </c>
      <c r="C2" s="5"/>
      <c r="D2" s="5"/>
      <c r="E2" s="5"/>
      <c r="I2" s="129" t="s">
        <v>266</v>
      </c>
      <c r="J2" s="129">
        <f>7381884+5145668</f>
        <v>12527552</v>
      </c>
    </row>
    <row r="3" spans="1:13" x14ac:dyDescent="0.25">
      <c r="B3" s="5"/>
      <c r="C3" s="5"/>
      <c r="D3" s="5"/>
      <c r="E3" s="5"/>
      <c r="I3" s="129" t="s">
        <v>277</v>
      </c>
      <c r="J3" s="129">
        <f>3044421</f>
        <v>3044421</v>
      </c>
    </row>
    <row r="4" spans="1:13" x14ac:dyDescent="0.25">
      <c r="B4" s="5"/>
      <c r="C4" s="5"/>
      <c r="D4" s="5"/>
      <c r="E4" s="5"/>
      <c r="I4" s="129" t="s">
        <v>268</v>
      </c>
      <c r="J4" s="129">
        <f>286592357+7381884+3044421-268727119</f>
        <v>28291543</v>
      </c>
    </row>
    <row r="5" spans="1:13" x14ac:dyDescent="0.25">
      <c r="I5" s="78" t="s">
        <v>267</v>
      </c>
      <c r="J5" s="78">
        <f>11786361+5145668+268727119</f>
        <v>285659148</v>
      </c>
      <c r="K5" s="71">
        <f>J5+J4</f>
        <v>313950691</v>
      </c>
    </row>
    <row r="7" spans="1:13" x14ac:dyDescent="0.25">
      <c r="B7" s="4"/>
      <c r="C7" s="4"/>
      <c r="D7" s="460" t="s">
        <v>0</v>
      </c>
      <c r="E7" s="460"/>
      <c r="F7" s="460"/>
      <c r="G7" s="460"/>
      <c r="H7" s="460"/>
      <c r="I7" s="460"/>
      <c r="J7" s="460"/>
      <c r="K7" s="460"/>
    </row>
    <row r="8" spans="1:13" x14ac:dyDescent="0.25">
      <c r="B8" s="4"/>
      <c r="C8" s="4"/>
      <c r="D8" s="460" t="s">
        <v>93</v>
      </c>
      <c r="E8" s="460"/>
      <c r="F8" s="460"/>
      <c r="G8" s="460"/>
      <c r="H8" s="460"/>
      <c r="I8" s="460"/>
      <c r="J8" s="460"/>
      <c r="K8" s="460"/>
    </row>
    <row r="9" spans="1:13" ht="5.25" customHeight="1" x14ac:dyDescent="0.25"/>
    <row r="10" spans="1:13" s="3" customFormat="1" ht="25.5" customHeight="1" x14ac:dyDescent="0.25">
      <c r="A10" s="2"/>
      <c r="B10" s="7" t="s">
        <v>13</v>
      </c>
      <c r="C10" s="7" t="s">
        <v>14</v>
      </c>
      <c r="D10" s="7" t="s">
        <v>1</v>
      </c>
      <c r="E10" s="8" t="s">
        <v>2</v>
      </c>
      <c r="F10" s="8" t="s">
        <v>3</v>
      </c>
      <c r="G10" s="8" t="s">
        <v>4</v>
      </c>
      <c r="H10" s="74" t="s">
        <v>5</v>
      </c>
      <c r="I10" s="9" t="s">
        <v>6</v>
      </c>
      <c r="J10" s="9" t="s">
        <v>7</v>
      </c>
      <c r="K10" s="74" t="s">
        <v>8</v>
      </c>
      <c r="L10" s="2" t="s">
        <v>9</v>
      </c>
      <c r="M10" s="2" t="s">
        <v>10</v>
      </c>
    </row>
    <row r="11" spans="1:13" s="3" customFormat="1" ht="25.5" hidden="1" customHeight="1" x14ac:dyDescent="0.25">
      <c r="A11" s="2"/>
      <c r="B11" s="30" t="s">
        <v>28</v>
      </c>
      <c r="C11" s="451" t="s">
        <v>29</v>
      </c>
      <c r="D11" s="452"/>
      <c r="E11" s="31"/>
      <c r="F11" s="32"/>
      <c r="G11" s="31"/>
      <c r="H11" s="75"/>
      <c r="I11" s="33"/>
      <c r="J11" s="33"/>
      <c r="K11" s="75"/>
      <c r="L11" s="2"/>
      <c r="M11" s="2"/>
    </row>
    <row r="12" spans="1:13" s="44" customFormat="1" ht="25.5" hidden="1" customHeight="1" x14ac:dyDescent="0.25">
      <c r="A12" s="38"/>
      <c r="B12" s="39" t="s">
        <v>18</v>
      </c>
      <c r="C12" s="79" t="s">
        <v>34</v>
      </c>
      <c r="D12" s="79"/>
      <c r="E12" s="80" t="s">
        <v>32</v>
      </c>
      <c r="F12" s="81">
        <v>803278709</v>
      </c>
      <c r="G12" s="151"/>
      <c r="H12" s="76"/>
      <c r="I12" s="43"/>
      <c r="J12" s="43"/>
      <c r="K12" s="76"/>
      <c r="L12" s="38"/>
      <c r="M12" s="38"/>
    </row>
    <row r="13" spans="1:13" s="44" customFormat="1" ht="25.5" hidden="1" customHeight="1" x14ac:dyDescent="0.25">
      <c r="A13" s="38"/>
      <c r="B13" s="39" t="s">
        <v>19</v>
      </c>
      <c r="C13" s="79" t="s">
        <v>35</v>
      </c>
      <c r="D13" s="79"/>
      <c r="E13" s="80" t="s">
        <v>33</v>
      </c>
      <c r="F13" s="81">
        <v>620234817</v>
      </c>
      <c r="G13" s="151"/>
      <c r="H13" s="76"/>
      <c r="I13" s="43"/>
      <c r="J13" s="43"/>
      <c r="K13" s="76"/>
      <c r="L13" s="38"/>
      <c r="M13" s="38"/>
    </row>
    <row r="14" spans="1:13" s="44" customFormat="1" ht="25.5" hidden="1" customHeight="1" x14ac:dyDescent="0.25">
      <c r="A14" s="38"/>
      <c r="B14" s="39" t="s">
        <v>20</v>
      </c>
      <c r="C14" s="39" t="s">
        <v>24</v>
      </c>
      <c r="D14" s="45"/>
      <c r="E14" s="46" t="s">
        <v>25</v>
      </c>
      <c r="F14" s="82">
        <v>35154545</v>
      </c>
      <c r="G14" s="151"/>
      <c r="H14" s="76"/>
      <c r="I14" s="43"/>
      <c r="J14" s="43"/>
      <c r="K14" s="76"/>
      <c r="L14" s="38"/>
      <c r="M14" s="38"/>
    </row>
    <row r="15" spans="1:13" s="44" customFormat="1" ht="25.5" hidden="1" customHeight="1" x14ac:dyDescent="0.25">
      <c r="A15" s="38"/>
      <c r="B15" s="39" t="s">
        <v>21</v>
      </c>
      <c r="C15" s="79" t="s">
        <v>27</v>
      </c>
      <c r="D15" s="48"/>
      <c r="E15" s="80" t="s">
        <v>26</v>
      </c>
      <c r="F15" s="81">
        <v>35154545</v>
      </c>
      <c r="G15" s="151"/>
      <c r="H15" s="76"/>
      <c r="I15" s="43"/>
      <c r="J15" s="43"/>
      <c r="K15" s="76"/>
      <c r="L15" s="38"/>
      <c r="M15" s="38"/>
    </row>
    <row r="16" spans="1:13" s="29" customFormat="1" ht="25.5" hidden="1" customHeight="1" x14ac:dyDescent="0.25">
      <c r="A16" s="28"/>
      <c r="B16" s="34" t="s">
        <v>28</v>
      </c>
      <c r="C16" s="461" t="s">
        <v>31</v>
      </c>
      <c r="D16" s="462"/>
      <c r="E16" s="35"/>
      <c r="F16" s="83"/>
      <c r="G16" s="83"/>
      <c r="H16" s="77"/>
      <c r="I16" s="37"/>
      <c r="J16" s="37"/>
      <c r="K16" s="77"/>
      <c r="L16" s="28"/>
      <c r="M16" s="28"/>
    </row>
    <row r="17" spans="1:13" s="44" customFormat="1" ht="25.5" customHeight="1" x14ac:dyDescent="0.25">
      <c r="A17" s="38"/>
      <c r="B17" s="53" t="s">
        <v>17</v>
      </c>
      <c r="C17" s="214">
        <v>41639</v>
      </c>
      <c r="D17" s="215"/>
      <c r="E17" s="215" t="s">
        <v>256</v>
      </c>
      <c r="F17" s="216">
        <v>16714690</v>
      </c>
      <c r="G17" s="216">
        <v>16714690</v>
      </c>
      <c r="H17" s="217">
        <f>F17-G17</f>
        <v>0</v>
      </c>
      <c r="I17" s="217">
        <v>12</v>
      </c>
      <c r="J17" s="217">
        <v>1392889</v>
      </c>
      <c r="K17" s="181">
        <v>6423</v>
      </c>
      <c r="L17" s="38"/>
      <c r="M17" s="38"/>
    </row>
    <row r="18" spans="1:13" s="29" customFormat="1" ht="25.5" customHeight="1" x14ac:dyDescent="0.25">
      <c r="A18" s="28"/>
      <c r="B18" s="137" t="s">
        <v>102</v>
      </c>
      <c r="C18" s="134">
        <v>41639</v>
      </c>
      <c r="D18" s="135"/>
      <c r="E18" s="135" t="s">
        <v>259</v>
      </c>
      <c r="F18" s="13">
        <v>108673637</v>
      </c>
      <c r="G18" s="13">
        <v>108673637</v>
      </c>
      <c r="H18" s="133">
        <f t="shared" ref="H18:H81" si="0">F18-G18</f>
        <v>0</v>
      </c>
      <c r="I18" s="136">
        <v>12</v>
      </c>
      <c r="J18" s="136">
        <v>9056141</v>
      </c>
      <c r="K18" s="143">
        <v>6273</v>
      </c>
      <c r="L18" s="28"/>
      <c r="M18" s="28"/>
    </row>
    <row r="19" spans="1:13" s="29" customFormat="1" ht="25.5" customHeight="1" x14ac:dyDescent="0.25">
      <c r="A19" s="28"/>
      <c r="B19" s="137" t="s">
        <v>104</v>
      </c>
      <c r="C19" s="134">
        <v>41639</v>
      </c>
      <c r="D19" s="135"/>
      <c r="E19" s="135" t="s">
        <v>261</v>
      </c>
      <c r="F19" s="13">
        <v>9934500</v>
      </c>
      <c r="G19" s="13">
        <v>9934500</v>
      </c>
      <c r="H19" s="133">
        <f t="shared" si="0"/>
        <v>0</v>
      </c>
      <c r="I19" s="136">
        <v>12</v>
      </c>
      <c r="J19" s="136">
        <v>827875</v>
      </c>
      <c r="K19" s="143">
        <v>6273</v>
      </c>
      <c r="L19" s="28"/>
      <c r="M19" s="28"/>
    </row>
    <row r="20" spans="1:13" s="29" customFormat="1" ht="25.5" customHeight="1" x14ac:dyDescent="0.25">
      <c r="A20" s="28"/>
      <c r="B20" s="137" t="s">
        <v>106</v>
      </c>
      <c r="C20" s="134">
        <v>41639</v>
      </c>
      <c r="D20" s="135"/>
      <c r="E20" s="135" t="s">
        <v>262</v>
      </c>
      <c r="F20" s="13">
        <v>9045727</v>
      </c>
      <c r="G20" s="13">
        <v>9045727</v>
      </c>
      <c r="H20" s="133">
        <f t="shared" si="0"/>
        <v>0</v>
      </c>
      <c r="I20" s="136">
        <v>12</v>
      </c>
      <c r="J20" s="136">
        <v>753806</v>
      </c>
      <c r="K20" s="143">
        <v>6423</v>
      </c>
      <c r="L20" s="28"/>
      <c r="M20" s="28"/>
    </row>
    <row r="21" spans="1:13" s="29" customFormat="1" ht="25.5" customHeight="1" x14ac:dyDescent="0.25">
      <c r="A21" s="28"/>
      <c r="B21" s="137" t="s">
        <v>108</v>
      </c>
      <c r="C21" s="134">
        <v>41639</v>
      </c>
      <c r="D21" s="135"/>
      <c r="E21" s="135" t="s">
        <v>263</v>
      </c>
      <c r="F21" s="13">
        <v>6480000</v>
      </c>
      <c r="G21" s="13">
        <v>6480000</v>
      </c>
      <c r="H21" s="133">
        <f t="shared" si="0"/>
        <v>0</v>
      </c>
      <c r="I21" s="136">
        <v>12</v>
      </c>
      <c r="J21" s="136">
        <v>540000</v>
      </c>
      <c r="K21" s="143">
        <v>6423</v>
      </c>
      <c r="L21" s="28"/>
      <c r="M21" s="28"/>
    </row>
    <row r="22" spans="1:13" s="29" customFormat="1" ht="25.5" customHeight="1" x14ac:dyDescent="0.25">
      <c r="A22" s="28"/>
      <c r="B22" s="137" t="s">
        <v>110</v>
      </c>
      <c r="C22" s="134">
        <v>41639</v>
      </c>
      <c r="D22" s="135"/>
      <c r="E22" s="135" t="s">
        <v>257</v>
      </c>
      <c r="F22" s="13">
        <v>49473645</v>
      </c>
      <c r="G22" s="13">
        <v>49473645</v>
      </c>
      <c r="H22" s="133">
        <f t="shared" si="0"/>
        <v>0</v>
      </c>
      <c r="I22" s="136">
        <v>12</v>
      </c>
      <c r="J22" s="136">
        <v>4122801</v>
      </c>
      <c r="K22" s="143">
        <v>6273</v>
      </c>
      <c r="L22" s="28"/>
      <c r="M22" s="28"/>
    </row>
    <row r="23" spans="1:13" s="29" customFormat="1" ht="25.5" customHeight="1" x14ac:dyDescent="0.25">
      <c r="A23" s="28"/>
      <c r="B23" s="137" t="s">
        <v>112</v>
      </c>
      <c r="C23" s="134">
        <v>41639</v>
      </c>
      <c r="D23" s="135"/>
      <c r="E23" s="135" t="s">
        <v>258</v>
      </c>
      <c r="F23" s="13">
        <v>11503440</v>
      </c>
      <c r="G23" s="13">
        <v>11503440</v>
      </c>
      <c r="H23" s="133">
        <f t="shared" si="0"/>
        <v>0</v>
      </c>
      <c r="I23" s="136">
        <v>12</v>
      </c>
      <c r="J23" s="136">
        <v>958620</v>
      </c>
      <c r="K23" s="143">
        <v>6273</v>
      </c>
      <c r="L23" s="28"/>
      <c r="M23" s="28"/>
    </row>
    <row r="24" spans="1:13" s="29" customFormat="1" ht="25.5" customHeight="1" x14ac:dyDescent="0.25">
      <c r="A24" s="28"/>
      <c r="B24" s="137" t="s">
        <v>114</v>
      </c>
      <c r="C24" s="134">
        <v>41639</v>
      </c>
      <c r="D24" s="135"/>
      <c r="E24" s="135" t="s">
        <v>260</v>
      </c>
      <c r="F24" s="13">
        <v>3163748332</v>
      </c>
      <c r="G24" s="13">
        <v>3163748332</v>
      </c>
      <c r="H24" s="133">
        <f t="shared" si="0"/>
        <v>0</v>
      </c>
      <c r="I24" s="136">
        <v>12</v>
      </c>
      <c r="J24" s="136">
        <v>263645698</v>
      </c>
      <c r="K24" s="143">
        <v>6273</v>
      </c>
      <c r="L24" s="28"/>
      <c r="M24" s="28"/>
    </row>
    <row r="25" spans="1:13" s="29" customFormat="1" ht="25.5" customHeight="1" x14ac:dyDescent="0.25">
      <c r="A25" s="28"/>
      <c r="B25" s="137" t="s">
        <v>116</v>
      </c>
      <c r="C25" s="134">
        <v>42035</v>
      </c>
      <c r="D25" s="135"/>
      <c r="E25" s="135" t="s">
        <v>101</v>
      </c>
      <c r="F25" s="139">
        <v>2000000</v>
      </c>
      <c r="G25" s="139">
        <v>2000000</v>
      </c>
      <c r="H25" s="133">
        <f t="shared" si="0"/>
        <v>0</v>
      </c>
      <c r="I25" s="136">
        <v>12</v>
      </c>
      <c r="J25" s="136">
        <v>166663</v>
      </c>
      <c r="K25" s="143">
        <v>6273</v>
      </c>
      <c r="L25" s="28"/>
      <c r="M25" s="28"/>
    </row>
    <row r="26" spans="1:13" s="29" customFormat="1" ht="25.5" customHeight="1" x14ac:dyDescent="0.25">
      <c r="A26" s="28"/>
      <c r="B26" s="137" t="s">
        <v>118</v>
      </c>
      <c r="C26" s="134">
        <v>42035</v>
      </c>
      <c r="D26" s="135"/>
      <c r="E26" s="135" t="s">
        <v>103</v>
      </c>
      <c r="F26" s="139">
        <v>1100000</v>
      </c>
      <c r="G26" s="139">
        <v>1100000</v>
      </c>
      <c r="H26" s="133">
        <f t="shared" si="0"/>
        <v>0</v>
      </c>
      <c r="I26" s="136">
        <v>12</v>
      </c>
      <c r="J26" s="136">
        <v>91663</v>
      </c>
      <c r="K26" s="143">
        <v>6273</v>
      </c>
      <c r="L26" s="28"/>
      <c r="M26" s="28"/>
    </row>
    <row r="27" spans="1:13" s="29" customFormat="1" ht="25.5" customHeight="1" x14ac:dyDescent="0.25">
      <c r="A27" s="28"/>
      <c r="B27" s="137" t="s">
        <v>137</v>
      </c>
      <c r="C27" s="134">
        <v>42035</v>
      </c>
      <c r="D27" s="135"/>
      <c r="E27" s="135" t="s">
        <v>105</v>
      </c>
      <c r="F27" s="139">
        <v>4500000</v>
      </c>
      <c r="G27" s="139">
        <v>4500000</v>
      </c>
      <c r="H27" s="133">
        <f t="shared" si="0"/>
        <v>0</v>
      </c>
      <c r="I27" s="136">
        <v>12</v>
      </c>
      <c r="J27" s="136">
        <v>375000</v>
      </c>
      <c r="K27" s="143">
        <v>6273</v>
      </c>
      <c r="L27" s="28"/>
      <c r="M27" s="28"/>
    </row>
    <row r="28" spans="1:13" s="29" customFormat="1" ht="25.5" customHeight="1" x14ac:dyDescent="0.25">
      <c r="A28" s="28"/>
      <c r="B28" s="137" t="s">
        <v>139</v>
      </c>
      <c r="C28" s="134">
        <v>42035</v>
      </c>
      <c r="D28" s="135"/>
      <c r="E28" s="135" t="s">
        <v>107</v>
      </c>
      <c r="F28" s="139">
        <v>16580000</v>
      </c>
      <c r="G28" s="139">
        <v>16580000</v>
      </c>
      <c r="H28" s="133">
        <f t="shared" si="0"/>
        <v>0</v>
      </c>
      <c r="I28" s="136">
        <v>12</v>
      </c>
      <c r="J28" s="136">
        <v>1381663</v>
      </c>
      <c r="K28" s="143">
        <v>6423</v>
      </c>
      <c r="L28" s="28"/>
      <c r="M28" s="28"/>
    </row>
    <row r="29" spans="1:13" s="29" customFormat="1" ht="25.5" customHeight="1" x14ac:dyDescent="0.25">
      <c r="A29" s="28"/>
      <c r="B29" s="137" t="s">
        <v>141</v>
      </c>
      <c r="C29" s="134">
        <v>42035</v>
      </c>
      <c r="D29" s="135"/>
      <c r="E29" s="135" t="s">
        <v>109</v>
      </c>
      <c r="F29" s="139">
        <v>2272727</v>
      </c>
      <c r="G29" s="139">
        <v>2272727</v>
      </c>
      <c r="H29" s="133">
        <f t="shared" si="0"/>
        <v>0</v>
      </c>
      <c r="I29" s="136">
        <v>12</v>
      </c>
      <c r="J29" s="136">
        <v>189393</v>
      </c>
      <c r="K29" s="143">
        <v>6273</v>
      </c>
      <c r="L29" s="28"/>
      <c r="M29" s="28"/>
    </row>
    <row r="30" spans="1:13" s="29" customFormat="1" ht="25.5" customHeight="1" x14ac:dyDescent="0.25">
      <c r="A30" s="28"/>
      <c r="B30" s="137" t="s">
        <v>143</v>
      </c>
      <c r="C30" s="134">
        <v>42035</v>
      </c>
      <c r="D30" s="135"/>
      <c r="E30" s="135" t="s">
        <v>111</v>
      </c>
      <c r="F30" s="139">
        <v>1818181</v>
      </c>
      <c r="G30" s="139">
        <v>1818181</v>
      </c>
      <c r="H30" s="133">
        <f t="shared" si="0"/>
        <v>0</v>
      </c>
      <c r="I30" s="136">
        <v>12</v>
      </c>
      <c r="J30" s="136">
        <v>151516</v>
      </c>
      <c r="K30" s="143">
        <v>6273</v>
      </c>
      <c r="L30" s="28"/>
      <c r="M30" s="28"/>
    </row>
    <row r="31" spans="1:13" s="29" customFormat="1" ht="25.5" customHeight="1" x14ac:dyDescent="0.25">
      <c r="A31" s="28"/>
      <c r="B31" s="137" t="s">
        <v>145</v>
      </c>
      <c r="C31" s="134">
        <v>42035</v>
      </c>
      <c r="D31" s="135"/>
      <c r="E31" s="135" t="s">
        <v>113</v>
      </c>
      <c r="F31" s="139">
        <v>14990909</v>
      </c>
      <c r="G31" s="139">
        <v>14990909</v>
      </c>
      <c r="H31" s="133">
        <f t="shared" si="0"/>
        <v>0</v>
      </c>
      <c r="I31" s="136">
        <v>12</v>
      </c>
      <c r="J31" s="136">
        <v>1249247</v>
      </c>
      <c r="K31" s="143">
        <v>6273</v>
      </c>
      <c r="L31" s="28"/>
      <c r="M31" s="28"/>
    </row>
    <row r="32" spans="1:13" s="29" customFormat="1" ht="25.5" customHeight="1" x14ac:dyDescent="0.25">
      <c r="A32" s="28"/>
      <c r="B32" s="137" t="s">
        <v>147</v>
      </c>
      <c r="C32" s="134">
        <v>42035</v>
      </c>
      <c r="D32" s="135"/>
      <c r="E32" s="135" t="s">
        <v>115</v>
      </c>
      <c r="F32" s="139">
        <v>6810000</v>
      </c>
      <c r="G32" s="139">
        <v>6810000</v>
      </c>
      <c r="H32" s="133">
        <f t="shared" si="0"/>
        <v>0</v>
      </c>
      <c r="I32" s="136">
        <v>12</v>
      </c>
      <c r="J32" s="136">
        <v>567500</v>
      </c>
      <c r="K32" s="143">
        <v>6273</v>
      </c>
      <c r="L32" s="28"/>
      <c r="M32" s="28"/>
    </row>
    <row r="33" spans="1:14" s="29" customFormat="1" ht="25.5" customHeight="1" x14ac:dyDescent="0.25">
      <c r="A33" s="28"/>
      <c r="B33" s="137" t="s">
        <v>149</v>
      </c>
      <c r="C33" s="134">
        <v>42094</v>
      </c>
      <c r="D33" s="135"/>
      <c r="E33" s="135" t="s">
        <v>117</v>
      </c>
      <c r="F33" s="139">
        <v>1800000</v>
      </c>
      <c r="G33" s="139">
        <v>1800000</v>
      </c>
      <c r="H33" s="133">
        <f t="shared" si="0"/>
        <v>0</v>
      </c>
      <c r="I33" s="136">
        <v>12</v>
      </c>
      <c r="J33" s="136">
        <v>150000</v>
      </c>
      <c r="K33" s="143">
        <v>6273</v>
      </c>
      <c r="L33" s="28"/>
      <c r="M33" s="28"/>
    </row>
    <row r="34" spans="1:14" s="29" customFormat="1" ht="25.5" customHeight="1" x14ac:dyDescent="0.25">
      <c r="A34" s="28"/>
      <c r="B34" s="137" t="s">
        <v>121</v>
      </c>
      <c r="C34" s="134">
        <v>42094</v>
      </c>
      <c r="D34" s="135"/>
      <c r="E34" s="135" t="s">
        <v>119</v>
      </c>
      <c r="F34" s="139">
        <v>1136364</v>
      </c>
      <c r="G34" s="139">
        <v>1136364</v>
      </c>
      <c r="H34" s="133">
        <f t="shared" si="0"/>
        <v>0</v>
      </c>
      <c r="I34" s="136">
        <v>12</v>
      </c>
      <c r="J34" s="136">
        <v>94697</v>
      </c>
      <c r="K34" s="143">
        <v>6273</v>
      </c>
      <c r="L34" s="28"/>
      <c r="M34" s="28"/>
    </row>
    <row r="35" spans="1:14" s="29" customFormat="1" ht="25.5" customHeight="1" x14ac:dyDescent="0.25">
      <c r="A35" s="28"/>
      <c r="B35" s="137" t="s">
        <v>151</v>
      </c>
      <c r="C35" s="134">
        <v>42105</v>
      </c>
      <c r="D35" s="135"/>
      <c r="E35" s="135" t="s">
        <v>120</v>
      </c>
      <c r="F35" s="139">
        <v>9255727</v>
      </c>
      <c r="G35" s="139">
        <v>9255727</v>
      </c>
      <c r="H35" s="133">
        <f t="shared" si="0"/>
        <v>0</v>
      </c>
      <c r="I35" s="136">
        <v>12</v>
      </c>
      <c r="J35" s="136">
        <v>771306</v>
      </c>
      <c r="K35" s="143">
        <v>6423</v>
      </c>
      <c r="L35" s="28"/>
      <c r="M35" s="28"/>
    </row>
    <row r="36" spans="1:14" s="29" customFormat="1" ht="25.5" customHeight="1" x14ac:dyDescent="0.25">
      <c r="A36" s="28"/>
      <c r="B36" s="137" t="s">
        <v>123</v>
      </c>
      <c r="C36" s="134">
        <v>42124</v>
      </c>
      <c r="D36" s="135"/>
      <c r="E36" s="135" t="s">
        <v>122</v>
      </c>
      <c r="F36" s="139">
        <v>7500000</v>
      </c>
      <c r="G36" s="139">
        <v>7500000</v>
      </c>
      <c r="H36" s="133">
        <f t="shared" si="0"/>
        <v>0</v>
      </c>
      <c r="I36" s="136">
        <v>12</v>
      </c>
      <c r="J36" s="136">
        <v>625000</v>
      </c>
      <c r="K36" s="143">
        <v>6423</v>
      </c>
      <c r="L36" s="28"/>
      <c r="M36" s="28"/>
    </row>
    <row r="37" spans="1:14" s="29" customFormat="1" ht="25.5" customHeight="1" x14ac:dyDescent="0.25">
      <c r="A37" s="28"/>
      <c r="B37" s="137" t="s">
        <v>153</v>
      </c>
      <c r="C37" s="134">
        <v>42124</v>
      </c>
      <c r="D37" s="135"/>
      <c r="E37" s="135" t="s">
        <v>124</v>
      </c>
      <c r="F37" s="139">
        <v>3627273</v>
      </c>
      <c r="G37" s="139">
        <v>3627273</v>
      </c>
      <c r="H37" s="133">
        <f t="shared" si="0"/>
        <v>0</v>
      </c>
      <c r="I37" s="136">
        <v>12</v>
      </c>
      <c r="J37" s="136">
        <v>302270</v>
      </c>
      <c r="K37" s="143">
        <v>6423</v>
      </c>
      <c r="L37" s="28"/>
      <c r="M37" s="28"/>
    </row>
    <row r="38" spans="1:14" s="29" customFormat="1" ht="25.5" customHeight="1" x14ac:dyDescent="0.25">
      <c r="A38" s="28"/>
      <c r="B38" s="137" t="s">
        <v>155</v>
      </c>
      <c r="C38" s="134">
        <v>42155</v>
      </c>
      <c r="D38" s="135"/>
      <c r="E38" s="135" t="s">
        <v>126</v>
      </c>
      <c r="F38" s="139">
        <v>4636364</v>
      </c>
      <c r="G38" s="139">
        <v>4636364</v>
      </c>
      <c r="H38" s="133">
        <f t="shared" si="0"/>
        <v>0</v>
      </c>
      <c r="I38" s="136">
        <v>12</v>
      </c>
      <c r="J38" s="136">
        <v>386360</v>
      </c>
      <c r="K38" s="143">
        <v>6423</v>
      </c>
      <c r="L38" s="28"/>
      <c r="M38" s="28"/>
    </row>
    <row r="39" spans="1:14" s="29" customFormat="1" ht="25.5" customHeight="1" x14ac:dyDescent="0.25">
      <c r="A39" s="28"/>
      <c r="B39" s="137" t="s">
        <v>157</v>
      </c>
      <c r="C39" s="134">
        <v>42185</v>
      </c>
      <c r="D39" s="135"/>
      <c r="E39" s="135" t="s">
        <v>128</v>
      </c>
      <c r="F39" s="139">
        <v>1800000</v>
      </c>
      <c r="G39" s="139">
        <v>1800000</v>
      </c>
      <c r="H39" s="133">
        <f t="shared" si="0"/>
        <v>0</v>
      </c>
      <c r="I39" s="136">
        <v>12</v>
      </c>
      <c r="J39" s="136">
        <v>150000</v>
      </c>
      <c r="K39" s="143">
        <v>6273</v>
      </c>
      <c r="L39" s="28"/>
      <c r="M39" s="28"/>
    </row>
    <row r="40" spans="1:14" s="29" customFormat="1" ht="25.5" customHeight="1" x14ac:dyDescent="0.25">
      <c r="A40" s="28"/>
      <c r="B40" s="137" t="s">
        <v>159</v>
      </c>
      <c r="C40" s="134">
        <v>42185</v>
      </c>
      <c r="D40" s="135"/>
      <c r="E40" s="135" t="s">
        <v>130</v>
      </c>
      <c r="F40" s="139">
        <v>3090909</v>
      </c>
      <c r="G40" s="139">
        <v>3090909</v>
      </c>
      <c r="H40" s="133">
        <f t="shared" si="0"/>
        <v>0</v>
      </c>
      <c r="I40" s="136">
        <v>12</v>
      </c>
      <c r="J40" s="136">
        <v>257573</v>
      </c>
      <c r="K40" s="143">
        <v>6273</v>
      </c>
      <c r="L40" s="28"/>
      <c r="M40" s="28"/>
    </row>
    <row r="41" spans="1:14" s="29" customFormat="1" ht="25.5" customHeight="1" x14ac:dyDescent="0.25">
      <c r="A41" s="28"/>
      <c r="B41" s="137" t="s">
        <v>161</v>
      </c>
      <c r="C41" s="134">
        <v>42216</v>
      </c>
      <c r="D41" s="135"/>
      <c r="E41" s="135" t="s">
        <v>132</v>
      </c>
      <c r="F41" s="139">
        <v>5750000</v>
      </c>
      <c r="G41" s="139">
        <v>5750000</v>
      </c>
      <c r="H41" s="133">
        <f t="shared" si="0"/>
        <v>0</v>
      </c>
      <c r="I41" s="136">
        <v>12</v>
      </c>
      <c r="J41" s="136">
        <v>479163</v>
      </c>
      <c r="K41" s="143">
        <v>6273</v>
      </c>
      <c r="L41" s="28"/>
      <c r="M41" s="28"/>
    </row>
    <row r="42" spans="1:14" s="29" customFormat="1" ht="25.5" customHeight="1" x14ac:dyDescent="0.25">
      <c r="A42" s="28"/>
      <c r="B42" s="137" t="s">
        <v>163</v>
      </c>
      <c r="C42" s="134">
        <v>42216</v>
      </c>
      <c r="D42" s="135"/>
      <c r="E42" s="135" t="s">
        <v>134</v>
      </c>
      <c r="F42" s="139">
        <v>15000000</v>
      </c>
      <c r="G42" s="139">
        <v>15000000</v>
      </c>
      <c r="H42" s="133">
        <f t="shared" si="0"/>
        <v>0</v>
      </c>
      <c r="I42" s="136">
        <v>12</v>
      </c>
      <c r="J42" s="136">
        <v>1250000</v>
      </c>
      <c r="K42" s="143">
        <v>6273</v>
      </c>
      <c r="L42" s="28"/>
      <c r="M42" s="28"/>
    </row>
    <row r="43" spans="1:14" s="29" customFormat="1" ht="25.5" customHeight="1" x14ac:dyDescent="0.25">
      <c r="A43" s="28"/>
      <c r="B43" s="137" t="s">
        <v>165</v>
      </c>
      <c r="C43" s="134">
        <v>42247</v>
      </c>
      <c r="D43" s="135"/>
      <c r="E43" s="135" t="s">
        <v>136</v>
      </c>
      <c r="F43" s="139">
        <v>2950000</v>
      </c>
      <c r="G43" s="139">
        <v>2950000</v>
      </c>
      <c r="H43" s="133">
        <f t="shared" si="0"/>
        <v>0</v>
      </c>
      <c r="I43" s="136">
        <v>12</v>
      </c>
      <c r="J43" s="136">
        <v>245837</v>
      </c>
      <c r="K43" s="143">
        <v>6273</v>
      </c>
      <c r="L43" s="28"/>
      <c r="M43" s="28"/>
    </row>
    <row r="44" spans="1:14" s="44" customFormat="1" ht="25.5" customHeight="1" x14ac:dyDescent="0.25">
      <c r="A44" s="38"/>
      <c r="B44" s="192" t="s">
        <v>125</v>
      </c>
      <c r="C44" s="21">
        <v>42094</v>
      </c>
      <c r="D44" s="22"/>
      <c r="E44" s="22" t="s">
        <v>138</v>
      </c>
      <c r="F44" s="196">
        <v>7727272</v>
      </c>
      <c r="G44" s="196">
        <v>2575752</v>
      </c>
      <c r="H44" s="217">
        <f>F44-G44</f>
        <v>5151520</v>
      </c>
      <c r="I44" s="197">
        <v>36</v>
      </c>
      <c r="J44" s="197">
        <v>214646</v>
      </c>
      <c r="K44" s="156">
        <v>6273</v>
      </c>
      <c r="L44" s="38"/>
      <c r="M44" s="38"/>
      <c r="N44" s="218">
        <f>G44+J44+J44</f>
        <v>3005044</v>
      </c>
    </row>
    <row r="45" spans="1:14" s="44" customFormat="1" ht="25.5" customHeight="1" x14ac:dyDescent="0.25">
      <c r="A45" s="38"/>
      <c r="B45" s="192" t="s">
        <v>167</v>
      </c>
      <c r="C45" s="21">
        <v>42094</v>
      </c>
      <c r="D45" s="22"/>
      <c r="E45" s="22" t="s">
        <v>140</v>
      </c>
      <c r="F45" s="196">
        <v>15000000</v>
      </c>
      <c r="G45" s="196">
        <v>5000004</v>
      </c>
      <c r="H45" s="217">
        <f>F45-G45</f>
        <v>9999996</v>
      </c>
      <c r="I45" s="197">
        <v>36</v>
      </c>
      <c r="J45" s="197">
        <v>416667</v>
      </c>
      <c r="K45" s="156">
        <v>6273</v>
      </c>
      <c r="L45" s="38"/>
      <c r="M45" s="38"/>
    </row>
    <row r="46" spans="1:14" s="44" customFormat="1" ht="25.5" customHeight="1" x14ac:dyDescent="0.25">
      <c r="A46" s="38"/>
      <c r="B46" s="192" t="s">
        <v>169</v>
      </c>
      <c r="C46" s="21">
        <v>42094</v>
      </c>
      <c r="D46" s="22"/>
      <c r="E46" s="22" t="s">
        <v>142</v>
      </c>
      <c r="F46" s="196">
        <v>11363636</v>
      </c>
      <c r="G46" s="196">
        <v>3787884</v>
      </c>
      <c r="H46" s="217">
        <f t="shared" si="0"/>
        <v>7575752</v>
      </c>
      <c r="I46" s="197">
        <v>36</v>
      </c>
      <c r="J46" s="197">
        <v>315657</v>
      </c>
      <c r="K46" s="156">
        <v>6273</v>
      </c>
      <c r="L46" s="38"/>
      <c r="M46" s="38"/>
    </row>
    <row r="47" spans="1:14" s="44" customFormat="1" ht="25.5" customHeight="1" x14ac:dyDescent="0.25">
      <c r="A47" s="38"/>
      <c r="B47" s="192" t="s">
        <v>170</v>
      </c>
      <c r="C47" s="21">
        <v>42094</v>
      </c>
      <c r="D47" s="22"/>
      <c r="E47" s="22" t="s">
        <v>144</v>
      </c>
      <c r="F47" s="196">
        <v>7000000</v>
      </c>
      <c r="G47" s="196">
        <v>2333328</v>
      </c>
      <c r="H47" s="217">
        <f t="shared" si="0"/>
        <v>4666672</v>
      </c>
      <c r="I47" s="197">
        <v>36</v>
      </c>
      <c r="J47" s="197">
        <v>194444</v>
      </c>
      <c r="K47" s="156">
        <v>6273</v>
      </c>
      <c r="L47" s="38"/>
      <c r="M47" s="38"/>
    </row>
    <row r="48" spans="1:14" s="44" customFormat="1" ht="25.5" customHeight="1" x14ac:dyDescent="0.25">
      <c r="A48" s="38"/>
      <c r="B48" s="192" t="s">
        <v>127</v>
      </c>
      <c r="C48" s="21">
        <v>42094</v>
      </c>
      <c r="D48" s="22"/>
      <c r="E48" s="22" t="s">
        <v>146</v>
      </c>
      <c r="F48" s="196">
        <v>6000000</v>
      </c>
      <c r="G48" s="196">
        <v>2000004</v>
      </c>
      <c r="H48" s="217">
        <f t="shared" si="0"/>
        <v>3999996</v>
      </c>
      <c r="I48" s="197">
        <v>36</v>
      </c>
      <c r="J48" s="197">
        <v>166667</v>
      </c>
      <c r="K48" s="156">
        <v>6273</v>
      </c>
      <c r="L48" s="38"/>
      <c r="M48" s="38"/>
    </row>
    <row r="49" spans="1:13" s="44" customFormat="1" ht="25.5" customHeight="1" x14ac:dyDescent="0.25">
      <c r="A49" s="38"/>
      <c r="B49" s="192" t="s">
        <v>172</v>
      </c>
      <c r="C49" s="21">
        <v>42094</v>
      </c>
      <c r="D49" s="22"/>
      <c r="E49" s="22" t="s">
        <v>148</v>
      </c>
      <c r="F49" s="196">
        <v>7272727</v>
      </c>
      <c r="G49" s="196">
        <v>2424240</v>
      </c>
      <c r="H49" s="217">
        <f t="shared" si="0"/>
        <v>4848487</v>
      </c>
      <c r="I49" s="197">
        <v>36</v>
      </c>
      <c r="J49" s="197">
        <v>202020</v>
      </c>
      <c r="K49" s="156">
        <v>6273</v>
      </c>
      <c r="L49" s="38"/>
      <c r="M49" s="38"/>
    </row>
    <row r="50" spans="1:13" s="44" customFormat="1" ht="25.5" customHeight="1" x14ac:dyDescent="0.25">
      <c r="A50" s="38"/>
      <c r="B50" s="192" t="s">
        <v>129</v>
      </c>
      <c r="C50" s="21">
        <v>42094</v>
      </c>
      <c r="D50" s="22"/>
      <c r="E50" s="22" t="s">
        <v>150</v>
      </c>
      <c r="F50" s="196">
        <v>8172727</v>
      </c>
      <c r="G50" s="196">
        <v>2724240</v>
      </c>
      <c r="H50" s="217">
        <f t="shared" si="0"/>
        <v>5448487</v>
      </c>
      <c r="I50" s="197">
        <v>36</v>
      </c>
      <c r="J50" s="197">
        <v>227020</v>
      </c>
      <c r="K50" s="156">
        <v>6273</v>
      </c>
      <c r="L50" s="38"/>
      <c r="M50" s="38"/>
    </row>
    <row r="51" spans="1:13" s="44" customFormat="1" ht="25.5" customHeight="1" x14ac:dyDescent="0.25">
      <c r="A51" s="38"/>
      <c r="B51" s="192" t="s">
        <v>174</v>
      </c>
      <c r="C51" s="21">
        <v>42124</v>
      </c>
      <c r="D51" s="22"/>
      <c r="E51" s="22" t="s">
        <v>152</v>
      </c>
      <c r="F51" s="196">
        <v>2363636</v>
      </c>
      <c r="G51" s="196">
        <v>787884</v>
      </c>
      <c r="H51" s="217">
        <f t="shared" si="0"/>
        <v>1575752</v>
      </c>
      <c r="I51" s="197">
        <v>36</v>
      </c>
      <c r="J51" s="197">
        <v>65657</v>
      </c>
      <c r="K51" s="156">
        <v>6273</v>
      </c>
      <c r="L51" s="38"/>
      <c r="M51" s="38"/>
    </row>
    <row r="52" spans="1:13" s="44" customFormat="1" ht="25.5" customHeight="1" x14ac:dyDescent="0.25">
      <c r="A52" s="38"/>
      <c r="B52" s="192" t="s">
        <v>131</v>
      </c>
      <c r="C52" s="21">
        <v>42155</v>
      </c>
      <c r="D52" s="22"/>
      <c r="E52" s="22" t="s">
        <v>154</v>
      </c>
      <c r="F52" s="196">
        <v>25500000</v>
      </c>
      <c r="G52" s="196">
        <v>8499960</v>
      </c>
      <c r="H52" s="217">
        <f t="shared" si="0"/>
        <v>17000040</v>
      </c>
      <c r="I52" s="197">
        <v>36</v>
      </c>
      <c r="J52" s="197">
        <v>708330</v>
      </c>
      <c r="K52" s="156">
        <v>6273</v>
      </c>
      <c r="L52" s="38"/>
      <c r="M52" s="38"/>
    </row>
    <row r="53" spans="1:13" s="44" customFormat="1" ht="25.5" customHeight="1" x14ac:dyDescent="0.25">
      <c r="A53" s="38"/>
      <c r="B53" s="192" t="s">
        <v>133</v>
      </c>
      <c r="C53" s="21">
        <v>42155</v>
      </c>
      <c r="D53" s="22"/>
      <c r="E53" s="22" t="s">
        <v>156</v>
      </c>
      <c r="F53" s="196">
        <v>2800000</v>
      </c>
      <c r="G53" s="196">
        <v>933336</v>
      </c>
      <c r="H53" s="217">
        <f t="shared" si="0"/>
        <v>1866664</v>
      </c>
      <c r="I53" s="197">
        <v>36</v>
      </c>
      <c r="J53" s="197">
        <v>77778</v>
      </c>
      <c r="K53" s="156">
        <v>6273</v>
      </c>
      <c r="L53" s="38"/>
      <c r="M53" s="38"/>
    </row>
    <row r="54" spans="1:13" s="44" customFormat="1" ht="25.5" customHeight="1" x14ac:dyDescent="0.25">
      <c r="A54" s="38"/>
      <c r="B54" s="192" t="s">
        <v>175</v>
      </c>
      <c r="C54" s="21">
        <v>42155</v>
      </c>
      <c r="D54" s="22"/>
      <c r="E54" s="22" t="s">
        <v>158</v>
      </c>
      <c r="F54" s="196">
        <v>13500000</v>
      </c>
      <c r="G54" s="196">
        <v>4500000</v>
      </c>
      <c r="H54" s="217">
        <f t="shared" si="0"/>
        <v>9000000</v>
      </c>
      <c r="I54" s="197">
        <v>36</v>
      </c>
      <c r="J54" s="197">
        <v>375000</v>
      </c>
      <c r="K54" s="156">
        <v>6273</v>
      </c>
      <c r="L54" s="38"/>
      <c r="M54" s="38"/>
    </row>
    <row r="55" spans="1:13" s="44" customFormat="1" ht="25.5" customHeight="1" x14ac:dyDescent="0.25">
      <c r="A55" s="38"/>
      <c r="B55" s="192" t="s">
        <v>177</v>
      </c>
      <c r="C55" s="21">
        <v>42155</v>
      </c>
      <c r="D55" s="22"/>
      <c r="E55" s="22" t="s">
        <v>160</v>
      </c>
      <c r="F55" s="196">
        <v>5500000</v>
      </c>
      <c r="G55" s="196">
        <v>1833336</v>
      </c>
      <c r="H55" s="217">
        <f t="shared" si="0"/>
        <v>3666664</v>
      </c>
      <c r="I55" s="197">
        <v>36</v>
      </c>
      <c r="J55" s="197">
        <v>152778</v>
      </c>
      <c r="K55" s="156">
        <v>6273</v>
      </c>
      <c r="L55" s="38"/>
      <c r="M55" s="38"/>
    </row>
    <row r="56" spans="1:13" s="44" customFormat="1" ht="25.5" customHeight="1" x14ac:dyDescent="0.25">
      <c r="A56" s="38"/>
      <c r="B56" s="192" t="s">
        <v>179</v>
      </c>
      <c r="C56" s="21">
        <v>42155</v>
      </c>
      <c r="D56" s="22"/>
      <c r="E56" s="22" t="s">
        <v>162</v>
      </c>
      <c r="F56" s="196">
        <v>4600000</v>
      </c>
      <c r="G56" s="196">
        <v>2300004</v>
      </c>
      <c r="H56" s="217">
        <f t="shared" si="0"/>
        <v>2299996</v>
      </c>
      <c r="I56" s="197">
        <v>24</v>
      </c>
      <c r="J56" s="197">
        <v>191667</v>
      </c>
      <c r="K56" s="156">
        <v>6273</v>
      </c>
      <c r="L56" s="38"/>
      <c r="M56" s="38"/>
    </row>
    <row r="57" spans="1:13" s="44" customFormat="1" ht="25.5" customHeight="1" x14ac:dyDescent="0.25">
      <c r="A57" s="38"/>
      <c r="B57" s="192" t="s">
        <v>181</v>
      </c>
      <c r="C57" s="21">
        <v>42155</v>
      </c>
      <c r="D57" s="22"/>
      <c r="E57" s="22" t="s">
        <v>164</v>
      </c>
      <c r="F57" s="196">
        <v>2800000</v>
      </c>
      <c r="G57" s="196">
        <v>933336</v>
      </c>
      <c r="H57" s="217">
        <f t="shared" si="0"/>
        <v>1866664</v>
      </c>
      <c r="I57" s="197">
        <v>36</v>
      </c>
      <c r="J57" s="197">
        <v>77778</v>
      </c>
      <c r="K57" s="156">
        <v>6273</v>
      </c>
      <c r="L57" s="38"/>
      <c r="M57" s="38"/>
    </row>
    <row r="58" spans="1:13" s="44" customFormat="1" ht="25.5" customHeight="1" x14ac:dyDescent="0.25">
      <c r="A58" s="38"/>
      <c r="B58" s="192" t="s">
        <v>183</v>
      </c>
      <c r="C58" s="21">
        <v>42155</v>
      </c>
      <c r="D58" s="22"/>
      <c r="E58" s="22" t="s">
        <v>166</v>
      </c>
      <c r="F58" s="196">
        <v>2381818</v>
      </c>
      <c r="G58" s="196">
        <v>793944</v>
      </c>
      <c r="H58" s="217">
        <f t="shared" si="0"/>
        <v>1587874</v>
      </c>
      <c r="I58" s="197">
        <v>36</v>
      </c>
      <c r="J58" s="197">
        <v>66162</v>
      </c>
      <c r="K58" s="156">
        <v>6273</v>
      </c>
      <c r="L58" s="38"/>
      <c r="M58" s="38"/>
    </row>
    <row r="59" spans="1:13" s="44" customFormat="1" ht="25.5" customHeight="1" x14ac:dyDescent="0.25">
      <c r="A59" s="38"/>
      <c r="B59" s="192" t="s">
        <v>135</v>
      </c>
      <c r="C59" s="21">
        <v>42155</v>
      </c>
      <c r="D59" s="22"/>
      <c r="E59" s="22" t="s">
        <v>168</v>
      </c>
      <c r="F59" s="196">
        <v>9272727</v>
      </c>
      <c r="G59" s="196">
        <v>3090912</v>
      </c>
      <c r="H59" s="217">
        <f t="shared" si="0"/>
        <v>6181815</v>
      </c>
      <c r="I59" s="197">
        <v>36</v>
      </c>
      <c r="J59" s="197">
        <v>257576</v>
      </c>
      <c r="K59" s="156">
        <v>6273</v>
      </c>
      <c r="L59" s="38"/>
      <c r="M59" s="38"/>
    </row>
    <row r="60" spans="1:13" s="29" customFormat="1" ht="25.5" customHeight="1" x14ac:dyDescent="0.25">
      <c r="A60" s="28"/>
      <c r="B60" s="137" t="s">
        <v>184</v>
      </c>
      <c r="C60" s="134">
        <v>42185</v>
      </c>
      <c r="D60" s="135"/>
      <c r="E60" s="135" t="s">
        <v>15</v>
      </c>
      <c r="F60" s="139">
        <v>6627273</v>
      </c>
      <c r="G60" s="139">
        <v>2209092</v>
      </c>
      <c r="H60" s="133">
        <f t="shared" si="0"/>
        <v>4418181</v>
      </c>
      <c r="I60" s="136">
        <v>36</v>
      </c>
      <c r="J60" s="136">
        <v>184091</v>
      </c>
      <c r="K60" s="143">
        <v>6423</v>
      </c>
      <c r="L60" s="28"/>
      <c r="M60" s="28"/>
    </row>
    <row r="61" spans="1:13" s="29" customFormat="1" ht="25.5" customHeight="1" x14ac:dyDescent="0.25">
      <c r="A61" s="28"/>
      <c r="B61" s="137" t="s">
        <v>186</v>
      </c>
      <c r="C61" s="134">
        <v>42185</v>
      </c>
      <c r="D61" s="135"/>
      <c r="E61" s="135" t="s">
        <v>171</v>
      </c>
      <c r="F61" s="139">
        <v>2718182</v>
      </c>
      <c r="G61" s="139">
        <v>1359096</v>
      </c>
      <c r="H61" s="133">
        <f t="shared" si="0"/>
        <v>1359086</v>
      </c>
      <c r="I61" s="136">
        <v>24</v>
      </c>
      <c r="J61" s="136">
        <v>113258</v>
      </c>
      <c r="K61" s="143">
        <v>6423</v>
      </c>
      <c r="L61" s="28"/>
      <c r="M61" s="28"/>
    </row>
    <row r="62" spans="1:13" s="29" customFormat="1" ht="25.5" customHeight="1" x14ac:dyDescent="0.25">
      <c r="A62" s="28"/>
      <c r="B62" s="137" t="s">
        <v>188</v>
      </c>
      <c r="C62" s="134">
        <v>42185</v>
      </c>
      <c r="D62" s="135"/>
      <c r="E62" s="135" t="s">
        <v>173</v>
      </c>
      <c r="F62" s="139">
        <v>13681818</v>
      </c>
      <c r="G62" s="139">
        <v>4560612</v>
      </c>
      <c r="H62" s="133">
        <f t="shared" si="0"/>
        <v>9121206</v>
      </c>
      <c r="I62" s="136">
        <v>36</v>
      </c>
      <c r="J62" s="136">
        <v>380051</v>
      </c>
      <c r="K62" s="143">
        <v>6423</v>
      </c>
      <c r="L62" s="28"/>
      <c r="M62" s="28"/>
    </row>
    <row r="63" spans="1:13" s="6" customFormat="1" ht="25.5" customHeight="1" x14ac:dyDescent="0.25">
      <c r="A63" s="18"/>
      <c r="B63" s="137" t="s">
        <v>190</v>
      </c>
      <c r="C63" s="134">
        <v>42213</v>
      </c>
      <c r="D63" s="135"/>
      <c r="E63" s="135" t="s">
        <v>198</v>
      </c>
      <c r="F63" s="139">
        <v>14743091</v>
      </c>
      <c r="G63" s="139">
        <v>14743091</v>
      </c>
      <c r="H63" s="133">
        <f t="shared" si="0"/>
        <v>0</v>
      </c>
      <c r="I63" s="136">
        <v>12</v>
      </c>
      <c r="J63" s="136">
        <v>1228590</v>
      </c>
      <c r="K63" s="143">
        <v>6423</v>
      </c>
    </row>
    <row r="64" spans="1:13" s="29" customFormat="1" ht="25.5" customHeight="1" x14ac:dyDescent="0.25">
      <c r="A64" s="28"/>
      <c r="B64" s="137" t="s">
        <v>192</v>
      </c>
      <c r="C64" s="134">
        <v>42216</v>
      </c>
      <c r="D64" s="135"/>
      <c r="E64" s="135" t="s">
        <v>176</v>
      </c>
      <c r="F64" s="139">
        <v>7500000</v>
      </c>
      <c r="G64" s="139">
        <v>2499996</v>
      </c>
      <c r="H64" s="133">
        <f t="shared" si="0"/>
        <v>5000004</v>
      </c>
      <c r="I64" s="136">
        <v>36</v>
      </c>
      <c r="J64" s="136">
        <v>208333</v>
      </c>
      <c r="K64" s="143">
        <v>6423</v>
      </c>
      <c r="L64" s="28"/>
      <c r="M64" s="28"/>
    </row>
    <row r="65" spans="1:13" s="29" customFormat="1" ht="25.5" customHeight="1" x14ac:dyDescent="0.25">
      <c r="A65" s="28"/>
      <c r="B65" s="137" t="s">
        <v>194</v>
      </c>
      <c r="C65" s="134">
        <v>42216</v>
      </c>
      <c r="D65" s="135"/>
      <c r="E65" s="135" t="s">
        <v>178</v>
      </c>
      <c r="F65" s="139">
        <v>11136364</v>
      </c>
      <c r="G65" s="139">
        <v>3712116</v>
      </c>
      <c r="H65" s="133">
        <f t="shared" si="0"/>
        <v>7424248</v>
      </c>
      <c r="I65" s="136">
        <v>36</v>
      </c>
      <c r="J65" s="136">
        <v>309343</v>
      </c>
      <c r="K65" s="143">
        <v>6423</v>
      </c>
      <c r="L65" s="28"/>
      <c r="M65" s="28"/>
    </row>
    <row r="66" spans="1:13" s="29" customFormat="1" ht="25.5" customHeight="1" x14ac:dyDescent="0.25">
      <c r="A66" s="28"/>
      <c r="B66" s="137" t="s">
        <v>196</v>
      </c>
      <c r="C66" s="134">
        <v>42216</v>
      </c>
      <c r="D66" s="135"/>
      <c r="E66" s="135" t="s">
        <v>180</v>
      </c>
      <c r="F66" s="139">
        <v>5272727</v>
      </c>
      <c r="G66" s="139">
        <v>1757580</v>
      </c>
      <c r="H66" s="133">
        <f t="shared" si="0"/>
        <v>3515147</v>
      </c>
      <c r="I66" s="136">
        <v>36</v>
      </c>
      <c r="J66" s="136">
        <v>146465</v>
      </c>
      <c r="K66" s="143">
        <v>6273</v>
      </c>
      <c r="L66" s="28"/>
      <c r="M66" s="28"/>
    </row>
    <row r="67" spans="1:13" s="29" customFormat="1" ht="25.5" customHeight="1" x14ac:dyDescent="0.25">
      <c r="A67" s="28"/>
      <c r="B67" s="137" t="s">
        <v>201</v>
      </c>
      <c r="C67" s="134">
        <v>42247</v>
      </c>
      <c r="D67" s="135"/>
      <c r="E67" s="135" t="s">
        <v>182</v>
      </c>
      <c r="F67" s="139">
        <v>2718182</v>
      </c>
      <c r="G67" s="139">
        <v>1359096</v>
      </c>
      <c r="H67" s="133">
        <f t="shared" si="0"/>
        <v>1359086</v>
      </c>
      <c r="I67" s="136">
        <v>24</v>
      </c>
      <c r="J67" s="136">
        <v>113258</v>
      </c>
      <c r="K67" s="143">
        <v>6423</v>
      </c>
      <c r="L67" s="28"/>
      <c r="M67" s="28"/>
    </row>
    <row r="68" spans="1:13" s="29" customFormat="1" ht="25.5" customHeight="1" x14ac:dyDescent="0.25">
      <c r="A68" s="28"/>
      <c r="B68" s="137" t="s">
        <v>202</v>
      </c>
      <c r="C68" s="134">
        <v>42247</v>
      </c>
      <c r="D68" s="135"/>
      <c r="E68" s="135" t="s">
        <v>16</v>
      </c>
      <c r="F68" s="139">
        <v>13636364</v>
      </c>
      <c r="G68" s="139">
        <v>4545456</v>
      </c>
      <c r="H68" s="133">
        <f t="shared" si="0"/>
        <v>9090908</v>
      </c>
      <c r="I68" s="136">
        <v>36</v>
      </c>
      <c r="J68" s="136">
        <v>378788</v>
      </c>
      <c r="K68" s="143">
        <v>6273</v>
      </c>
      <c r="L68" s="28"/>
      <c r="M68" s="28"/>
    </row>
    <row r="69" spans="1:13" s="29" customFormat="1" ht="25.5" customHeight="1" x14ac:dyDescent="0.25">
      <c r="A69" s="28"/>
      <c r="B69" s="137" t="s">
        <v>203</v>
      </c>
      <c r="C69" s="134">
        <v>42277</v>
      </c>
      <c r="D69" s="135"/>
      <c r="E69" s="135" t="s">
        <v>185</v>
      </c>
      <c r="F69" s="139">
        <v>1263636</v>
      </c>
      <c r="G69" s="139">
        <v>631824</v>
      </c>
      <c r="H69" s="133">
        <f t="shared" si="0"/>
        <v>631812</v>
      </c>
      <c r="I69" s="136">
        <v>24</v>
      </c>
      <c r="J69" s="136">
        <v>52652</v>
      </c>
      <c r="K69" s="143">
        <v>6423</v>
      </c>
      <c r="L69" s="28"/>
      <c r="M69" s="28"/>
    </row>
    <row r="70" spans="1:13" s="44" customFormat="1" ht="25.5" customHeight="1" x14ac:dyDescent="0.25">
      <c r="A70" s="38"/>
      <c r="B70" s="192" t="s">
        <v>204</v>
      </c>
      <c r="C70" s="21">
        <v>42277</v>
      </c>
      <c r="D70" s="22"/>
      <c r="E70" s="22" t="s">
        <v>187</v>
      </c>
      <c r="F70" s="196">
        <v>15453636</v>
      </c>
      <c r="G70" s="196">
        <v>7726824</v>
      </c>
      <c r="H70" s="217">
        <f t="shared" si="0"/>
        <v>7726812</v>
      </c>
      <c r="I70" s="197">
        <v>24</v>
      </c>
      <c r="J70" s="197">
        <v>643902</v>
      </c>
      <c r="K70" s="156">
        <v>6423</v>
      </c>
      <c r="L70" s="38"/>
      <c r="M70" s="38"/>
    </row>
    <row r="71" spans="1:13" s="29" customFormat="1" ht="25.5" customHeight="1" x14ac:dyDescent="0.25">
      <c r="A71" s="28"/>
      <c r="B71" s="137" t="s">
        <v>205</v>
      </c>
      <c r="C71" s="134">
        <v>42277</v>
      </c>
      <c r="D71" s="135"/>
      <c r="E71" s="135" t="s">
        <v>189</v>
      </c>
      <c r="F71" s="139">
        <v>3445455</v>
      </c>
      <c r="G71" s="139">
        <v>1722732</v>
      </c>
      <c r="H71" s="133">
        <f t="shared" si="0"/>
        <v>1722723</v>
      </c>
      <c r="I71" s="136">
        <v>24</v>
      </c>
      <c r="J71" s="136">
        <v>143561</v>
      </c>
      <c r="K71" s="143">
        <v>6423</v>
      </c>
      <c r="L71" s="28"/>
      <c r="M71" s="28"/>
    </row>
    <row r="72" spans="1:13" s="29" customFormat="1" ht="25.5" customHeight="1" x14ac:dyDescent="0.25">
      <c r="A72" s="28"/>
      <c r="B72" s="137" t="s">
        <v>206</v>
      </c>
      <c r="C72" s="134">
        <v>42308</v>
      </c>
      <c r="D72" s="135"/>
      <c r="E72" s="135" t="s">
        <v>191</v>
      </c>
      <c r="F72" s="139">
        <v>16571818</v>
      </c>
      <c r="G72" s="139">
        <v>5523936</v>
      </c>
      <c r="H72" s="133">
        <f t="shared" si="0"/>
        <v>11047882</v>
      </c>
      <c r="I72" s="136">
        <v>36</v>
      </c>
      <c r="J72" s="136">
        <v>460328</v>
      </c>
      <c r="K72" s="143">
        <v>6273</v>
      </c>
      <c r="L72" s="28"/>
      <c r="M72" s="28"/>
    </row>
    <row r="73" spans="1:13" s="29" customFormat="1" ht="25.5" customHeight="1" x14ac:dyDescent="0.25">
      <c r="A73" s="28"/>
      <c r="B73" s="137" t="s">
        <v>207</v>
      </c>
      <c r="C73" s="134">
        <v>42338</v>
      </c>
      <c r="D73" s="135"/>
      <c r="E73" s="135" t="s">
        <v>193</v>
      </c>
      <c r="F73" s="139">
        <v>19817273</v>
      </c>
      <c r="G73" s="139">
        <v>9908640</v>
      </c>
      <c r="H73" s="133">
        <f t="shared" si="0"/>
        <v>9908633</v>
      </c>
      <c r="I73" s="129">
        <v>24</v>
      </c>
      <c r="J73" s="129">
        <v>825720</v>
      </c>
      <c r="K73" s="143">
        <v>6423</v>
      </c>
      <c r="L73" s="28"/>
      <c r="M73" s="28"/>
    </row>
    <row r="74" spans="1:13" s="29" customFormat="1" ht="25.5" customHeight="1" x14ac:dyDescent="0.25">
      <c r="A74" s="28"/>
      <c r="B74" s="137" t="s">
        <v>208</v>
      </c>
      <c r="C74" s="134">
        <v>42338</v>
      </c>
      <c r="D74" s="135"/>
      <c r="E74" s="135" t="s">
        <v>195</v>
      </c>
      <c r="F74" s="139">
        <v>8990909</v>
      </c>
      <c r="G74" s="139">
        <v>2996964</v>
      </c>
      <c r="H74" s="133">
        <f t="shared" si="0"/>
        <v>5993945</v>
      </c>
      <c r="I74" s="129">
        <v>36</v>
      </c>
      <c r="J74" s="129">
        <v>249747</v>
      </c>
      <c r="K74" s="143">
        <v>6423</v>
      </c>
      <c r="L74" s="28"/>
      <c r="M74" s="28"/>
    </row>
    <row r="75" spans="1:13" s="29" customFormat="1" ht="25.5" customHeight="1" x14ac:dyDescent="0.25">
      <c r="A75" s="28"/>
      <c r="B75" s="137" t="s">
        <v>209</v>
      </c>
      <c r="C75" s="134">
        <v>42369</v>
      </c>
      <c r="D75" s="135"/>
      <c r="E75" s="135" t="s">
        <v>197</v>
      </c>
      <c r="F75" s="139">
        <v>10881818</v>
      </c>
      <c r="G75" s="139">
        <v>3627276</v>
      </c>
      <c r="H75" s="133">
        <f t="shared" si="0"/>
        <v>7254542</v>
      </c>
      <c r="I75" s="129">
        <v>36</v>
      </c>
      <c r="J75" s="129">
        <v>302273</v>
      </c>
      <c r="K75" s="143">
        <v>6423</v>
      </c>
      <c r="L75" s="28"/>
      <c r="M75" s="28"/>
    </row>
    <row r="76" spans="1:13" s="6" customFormat="1" ht="25.5" customHeight="1" x14ac:dyDescent="0.25">
      <c r="A76" s="18">
        <v>1</v>
      </c>
      <c r="B76" s="137" t="s">
        <v>210</v>
      </c>
      <c r="C76" s="134">
        <v>42400</v>
      </c>
      <c r="D76" s="135"/>
      <c r="E76" s="135" t="s">
        <v>36</v>
      </c>
      <c r="F76" s="139">
        <v>6850000</v>
      </c>
      <c r="G76" s="139">
        <v>2093047</v>
      </c>
      <c r="H76" s="133">
        <f t="shared" si="0"/>
        <v>4756953</v>
      </c>
      <c r="I76" s="136">
        <v>36</v>
      </c>
      <c r="J76" s="129">
        <v>190277</v>
      </c>
      <c r="K76" s="143">
        <v>6273</v>
      </c>
    </row>
    <row r="77" spans="1:13" s="6" customFormat="1" ht="25.5" customHeight="1" x14ac:dyDescent="0.25">
      <c r="A77" s="18">
        <v>1</v>
      </c>
      <c r="B77" s="137" t="s">
        <v>211</v>
      </c>
      <c r="C77" s="134">
        <v>42460</v>
      </c>
      <c r="D77" s="135"/>
      <c r="E77" s="135" t="s">
        <v>37</v>
      </c>
      <c r="F77" s="139">
        <v>6636363</v>
      </c>
      <c r="G77" s="139">
        <v>1659087</v>
      </c>
      <c r="H77" s="133">
        <f t="shared" si="0"/>
        <v>4977276</v>
      </c>
      <c r="I77" s="136">
        <v>36</v>
      </c>
      <c r="J77" s="136">
        <v>184343</v>
      </c>
      <c r="K77" s="143">
        <v>6273</v>
      </c>
    </row>
    <row r="78" spans="1:13" s="6" customFormat="1" ht="25.5" customHeight="1" x14ac:dyDescent="0.25">
      <c r="A78" s="18">
        <v>1</v>
      </c>
      <c r="B78" s="137" t="s">
        <v>212</v>
      </c>
      <c r="C78" s="134">
        <v>42460</v>
      </c>
      <c r="D78" s="135"/>
      <c r="E78" s="135" t="s">
        <v>38</v>
      </c>
      <c r="F78" s="139">
        <v>5550000</v>
      </c>
      <c r="G78" s="139">
        <v>1387503</v>
      </c>
      <c r="H78" s="133">
        <f t="shared" si="0"/>
        <v>4162497</v>
      </c>
      <c r="I78" s="136">
        <v>36</v>
      </c>
      <c r="J78" s="136">
        <v>154167</v>
      </c>
      <c r="K78" s="143">
        <v>6423</v>
      </c>
    </row>
    <row r="79" spans="1:13" s="6" customFormat="1" ht="25.5" customHeight="1" x14ac:dyDescent="0.25">
      <c r="A79" s="18">
        <v>1</v>
      </c>
      <c r="B79" s="137" t="s">
        <v>213</v>
      </c>
      <c r="C79" s="134">
        <v>42460</v>
      </c>
      <c r="D79" s="135"/>
      <c r="E79" s="135" t="s">
        <v>39</v>
      </c>
      <c r="F79" s="139">
        <v>950000</v>
      </c>
      <c r="G79" s="139">
        <v>712503</v>
      </c>
      <c r="H79" s="133">
        <f t="shared" si="0"/>
        <v>237497</v>
      </c>
      <c r="I79" s="136">
        <v>12</v>
      </c>
      <c r="J79" s="136">
        <v>79167</v>
      </c>
      <c r="K79" s="143">
        <v>6273</v>
      </c>
    </row>
    <row r="80" spans="1:13" s="6" customFormat="1" ht="25.5" customHeight="1" x14ac:dyDescent="0.25">
      <c r="A80" s="18">
        <v>1</v>
      </c>
      <c r="B80" s="137" t="s">
        <v>214</v>
      </c>
      <c r="C80" s="134">
        <v>42460</v>
      </c>
      <c r="D80" s="135"/>
      <c r="E80" s="135" t="s">
        <v>40</v>
      </c>
      <c r="F80" s="139">
        <v>3400000</v>
      </c>
      <c r="G80" s="139">
        <v>2549997</v>
      </c>
      <c r="H80" s="133">
        <f t="shared" si="0"/>
        <v>850003</v>
      </c>
      <c r="I80" s="136">
        <v>12</v>
      </c>
      <c r="J80" s="136">
        <v>283333</v>
      </c>
      <c r="K80" s="143">
        <v>6273</v>
      </c>
    </row>
    <row r="81" spans="1:12" s="6" customFormat="1" ht="25.5" customHeight="1" x14ac:dyDescent="0.25">
      <c r="A81" s="18">
        <v>1</v>
      </c>
      <c r="B81" s="137" t="s">
        <v>215</v>
      </c>
      <c r="C81" s="134">
        <v>42460</v>
      </c>
      <c r="D81" s="135"/>
      <c r="E81" s="135" t="s">
        <v>41</v>
      </c>
      <c r="F81" s="139">
        <v>8550000</v>
      </c>
      <c r="G81" s="139">
        <v>6412500</v>
      </c>
      <c r="H81" s="133">
        <f t="shared" si="0"/>
        <v>2137500</v>
      </c>
      <c r="I81" s="136">
        <v>12</v>
      </c>
      <c r="J81" s="136">
        <v>712500</v>
      </c>
      <c r="K81" s="143">
        <v>6273</v>
      </c>
    </row>
    <row r="82" spans="1:12" s="6" customFormat="1" ht="25.5" customHeight="1" x14ac:dyDescent="0.25">
      <c r="A82" s="18">
        <v>1</v>
      </c>
      <c r="B82" s="137" t="s">
        <v>216</v>
      </c>
      <c r="C82" s="134">
        <v>42460</v>
      </c>
      <c r="D82" s="135"/>
      <c r="E82" s="135" t="s">
        <v>42</v>
      </c>
      <c r="F82" s="139">
        <v>200000</v>
      </c>
      <c r="G82" s="139">
        <v>150003</v>
      </c>
      <c r="H82" s="133">
        <f t="shared" ref="H82:H130" si="1">F82-G82</f>
        <v>49997</v>
      </c>
      <c r="I82" s="136">
        <v>12</v>
      </c>
      <c r="J82" s="136">
        <v>16667</v>
      </c>
      <c r="K82" s="143">
        <v>6273</v>
      </c>
    </row>
    <row r="83" spans="1:12" s="6" customFormat="1" ht="25.5" customHeight="1" x14ac:dyDescent="0.25">
      <c r="A83" s="18">
        <v>1</v>
      </c>
      <c r="B83" s="137" t="s">
        <v>217</v>
      </c>
      <c r="C83" s="134">
        <v>42460</v>
      </c>
      <c r="D83" s="135"/>
      <c r="E83" s="135" t="s">
        <v>43</v>
      </c>
      <c r="F83" s="139">
        <v>1800000</v>
      </c>
      <c r="G83" s="139">
        <v>1350000</v>
      </c>
      <c r="H83" s="133">
        <f t="shared" si="1"/>
        <v>450000</v>
      </c>
      <c r="I83" s="136">
        <v>12</v>
      </c>
      <c r="J83" s="136">
        <v>150000</v>
      </c>
      <c r="K83" s="143">
        <v>6273</v>
      </c>
    </row>
    <row r="84" spans="1:12" s="16" customFormat="1" ht="25.5" customHeight="1" x14ac:dyDescent="0.25">
      <c r="A84" s="19"/>
      <c r="B84" s="137" t="s">
        <v>218</v>
      </c>
      <c r="C84" s="134">
        <v>42460</v>
      </c>
      <c r="D84" s="135"/>
      <c r="E84" s="135" t="s">
        <v>44</v>
      </c>
      <c r="F84" s="139">
        <v>26500000</v>
      </c>
      <c r="G84" s="139">
        <v>6624999</v>
      </c>
      <c r="H84" s="133">
        <f t="shared" si="1"/>
        <v>19875001</v>
      </c>
      <c r="I84" s="136">
        <v>36</v>
      </c>
      <c r="J84" s="136">
        <v>736111</v>
      </c>
      <c r="K84" s="143">
        <v>6273</v>
      </c>
    </row>
    <row r="85" spans="1:12" s="16" customFormat="1" ht="25.5" customHeight="1" x14ac:dyDescent="0.25">
      <c r="A85" s="19"/>
      <c r="B85" s="137" t="s">
        <v>219</v>
      </c>
      <c r="C85" s="134">
        <v>42490</v>
      </c>
      <c r="D85" s="135"/>
      <c r="E85" s="135" t="s">
        <v>46</v>
      </c>
      <c r="F85" s="139">
        <v>6127273</v>
      </c>
      <c r="G85" s="139">
        <v>1361616</v>
      </c>
      <c r="H85" s="133">
        <f t="shared" si="1"/>
        <v>4765657</v>
      </c>
      <c r="I85" s="136">
        <v>36</v>
      </c>
      <c r="J85" s="136">
        <v>170202</v>
      </c>
      <c r="K85" s="143">
        <v>6273</v>
      </c>
      <c r="L85" s="140"/>
    </row>
    <row r="86" spans="1:12" s="6" customFormat="1" ht="25.5" customHeight="1" x14ac:dyDescent="0.25">
      <c r="A86" s="18"/>
      <c r="B86" s="137" t="s">
        <v>220</v>
      </c>
      <c r="C86" s="134">
        <v>42490</v>
      </c>
      <c r="D86" s="135"/>
      <c r="E86" s="135" t="s">
        <v>47</v>
      </c>
      <c r="F86" s="139">
        <v>6363636</v>
      </c>
      <c r="G86" s="139">
        <v>1414144</v>
      </c>
      <c r="H86" s="133">
        <f t="shared" si="1"/>
        <v>4949492</v>
      </c>
      <c r="I86" s="136">
        <v>36</v>
      </c>
      <c r="J86" s="136">
        <v>176768</v>
      </c>
      <c r="K86" s="143">
        <v>6423</v>
      </c>
      <c r="L86" s="141"/>
    </row>
    <row r="87" spans="1:12" s="6" customFormat="1" ht="25.5" customHeight="1" x14ac:dyDescent="0.25">
      <c r="A87" s="18"/>
      <c r="B87" s="137" t="s">
        <v>221</v>
      </c>
      <c r="C87" s="134">
        <v>42490</v>
      </c>
      <c r="D87" s="135"/>
      <c r="E87" s="135" t="s">
        <v>48</v>
      </c>
      <c r="F87" s="139">
        <v>6636364</v>
      </c>
      <c r="G87" s="139">
        <v>2212120</v>
      </c>
      <c r="H87" s="133">
        <f t="shared" si="1"/>
        <v>4424244</v>
      </c>
      <c r="I87" s="136">
        <v>24</v>
      </c>
      <c r="J87" s="136">
        <v>276515</v>
      </c>
      <c r="K87" s="143">
        <v>6423</v>
      </c>
      <c r="L87" s="141"/>
    </row>
    <row r="88" spans="1:12" s="6" customFormat="1" ht="23.25" customHeight="1" x14ac:dyDescent="0.25">
      <c r="A88" s="18"/>
      <c r="B88" s="137" t="s">
        <v>222</v>
      </c>
      <c r="C88" s="134">
        <v>42490</v>
      </c>
      <c r="D88" s="135"/>
      <c r="E88" s="135" t="s">
        <v>49</v>
      </c>
      <c r="F88" s="139">
        <v>18600000</v>
      </c>
      <c r="G88" s="139">
        <v>4133336</v>
      </c>
      <c r="H88" s="133">
        <f t="shared" si="1"/>
        <v>14466664</v>
      </c>
      <c r="I88" s="136">
        <v>36</v>
      </c>
      <c r="J88" s="136">
        <v>516667</v>
      </c>
      <c r="K88" s="143">
        <v>6273</v>
      </c>
      <c r="L88" s="141"/>
    </row>
    <row r="89" spans="1:12" s="16" customFormat="1" ht="23.25" customHeight="1" x14ac:dyDescent="0.25">
      <c r="A89" s="19"/>
      <c r="B89" s="137" t="s">
        <v>223</v>
      </c>
      <c r="C89" s="134">
        <v>42521</v>
      </c>
      <c r="D89" s="135"/>
      <c r="E89" s="135" t="s">
        <v>16</v>
      </c>
      <c r="F89" s="139">
        <v>33187270</v>
      </c>
      <c r="G89" s="139">
        <v>6453076</v>
      </c>
      <c r="H89" s="133">
        <f t="shared" si="1"/>
        <v>26734194</v>
      </c>
      <c r="I89" s="136">
        <v>36</v>
      </c>
      <c r="J89" s="136">
        <v>921868</v>
      </c>
      <c r="K89" s="143">
        <v>6273</v>
      </c>
    </row>
    <row r="90" spans="1:12" s="16" customFormat="1" ht="25.5" customHeight="1" x14ac:dyDescent="0.25">
      <c r="A90" s="19"/>
      <c r="B90" s="137" t="s">
        <v>224</v>
      </c>
      <c r="C90" s="134">
        <v>42551</v>
      </c>
      <c r="D90" s="135"/>
      <c r="E90" s="135" t="s">
        <v>51</v>
      </c>
      <c r="F90" s="139">
        <v>1620000</v>
      </c>
      <c r="G90" s="139">
        <v>810000</v>
      </c>
      <c r="H90" s="133">
        <f t="shared" si="1"/>
        <v>810000</v>
      </c>
      <c r="I90" s="136">
        <v>12</v>
      </c>
      <c r="J90" s="136">
        <v>135000</v>
      </c>
      <c r="K90" s="143">
        <v>6273</v>
      </c>
    </row>
    <row r="91" spans="1:12" s="6" customFormat="1" ht="25.5" customHeight="1" x14ac:dyDescent="0.25">
      <c r="A91" s="18"/>
      <c r="B91" s="137" t="s">
        <v>225</v>
      </c>
      <c r="C91" s="134">
        <v>42551</v>
      </c>
      <c r="D91" s="135"/>
      <c r="E91" s="135" t="s">
        <v>52</v>
      </c>
      <c r="F91" s="139">
        <v>1400000</v>
      </c>
      <c r="G91" s="139">
        <v>349998</v>
      </c>
      <c r="H91" s="133">
        <f t="shared" si="1"/>
        <v>1050002</v>
      </c>
      <c r="I91" s="136">
        <v>24</v>
      </c>
      <c r="J91" s="136">
        <v>58333</v>
      </c>
      <c r="K91" s="143">
        <v>6273</v>
      </c>
    </row>
    <row r="92" spans="1:12" s="6" customFormat="1" ht="25.5" customHeight="1" x14ac:dyDescent="0.25">
      <c r="A92" s="18"/>
      <c r="B92" s="137" t="s">
        <v>226</v>
      </c>
      <c r="C92" s="134">
        <v>42551</v>
      </c>
      <c r="D92" s="135"/>
      <c r="E92" s="135" t="s">
        <v>53</v>
      </c>
      <c r="F92" s="139">
        <v>15500000</v>
      </c>
      <c r="G92" s="139">
        <v>2583336</v>
      </c>
      <c r="H92" s="133">
        <f t="shared" si="1"/>
        <v>12916664</v>
      </c>
      <c r="I92" s="136">
        <v>36</v>
      </c>
      <c r="J92" s="136">
        <v>430556</v>
      </c>
      <c r="K92" s="143">
        <v>6273</v>
      </c>
    </row>
    <row r="93" spans="1:12" s="16" customFormat="1" ht="25.5" customHeight="1" x14ac:dyDescent="0.25">
      <c r="A93" s="19"/>
      <c r="B93" s="137" t="s">
        <v>227</v>
      </c>
      <c r="C93" s="134">
        <v>42551</v>
      </c>
      <c r="D93" s="135"/>
      <c r="E93" s="135" t="s">
        <v>54</v>
      </c>
      <c r="F93" s="139">
        <v>2200000</v>
      </c>
      <c r="G93" s="139">
        <v>550002</v>
      </c>
      <c r="H93" s="133">
        <f t="shared" si="1"/>
        <v>1649998</v>
      </c>
      <c r="I93" s="136">
        <v>24</v>
      </c>
      <c r="J93" s="136">
        <v>91667</v>
      </c>
      <c r="K93" s="143">
        <v>6273</v>
      </c>
    </row>
    <row r="94" spans="1:12" s="6" customFormat="1" ht="25.5" customHeight="1" x14ac:dyDescent="0.25">
      <c r="A94" s="18"/>
      <c r="B94" s="137" t="s">
        <v>228</v>
      </c>
      <c r="C94" s="134">
        <v>42551</v>
      </c>
      <c r="D94" s="135"/>
      <c r="E94" s="135" t="s">
        <v>55</v>
      </c>
      <c r="F94" s="139">
        <v>1980000</v>
      </c>
      <c r="G94" s="139">
        <v>990000</v>
      </c>
      <c r="H94" s="133">
        <f t="shared" si="1"/>
        <v>990000</v>
      </c>
      <c r="I94" s="136">
        <v>12</v>
      </c>
      <c r="J94" s="136">
        <v>165000</v>
      </c>
      <c r="K94" s="143">
        <v>6273</v>
      </c>
    </row>
    <row r="95" spans="1:12" s="6" customFormat="1" ht="25.5" customHeight="1" x14ac:dyDescent="0.25">
      <c r="A95" s="18"/>
      <c r="B95" s="137" t="s">
        <v>229</v>
      </c>
      <c r="C95" s="134">
        <v>42551</v>
      </c>
      <c r="D95" s="135"/>
      <c r="E95" s="135" t="s">
        <v>56</v>
      </c>
      <c r="F95" s="139">
        <v>9900000</v>
      </c>
      <c r="G95" s="139">
        <v>1650000</v>
      </c>
      <c r="H95" s="133">
        <f t="shared" si="1"/>
        <v>8250000</v>
      </c>
      <c r="I95" s="136">
        <v>36</v>
      </c>
      <c r="J95" s="136">
        <v>275000</v>
      </c>
      <c r="K95" s="143">
        <v>6273</v>
      </c>
    </row>
    <row r="96" spans="1:12" s="16" customFormat="1" ht="25.5" customHeight="1" x14ac:dyDescent="0.25">
      <c r="A96" s="19"/>
      <c r="B96" s="137" t="s">
        <v>230</v>
      </c>
      <c r="C96" s="134">
        <v>42551</v>
      </c>
      <c r="D96" s="135"/>
      <c r="E96" s="135" t="s">
        <v>57</v>
      </c>
      <c r="F96" s="139">
        <v>6500000</v>
      </c>
      <c r="G96" s="139">
        <v>1083336</v>
      </c>
      <c r="H96" s="133">
        <f t="shared" si="1"/>
        <v>5416664</v>
      </c>
      <c r="I96" s="136">
        <v>36</v>
      </c>
      <c r="J96" s="136">
        <v>180556</v>
      </c>
      <c r="K96" s="143">
        <v>6273</v>
      </c>
    </row>
    <row r="97" spans="1:11" s="6" customFormat="1" ht="25.5" customHeight="1" x14ac:dyDescent="0.25">
      <c r="A97" s="18"/>
      <c r="B97" s="137" t="s">
        <v>231</v>
      </c>
      <c r="C97" s="134">
        <v>42551</v>
      </c>
      <c r="D97" s="135"/>
      <c r="E97" s="135" t="s">
        <v>58</v>
      </c>
      <c r="F97" s="139">
        <v>4000000</v>
      </c>
      <c r="G97" s="139">
        <v>1000002</v>
      </c>
      <c r="H97" s="133">
        <f t="shared" si="1"/>
        <v>2999998</v>
      </c>
      <c r="I97" s="136">
        <v>24</v>
      </c>
      <c r="J97" s="136">
        <v>166667</v>
      </c>
      <c r="K97" s="143">
        <v>6273</v>
      </c>
    </row>
    <row r="98" spans="1:11" s="6" customFormat="1" ht="25.5" customHeight="1" x14ac:dyDescent="0.25">
      <c r="A98" s="18"/>
      <c r="B98" s="137" t="s">
        <v>232</v>
      </c>
      <c r="C98" s="134">
        <v>42551</v>
      </c>
      <c r="D98" s="135"/>
      <c r="E98" s="135" t="s">
        <v>59</v>
      </c>
      <c r="F98" s="139">
        <v>8200000</v>
      </c>
      <c r="G98" s="139">
        <v>1366668</v>
      </c>
      <c r="H98" s="133">
        <f t="shared" si="1"/>
        <v>6833332</v>
      </c>
      <c r="I98" s="136">
        <v>36</v>
      </c>
      <c r="J98" s="136">
        <v>227778</v>
      </c>
      <c r="K98" s="143">
        <v>6273</v>
      </c>
    </row>
    <row r="99" spans="1:11" s="6" customFormat="1" ht="25.5" customHeight="1" x14ac:dyDescent="0.25">
      <c r="A99" s="18"/>
      <c r="B99" s="137" t="s">
        <v>233</v>
      </c>
      <c r="C99" s="134">
        <v>42551</v>
      </c>
      <c r="D99" s="135"/>
      <c r="E99" s="135" t="s">
        <v>60</v>
      </c>
      <c r="F99" s="139">
        <v>14800000</v>
      </c>
      <c r="G99" s="139">
        <v>2466666</v>
      </c>
      <c r="H99" s="133">
        <f t="shared" si="1"/>
        <v>12333334</v>
      </c>
      <c r="I99" s="136">
        <v>36</v>
      </c>
      <c r="J99" s="136">
        <v>411111</v>
      </c>
      <c r="K99" s="143">
        <v>6273</v>
      </c>
    </row>
    <row r="100" spans="1:11" s="6" customFormat="1" ht="25.5" customHeight="1" x14ac:dyDescent="0.25">
      <c r="A100" s="18"/>
      <c r="B100" s="137" t="s">
        <v>234</v>
      </c>
      <c r="C100" s="134">
        <v>42551</v>
      </c>
      <c r="D100" s="135"/>
      <c r="E100" s="135" t="s">
        <v>61</v>
      </c>
      <c r="F100" s="139">
        <v>8000000</v>
      </c>
      <c r="G100" s="139">
        <v>1333332</v>
      </c>
      <c r="H100" s="133">
        <f t="shared" si="1"/>
        <v>6666668</v>
      </c>
      <c r="I100" s="136">
        <v>36</v>
      </c>
      <c r="J100" s="136">
        <v>222222</v>
      </c>
      <c r="K100" s="143">
        <v>6273</v>
      </c>
    </row>
    <row r="101" spans="1:11" s="6" customFormat="1" ht="25.5" customHeight="1" x14ac:dyDescent="0.25">
      <c r="A101" s="18"/>
      <c r="B101" s="137" t="s">
        <v>235</v>
      </c>
      <c r="C101" s="134">
        <v>42551</v>
      </c>
      <c r="D101" s="135"/>
      <c r="E101" s="135" t="s">
        <v>62</v>
      </c>
      <c r="F101" s="139">
        <v>7600000</v>
      </c>
      <c r="G101" s="139">
        <v>1266666</v>
      </c>
      <c r="H101" s="133">
        <f t="shared" si="1"/>
        <v>6333334</v>
      </c>
      <c r="I101" s="136">
        <v>36</v>
      </c>
      <c r="J101" s="136">
        <v>211111</v>
      </c>
      <c r="K101" s="143">
        <v>6273</v>
      </c>
    </row>
    <row r="102" spans="1:11" s="6" customFormat="1" ht="25.5" customHeight="1" x14ac:dyDescent="0.25">
      <c r="A102" s="18"/>
      <c r="B102" s="137" t="s">
        <v>236</v>
      </c>
      <c r="C102" s="134">
        <v>42551</v>
      </c>
      <c r="D102" s="135"/>
      <c r="E102" s="135" t="s">
        <v>63</v>
      </c>
      <c r="F102" s="139">
        <v>4400000</v>
      </c>
      <c r="G102" s="139">
        <v>1099998</v>
      </c>
      <c r="H102" s="133">
        <f t="shared" si="1"/>
        <v>3300002</v>
      </c>
      <c r="I102" s="136">
        <v>24</v>
      </c>
      <c r="J102" s="136">
        <v>183333</v>
      </c>
      <c r="K102" s="143">
        <v>6273</v>
      </c>
    </row>
    <row r="103" spans="1:11" s="6" customFormat="1" ht="25.5" customHeight="1" x14ac:dyDescent="0.25">
      <c r="A103" s="18"/>
      <c r="B103" s="137" t="s">
        <v>237</v>
      </c>
      <c r="C103" s="134">
        <v>42551</v>
      </c>
      <c r="D103" s="135"/>
      <c r="E103" s="135" t="s">
        <v>64</v>
      </c>
      <c r="F103" s="139">
        <v>3960000</v>
      </c>
      <c r="G103" s="139">
        <v>1980000</v>
      </c>
      <c r="H103" s="133">
        <f t="shared" si="1"/>
        <v>1980000</v>
      </c>
      <c r="I103" s="136">
        <v>12</v>
      </c>
      <c r="J103" s="136">
        <v>330000</v>
      </c>
      <c r="K103" s="143">
        <v>6273</v>
      </c>
    </row>
    <row r="104" spans="1:11" s="6" customFormat="1" ht="25.5" customHeight="1" x14ac:dyDescent="0.25">
      <c r="A104" s="18"/>
      <c r="B104" s="137" t="s">
        <v>238</v>
      </c>
      <c r="C104" s="134">
        <v>42551</v>
      </c>
      <c r="D104" s="135"/>
      <c r="E104" s="135" t="s">
        <v>65</v>
      </c>
      <c r="F104" s="139">
        <v>1000000</v>
      </c>
      <c r="G104" s="139">
        <v>499998</v>
      </c>
      <c r="H104" s="133">
        <f t="shared" si="1"/>
        <v>500002</v>
      </c>
      <c r="I104" s="136">
        <v>12</v>
      </c>
      <c r="J104" s="136">
        <v>83333</v>
      </c>
      <c r="K104" s="143">
        <v>6273</v>
      </c>
    </row>
    <row r="105" spans="1:11" s="16" customFormat="1" ht="25.5" customHeight="1" x14ac:dyDescent="0.25">
      <c r="A105" s="19"/>
      <c r="B105" s="137" t="s">
        <v>239</v>
      </c>
      <c r="C105" s="134">
        <v>42551</v>
      </c>
      <c r="D105" s="135"/>
      <c r="E105" s="135" t="s">
        <v>66</v>
      </c>
      <c r="F105" s="139">
        <v>18800000</v>
      </c>
      <c r="G105" s="139">
        <v>3133332</v>
      </c>
      <c r="H105" s="133">
        <f t="shared" si="1"/>
        <v>15666668</v>
      </c>
      <c r="I105" s="136">
        <v>36</v>
      </c>
      <c r="J105" s="136">
        <v>522222</v>
      </c>
      <c r="K105" s="143">
        <v>6273</v>
      </c>
    </row>
    <row r="106" spans="1:11" s="6" customFormat="1" ht="25.5" customHeight="1" x14ac:dyDescent="0.25">
      <c r="A106" s="18"/>
      <c r="B106" s="137" t="s">
        <v>240</v>
      </c>
      <c r="C106" s="134">
        <v>42551</v>
      </c>
      <c r="D106" s="135"/>
      <c r="E106" s="135" t="s">
        <v>67</v>
      </c>
      <c r="F106" s="139">
        <v>23600000</v>
      </c>
      <c r="G106" s="139">
        <v>3933336</v>
      </c>
      <c r="H106" s="133">
        <f t="shared" si="1"/>
        <v>19666664</v>
      </c>
      <c r="I106" s="136">
        <v>36</v>
      </c>
      <c r="J106" s="136">
        <v>655556</v>
      </c>
      <c r="K106" s="143">
        <v>6273</v>
      </c>
    </row>
    <row r="107" spans="1:11" s="6" customFormat="1" ht="25.5" customHeight="1" x14ac:dyDescent="0.25">
      <c r="A107" s="18"/>
      <c r="B107" s="137" t="s">
        <v>241</v>
      </c>
      <c r="C107" s="134">
        <v>42551</v>
      </c>
      <c r="D107" s="135"/>
      <c r="E107" s="135" t="s">
        <v>68</v>
      </c>
      <c r="F107" s="139">
        <v>900000</v>
      </c>
      <c r="G107" s="139">
        <v>450000</v>
      </c>
      <c r="H107" s="133">
        <f t="shared" si="1"/>
        <v>450000</v>
      </c>
      <c r="I107" s="136">
        <v>12</v>
      </c>
      <c r="J107" s="136">
        <v>75000</v>
      </c>
      <c r="K107" s="143">
        <v>6273</v>
      </c>
    </row>
    <row r="108" spans="1:11" s="16" customFormat="1" ht="25.5" customHeight="1" x14ac:dyDescent="0.25">
      <c r="A108" s="19"/>
      <c r="B108" s="192" t="s">
        <v>242</v>
      </c>
      <c r="C108" s="21">
        <v>42551</v>
      </c>
      <c r="D108" s="22"/>
      <c r="E108" s="22" t="s">
        <v>69</v>
      </c>
      <c r="F108" s="196">
        <v>4800000</v>
      </c>
      <c r="G108" s="196">
        <v>1200000</v>
      </c>
      <c r="H108" s="217">
        <f t="shared" si="1"/>
        <v>3600000</v>
      </c>
      <c r="I108" s="197">
        <v>24</v>
      </c>
      <c r="J108" s="197">
        <v>200000</v>
      </c>
      <c r="K108" s="156">
        <v>6273</v>
      </c>
    </row>
    <row r="109" spans="1:11" s="16" customFormat="1" ht="25.5" customHeight="1" x14ac:dyDescent="0.25">
      <c r="A109" s="19"/>
      <c r="B109" s="137" t="s">
        <v>243</v>
      </c>
      <c r="C109" s="134">
        <v>42613</v>
      </c>
      <c r="D109" s="135"/>
      <c r="E109" s="135" t="s">
        <v>15</v>
      </c>
      <c r="F109" s="139">
        <v>5324000</v>
      </c>
      <c r="G109" s="139">
        <v>591556</v>
      </c>
      <c r="H109" s="133">
        <f t="shared" si="1"/>
        <v>4732444</v>
      </c>
      <c r="I109" s="136">
        <v>36</v>
      </c>
      <c r="J109" s="136">
        <v>147889</v>
      </c>
      <c r="K109" s="144">
        <v>6423</v>
      </c>
    </row>
    <row r="110" spans="1:11" s="6" customFormat="1" ht="25.5" customHeight="1" x14ac:dyDescent="0.25">
      <c r="A110" s="18"/>
      <c r="B110" s="137" t="s">
        <v>244</v>
      </c>
      <c r="C110" s="134">
        <v>42613</v>
      </c>
      <c r="D110" s="135"/>
      <c r="E110" s="135" t="s">
        <v>70</v>
      </c>
      <c r="F110" s="139">
        <v>8172727</v>
      </c>
      <c r="G110" s="139">
        <v>908080</v>
      </c>
      <c r="H110" s="133">
        <f t="shared" si="1"/>
        <v>7264647</v>
      </c>
      <c r="I110" s="136">
        <v>36</v>
      </c>
      <c r="J110" s="136">
        <v>227020</v>
      </c>
      <c r="K110" s="144">
        <v>6423</v>
      </c>
    </row>
    <row r="111" spans="1:11" s="16" customFormat="1" ht="25.5" customHeight="1" x14ac:dyDescent="0.25">
      <c r="A111" s="19"/>
      <c r="B111" s="137" t="s">
        <v>245</v>
      </c>
      <c r="C111" s="134">
        <v>42643</v>
      </c>
      <c r="D111" s="135"/>
      <c r="E111" s="135" t="s">
        <v>71</v>
      </c>
      <c r="F111" s="139">
        <v>10772727</v>
      </c>
      <c r="G111" s="139">
        <v>897726</v>
      </c>
      <c r="H111" s="133">
        <f t="shared" si="1"/>
        <v>9875001</v>
      </c>
      <c r="I111" s="136">
        <v>36</v>
      </c>
      <c r="J111" s="136">
        <v>299242</v>
      </c>
      <c r="K111" s="144">
        <v>6423</v>
      </c>
    </row>
    <row r="112" spans="1:11" s="6" customFormat="1" ht="25.5" customHeight="1" x14ac:dyDescent="0.25">
      <c r="A112" s="18"/>
      <c r="B112" s="137" t="s">
        <v>246</v>
      </c>
      <c r="C112" s="134">
        <v>42643</v>
      </c>
      <c r="D112" s="135"/>
      <c r="E112" s="135" t="s">
        <v>72</v>
      </c>
      <c r="F112" s="139">
        <v>1090909</v>
      </c>
      <c r="G112" s="139">
        <v>90909</v>
      </c>
      <c r="H112" s="133">
        <f t="shared" si="1"/>
        <v>1000000</v>
      </c>
      <c r="I112" s="136">
        <v>36</v>
      </c>
      <c r="J112" s="136">
        <v>30303</v>
      </c>
      <c r="K112" s="144">
        <v>6423</v>
      </c>
    </row>
    <row r="113" spans="1:11" s="6" customFormat="1" ht="25.5" customHeight="1" x14ac:dyDescent="0.25">
      <c r="A113" s="18"/>
      <c r="B113" s="137" t="s">
        <v>247</v>
      </c>
      <c r="C113" s="134">
        <v>42643</v>
      </c>
      <c r="D113" s="135"/>
      <c r="E113" s="135" t="s">
        <v>73</v>
      </c>
      <c r="F113" s="139">
        <v>1181818</v>
      </c>
      <c r="G113" s="139">
        <v>283455</v>
      </c>
      <c r="H113" s="133">
        <f t="shared" si="1"/>
        <v>898363</v>
      </c>
      <c r="I113" s="136">
        <v>12</v>
      </c>
      <c r="J113" s="136">
        <v>94485</v>
      </c>
      <c r="K113" s="143">
        <v>6273</v>
      </c>
    </row>
    <row r="114" spans="1:11" s="6" customFormat="1" ht="25.5" customHeight="1" x14ac:dyDescent="0.25">
      <c r="A114" s="18"/>
      <c r="B114" s="137" t="s">
        <v>248</v>
      </c>
      <c r="C114" s="134">
        <v>42643</v>
      </c>
      <c r="D114" s="135"/>
      <c r="E114" s="135" t="s">
        <v>74</v>
      </c>
      <c r="F114" s="139">
        <v>681818</v>
      </c>
      <c r="G114" s="139">
        <v>170454</v>
      </c>
      <c r="H114" s="133">
        <f t="shared" si="1"/>
        <v>511364</v>
      </c>
      <c r="I114" s="136">
        <v>12</v>
      </c>
      <c r="J114" s="136">
        <v>56818</v>
      </c>
      <c r="K114" s="143">
        <v>6273</v>
      </c>
    </row>
    <row r="115" spans="1:11" s="16" customFormat="1" ht="25.5" customHeight="1" x14ac:dyDescent="0.25">
      <c r="A115" s="19"/>
      <c r="B115" s="137" t="s">
        <v>249</v>
      </c>
      <c r="C115" s="134">
        <v>42643</v>
      </c>
      <c r="D115" s="135"/>
      <c r="E115" s="135" t="s">
        <v>75</v>
      </c>
      <c r="F115" s="139">
        <v>6600000</v>
      </c>
      <c r="G115" s="139">
        <v>825000</v>
      </c>
      <c r="H115" s="133">
        <f t="shared" si="1"/>
        <v>5775000</v>
      </c>
      <c r="I115" s="136">
        <v>24</v>
      </c>
      <c r="J115" s="136">
        <v>275000</v>
      </c>
      <c r="K115" s="143">
        <v>6273</v>
      </c>
    </row>
    <row r="116" spans="1:11" s="6" customFormat="1" ht="25.5" customHeight="1" x14ac:dyDescent="0.25">
      <c r="A116" s="18"/>
      <c r="B116" s="137" t="s">
        <v>250</v>
      </c>
      <c r="C116" s="134">
        <v>42643</v>
      </c>
      <c r="D116" s="135"/>
      <c r="E116" s="135" t="s">
        <v>76</v>
      </c>
      <c r="F116" s="139">
        <v>780000</v>
      </c>
      <c r="G116" s="139">
        <v>195000</v>
      </c>
      <c r="H116" s="133">
        <f t="shared" si="1"/>
        <v>585000</v>
      </c>
      <c r="I116" s="136">
        <v>12</v>
      </c>
      <c r="J116" s="136">
        <v>65000</v>
      </c>
      <c r="K116" s="143">
        <v>6273</v>
      </c>
    </row>
    <row r="117" spans="1:11" s="6" customFormat="1" ht="25.5" customHeight="1" x14ac:dyDescent="0.25">
      <c r="A117" s="18"/>
      <c r="B117" s="137" t="s">
        <v>251</v>
      </c>
      <c r="C117" s="134">
        <v>42643</v>
      </c>
      <c r="D117" s="135"/>
      <c r="E117" s="135" t="s">
        <v>77</v>
      </c>
      <c r="F117" s="139">
        <v>1200000</v>
      </c>
      <c r="G117" s="139">
        <v>300000</v>
      </c>
      <c r="H117" s="133">
        <f t="shared" si="1"/>
        <v>900000</v>
      </c>
      <c r="I117" s="136">
        <v>12</v>
      </c>
      <c r="J117" s="136">
        <v>100000</v>
      </c>
      <c r="K117" s="143">
        <v>6273</v>
      </c>
    </row>
    <row r="118" spans="1:11" s="16" customFormat="1" ht="25.5" customHeight="1" x14ac:dyDescent="0.25">
      <c r="A118" s="19"/>
      <c r="B118" s="137" t="s">
        <v>252</v>
      </c>
      <c r="C118" s="134">
        <v>42643</v>
      </c>
      <c r="D118" s="135"/>
      <c r="E118" s="135" t="s">
        <v>78</v>
      </c>
      <c r="F118" s="139">
        <v>1700000</v>
      </c>
      <c r="G118" s="139">
        <v>425001</v>
      </c>
      <c r="H118" s="133">
        <f t="shared" si="1"/>
        <v>1274999</v>
      </c>
      <c r="I118" s="136">
        <v>12</v>
      </c>
      <c r="J118" s="136">
        <v>141667</v>
      </c>
      <c r="K118" s="143">
        <v>6273</v>
      </c>
    </row>
    <row r="119" spans="1:11" s="6" customFormat="1" ht="25.5" customHeight="1" x14ac:dyDescent="0.25">
      <c r="A119" s="18"/>
      <c r="B119" s="137" t="s">
        <v>253</v>
      </c>
      <c r="C119" s="134">
        <v>42643</v>
      </c>
      <c r="D119" s="135"/>
      <c r="E119" s="135" t="s">
        <v>79</v>
      </c>
      <c r="F119" s="139">
        <v>900000</v>
      </c>
      <c r="G119" s="139">
        <v>225000</v>
      </c>
      <c r="H119" s="133">
        <f t="shared" si="1"/>
        <v>675000</v>
      </c>
      <c r="I119" s="136">
        <v>12</v>
      </c>
      <c r="J119" s="136">
        <v>75000</v>
      </c>
      <c r="K119" s="143">
        <v>6273</v>
      </c>
    </row>
    <row r="120" spans="1:11" s="6" customFormat="1" ht="25.5" customHeight="1" x14ac:dyDescent="0.25">
      <c r="A120" s="18"/>
      <c r="B120" s="137" t="s">
        <v>254</v>
      </c>
      <c r="C120" s="134">
        <v>42643</v>
      </c>
      <c r="D120" s="135"/>
      <c r="E120" s="135" t="s">
        <v>80</v>
      </c>
      <c r="F120" s="139">
        <v>1500000</v>
      </c>
      <c r="G120" s="139">
        <v>187500</v>
      </c>
      <c r="H120" s="133">
        <f t="shared" si="1"/>
        <v>1312500</v>
      </c>
      <c r="I120" s="136">
        <v>24</v>
      </c>
      <c r="J120" s="136">
        <v>62500</v>
      </c>
      <c r="K120" s="143">
        <v>6273</v>
      </c>
    </row>
    <row r="121" spans="1:11" s="6" customFormat="1" ht="25.5" customHeight="1" x14ac:dyDescent="0.25">
      <c r="A121" s="18"/>
      <c r="B121" s="137" t="s">
        <v>255</v>
      </c>
      <c r="C121" s="134">
        <v>42643</v>
      </c>
      <c r="D121" s="135"/>
      <c r="E121" s="135" t="s">
        <v>81</v>
      </c>
      <c r="F121" s="139">
        <v>1445455</v>
      </c>
      <c r="G121" s="139">
        <v>180681</v>
      </c>
      <c r="H121" s="133">
        <f t="shared" si="1"/>
        <v>1264774</v>
      </c>
      <c r="I121" s="136">
        <v>24</v>
      </c>
      <c r="J121" s="136">
        <v>60227</v>
      </c>
      <c r="K121" s="143">
        <v>6273</v>
      </c>
    </row>
    <row r="122" spans="1:11" s="17" customFormat="1" ht="24" customHeight="1" x14ac:dyDescent="0.25">
      <c r="A122" s="20"/>
      <c r="B122" s="137" t="s">
        <v>269</v>
      </c>
      <c r="C122" s="134">
        <v>42643</v>
      </c>
      <c r="D122" s="135"/>
      <c r="E122" s="135" t="s">
        <v>82</v>
      </c>
      <c r="F122" s="139">
        <v>7118182</v>
      </c>
      <c r="G122" s="139">
        <v>593181</v>
      </c>
      <c r="H122" s="133">
        <f t="shared" si="1"/>
        <v>6525001</v>
      </c>
      <c r="I122" s="129">
        <v>36</v>
      </c>
      <c r="J122" s="129">
        <v>197727</v>
      </c>
      <c r="K122" s="144">
        <v>6423</v>
      </c>
    </row>
    <row r="123" spans="1:11" ht="24" customHeight="1" x14ac:dyDescent="0.25">
      <c r="B123" s="137" t="s">
        <v>270</v>
      </c>
      <c r="C123" s="134">
        <v>42643</v>
      </c>
      <c r="D123" s="135"/>
      <c r="E123" s="135" t="s">
        <v>83</v>
      </c>
      <c r="F123" s="139">
        <v>4954545</v>
      </c>
      <c r="G123" s="139">
        <v>412878</v>
      </c>
      <c r="H123" s="133">
        <f t="shared" si="1"/>
        <v>4541667</v>
      </c>
      <c r="I123" s="129">
        <v>36</v>
      </c>
      <c r="J123" s="129">
        <v>137626</v>
      </c>
      <c r="K123" s="143">
        <v>6273</v>
      </c>
    </row>
    <row r="124" spans="1:11" ht="24" customHeight="1" x14ac:dyDescent="0.25">
      <c r="B124" s="137" t="s">
        <v>271</v>
      </c>
      <c r="C124" s="134">
        <v>42690</v>
      </c>
      <c r="D124" s="135"/>
      <c r="E124" s="135" t="s">
        <v>199</v>
      </c>
      <c r="F124" s="139">
        <v>36533058</v>
      </c>
      <c r="G124" s="139">
        <v>3044421</v>
      </c>
      <c r="H124" s="133">
        <f t="shared" si="1"/>
        <v>33488637</v>
      </c>
      <c r="I124" s="129">
        <v>12</v>
      </c>
      <c r="J124" s="129">
        <v>3044421</v>
      </c>
      <c r="K124" s="144">
        <v>2412</v>
      </c>
    </row>
    <row r="125" spans="1:11" ht="24" customHeight="1" x14ac:dyDescent="0.25">
      <c r="B125" s="137" t="s">
        <v>272</v>
      </c>
      <c r="C125" s="134">
        <v>42704</v>
      </c>
      <c r="D125" s="135"/>
      <c r="E125" s="135" t="s">
        <v>84</v>
      </c>
      <c r="F125" s="139">
        <v>2636364</v>
      </c>
      <c r="G125" s="139">
        <v>109848</v>
      </c>
      <c r="H125" s="133">
        <f t="shared" si="1"/>
        <v>2526516</v>
      </c>
      <c r="I125" s="129">
        <v>24</v>
      </c>
      <c r="J125" s="129">
        <v>109848</v>
      </c>
      <c r="K125" s="144">
        <v>6423</v>
      </c>
    </row>
    <row r="126" spans="1:11" s="17" customFormat="1" ht="24" customHeight="1" x14ac:dyDescent="0.25">
      <c r="B126" s="137" t="s">
        <v>273</v>
      </c>
      <c r="C126" s="134">
        <v>42735</v>
      </c>
      <c r="D126" s="135"/>
      <c r="E126" s="135" t="s">
        <v>85</v>
      </c>
      <c r="F126" s="139">
        <v>11800002</v>
      </c>
      <c r="G126" s="139"/>
      <c r="H126" s="133">
        <f t="shared" si="1"/>
        <v>11800002</v>
      </c>
      <c r="I126" s="129">
        <v>24</v>
      </c>
      <c r="J126" s="129"/>
      <c r="K126" s="144">
        <v>6423</v>
      </c>
    </row>
    <row r="127" spans="1:11" ht="24" customHeight="1" x14ac:dyDescent="0.25">
      <c r="B127" s="137" t="s">
        <v>274</v>
      </c>
      <c r="C127" s="134">
        <v>42735</v>
      </c>
      <c r="D127" s="135"/>
      <c r="E127" s="135" t="s">
        <v>86</v>
      </c>
      <c r="F127" s="139">
        <v>7500000</v>
      </c>
      <c r="G127" s="139"/>
      <c r="H127" s="133">
        <f t="shared" si="1"/>
        <v>7500000</v>
      </c>
      <c r="I127" s="129">
        <v>24</v>
      </c>
      <c r="J127" s="129"/>
      <c r="K127" s="143">
        <v>6273</v>
      </c>
    </row>
    <row r="128" spans="1:11" ht="24" customHeight="1" x14ac:dyDescent="0.25">
      <c r="B128" s="137" t="s">
        <v>275</v>
      </c>
      <c r="C128" s="134">
        <v>42735</v>
      </c>
      <c r="D128" s="135"/>
      <c r="E128" s="135" t="s">
        <v>87</v>
      </c>
      <c r="F128" s="139">
        <v>2500000</v>
      </c>
      <c r="G128" s="139"/>
      <c r="H128" s="133">
        <f t="shared" si="1"/>
        <v>2500000</v>
      </c>
      <c r="I128" s="129">
        <v>24</v>
      </c>
      <c r="J128" s="129"/>
      <c r="K128" s="143">
        <v>6273</v>
      </c>
    </row>
    <row r="129" spans="1:15" ht="24" customHeight="1" x14ac:dyDescent="0.25">
      <c r="B129" s="137" t="s">
        <v>276</v>
      </c>
      <c r="C129" s="134">
        <v>42735</v>
      </c>
      <c r="D129" s="135"/>
      <c r="E129" s="135" t="s">
        <v>88</v>
      </c>
      <c r="F129" s="139">
        <v>1400000</v>
      </c>
      <c r="G129" s="139"/>
      <c r="H129" s="133">
        <f t="shared" si="1"/>
        <v>1400000</v>
      </c>
      <c r="I129" s="129">
        <v>12</v>
      </c>
      <c r="J129" s="129"/>
      <c r="K129" s="143">
        <v>6273</v>
      </c>
    </row>
    <row r="130" spans="1:15" s="16" customFormat="1" ht="27.75" customHeight="1" x14ac:dyDescent="0.25">
      <c r="A130" s="19"/>
      <c r="B130" s="192"/>
      <c r="C130" s="177">
        <v>42550</v>
      </c>
      <c r="D130" s="22"/>
      <c r="E130" s="211" t="s">
        <v>473</v>
      </c>
      <c r="F130" s="196">
        <v>86000000</v>
      </c>
      <c r="G130" s="196">
        <f>50166662-J130</f>
        <v>42999996</v>
      </c>
      <c r="H130" s="197">
        <f t="shared" si="1"/>
        <v>43000004</v>
      </c>
      <c r="I130" s="182">
        <v>12</v>
      </c>
      <c r="J130" s="197">
        <v>7166666</v>
      </c>
      <c r="K130" s="156">
        <v>6277</v>
      </c>
      <c r="L130" s="156">
        <f>G130-J130-J130</f>
        <v>28666664</v>
      </c>
      <c r="M130" s="183">
        <f t="shared" ref="M130" si="2">J130</f>
        <v>7166666</v>
      </c>
      <c r="O130" s="183"/>
    </row>
    <row r="131" spans="1:15" s="16" customFormat="1" ht="27.75" customHeight="1" x14ac:dyDescent="0.25">
      <c r="A131" s="19"/>
      <c r="B131" s="192"/>
      <c r="C131" s="177">
        <v>42582</v>
      </c>
      <c r="D131" s="22"/>
      <c r="E131" s="211" t="s">
        <v>474</v>
      </c>
      <c r="F131" s="196">
        <v>99600000</v>
      </c>
      <c r="G131" s="196">
        <v>41500000</v>
      </c>
      <c r="H131" s="197">
        <f t="shared" ref="H131:H132" si="3">F131-G131</f>
        <v>58100000</v>
      </c>
      <c r="I131" s="182">
        <v>12</v>
      </c>
      <c r="J131" s="197">
        <v>8300000</v>
      </c>
      <c r="K131" s="156">
        <v>6428</v>
      </c>
      <c r="L131" s="156"/>
      <c r="M131" s="183"/>
      <c r="O131" s="183"/>
    </row>
    <row r="132" spans="1:15" s="16" customFormat="1" ht="27.75" customHeight="1" x14ac:dyDescent="0.25">
      <c r="A132" s="19"/>
      <c r="B132" s="192"/>
      <c r="C132" s="177">
        <v>42607</v>
      </c>
      <c r="D132" s="22"/>
      <c r="E132" s="211" t="s">
        <v>475</v>
      </c>
      <c r="F132" s="196">
        <v>48000000</v>
      </c>
      <c r="G132" s="196">
        <v>20000000</v>
      </c>
      <c r="H132" s="197">
        <f t="shared" si="3"/>
        <v>28000000</v>
      </c>
      <c r="I132" s="182">
        <v>12</v>
      </c>
      <c r="J132" s="197">
        <v>4000000</v>
      </c>
      <c r="K132" s="156">
        <v>6428</v>
      </c>
      <c r="L132" s="156"/>
      <c r="M132" s="183"/>
      <c r="O132" s="183"/>
    </row>
    <row r="133" spans="1:15" s="17" customFormat="1" ht="27.75" customHeight="1" x14ac:dyDescent="0.25">
      <c r="B133" s="230"/>
      <c r="C133" s="204">
        <v>42735</v>
      </c>
      <c r="D133" s="231"/>
      <c r="E133" s="232" t="s">
        <v>476</v>
      </c>
      <c r="F133" s="233">
        <v>9000000</v>
      </c>
      <c r="G133" s="233">
        <v>1500000</v>
      </c>
      <c r="H133" s="234">
        <f t="shared" ref="H133" si="4">F133-G133</f>
        <v>7500000</v>
      </c>
      <c r="I133" s="235">
        <v>12</v>
      </c>
      <c r="J133" s="236">
        <v>1500000</v>
      </c>
      <c r="K133" s="237">
        <v>6277</v>
      </c>
      <c r="L133" s="237"/>
      <c r="N133" s="184"/>
      <c r="O133" s="184"/>
    </row>
    <row r="134" spans="1:15" ht="24" customHeight="1" x14ac:dyDescent="0.25">
      <c r="B134" s="187"/>
      <c r="C134" s="238"/>
      <c r="D134" s="189"/>
      <c r="E134" s="189"/>
      <c r="F134" s="200"/>
      <c r="G134" s="200"/>
      <c r="H134" s="229"/>
      <c r="I134" s="202"/>
      <c r="J134" s="202"/>
      <c r="K134" s="203"/>
    </row>
    <row r="135" spans="1:15" ht="22.5" customHeight="1" x14ac:dyDescent="0.25">
      <c r="B135" s="463" t="s">
        <v>200</v>
      </c>
      <c r="C135" s="463"/>
      <c r="D135" s="463"/>
      <c r="E135" s="463"/>
      <c r="F135" s="138">
        <f>SUM(F17:F134)</f>
        <v>4396808025</v>
      </c>
      <c r="G135" s="138">
        <f t="shared" ref="G135:I135" si="5">SUM(G17:G134)</f>
        <v>3777296207</v>
      </c>
      <c r="H135" s="138">
        <f t="shared" si="5"/>
        <v>619511818</v>
      </c>
      <c r="I135" s="138">
        <f t="shared" si="5"/>
        <v>2772</v>
      </c>
      <c r="J135" s="138">
        <f>SUM(J17:J134)</f>
        <v>334917357</v>
      </c>
      <c r="K135" s="138"/>
    </row>
    <row r="137" spans="1:15" x14ac:dyDescent="0.25">
      <c r="I137" s="459" t="s">
        <v>284</v>
      </c>
      <c r="J137" s="459"/>
      <c r="K137" s="459"/>
    </row>
    <row r="138" spans="1:15" s="130" customFormat="1" x14ac:dyDescent="0.25">
      <c r="C138" s="150" t="s">
        <v>280</v>
      </c>
      <c r="D138" s="150"/>
      <c r="E138" s="150"/>
      <c r="F138" s="150" t="s">
        <v>279</v>
      </c>
      <c r="G138" s="150"/>
      <c r="H138" s="147"/>
      <c r="I138" s="150"/>
      <c r="J138" s="150" t="s">
        <v>278</v>
      </c>
      <c r="K138" s="146"/>
    </row>
    <row r="139" spans="1:15" x14ac:dyDescent="0.25">
      <c r="C139" s="149"/>
      <c r="D139" s="149"/>
      <c r="E139" s="149"/>
      <c r="F139" s="149"/>
      <c r="G139" s="149"/>
      <c r="H139" s="148"/>
      <c r="I139" s="149"/>
      <c r="J139" s="149"/>
    </row>
    <row r="140" spans="1:15" x14ac:dyDescent="0.25">
      <c r="C140" s="149"/>
      <c r="D140" s="149"/>
      <c r="E140" s="149"/>
      <c r="F140" s="149"/>
      <c r="G140" s="149"/>
      <c r="H140" s="148"/>
      <c r="I140" s="149"/>
      <c r="J140" s="149"/>
    </row>
    <row r="141" spans="1:15" x14ac:dyDescent="0.25">
      <c r="C141" s="149"/>
      <c r="D141" s="149"/>
      <c r="E141" s="149"/>
      <c r="F141" s="149"/>
      <c r="G141" s="149"/>
      <c r="H141" s="148"/>
      <c r="I141" s="149"/>
      <c r="J141" s="149"/>
    </row>
    <row r="142" spans="1:15" x14ac:dyDescent="0.25">
      <c r="C142" s="149" t="s">
        <v>281</v>
      </c>
      <c r="D142" s="149"/>
      <c r="E142" s="149"/>
      <c r="F142" s="149" t="s">
        <v>282</v>
      </c>
      <c r="G142" s="149"/>
      <c r="H142" s="148"/>
      <c r="I142" s="149"/>
      <c r="J142" s="149" t="s">
        <v>283</v>
      </c>
    </row>
  </sheetData>
  <mergeCells count="6">
    <mergeCell ref="I137:K137"/>
    <mergeCell ref="D7:K7"/>
    <mergeCell ref="D8:K8"/>
    <mergeCell ref="C11:D11"/>
    <mergeCell ref="C16:D16"/>
    <mergeCell ref="B135:E135"/>
  </mergeCells>
  <pageMargins left="0.25" right="0" top="0.7" bottom="0.5" header="0.5" footer="0.5"/>
  <pageSetup scale="85" orientation="landscape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2"/>
  <sheetViews>
    <sheetView topLeftCell="B58" zoomScaleSheetLayoutView="85" workbookViewId="0">
      <selection activeCell="G77" sqref="G7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94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53" t="s">
        <v>31</v>
      </c>
      <c r="D15" s="454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s="16" customFormat="1" ht="25.5" customHeight="1" x14ac:dyDescent="0.25">
      <c r="A51" s="19"/>
      <c r="B51" s="53"/>
      <c r="C51" s="54">
        <v>42643</v>
      </c>
      <c r="D51" s="55"/>
      <c r="E51" s="55" t="s">
        <v>71</v>
      </c>
      <c r="F51" s="56">
        <v>10772727</v>
      </c>
      <c r="G51" s="24"/>
      <c r="H51" s="24"/>
      <c r="I51" s="24"/>
      <c r="J51" s="24"/>
      <c r="K51" s="24"/>
    </row>
    <row r="52" spans="1:11" s="6" customFormat="1" ht="25.5" customHeight="1" x14ac:dyDescent="0.25">
      <c r="A52" s="18"/>
      <c r="B52" s="27"/>
      <c r="C52" s="49">
        <v>42643</v>
      </c>
      <c r="D52" s="50"/>
      <c r="E52" s="50" t="s">
        <v>72</v>
      </c>
      <c r="F52" s="51">
        <v>1090909</v>
      </c>
      <c r="G52" s="14"/>
      <c r="H52" s="14"/>
      <c r="I52" s="14"/>
      <c r="J52" s="14"/>
      <c r="K52" s="14"/>
    </row>
    <row r="53" spans="1:11" s="6" customFormat="1" ht="25.5" customHeight="1" x14ac:dyDescent="0.25">
      <c r="A53" s="18"/>
      <c r="B53" s="27"/>
      <c r="C53" s="49">
        <v>42643</v>
      </c>
      <c r="D53" s="50"/>
      <c r="E53" s="50" t="s">
        <v>73</v>
      </c>
      <c r="F53" s="51">
        <v>1181818</v>
      </c>
      <c r="G53" s="14"/>
      <c r="H53" s="14"/>
      <c r="I53" s="14"/>
      <c r="J53" s="14"/>
      <c r="K53" s="14"/>
    </row>
    <row r="54" spans="1:11" s="6" customFormat="1" ht="25.5" customHeight="1" x14ac:dyDescent="0.25">
      <c r="A54" s="18"/>
      <c r="B54" s="27"/>
      <c r="C54" s="49">
        <v>42643</v>
      </c>
      <c r="D54" s="50"/>
      <c r="E54" s="50" t="s">
        <v>74</v>
      </c>
      <c r="F54" s="51">
        <v>681818</v>
      </c>
      <c r="G54" s="14"/>
      <c r="H54" s="14"/>
      <c r="I54" s="14"/>
      <c r="J54" s="14"/>
      <c r="K54" s="14"/>
    </row>
    <row r="55" spans="1:11" s="16" customFormat="1" ht="25.5" customHeight="1" x14ac:dyDescent="0.25">
      <c r="A55" s="19"/>
      <c r="B55" s="27"/>
      <c r="C55" s="49">
        <v>42643</v>
      </c>
      <c r="D55" s="50"/>
      <c r="E55" s="50" t="s">
        <v>75</v>
      </c>
      <c r="F55" s="51">
        <v>6600000</v>
      </c>
      <c r="G55" s="22"/>
      <c r="H55" s="24"/>
      <c r="I55" s="24"/>
      <c r="J55" s="24"/>
      <c r="K55" s="24"/>
    </row>
    <row r="56" spans="1:11" s="6" customFormat="1" ht="25.5" customHeight="1" x14ac:dyDescent="0.25">
      <c r="A56" s="18"/>
      <c r="B56" s="27"/>
      <c r="C56" s="49">
        <v>42643</v>
      </c>
      <c r="D56" s="50"/>
      <c r="E56" s="50" t="s">
        <v>76</v>
      </c>
      <c r="F56" s="51">
        <v>780000</v>
      </c>
      <c r="G56" s="12"/>
      <c r="H56" s="14"/>
      <c r="I56" s="14"/>
      <c r="J56" s="14"/>
      <c r="K56" s="14"/>
    </row>
    <row r="57" spans="1:11" s="6" customFormat="1" ht="25.5" customHeight="1" x14ac:dyDescent="0.25">
      <c r="A57" s="18"/>
      <c r="B57" s="27"/>
      <c r="C57" s="49">
        <v>42643</v>
      </c>
      <c r="D57" s="50"/>
      <c r="E57" s="50" t="s">
        <v>77</v>
      </c>
      <c r="F57" s="51">
        <v>1200000</v>
      </c>
      <c r="G57" s="12"/>
      <c r="H57" s="14"/>
      <c r="I57" s="14"/>
      <c r="J57" s="14"/>
      <c r="K57" s="14"/>
    </row>
    <row r="58" spans="1:11" s="16" customFormat="1" ht="25.5" customHeight="1" x14ac:dyDescent="0.25">
      <c r="A58" s="19"/>
      <c r="B58" s="27"/>
      <c r="C58" s="49">
        <v>42643</v>
      </c>
      <c r="D58" s="50"/>
      <c r="E58" s="50" t="s">
        <v>78</v>
      </c>
      <c r="F58" s="51">
        <v>1700000</v>
      </c>
      <c r="G58" s="24"/>
      <c r="H58" s="24"/>
      <c r="I58" s="24"/>
      <c r="J58" s="24"/>
      <c r="K58" s="24"/>
    </row>
    <row r="59" spans="1:11" s="6" customFormat="1" ht="25.5" customHeight="1" x14ac:dyDescent="0.25">
      <c r="A59" s="18"/>
      <c r="B59" s="27"/>
      <c r="C59" s="49">
        <v>42643</v>
      </c>
      <c r="D59" s="50"/>
      <c r="E59" s="50" t="s">
        <v>79</v>
      </c>
      <c r="F59" s="51">
        <v>900000</v>
      </c>
      <c r="G59" s="14"/>
      <c r="H59" s="14"/>
      <c r="I59" s="14"/>
      <c r="J59" s="14"/>
      <c r="K59" s="14"/>
    </row>
    <row r="60" spans="1:11" s="6" customFormat="1" ht="25.5" customHeight="1" x14ac:dyDescent="0.25">
      <c r="A60" s="18"/>
      <c r="B60" s="27"/>
      <c r="C60" s="49">
        <v>42643</v>
      </c>
      <c r="D60" s="50"/>
      <c r="E60" s="50" t="s">
        <v>80</v>
      </c>
      <c r="F60" s="51">
        <v>1500000</v>
      </c>
      <c r="G60" s="14"/>
      <c r="H60" s="14"/>
      <c r="I60" s="14"/>
      <c r="J60" s="14"/>
      <c r="K60" s="14"/>
    </row>
    <row r="61" spans="1:11" s="6" customFormat="1" ht="25.5" customHeight="1" x14ac:dyDescent="0.25">
      <c r="A61" s="18"/>
      <c r="B61" s="27"/>
      <c r="C61" s="49">
        <v>42643</v>
      </c>
      <c r="D61" s="50"/>
      <c r="E61" s="50" t="s">
        <v>81</v>
      </c>
      <c r="F61" s="51">
        <v>1445455</v>
      </c>
      <c r="G61" s="14"/>
      <c r="H61" s="14"/>
      <c r="I61" s="14"/>
      <c r="J61" s="14"/>
      <c r="K61" s="14"/>
    </row>
    <row r="62" spans="1:11" s="17" customFormat="1" ht="25.5" customHeight="1" x14ac:dyDescent="0.25">
      <c r="A62" s="20"/>
      <c r="B62" s="27"/>
      <c r="C62" s="49">
        <v>42643</v>
      </c>
      <c r="D62" s="50"/>
      <c r="E62" s="50" t="s">
        <v>82</v>
      </c>
      <c r="F62" s="51">
        <v>7118182</v>
      </c>
      <c r="G62" s="22"/>
      <c r="H62" s="25"/>
      <c r="I62" s="25"/>
      <c r="J62" s="25"/>
      <c r="K62" s="25"/>
    </row>
    <row r="63" spans="1:11" x14ac:dyDescent="0.25">
      <c r="B63" s="27"/>
      <c r="C63" s="49">
        <v>42643</v>
      </c>
      <c r="D63" s="50"/>
      <c r="E63" s="50" t="s">
        <v>83</v>
      </c>
      <c r="F63" s="51">
        <v>4954545</v>
      </c>
      <c r="G63" s="12"/>
      <c r="H63" s="26"/>
      <c r="I63" s="26"/>
      <c r="J63" s="26"/>
      <c r="K63" s="26"/>
    </row>
    <row r="64" spans="1:11" x14ac:dyDescent="0.25">
      <c r="B64" s="27"/>
      <c r="C64" s="49">
        <v>42704</v>
      </c>
      <c r="D64" s="50"/>
      <c r="E64" s="50" t="s">
        <v>84</v>
      </c>
      <c r="F64" s="51">
        <v>2636364</v>
      </c>
      <c r="G64" s="49"/>
      <c r="H64" s="26"/>
      <c r="I64" s="26"/>
      <c r="J64" s="26"/>
      <c r="K64" s="26"/>
    </row>
    <row r="65" spans="2:11" x14ac:dyDescent="0.25">
      <c r="B65" s="27"/>
      <c r="C65" s="49"/>
      <c r="D65" s="50"/>
      <c r="E65" s="50"/>
      <c r="F65" s="51"/>
      <c r="G65" s="12"/>
      <c r="H65" s="26"/>
      <c r="I65" s="26"/>
      <c r="J65" s="26"/>
      <c r="K65" s="26"/>
    </row>
    <row r="66" spans="2:11" x14ac:dyDescent="0.25">
      <c r="B66" s="27"/>
      <c r="C66" s="49"/>
      <c r="D66" s="50"/>
      <c r="E66" s="50"/>
      <c r="F66" s="51"/>
      <c r="G66" s="12"/>
      <c r="H66" s="26"/>
      <c r="I66" s="26"/>
      <c r="J66" s="26"/>
      <c r="K66" s="26"/>
    </row>
    <row r="67" spans="2:11" x14ac:dyDescent="0.25">
      <c r="B67" s="27"/>
      <c r="C67" s="49"/>
      <c r="D67" s="50"/>
      <c r="E67" s="50"/>
      <c r="F67" s="51"/>
      <c r="G67" s="12"/>
      <c r="H67" s="26"/>
      <c r="I67" s="26"/>
      <c r="J67" s="26"/>
      <c r="K67" s="26"/>
    </row>
    <row r="68" spans="2:11" x14ac:dyDescent="0.25">
      <c r="B68" s="27"/>
      <c r="C68" s="49"/>
      <c r="D68" s="50"/>
      <c r="E68" s="50"/>
      <c r="F68" s="51"/>
      <c r="G68" s="12"/>
      <c r="H68" s="26"/>
      <c r="I68" s="26"/>
      <c r="J68" s="26"/>
      <c r="K68" s="26"/>
    </row>
    <row r="69" spans="2:11" x14ac:dyDescent="0.25">
      <c r="B69" s="27"/>
      <c r="C69" s="49"/>
      <c r="D69" s="50"/>
      <c r="E69" s="50"/>
      <c r="F69" s="51"/>
      <c r="G69" s="12"/>
      <c r="H69" s="26"/>
      <c r="I69" s="26"/>
      <c r="J69" s="26"/>
      <c r="K69" s="26"/>
    </row>
    <row r="70" spans="2:11" x14ac:dyDescent="0.25">
      <c r="B70" s="27"/>
      <c r="C70" s="49"/>
      <c r="D70" s="50"/>
      <c r="E70" s="50"/>
      <c r="F70" s="51"/>
      <c r="G70" s="12"/>
      <c r="H70" s="26"/>
      <c r="I70" s="26"/>
      <c r="J70" s="26"/>
      <c r="K70" s="26"/>
    </row>
    <row r="71" spans="2:11" x14ac:dyDescent="0.25">
      <c r="B71" s="27"/>
      <c r="C71" s="11"/>
      <c r="D71" s="12"/>
      <c r="E71" s="12"/>
      <c r="F71" s="13"/>
      <c r="G71" s="26"/>
      <c r="H71" s="26"/>
      <c r="I71" s="26"/>
      <c r="J71" s="26"/>
      <c r="K71" s="26"/>
    </row>
    <row r="72" spans="2:11" ht="31.5" customHeight="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B55" zoomScaleSheetLayoutView="85" workbookViewId="0">
      <selection activeCell="G77" sqref="G7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8.140625" style="1" customWidth="1"/>
    <col min="4" max="4" width="11.28515625" style="1" hidden="1" customWidth="1"/>
    <col min="5" max="5" width="46" style="1" customWidth="1"/>
    <col min="6" max="6" width="16.42578125" style="1" bestFit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93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43"/>
      <c r="H13" s="43"/>
      <c r="I13" s="43"/>
      <c r="J13" s="43"/>
      <c r="K13" s="43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G14" s="43"/>
      <c r="H14" s="43"/>
      <c r="I14" s="43"/>
      <c r="J14" s="43"/>
      <c r="K14" s="43"/>
      <c r="L14" s="61"/>
      <c r="M14" s="61"/>
    </row>
    <row r="15" spans="1:13" s="29" customFormat="1" ht="25.5" customHeight="1" x14ac:dyDescent="0.25">
      <c r="A15" s="28"/>
      <c r="B15" s="34" t="s">
        <v>30</v>
      </c>
      <c r="C15" s="453" t="s">
        <v>31</v>
      </c>
      <c r="D15" s="454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s="16" customFormat="1" ht="25.5" customHeight="1" x14ac:dyDescent="0.25">
      <c r="A51" s="19"/>
      <c r="B51" s="53"/>
      <c r="C51" s="54">
        <v>42643</v>
      </c>
      <c r="D51" s="55"/>
      <c r="E51" s="55" t="s">
        <v>71</v>
      </c>
      <c r="F51" s="56">
        <v>10772727</v>
      </c>
      <c r="G51" s="24"/>
      <c r="H51" s="24"/>
      <c r="I51" s="24"/>
      <c r="J51" s="24"/>
      <c r="K51" s="24"/>
    </row>
    <row r="52" spans="1:11" s="6" customFormat="1" ht="25.5" customHeight="1" x14ac:dyDescent="0.25">
      <c r="A52" s="18"/>
      <c r="B52" s="27"/>
      <c r="C52" s="49">
        <v>42643</v>
      </c>
      <c r="D52" s="50"/>
      <c r="E52" s="50" t="s">
        <v>72</v>
      </c>
      <c r="F52" s="51">
        <v>1090909</v>
      </c>
      <c r="G52" s="14"/>
      <c r="H52" s="14"/>
      <c r="I52" s="14"/>
      <c r="J52" s="14"/>
      <c r="K52" s="14"/>
    </row>
    <row r="53" spans="1:11" s="6" customFormat="1" ht="25.5" customHeight="1" x14ac:dyDescent="0.25">
      <c r="A53" s="18"/>
      <c r="B53" s="27"/>
      <c r="C53" s="49">
        <v>42643</v>
      </c>
      <c r="D53" s="50"/>
      <c r="E53" s="50" t="s">
        <v>73</v>
      </c>
      <c r="F53" s="51">
        <v>1181818</v>
      </c>
      <c r="G53" s="14"/>
      <c r="H53" s="14"/>
      <c r="I53" s="14"/>
      <c r="J53" s="14"/>
      <c r="K53" s="14"/>
    </row>
    <row r="54" spans="1:11" s="6" customFormat="1" ht="25.5" customHeight="1" x14ac:dyDescent="0.25">
      <c r="A54" s="18"/>
      <c r="B54" s="27"/>
      <c r="C54" s="49">
        <v>42643</v>
      </c>
      <c r="D54" s="50"/>
      <c r="E54" s="50" t="s">
        <v>74</v>
      </c>
      <c r="F54" s="51">
        <v>681818</v>
      </c>
      <c r="G54" s="14"/>
      <c r="H54" s="14"/>
      <c r="I54" s="14"/>
      <c r="J54" s="14"/>
      <c r="K54" s="14"/>
    </row>
    <row r="55" spans="1:11" s="16" customFormat="1" ht="25.5" customHeight="1" x14ac:dyDescent="0.25">
      <c r="A55" s="19"/>
      <c r="B55" s="27"/>
      <c r="C55" s="49">
        <v>42643</v>
      </c>
      <c r="D55" s="50"/>
      <c r="E55" s="50" t="s">
        <v>75</v>
      </c>
      <c r="F55" s="51">
        <v>6600000</v>
      </c>
      <c r="G55" s="22"/>
      <c r="H55" s="24"/>
      <c r="I55" s="24"/>
      <c r="J55" s="24"/>
      <c r="K55" s="24"/>
    </row>
    <row r="56" spans="1:11" s="6" customFormat="1" ht="25.5" customHeight="1" x14ac:dyDescent="0.25">
      <c r="A56" s="18"/>
      <c r="B56" s="27"/>
      <c r="C56" s="49">
        <v>42643</v>
      </c>
      <c r="D56" s="50"/>
      <c r="E56" s="50" t="s">
        <v>76</v>
      </c>
      <c r="F56" s="51">
        <v>780000</v>
      </c>
      <c r="G56" s="12"/>
      <c r="H56" s="14"/>
      <c r="I56" s="14"/>
      <c r="J56" s="14"/>
      <c r="K56" s="14"/>
    </row>
    <row r="57" spans="1:11" s="6" customFormat="1" ht="25.5" customHeight="1" x14ac:dyDescent="0.25">
      <c r="A57" s="18"/>
      <c r="B57" s="27"/>
      <c r="C57" s="49">
        <v>42643</v>
      </c>
      <c r="D57" s="50"/>
      <c r="E57" s="50" t="s">
        <v>77</v>
      </c>
      <c r="F57" s="51">
        <v>1200000</v>
      </c>
      <c r="G57" s="12"/>
      <c r="H57" s="14"/>
      <c r="I57" s="14"/>
      <c r="J57" s="14"/>
      <c r="K57" s="14"/>
    </row>
    <row r="58" spans="1:11" s="16" customFormat="1" ht="25.5" customHeight="1" x14ac:dyDescent="0.25">
      <c r="A58" s="19"/>
      <c r="B58" s="27"/>
      <c r="C58" s="49">
        <v>42643</v>
      </c>
      <c r="D58" s="50"/>
      <c r="E58" s="50" t="s">
        <v>78</v>
      </c>
      <c r="F58" s="51">
        <v>1700000</v>
      </c>
      <c r="G58" s="24"/>
      <c r="H58" s="24"/>
      <c r="I58" s="24"/>
      <c r="J58" s="24"/>
      <c r="K58" s="24"/>
    </row>
    <row r="59" spans="1:11" s="6" customFormat="1" ht="25.5" customHeight="1" x14ac:dyDescent="0.25">
      <c r="A59" s="18"/>
      <c r="B59" s="27"/>
      <c r="C59" s="49">
        <v>42643</v>
      </c>
      <c r="D59" s="50"/>
      <c r="E59" s="50" t="s">
        <v>79</v>
      </c>
      <c r="F59" s="51">
        <v>900000</v>
      </c>
      <c r="G59" s="14"/>
      <c r="H59" s="14"/>
      <c r="I59" s="14"/>
      <c r="J59" s="14"/>
      <c r="K59" s="14"/>
    </row>
    <row r="60" spans="1:11" s="6" customFormat="1" ht="25.5" customHeight="1" x14ac:dyDescent="0.25">
      <c r="A60" s="18"/>
      <c r="B60" s="27"/>
      <c r="C60" s="49">
        <v>42643</v>
      </c>
      <c r="D60" s="50"/>
      <c r="E60" s="50" t="s">
        <v>80</v>
      </c>
      <c r="F60" s="51">
        <v>1500000</v>
      </c>
      <c r="G60" s="14"/>
      <c r="H60" s="14"/>
      <c r="I60" s="14"/>
      <c r="J60" s="14"/>
      <c r="K60" s="14"/>
    </row>
    <row r="61" spans="1:11" s="6" customFormat="1" ht="25.5" customHeight="1" x14ac:dyDescent="0.25">
      <c r="A61" s="18"/>
      <c r="B61" s="27"/>
      <c r="C61" s="49">
        <v>42643</v>
      </c>
      <c r="D61" s="50"/>
      <c r="E61" s="50" t="s">
        <v>81</v>
      </c>
      <c r="F61" s="51">
        <v>1445455</v>
      </c>
      <c r="G61" s="14"/>
      <c r="H61" s="14"/>
      <c r="I61" s="14"/>
      <c r="J61" s="14"/>
      <c r="K61" s="14"/>
    </row>
    <row r="62" spans="1:11" s="17" customFormat="1" ht="25.5" customHeight="1" x14ac:dyDescent="0.25">
      <c r="A62" s="20"/>
      <c r="B62" s="27"/>
      <c r="C62" s="49">
        <v>42643</v>
      </c>
      <c r="D62" s="50"/>
      <c r="E62" s="50" t="s">
        <v>82</v>
      </c>
      <c r="F62" s="51">
        <v>7118182</v>
      </c>
      <c r="G62" s="22"/>
      <c r="H62" s="25"/>
      <c r="I62" s="25"/>
      <c r="J62" s="25"/>
      <c r="K62" s="25"/>
    </row>
    <row r="63" spans="1:11" x14ac:dyDescent="0.25">
      <c r="B63" s="27"/>
      <c r="C63" s="49">
        <v>42643</v>
      </c>
      <c r="D63" s="50"/>
      <c r="E63" s="50" t="s">
        <v>83</v>
      </c>
      <c r="F63" s="51">
        <v>4954545</v>
      </c>
      <c r="G63" s="12"/>
      <c r="H63" s="26"/>
      <c r="I63" s="26"/>
      <c r="J63" s="26"/>
      <c r="K63" s="26"/>
    </row>
    <row r="64" spans="1:11" x14ac:dyDescent="0.25">
      <c r="B64" s="27"/>
      <c r="C64" s="49">
        <v>42690</v>
      </c>
      <c r="D64" s="50"/>
      <c r="E64" s="50" t="s">
        <v>199</v>
      </c>
      <c r="F64" s="51">
        <v>36533058</v>
      </c>
      <c r="G64" s="72"/>
      <c r="H64" s="26"/>
      <c r="I64" s="26"/>
      <c r="J64" s="26"/>
      <c r="K64" s="26"/>
    </row>
    <row r="65" spans="2:11" s="17" customFormat="1" x14ac:dyDescent="0.25">
      <c r="B65" s="53"/>
      <c r="C65" s="54">
        <v>42704</v>
      </c>
      <c r="D65" s="55"/>
      <c r="E65" s="55" t="s">
        <v>84</v>
      </c>
      <c r="F65" s="56">
        <v>2636364</v>
      </c>
      <c r="G65" s="54"/>
      <c r="H65" s="25"/>
      <c r="I65" s="25"/>
      <c r="J65" s="25"/>
      <c r="K65" s="25"/>
    </row>
    <row r="66" spans="2:11" s="17" customFormat="1" x14ac:dyDescent="0.25">
      <c r="B66" s="53"/>
      <c r="C66" s="54">
        <v>42735</v>
      </c>
      <c r="D66" s="55"/>
      <c r="E66" s="55" t="s">
        <v>85</v>
      </c>
      <c r="F66" s="56">
        <v>11800002</v>
      </c>
      <c r="G66" s="55"/>
      <c r="I66" s="25"/>
      <c r="J66" s="25"/>
      <c r="K66" s="25"/>
    </row>
    <row r="67" spans="2:11" x14ac:dyDescent="0.25">
      <c r="B67" s="27"/>
      <c r="C67" s="49">
        <v>42735</v>
      </c>
      <c r="D67" s="50"/>
      <c r="E67" s="50" t="s">
        <v>86</v>
      </c>
      <c r="F67" s="51">
        <v>7500000</v>
      </c>
      <c r="G67" s="50"/>
      <c r="I67" s="26"/>
      <c r="J67" s="26"/>
      <c r="K67" s="26"/>
    </row>
    <row r="68" spans="2:11" x14ac:dyDescent="0.25">
      <c r="B68" s="27"/>
      <c r="C68" s="49">
        <v>42735</v>
      </c>
      <c r="D68" s="50"/>
      <c r="E68" s="50" t="s">
        <v>87</v>
      </c>
      <c r="F68" s="51">
        <v>2500000</v>
      </c>
      <c r="G68" s="50"/>
      <c r="I68" s="26"/>
      <c r="J68" s="26"/>
      <c r="K68" s="26"/>
    </row>
    <row r="69" spans="2:11" x14ac:dyDescent="0.25">
      <c r="B69" s="27"/>
      <c r="C69" s="49">
        <v>42735</v>
      </c>
      <c r="D69" s="50"/>
      <c r="E69" s="50" t="s">
        <v>88</v>
      </c>
      <c r="F69" s="51">
        <v>1400000</v>
      </c>
      <c r="G69" s="50"/>
      <c r="I69" s="26"/>
      <c r="J69" s="26"/>
      <c r="K69" s="26"/>
    </row>
    <row r="70" spans="2:11" ht="31.5" customHeight="1" x14ac:dyDescent="0.25">
      <c r="B70" s="15"/>
      <c r="C70" s="15"/>
      <c r="D70" s="15"/>
      <c r="E70" s="15"/>
      <c r="F70" s="73">
        <f>SUM(F16:F69)</f>
        <v>386302511</v>
      </c>
      <c r="G70" s="15"/>
      <c r="H70" s="15"/>
      <c r="I70" s="15"/>
      <c r="J70" s="15"/>
      <c r="K70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1"/>
  <sheetViews>
    <sheetView view="pageBreakPreview" topLeftCell="C1" zoomScale="70" zoomScaleSheetLayoutView="70" workbookViewId="0">
      <selection activeCell="K124" sqref="K124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" customWidth="1"/>
    <col min="8" max="8" width="13.85546875" style="71" customWidth="1"/>
    <col min="9" max="9" width="11.7109375" style="1" customWidth="1"/>
    <col min="10" max="10" width="13.85546875" style="1" customWidth="1"/>
    <col min="11" max="11" width="13.85546875" style="71" customWidth="1"/>
    <col min="12" max="12" width="14" style="157" customWidth="1"/>
    <col min="13" max="13" width="15" style="1" customWidth="1"/>
    <col min="14" max="14" width="14.7109375" style="1" customWidth="1"/>
    <col min="15" max="17" width="12.7109375" style="1" customWidth="1"/>
    <col min="18" max="18" width="14.85546875" style="1" customWidth="1"/>
    <col min="19" max="16384" width="9.140625" style="1"/>
  </cols>
  <sheetData>
    <row r="1" spans="1:18" ht="20.25" customHeight="1" x14ac:dyDescent="0.25">
      <c r="B1" s="206" t="s">
        <v>11</v>
      </c>
      <c r="C1" s="5"/>
      <c r="D1" s="5"/>
      <c r="J1" s="146" t="s">
        <v>264</v>
      </c>
      <c r="K1" s="145" t="s">
        <v>477</v>
      </c>
      <c r="L1" s="153">
        <v>14882665</v>
      </c>
    </row>
    <row r="2" spans="1:18" ht="20.25" customHeight="1" x14ac:dyDescent="0.25">
      <c r="B2" s="206" t="s">
        <v>12</v>
      </c>
      <c r="C2" s="5"/>
      <c r="D2" s="5"/>
      <c r="J2" s="71"/>
      <c r="K2" s="129" t="s">
        <v>478</v>
      </c>
      <c r="L2" s="154">
        <v>5637335</v>
      </c>
    </row>
    <row r="3" spans="1:18" ht="20.25" customHeight="1" x14ac:dyDescent="0.25">
      <c r="B3" s="5"/>
      <c r="C3" s="5"/>
      <c r="D3" s="5"/>
      <c r="J3" s="71"/>
      <c r="K3" s="129" t="s">
        <v>479</v>
      </c>
      <c r="L3" s="154">
        <v>3044421</v>
      </c>
    </row>
    <row r="4" spans="1:18" ht="20.25" customHeight="1" x14ac:dyDescent="0.25">
      <c r="B4" s="5"/>
      <c r="C4" s="5"/>
      <c r="D4" s="5"/>
      <c r="J4" s="71"/>
      <c r="K4" s="129" t="s">
        <v>480</v>
      </c>
      <c r="L4" s="154">
        <v>8666666</v>
      </c>
    </row>
    <row r="5" spans="1:18" ht="20.25" customHeight="1" x14ac:dyDescent="0.25">
      <c r="B5" s="5"/>
      <c r="C5" s="5"/>
      <c r="D5" s="5"/>
      <c r="J5" s="71"/>
      <c r="K5" s="129" t="s">
        <v>481</v>
      </c>
      <c r="L5" s="154">
        <v>12300000</v>
      </c>
    </row>
    <row r="6" spans="1:18" ht="20.25" customHeight="1" x14ac:dyDescent="0.25">
      <c r="B6" s="5"/>
      <c r="C6" s="5"/>
      <c r="D6" s="5"/>
      <c r="J6" s="71"/>
      <c r="K6" s="129" t="s">
        <v>482</v>
      </c>
      <c r="L6" s="250">
        <v>26690724</v>
      </c>
    </row>
    <row r="7" spans="1:18" ht="20.25" customHeight="1" x14ac:dyDescent="0.25">
      <c r="J7" s="71"/>
      <c r="K7" s="78" t="s">
        <v>483</v>
      </c>
      <c r="L7" s="155">
        <v>17840363</v>
      </c>
      <c r="M7" s="146">
        <f>L7+L6</f>
        <v>44531087</v>
      </c>
      <c r="N7" s="130"/>
    </row>
    <row r="8" spans="1:18" ht="20.25" customHeight="1" x14ac:dyDescent="0.25">
      <c r="M8" s="159" t="s">
        <v>425</v>
      </c>
      <c r="N8" s="159">
        <f>N12+M12</f>
        <v>44531087</v>
      </c>
      <c r="O8" s="159"/>
      <c r="P8" s="159"/>
      <c r="Q8" s="130" t="s">
        <v>426</v>
      </c>
      <c r="R8" s="193">
        <f>O12+P12+Q12</f>
        <v>35864421</v>
      </c>
    </row>
    <row r="9" spans="1:18" ht="22.5" x14ac:dyDescent="0.25">
      <c r="A9" s="464" t="s">
        <v>0</v>
      </c>
      <c r="B9" s="464"/>
      <c r="C9" s="464"/>
      <c r="D9" s="464"/>
      <c r="E9" s="464"/>
      <c r="F9" s="464"/>
      <c r="G9" s="464"/>
      <c r="H9" s="464"/>
      <c r="I9" s="464"/>
      <c r="J9" s="464"/>
      <c r="K9" s="464"/>
      <c r="L9" s="464"/>
      <c r="M9" s="157"/>
      <c r="N9" s="157"/>
      <c r="O9" s="159"/>
      <c r="P9" s="159"/>
      <c r="Q9" s="130"/>
      <c r="R9" s="193">
        <f>R8-J111</f>
        <v>-8666666</v>
      </c>
    </row>
    <row r="10" spans="1:18" ht="22.5" x14ac:dyDescent="0.25">
      <c r="A10" s="464" t="s">
        <v>285</v>
      </c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191">
        <v>2422</v>
      </c>
      <c r="N10" s="191">
        <v>2421</v>
      </c>
      <c r="O10" s="158">
        <v>6273</v>
      </c>
      <c r="P10" s="158">
        <v>6423</v>
      </c>
      <c r="Q10" s="3">
        <v>2412</v>
      </c>
      <c r="R10" s="3"/>
    </row>
    <row r="11" spans="1:18" ht="24.75" customHeight="1" x14ac:dyDescent="0.25"/>
    <row r="12" spans="1:18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180" t="s">
        <v>3</v>
      </c>
      <c r="G12" s="180" t="s">
        <v>4</v>
      </c>
      <c r="H12" s="74" t="s">
        <v>5</v>
      </c>
      <c r="I12" s="9" t="s">
        <v>6</v>
      </c>
      <c r="J12" s="9" t="s">
        <v>7</v>
      </c>
      <c r="K12" s="74" t="s">
        <v>8</v>
      </c>
      <c r="L12" s="190" t="s">
        <v>424</v>
      </c>
      <c r="M12" s="199">
        <f>SUM(M13:M111)</f>
        <v>17840363</v>
      </c>
      <c r="N12" s="199">
        <f>SUM(N13:N111)</f>
        <v>26690724</v>
      </c>
      <c r="O12" s="199">
        <f>SUM(O13:O111)</f>
        <v>27182665</v>
      </c>
      <c r="P12" s="199">
        <f>SUM(P13:P111)</f>
        <v>5637335</v>
      </c>
      <c r="Q12" s="199">
        <f>SUM(Q13:Q111)</f>
        <v>3044421</v>
      </c>
    </row>
    <row r="13" spans="1:18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1">
        <v>7727272</v>
      </c>
      <c r="G13" s="161">
        <v>2790398</v>
      </c>
      <c r="H13" s="133">
        <f>F13-G13</f>
        <v>4936874</v>
      </c>
      <c r="I13" s="162">
        <v>36</v>
      </c>
      <c r="J13" s="133">
        <v>214646</v>
      </c>
      <c r="K13" s="142">
        <v>6273</v>
      </c>
      <c r="L13" s="142"/>
      <c r="M13" s="198">
        <f>J13</f>
        <v>214646</v>
      </c>
      <c r="O13" s="198">
        <f>J13</f>
        <v>214646</v>
      </c>
      <c r="P13" s="185"/>
      <c r="Q13" s="185"/>
    </row>
    <row r="14" spans="1:18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39">
        <v>15000000</v>
      </c>
      <c r="G14" s="139">
        <v>5416671</v>
      </c>
      <c r="H14" s="136">
        <f t="shared" ref="H14:H79" si="0">F14-G14</f>
        <v>9583329</v>
      </c>
      <c r="I14" s="144">
        <v>36</v>
      </c>
      <c r="J14" s="136">
        <v>416667</v>
      </c>
      <c r="K14" s="143">
        <v>6273</v>
      </c>
      <c r="L14" s="143"/>
      <c r="M14" s="198">
        <f t="shared" ref="M14:M46" si="1">J14</f>
        <v>416667</v>
      </c>
      <c r="O14" s="198">
        <f t="shared" ref="O14:O34" si="2">J14</f>
        <v>416667</v>
      </c>
      <c r="P14" s="185"/>
      <c r="Q14" s="185"/>
    </row>
    <row r="15" spans="1:18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39">
        <v>11363636</v>
      </c>
      <c r="G15" s="139">
        <v>4103541</v>
      </c>
      <c r="H15" s="136">
        <f t="shared" si="0"/>
        <v>7260095</v>
      </c>
      <c r="I15" s="144">
        <v>36</v>
      </c>
      <c r="J15" s="136">
        <v>315657</v>
      </c>
      <c r="K15" s="143">
        <v>6273</v>
      </c>
      <c r="L15" s="143"/>
      <c r="M15" s="198">
        <f t="shared" si="1"/>
        <v>315657</v>
      </c>
      <c r="O15" s="198">
        <f t="shared" si="2"/>
        <v>315657</v>
      </c>
      <c r="P15" s="185"/>
      <c r="Q15" s="185"/>
    </row>
    <row r="16" spans="1:18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39">
        <v>7000000</v>
      </c>
      <c r="G16" s="139">
        <v>2527772</v>
      </c>
      <c r="H16" s="136">
        <f t="shared" si="0"/>
        <v>4472228</v>
      </c>
      <c r="I16" s="144">
        <v>36</v>
      </c>
      <c r="J16" s="136">
        <v>194444</v>
      </c>
      <c r="K16" s="143">
        <v>6273</v>
      </c>
      <c r="L16" s="143"/>
      <c r="M16" s="198">
        <f t="shared" si="1"/>
        <v>194444</v>
      </c>
      <c r="O16" s="198">
        <f t="shared" si="2"/>
        <v>194444</v>
      </c>
      <c r="P16" s="185"/>
      <c r="Q16" s="185"/>
    </row>
    <row r="17" spans="1:17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39">
        <v>6000000</v>
      </c>
      <c r="G17" s="139">
        <v>2166671</v>
      </c>
      <c r="H17" s="136">
        <f t="shared" si="0"/>
        <v>3833329</v>
      </c>
      <c r="I17" s="144">
        <v>36</v>
      </c>
      <c r="J17" s="136">
        <v>166667</v>
      </c>
      <c r="K17" s="143">
        <v>6273</v>
      </c>
      <c r="L17" s="143"/>
      <c r="M17" s="198">
        <f t="shared" si="1"/>
        <v>166667</v>
      </c>
      <c r="O17" s="198">
        <f t="shared" si="2"/>
        <v>166667</v>
      </c>
      <c r="P17" s="185"/>
      <c r="Q17" s="185"/>
    </row>
    <row r="18" spans="1:17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39">
        <v>7272727</v>
      </c>
      <c r="G18" s="139">
        <v>2626260</v>
      </c>
      <c r="H18" s="136">
        <f t="shared" si="0"/>
        <v>4646467</v>
      </c>
      <c r="I18" s="144">
        <v>36</v>
      </c>
      <c r="J18" s="136">
        <v>202020</v>
      </c>
      <c r="K18" s="143">
        <v>6273</v>
      </c>
      <c r="L18" s="143"/>
      <c r="M18" s="198">
        <f t="shared" si="1"/>
        <v>202020</v>
      </c>
      <c r="O18" s="198">
        <f t="shared" si="2"/>
        <v>202020</v>
      </c>
      <c r="P18" s="185"/>
      <c r="Q18" s="185"/>
    </row>
    <row r="19" spans="1:17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39">
        <v>8172727</v>
      </c>
      <c r="G19" s="139">
        <v>2951260</v>
      </c>
      <c r="H19" s="136">
        <f t="shared" si="0"/>
        <v>5221467</v>
      </c>
      <c r="I19" s="144">
        <v>36</v>
      </c>
      <c r="J19" s="136">
        <v>227020</v>
      </c>
      <c r="K19" s="143">
        <v>6273</v>
      </c>
      <c r="L19" s="143"/>
      <c r="M19" s="198">
        <f t="shared" si="1"/>
        <v>227020</v>
      </c>
      <c r="O19" s="198">
        <f t="shared" si="2"/>
        <v>227020</v>
      </c>
      <c r="P19" s="185"/>
      <c r="Q19" s="185"/>
    </row>
    <row r="20" spans="1:17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39">
        <v>2363636</v>
      </c>
      <c r="G20" s="139">
        <v>853541</v>
      </c>
      <c r="H20" s="136">
        <f t="shared" si="0"/>
        <v>1510095</v>
      </c>
      <c r="I20" s="144">
        <v>36</v>
      </c>
      <c r="J20" s="136">
        <v>65657</v>
      </c>
      <c r="K20" s="143">
        <v>6273</v>
      </c>
      <c r="L20" s="143"/>
      <c r="M20" s="198">
        <f t="shared" si="1"/>
        <v>65657</v>
      </c>
      <c r="O20" s="198">
        <f t="shared" si="2"/>
        <v>65657</v>
      </c>
      <c r="P20" s="185"/>
      <c r="Q20" s="185"/>
    </row>
    <row r="21" spans="1:17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39">
        <v>25500000</v>
      </c>
      <c r="G21" s="139">
        <v>9208290</v>
      </c>
      <c r="H21" s="136">
        <f t="shared" si="0"/>
        <v>16291710</v>
      </c>
      <c r="I21" s="144">
        <v>36</v>
      </c>
      <c r="J21" s="136">
        <v>708330</v>
      </c>
      <c r="K21" s="143">
        <v>6273</v>
      </c>
      <c r="L21" s="143"/>
      <c r="M21" s="198">
        <f t="shared" si="1"/>
        <v>708330</v>
      </c>
      <c r="O21" s="198">
        <f t="shared" si="2"/>
        <v>708330</v>
      </c>
      <c r="P21" s="185"/>
      <c r="Q21" s="185"/>
    </row>
    <row r="22" spans="1:17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39">
        <v>2800000</v>
      </c>
      <c r="G22" s="139">
        <v>1011114</v>
      </c>
      <c r="H22" s="136">
        <f t="shared" si="0"/>
        <v>1788886</v>
      </c>
      <c r="I22" s="144">
        <v>36</v>
      </c>
      <c r="J22" s="136">
        <v>77778</v>
      </c>
      <c r="K22" s="143">
        <v>6273</v>
      </c>
      <c r="L22" s="143"/>
      <c r="M22" s="198">
        <f t="shared" si="1"/>
        <v>77778</v>
      </c>
      <c r="O22" s="198">
        <f t="shared" si="2"/>
        <v>77778</v>
      </c>
      <c r="P22" s="185"/>
      <c r="Q22" s="185"/>
    </row>
    <row r="23" spans="1:17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39">
        <v>13500000</v>
      </c>
      <c r="G23" s="139">
        <v>4875000</v>
      </c>
      <c r="H23" s="136">
        <f t="shared" si="0"/>
        <v>8625000</v>
      </c>
      <c r="I23" s="144">
        <v>36</v>
      </c>
      <c r="J23" s="136">
        <v>375000</v>
      </c>
      <c r="K23" s="143">
        <v>6273</v>
      </c>
      <c r="L23" s="143"/>
      <c r="M23" s="198">
        <f t="shared" si="1"/>
        <v>375000</v>
      </c>
      <c r="O23" s="198">
        <f t="shared" si="2"/>
        <v>375000</v>
      </c>
      <c r="P23" s="185"/>
      <c r="Q23" s="185"/>
    </row>
    <row r="24" spans="1:17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39">
        <v>5500000</v>
      </c>
      <c r="G24" s="139">
        <v>1986114</v>
      </c>
      <c r="H24" s="136">
        <f t="shared" si="0"/>
        <v>3513886</v>
      </c>
      <c r="I24" s="144">
        <v>36</v>
      </c>
      <c r="J24" s="136">
        <v>152778</v>
      </c>
      <c r="K24" s="143">
        <v>6273</v>
      </c>
      <c r="L24" s="143"/>
      <c r="M24" s="198">
        <f t="shared" si="1"/>
        <v>152778</v>
      </c>
      <c r="O24" s="198">
        <f t="shared" si="2"/>
        <v>152778</v>
      </c>
      <c r="P24" s="185"/>
      <c r="Q24" s="185"/>
    </row>
    <row r="25" spans="1:17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39">
        <v>4600000</v>
      </c>
      <c r="G25" s="139">
        <v>2491671</v>
      </c>
      <c r="H25" s="136">
        <f t="shared" si="0"/>
        <v>2108329</v>
      </c>
      <c r="I25" s="144">
        <v>24</v>
      </c>
      <c r="J25" s="136">
        <v>191667</v>
      </c>
      <c r="K25" s="143">
        <v>6273</v>
      </c>
      <c r="L25" s="143"/>
      <c r="M25" s="198">
        <f t="shared" si="1"/>
        <v>191667</v>
      </c>
      <c r="O25" s="198">
        <f t="shared" si="2"/>
        <v>191667</v>
      </c>
      <c r="P25" s="185"/>
      <c r="Q25" s="185"/>
    </row>
    <row r="26" spans="1:17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39">
        <v>2800000</v>
      </c>
      <c r="G26" s="139">
        <v>1011114</v>
      </c>
      <c r="H26" s="136">
        <f t="shared" si="0"/>
        <v>1788886</v>
      </c>
      <c r="I26" s="144">
        <v>36</v>
      </c>
      <c r="J26" s="136">
        <v>77778</v>
      </c>
      <c r="K26" s="143">
        <v>6273</v>
      </c>
      <c r="L26" s="143"/>
      <c r="M26" s="198">
        <f t="shared" si="1"/>
        <v>77778</v>
      </c>
      <c r="O26" s="198">
        <f t="shared" si="2"/>
        <v>77778</v>
      </c>
      <c r="P26" s="185"/>
      <c r="Q26" s="185"/>
    </row>
    <row r="27" spans="1:17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39">
        <v>2381818</v>
      </c>
      <c r="G27" s="139">
        <v>860106</v>
      </c>
      <c r="H27" s="136">
        <f t="shared" si="0"/>
        <v>1521712</v>
      </c>
      <c r="I27" s="144">
        <v>36</v>
      </c>
      <c r="J27" s="136">
        <v>66162</v>
      </c>
      <c r="K27" s="143">
        <v>6273</v>
      </c>
      <c r="L27" s="143"/>
      <c r="M27" s="198">
        <f>J27</f>
        <v>66162</v>
      </c>
      <c r="O27" s="198">
        <f t="shared" si="2"/>
        <v>66162</v>
      </c>
      <c r="P27" s="185"/>
      <c r="Q27" s="185"/>
    </row>
    <row r="28" spans="1:17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39">
        <v>9272727</v>
      </c>
      <c r="G28" s="139">
        <v>3348488</v>
      </c>
      <c r="H28" s="136">
        <f t="shared" si="0"/>
        <v>5924239</v>
      </c>
      <c r="I28" s="144">
        <v>36</v>
      </c>
      <c r="J28" s="136">
        <v>257576</v>
      </c>
      <c r="K28" s="143">
        <v>6273</v>
      </c>
      <c r="L28" s="143"/>
      <c r="M28" s="198">
        <f t="shared" si="1"/>
        <v>257576</v>
      </c>
      <c r="O28" s="198">
        <f t="shared" si="2"/>
        <v>257576</v>
      </c>
      <c r="P28" s="185"/>
      <c r="Q28" s="185"/>
    </row>
    <row r="29" spans="1:17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39">
        <v>6627273</v>
      </c>
      <c r="G29" s="139">
        <v>2393183</v>
      </c>
      <c r="H29" s="136">
        <f t="shared" si="0"/>
        <v>4234090</v>
      </c>
      <c r="I29" s="144">
        <v>36</v>
      </c>
      <c r="J29" s="136">
        <v>184091</v>
      </c>
      <c r="K29" s="143">
        <v>6423</v>
      </c>
      <c r="L29" s="143"/>
      <c r="M29" s="198">
        <f t="shared" si="1"/>
        <v>184091</v>
      </c>
      <c r="O29" s="198"/>
      <c r="P29" s="198">
        <f>J29</f>
        <v>184091</v>
      </c>
      <c r="Q29" s="185"/>
    </row>
    <row r="30" spans="1:17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39">
        <v>2718182</v>
      </c>
      <c r="G30" s="139">
        <v>1472354</v>
      </c>
      <c r="H30" s="136">
        <f t="shared" si="0"/>
        <v>1245828</v>
      </c>
      <c r="I30" s="144">
        <v>24</v>
      </c>
      <c r="J30" s="136">
        <v>113258</v>
      </c>
      <c r="K30" s="143">
        <v>6423</v>
      </c>
      <c r="L30" s="143"/>
      <c r="M30" s="198">
        <f t="shared" si="1"/>
        <v>113258</v>
      </c>
      <c r="O30" s="198"/>
      <c r="P30" s="198">
        <f t="shared" ref="P30:P33" si="3">J30</f>
        <v>113258</v>
      </c>
      <c r="Q30" s="185"/>
    </row>
    <row r="31" spans="1:17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39">
        <v>13681818</v>
      </c>
      <c r="G31" s="139">
        <v>4940663</v>
      </c>
      <c r="H31" s="136">
        <f t="shared" si="0"/>
        <v>8741155</v>
      </c>
      <c r="I31" s="144">
        <v>36</v>
      </c>
      <c r="J31" s="136">
        <v>380051</v>
      </c>
      <c r="K31" s="143">
        <v>6423</v>
      </c>
      <c r="L31" s="143"/>
      <c r="M31" s="198">
        <f t="shared" si="1"/>
        <v>380051</v>
      </c>
      <c r="O31" s="198"/>
      <c r="P31" s="198">
        <f t="shared" si="3"/>
        <v>380051</v>
      </c>
      <c r="Q31" s="185"/>
    </row>
    <row r="32" spans="1:17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39">
        <v>7500000</v>
      </c>
      <c r="G32" s="139">
        <v>2708329</v>
      </c>
      <c r="H32" s="136">
        <f t="shared" si="0"/>
        <v>4791671</v>
      </c>
      <c r="I32" s="144">
        <v>36</v>
      </c>
      <c r="J32" s="136">
        <v>208333</v>
      </c>
      <c r="K32" s="143">
        <v>6423</v>
      </c>
      <c r="L32" s="143"/>
      <c r="M32" s="198">
        <f t="shared" si="1"/>
        <v>208333</v>
      </c>
      <c r="O32" s="198"/>
      <c r="P32" s="198">
        <f t="shared" si="3"/>
        <v>208333</v>
      </c>
      <c r="Q32" s="185"/>
    </row>
    <row r="33" spans="1:17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39">
        <v>11136364</v>
      </c>
      <c r="G33" s="139">
        <v>4021459</v>
      </c>
      <c r="H33" s="136">
        <f t="shared" si="0"/>
        <v>7114905</v>
      </c>
      <c r="I33" s="144">
        <v>36</v>
      </c>
      <c r="J33" s="136">
        <v>309343</v>
      </c>
      <c r="K33" s="143">
        <v>6423</v>
      </c>
      <c r="L33" s="143"/>
      <c r="M33" s="198">
        <f t="shared" si="1"/>
        <v>309343</v>
      </c>
      <c r="O33" s="198"/>
      <c r="P33" s="198">
        <f t="shared" si="3"/>
        <v>309343</v>
      </c>
      <c r="Q33" s="185"/>
    </row>
    <row r="34" spans="1:17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39">
        <v>5272727</v>
      </c>
      <c r="G34" s="139">
        <v>1904045</v>
      </c>
      <c r="H34" s="136">
        <f t="shared" si="0"/>
        <v>3368682</v>
      </c>
      <c r="I34" s="144">
        <v>36</v>
      </c>
      <c r="J34" s="136">
        <v>146465</v>
      </c>
      <c r="K34" s="143">
        <v>6273</v>
      </c>
      <c r="L34" s="143"/>
      <c r="M34" s="198">
        <f>J34</f>
        <v>146465</v>
      </c>
      <c r="O34" s="198">
        <f t="shared" si="2"/>
        <v>146465</v>
      </c>
      <c r="P34" s="185"/>
      <c r="Q34" s="185"/>
    </row>
    <row r="35" spans="1:17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39">
        <v>2718182</v>
      </c>
      <c r="G35" s="139">
        <v>1472354</v>
      </c>
      <c r="H35" s="136">
        <f t="shared" si="0"/>
        <v>1245828</v>
      </c>
      <c r="I35" s="144">
        <v>24</v>
      </c>
      <c r="J35" s="136">
        <v>113258</v>
      </c>
      <c r="K35" s="143">
        <v>6423</v>
      </c>
      <c r="L35" s="143"/>
      <c r="M35" s="198">
        <f t="shared" si="1"/>
        <v>113258</v>
      </c>
      <c r="O35" s="198"/>
      <c r="P35" s="198">
        <f>J35</f>
        <v>113258</v>
      </c>
      <c r="Q35" s="185"/>
    </row>
    <row r="36" spans="1:17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39">
        <v>13636364</v>
      </c>
      <c r="G36" s="139">
        <v>4924244</v>
      </c>
      <c r="H36" s="136">
        <f t="shared" si="0"/>
        <v>8712120</v>
      </c>
      <c r="I36" s="144">
        <v>36</v>
      </c>
      <c r="J36" s="136">
        <v>378788</v>
      </c>
      <c r="K36" s="143">
        <v>6273</v>
      </c>
      <c r="L36" s="143"/>
      <c r="M36" s="198">
        <f t="shared" si="1"/>
        <v>378788</v>
      </c>
      <c r="O36" s="198">
        <f>J36</f>
        <v>378788</v>
      </c>
      <c r="P36" s="185"/>
      <c r="Q36" s="185"/>
    </row>
    <row r="37" spans="1:17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39">
        <v>1263636</v>
      </c>
      <c r="G37" s="139">
        <v>684476</v>
      </c>
      <c r="H37" s="136">
        <f t="shared" si="0"/>
        <v>579160</v>
      </c>
      <c r="I37" s="144">
        <v>24</v>
      </c>
      <c r="J37" s="136">
        <v>52652</v>
      </c>
      <c r="K37" s="143">
        <v>6423</v>
      </c>
      <c r="L37" s="143"/>
      <c r="M37" s="198">
        <f t="shared" si="1"/>
        <v>52652</v>
      </c>
      <c r="O37" s="198"/>
      <c r="P37" s="198">
        <f>J37</f>
        <v>52652</v>
      </c>
      <c r="Q37" s="185"/>
    </row>
    <row r="38" spans="1:17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39">
        <v>15453636</v>
      </c>
      <c r="G38" s="139">
        <v>8370726</v>
      </c>
      <c r="H38" s="136">
        <f t="shared" si="0"/>
        <v>7082910</v>
      </c>
      <c r="I38" s="144">
        <v>24</v>
      </c>
      <c r="J38" s="136">
        <v>643902</v>
      </c>
      <c r="K38" s="143">
        <v>6423</v>
      </c>
      <c r="L38" s="143"/>
      <c r="M38" s="198">
        <f t="shared" si="1"/>
        <v>643902</v>
      </c>
      <c r="O38" s="198"/>
      <c r="P38" s="198">
        <f t="shared" ref="P38:P39" si="4">J38</f>
        <v>643902</v>
      </c>
      <c r="Q38" s="185"/>
    </row>
    <row r="39" spans="1:17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39">
        <v>3445455</v>
      </c>
      <c r="G39" s="139">
        <v>1866293</v>
      </c>
      <c r="H39" s="136">
        <f t="shared" si="0"/>
        <v>1579162</v>
      </c>
      <c r="I39" s="144">
        <v>24</v>
      </c>
      <c r="J39" s="136">
        <v>143561</v>
      </c>
      <c r="K39" s="143">
        <v>6423</v>
      </c>
      <c r="L39" s="143"/>
      <c r="M39" s="198">
        <f t="shared" si="1"/>
        <v>143561</v>
      </c>
      <c r="O39" s="198"/>
      <c r="P39" s="198">
        <f t="shared" si="4"/>
        <v>143561</v>
      </c>
      <c r="Q39" s="185"/>
    </row>
    <row r="40" spans="1:17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39">
        <v>16571818</v>
      </c>
      <c r="G40" s="139">
        <v>5984264</v>
      </c>
      <c r="H40" s="136">
        <f t="shared" si="0"/>
        <v>10587554</v>
      </c>
      <c r="I40" s="144">
        <v>36</v>
      </c>
      <c r="J40" s="136">
        <v>460328</v>
      </c>
      <c r="K40" s="143">
        <v>6273</v>
      </c>
      <c r="L40" s="143"/>
      <c r="M40" s="198">
        <f t="shared" si="1"/>
        <v>460328</v>
      </c>
      <c r="O40" s="198">
        <f>J40</f>
        <v>460328</v>
      </c>
      <c r="P40" s="185"/>
      <c r="Q40" s="185"/>
    </row>
    <row r="41" spans="1:17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39">
        <v>19817273</v>
      </c>
      <c r="G41" s="139">
        <v>10734360</v>
      </c>
      <c r="H41" s="136">
        <f t="shared" si="0"/>
        <v>9082913</v>
      </c>
      <c r="I41" s="152">
        <v>24</v>
      </c>
      <c r="J41" s="129">
        <v>825720</v>
      </c>
      <c r="K41" s="143">
        <v>6423</v>
      </c>
      <c r="L41" s="143"/>
      <c r="M41" s="198">
        <f t="shared" si="1"/>
        <v>825720</v>
      </c>
      <c r="O41" s="185"/>
      <c r="P41" s="198">
        <f>J41</f>
        <v>825720</v>
      </c>
      <c r="Q41" s="185"/>
    </row>
    <row r="42" spans="1:17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39">
        <v>8990909</v>
      </c>
      <c r="G42" s="139">
        <v>3246711</v>
      </c>
      <c r="H42" s="136">
        <f t="shared" si="0"/>
        <v>5744198</v>
      </c>
      <c r="I42" s="152">
        <v>36</v>
      </c>
      <c r="J42" s="129">
        <v>249747</v>
      </c>
      <c r="K42" s="143">
        <v>6423</v>
      </c>
      <c r="L42" s="143"/>
      <c r="M42" s="198">
        <f t="shared" si="1"/>
        <v>249747</v>
      </c>
      <c r="O42" s="185"/>
      <c r="P42" s="198">
        <f t="shared" ref="P42:P46" si="5">J42</f>
        <v>249747</v>
      </c>
      <c r="Q42" s="185"/>
    </row>
    <row r="43" spans="1:17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39">
        <v>10881818</v>
      </c>
      <c r="G43" s="139">
        <v>3929549</v>
      </c>
      <c r="H43" s="136">
        <f t="shared" si="0"/>
        <v>6952269</v>
      </c>
      <c r="I43" s="152">
        <v>36</v>
      </c>
      <c r="J43" s="129">
        <v>302273</v>
      </c>
      <c r="K43" s="143">
        <v>6423</v>
      </c>
      <c r="L43" s="143"/>
      <c r="M43" s="198">
        <f t="shared" si="1"/>
        <v>302273</v>
      </c>
      <c r="O43" s="185"/>
      <c r="P43" s="198">
        <f t="shared" si="5"/>
        <v>302273</v>
      </c>
      <c r="Q43" s="185"/>
    </row>
    <row r="44" spans="1:17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39">
        <v>6850000</v>
      </c>
      <c r="G44" s="139">
        <v>2283324</v>
      </c>
      <c r="H44" s="136">
        <f t="shared" si="0"/>
        <v>4566676</v>
      </c>
      <c r="I44" s="144">
        <v>36</v>
      </c>
      <c r="J44" s="129">
        <v>190277</v>
      </c>
      <c r="K44" s="143">
        <v>6273</v>
      </c>
      <c r="L44" s="143"/>
      <c r="M44" s="198">
        <f t="shared" si="1"/>
        <v>190277</v>
      </c>
      <c r="O44" s="195">
        <f>J44</f>
        <v>190277</v>
      </c>
      <c r="P44" s="198"/>
    </row>
    <row r="45" spans="1:17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39">
        <v>6636363</v>
      </c>
      <c r="G45" s="139">
        <v>1843430</v>
      </c>
      <c r="H45" s="136">
        <f t="shared" si="0"/>
        <v>4792933</v>
      </c>
      <c r="I45" s="144">
        <v>36</v>
      </c>
      <c r="J45" s="136">
        <v>184343</v>
      </c>
      <c r="K45" s="143">
        <v>6273</v>
      </c>
      <c r="L45" s="143"/>
      <c r="M45" s="198">
        <f t="shared" si="1"/>
        <v>184343</v>
      </c>
      <c r="O45" s="195">
        <f>J45</f>
        <v>184343</v>
      </c>
      <c r="P45" s="198"/>
    </row>
    <row r="46" spans="1:17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39">
        <v>5550000</v>
      </c>
      <c r="G46" s="139">
        <v>1541670</v>
      </c>
      <c r="H46" s="136">
        <f t="shared" si="0"/>
        <v>4008330</v>
      </c>
      <c r="I46" s="144">
        <v>36</v>
      </c>
      <c r="J46" s="136">
        <v>154167</v>
      </c>
      <c r="K46" s="143">
        <v>6423</v>
      </c>
      <c r="L46" s="143"/>
      <c r="M46" s="198">
        <f t="shared" si="1"/>
        <v>154167</v>
      </c>
      <c r="P46" s="198">
        <f t="shared" si="5"/>
        <v>154167</v>
      </c>
    </row>
    <row r="47" spans="1:17" s="6" customFormat="1" ht="27.75" customHeight="1" x14ac:dyDescent="0.25">
      <c r="A47" s="18">
        <v>1</v>
      </c>
      <c r="B47" s="137" t="s">
        <v>174</v>
      </c>
      <c r="C47" s="176">
        <v>42460</v>
      </c>
      <c r="D47" s="135" t="s">
        <v>439</v>
      </c>
      <c r="E47" s="160" t="s">
        <v>375</v>
      </c>
      <c r="F47" s="139">
        <v>950000</v>
      </c>
      <c r="G47" s="139">
        <v>791670</v>
      </c>
      <c r="H47" s="136">
        <f t="shared" si="0"/>
        <v>158330</v>
      </c>
      <c r="I47" s="144">
        <v>12</v>
      </c>
      <c r="J47" s="136">
        <v>79167</v>
      </c>
      <c r="K47" s="143">
        <v>6273</v>
      </c>
      <c r="L47" s="143"/>
      <c r="N47" s="195">
        <f>J47</f>
        <v>79167</v>
      </c>
      <c r="O47" s="195">
        <f t="shared" ref="O47:O76" si="6">J47</f>
        <v>79167</v>
      </c>
    </row>
    <row r="48" spans="1:17" s="6" customFormat="1" ht="27.75" customHeight="1" x14ac:dyDescent="0.25">
      <c r="A48" s="18">
        <v>1</v>
      </c>
      <c r="B48" s="137" t="s">
        <v>131</v>
      </c>
      <c r="C48" s="176">
        <v>42460</v>
      </c>
      <c r="D48" s="135" t="s">
        <v>438</v>
      </c>
      <c r="E48" s="160" t="s">
        <v>376</v>
      </c>
      <c r="F48" s="139">
        <v>3400000</v>
      </c>
      <c r="G48" s="139">
        <v>2833330</v>
      </c>
      <c r="H48" s="136">
        <f t="shared" si="0"/>
        <v>566670</v>
      </c>
      <c r="I48" s="144">
        <v>12</v>
      </c>
      <c r="J48" s="136">
        <v>283333</v>
      </c>
      <c r="K48" s="143">
        <v>6273</v>
      </c>
      <c r="L48" s="143"/>
      <c r="N48" s="195">
        <f t="shared" ref="N48:N51" si="7">J48</f>
        <v>283333</v>
      </c>
      <c r="O48" s="195">
        <f t="shared" si="6"/>
        <v>283333</v>
      </c>
    </row>
    <row r="49" spans="1:16" s="6" customFormat="1" ht="27.75" customHeight="1" x14ac:dyDescent="0.25">
      <c r="A49" s="18">
        <v>1</v>
      </c>
      <c r="B49" s="137" t="s">
        <v>133</v>
      </c>
      <c r="C49" s="176">
        <v>42460</v>
      </c>
      <c r="D49" s="135" t="s">
        <v>437</v>
      </c>
      <c r="E49" s="160" t="s">
        <v>377</v>
      </c>
      <c r="F49" s="139">
        <v>8550000</v>
      </c>
      <c r="G49" s="139">
        <v>7125000</v>
      </c>
      <c r="H49" s="136">
        <f t="shared" si="0"/>
        <v>1425000</v>
      </c>
      <c r="I49" s="144">
        <v>12</v>
      </c>
      <c r="J49" s="136">
        <v>712500</v>
      </c>
      <c r="K49" s="143">
        <v>6273</v>
      </c>
      <c r="L49" s="143"/>
      <c r="N49" s="195">
        <f t="shared" si="7"/>
        <v>712500</v>
      </c>
      <c r="O49" s="195">
        <f t="shared" si="6"/>
        <v>712500</v>
      </c>
    </row>
    <row r="50" spans="1:16" s="6" customFormat="1" ht="27.75" customHeight="1" x14ac:dyDescent="0.25">
      <c r="A50" s="18">
        <v>1</v>
      </c>
      <c r="B50" s="137" t="s">
        <v>175</v>
      </c>
      <c r="C50" s="176">
        <v>42460</v>
      </c>
      <c r="D50" s="135" t="s">
        <v>436</v>
      </c>
      <c r="E50" s="160" t="s">
        <v>378</v>
      </c>
      <c r="F50" s="139">
        <v>200000</v>
      </c>
      <c r="G50" s="139">
        <v>166670</v>
      </c>
      <c r="H50" s="136">
        <f t="shared" si="0"/>
        <v>33330</v>
      </c>
      <c r="I50" s="144">
        <v>12</v>
      </c>
      <c r="J50" s="136">
        <v>16667</v>
      </c>
      <c r="K50" s="143">
        <v>6273</v>
      </c>
      <c r="L50" s="143"/>
      <c r="N50" s="195">
        <f t="shared" si="7"/>
        <v>16667</v>
      </c>
      <c r="O50" s="195">
        <f t="shared" si="6"/>
        <v>16667</v>
      </c>
    </row>
    <row r="51" spans="1:16" s="6" customFormat="1" ht="27.75" customHeight="1" x14ac:dyDescent="0.25">
      <c r="A51" s="18">
        <v>1</v>
      </c>
      <c r="B51" s="137" t="s">
        <v>177</v>
      </c>
      <c r="C51" s="176">
        <v>42460</v>
      </c>
      <c r="D51" s="135" t="s">
        <v>435</v>
      </c>
      <c r="E51" s="160" t="s">
        <v>379</v>
      </c>
      <c r="F51" s="139">
        <v>1800000</v>
      </c>
      <c r="G51" s="139">
        <v>1500000</v>
      </c>
      <c r="H51" s="136">
        <f t="shared" si="0"/>
        <v>300000</v>
      </c>
      <c r="I51" s="144">
        <v>12</v>
      </c>
      <c r="J51" s="136">
        <v>150000</v>
      </c>
      <c r="K51" s="143">
        <v>6273</v>
      </c>
      <c r="L51" s="143"/>
      <c r="N51" s="195">
        <f t="shared" si="7"/>
        <v>150000</v>
      </c>
      <c r="O51" s="195">
        <f t="shared" si="6"/>
        <v>150000</v>
      </c>
    </row>
    <row r="52" spans="1:16" s="16" customFormat="1" ht="27.75" customHeight="1" x14ac:dyDescent="0.25">
      <c r="A52" s="19"/>
      <c r="B52" s="137" t="s">
        <v>179</v>
      </c>
      <c r="C52" s="176">
        <v>42460</v>
      </c>
      <c r="D52" s="135" t="s">
        <v>434</v>
      </c>
      <c r="E52" s="160" t="s">
        <v>380</v>
      </c>
      <c r="F52" s="139">
        <v>26500000</v>
      </c>
      <c r="G52" s="139">
        <v>7361110</v>
      </c>
      <c r="H52" s="136">
        <f t="shared" si="0"/>
        <v>19138890</v>
      </c>
      <c r="I52" s="144">
        <v>36</v>
      </c>
      <c r="J52" s="136">
        <v>736111</v>
      </c>
      <c r="K52" s="143">
        <v>6273</v>
      </c>
      <c r="L52" s="143"/>
      <c r="M52" s="183">
        <f>J52</f>
        <v>736111</v>
      </c>
      <c r="O52" s="195">
        <f t="shared" si="6"/>
        <v>736111</v>
      </c>
    </row>
    <row r="53" spans="1:16" s="16" customFormat="1" ht="27.75" customHeight="1" x14ac:dyDescent="0.25">
      <c r="A53" s="19"/>
      <c r="B53" s="137" t="s">
        <v>181</v>
      </c>
      <c r="C53" s="176">
        <v>42490</v>
      </c>
      <c r="D53" s="135" t="s">
        <v>471</v>
      </c>
      <c r="E53" s="160" t="s">
        <v>381</v>
      </c>
      <c r="F53" s="139">
        <v>6127273</v>
      </c>
      <c r="G53" s="139">
        <v>1531818</v>
      </c>
      <c r="H53" s="136">
        <f t="shared" si="0"/>
        <v>4595455</v>
      </c>
      <c r="I53" s="144">
        <v>36</v>
      </c>
      <c r="J53" s="136">
        <v>170202</v>
      </c>
      <c r="K53" s="143">
        <v>6273</v>
      </c>
      <c r="L53" s="143"/>
      <c r="M53" s="183">
        <f t="shared" ref="M53:M57" si="8">J53</f>
        <v>170202</v>
      </c>
      <c r="O53" s="195">
        <f t="shared" si="6"/>
        <v>170202</v>
      </c>
    </row>
    <row r="54" spans="1:16" s="6" customFormat="1" ht="27.75" customHeight="1" x14ac:dyDescent="0.25">
      <c r="A54" s="18"/>
      <c r="B54" s="137" t="s">
        <v>183</v>
      </c>
      <c r="C54" s="176">
        <v>42490</v>
      </c>
      <c r="D54" s="135" t="s">
        <v>471</v>
      </c>
      <c r="E54" s="160" t="s">
        <v>382</v>
      </c>
      <c r="F54" s="139">
        <v>6363636</v>
      </c>
      <c r="G54" s="139">
        <v>1590912</v>
      </c>
      <c r="H54" s="136">
        <f t="shared" si="0"/>
        <v>4772724</v>
      </c>
      <c r="I54" s="144">
        <v>36</v>
      </c>
      <c r="J54" s="136">
        <v>176768</v>
      </c>
      <c r="K54" s="143">
        <v>6423</v>
      </c>
      <c r="L54" s="143"/>
      <c r="M54" s="183">
        <f t="shared" si="8"/>
        <v>176768</v>
      </c>
      <c r="P54" s="195">
        <f>J54</f>
        <v>176768</v>
      </c>
    </row>
    <row r="55" spans="1:16" s="6" customFormat="1" ht="27.75" customHeight="1" x14ac:dyDescent="0.25">
      <c r="A55" s="18"/>
      <c r="B55" s="137" t="s">
        <v>135</v>
      </c>
      <c r="C55" s="176">
        <v>42490</v>
      </c>
      <c r="D55" s="135" t="s">
        <v>409</v>
      </c>
      <c r="E55" s="160" t="s">
        <v>383</v>
      </c>
      <c r="F55" s="139">
        <v>6636364</v>
      </c>
      <c r="G55" s="139">
        <v>2488635</v>
      </c>
      <c r="H55" s="136">
        <f t="shared" si="0"/>
        <v>4147729</v>
      </c>
      <c r="I55" s="144">
        <v>24</v>
      </c>
      <c r="J55" s="136">
        <v>276515</v>
      </c>
      <c r="K55" s="143">
        <v>6423</v>
      </c>
      <c r="L55" s="143"/>
      <c r="M55" s="183">
        <f t="shared" si="8"/>
        <v>276515</v>
      </c>
      <c r="P55" s="195">
        <f>J55</f>
        <v>276515</v>
      </c>
    </row>
    <row r="56" spans="1:16" s="6" customFormat="1" ht="27.75" customHeight="1" x14ac:dyDescent="0.25">
      <c r="A56" s="18"/>
      <c r="B56" s="137" t="s">
        <v>184</v>
      </c>
      <c r="C56" s="176">
        <v>42490</v>
      </c>
      <c r="D56" s="135" t="s">
        <v>432</v>
      </c>
      <c r="E56" s="160" t="s">
        <v>384</v>
      </c>
      <c r="F56" s="139">
        <v>18600000</v>
      </c>
      <c r="G56" s="139">
        <v>4650003</v>
      </c>
      <c r="H56" s="136">
        <f t="shared" si="0"/>
        <v>13949997</v>
      </c>
      <c r="I56" s="144">
        <v>36</v>
      </c>
      <c r="J56" s="136">
        <v>516667</v>
      </c>
      <c r="K56" s="143">
        <v>6273</v>
      </c>
      <c r="L56" s="143"/>
      <c r="M56" s="183">
        <f t="shared" si="8"/>
        <v>516667</v>
      </c>
      <c r="O56" s="195">
        <f t="shared" si="6"/>
        <v>516667</v>
      </c>
    </row>
    <row r="57" spans="1:16" s="16" customFormat="1" ht="27.75" customHeight="1" x14ac:dyDescent="0.25">
      <c r="A57" s="19"/>
      <c r="B57" s="137" t="s">
        <v>186</v>
      </c>
      <c r="C57" s="176">
        <v>42521</v>
      </c>
      <c r="D57" s="135" t="s">
        <v>433</v>
      </c>
      <c r="E57" s="160" t="s">
        <v>340</v>
      </c>
      <c r="F57" s="139">
        <v>33187270</v>
      </c>
      <c r="G57" s="139">
        <v>7374944</v>
      </c>
      <c r="H57" s="136">
        <f t="shared" si="0"/>
        <v>25812326</v>
      </c>
      <c r="I57" s="144">
        <v>36</v>
      </c>
      <c r="J57" s="136">
        <v>921868</v>
      </c>
      <c r="K57" s="143">
        <v>6273</v>
      </c>
      <c r="L57" s="143"/>
      <c r="M57" s="183">
        <f t="shared" si="8"/>
        <v>921868</v>
      </c>
      <c r="O57" s="195">
        <f t="shared" si="6"/>
        <v>921868</v>
      </c>
    </row>
    <row r="58" spans="1:16" s="16" customFormat="1" ht="27.75" customHeight="1" x14ac:dyDescent="0.25">
      <c r="A58" s="19"/>
      <c r="B58" s="137" t="s">
        <v>188</v>
      </c>
      <c r="C58" s="177">
        <v>42550</v>
      </c>
      <c r="D58" s="22"/>
      <c r="E58" s="211" t="s">
        <v>473</v>
      </c>
      <c r="F58" s="196">
        <v>86000000</v>
      </c>
      <c r="G58" s="196">
        <v>50166662</v>
      </c>
      <c r="H58" s="197">
        <f t="shared" si="0"/>
        <v>35833338</v>
      </c>
      <c r="I58" s="182">
        <v>12</v>
      </c>
      <c r="J58" s="197">
        <v>7166666</v>
      </c>
      <c r="K58" s="156">
        <v>6277</v>
      </c>
      <c r="L58" s="156"/>
      <c r="M58" s="183"/>
      <c r="N58" s="183">
        <f>J58</f>
        <v>7166666</v>
      </c>
      <c r="O58" s="183"/>
    </row>
    <row r="59" spans="1:16" s="16" customFormat="1" ht="27.75" customHeight="1" x14ac:dyDescent="0.25">
      <c r="A59" s="19"/>
      <c r="B59" s="137" t="s">
        <v>190</v>
      </c>
      <c r="C59" s="176">
        <v>42551</v>
      </c>
      <c r="D59" s="135" t="s">
        <v>406</v>
      </c>
      <c r="E59" s="160" t="s">
        <v>385</v>
      </c>
      <c r="F59" s="139">
        <v>1620000</v>
      </c>
      <c r="G59" s="139">
        <v>945000</v>
      </c>
      <c r="H59" s="136">
        <f t="shared" si="0"/>
        <v>675000</v>
      </c>
      <c r="I59" s="144">
        <v>12</v>
      </c>
      <c r="J59" s="136">
        <v>135000</v>
      </c>
      <c r="K59" s="143">
        <v>6273</v>
      </c>
      <c r="L59" s="143"/>
      <c r="N59" s="183">
        <f>J59</f>
        <v>135000</v>
      </c>
      <c r="O59" s="195">
        <f t="shared" si="6"/>
        <v>135000</v>
      </c>
    </row>
    <row r="60" spans="1:16" s="6" customFormat="1" ht="27.75" customHeight="1" x14ac:dyDescent="0.25">
      <c r="A60" s="18"/>
      <c r="B60" s="137" t="s">
        <v>192</v>
      </c>
      <c r="C60" s="176">
        <v>42551</v>
      </c>
      <c r="D60" s="135" t="s">
        <v>407</v>
      </c>
      <c r="E60" s="160" t="s">
        <v>386</v>
      </c>
      <c r="F60" s="139">
        <v>1400000</v>
      </c>
      <c r="G60" s="139">
        <v>408331</v>
      </c>
      <c r="H60" s="136">
        <f t="shared" si="0"/>
        <v>991669</v>
      </c>
      <c r="I60" s="144">
        <v>24</v>
      </c>
      <c r="J60" s="136">
        <v>58333</v>
      </c>
      <c r="K60" s="143">
        <v>6273</v>
      </c>
      <c r="L60" s="143"/>
      <c r="M60" s="183">
        <f t="shared" ref="M60:M61" si="9">J60</f>
        <v>58333</v>
      </c>
      <c r="O60" s="195">
        <f t="shared" si="6"/>
        <v>58333</v>
      </c>
    </row>
    <row r="61" spans="1:16" s="6" customFormat="1" ht="27.75" customHeight="1" x14ac:dyDescent="0.25">
      <c r="A61" s="18"/>
      <c r="B61" s="137" t="s">
        <v>194</v>
      </c>
      <c r="C61" s="176">
        <v>42551</v>
      </c>
      <c r="D61" s="135" t="s">
        <v>408</v>
      </c>
      <c r="E61" s="160" t="s">
        <v>387</v>
      </c>
      <c r="F61" s="139">
        <v>15500000</v>
      </c>
      <c r="G61" s="139">
        <v>3013892</v>
      </c>
      <c r="H61" s="136">
        <f t="shared" si="0"/>
        <v>12486108</v>
      </c>
      <c r="I61" s="144">
        <v>36</v>
      </c>
      <c r="J61" s="136">
        <v>430556</v>
      </c>
      <c r="K61" s="143">
        <v>6273</v>
      </c>
      <c r="L61" s="143"/>
      <c r="M61" s="183">
        <f t="shared" si="9"/>
        <v>430556</v>
      </c>
      <c r="O61" s="195">
        <f t="shared" si="6"/>
        <v>430556</v>
      </c>
    </row>
    <row r="62" spans="1:16" s="16" customFormat="1" ht="27.75" customHeight="1" x14ac:dyDescent="0.25">
      <c r="A62" s="19"/>
      <c r="B62" s="137" t="s">
        <v>196</v>
      </c>
      <c r="C62" s="176">
        <v>42551</v>
      </c>
      <c r="D62" s="135" t="s">
        <v>410</v>
      </c>
      <c r="E62" s="160" t="s">
        <v>388</v>
      </c>
      <c r="F62" s="139">
        <v>2200000</v>
      </c>
      <c r="G62" s="139">
        <v>641669</v>
      </c>
      <c r="H62" s="136">
        <f t="shared" si="0"/>
        <v>1558331</v>
      </c>
      <c r="I62" s="144">
        <v>24</v>
      </c>
      <c r="J62" s="136">
        <v>91667</v>
      </c>
      <c r="K62" s="143">
        <v>6273</v>
      </c>
      <c r="L62" s="143"/>
      <c r="M62" s="183">
        <f>J62</f>
        <v>91667</v>
      </c>
      <c r="O62" s="195">
        <f t="shared" si="6"/>
        <v>91667</v>
      </c>
    </row>
    <row r="63" spans="1:16" s="6" customFormat="1" ht="27.75" customHeight="1" x14ac:dyDescent="0.25">
      <c r="A63" s="221"/>
      <c r="B63" s="137" t="s">
        <v>201</v>
      </c>
      <c r="C63" s="222">
        <v>42551</v>
      </c>
      <c r="D63" s="223" t="s">
        <v>411</v>
      </c>
      <c r="E63" s="224" t="s">
        <v>389</v>
      </c>
      <c r="F63" s="225">
        <v>1980000</v>
      </c>
      <c r="G63" s="225">
        <v>1155000</v>
      </c>
      <c r="H63" s="226">
        <f t="shared" si="0"/>
        <v>825000</v>
      </c>
      <c r="I63" s="227">
        <v>12</v>
      </c>
      <c r="J63" s="226">
        <v>165000</v>
      </c>
      <c r="K63" s="228">
        <v>6273</v>
      </c>
      <c r="L63" s="228"/>
      <c r="N63" s="195">
        <f>J63</f>
        <v>165000</v>
      </c>
      <c r="O63" s="195">
        <f t="shared" si="6"/>
        <v>165000</v>
      </c>
    </row>
    <row r="64" spans="1:16" s="6" customFormat="1" ht="27.75" customHeight="1" x14ac:dyDescent="0.25">
      <c r="A64" s="18"/>
      <c r="B64" s="137" t="s">
        <v>202</v>
      </c>
      <c r="C64" s="176">
        <v>42551</v>
      </c>
      <c r="D64" s="135" t="s">
        <v>412</v>
      </c>
      <c r="E64" s="160" t="s">
        <v>390</v>
      </c>
      <c r="F64" s="139">
        <v>9900000</v>
      </c>
      <c r="G64" s="139">
        <v>1925000</v>
      </c>
      <c r="H64" s="136">
        <f t="shared" si="0"/>
        <v>7975000</v>
      </c>
      <c r="I64" s="144">
        <v>36</v>
      </c>
      <c r="J64" s="136">
        <v>275000</v>
      </c>
      <c r="K64" s="143">
        <v>6273</v>
      </c>
      <c r="L64" s="143"/>
      <c r="M64" s="195">
        <f t="shared" ref="M64:M70" si="10">J64</f>
        <v>275000</v>
      </c>
      <c r="O64" s="195">
        <f t="shared" si="6"/>
        <v>275000</v>
      </c>
    </row>
    <row r="65" spans="1:16" s="16" customFormat="1" ht="27.75" customHeight="1" x14ac:dyDescent="0.25">
      <c r="A65" s="19"/>
      <c r="B65" s="137" t="s">
        <v>203</v>
      </c>
      <c r="C65" s="176">
        <v>42551</v>
      </c>
      <c r="D65" s="135" t="s">
        <v>413</v>
      </c>
      <c r="E65" s="160" t="s">
        <v>391</v>
      </c>
      <c r="F65" s="139">
        <v>6500000</v>
      </c>
      <c r="G65" s="139">
        <v>1263892</v>
      </c>
      <c r="H65" s="136">
        <f t="shared" si="0"/>
        <v>5236108</v>
      </c>
      <c r="I65" s="144">
        <v>36</v>
      </c>
      <c r="J65" s="136">
        <v>180556</v>
      </c>
      <c r="K65" s="143">
        <v>6273</v>
      </c>
      <c r="L65" s="143"/>
      <c r="M65" s="195">
        <f t="shared" si="10"/>
        <v>180556</v>
      </c>
      <c r="O65" s="195">
        <f t="shared" si="6"/>
        <v>180556</v>
      </c>
    </row>
    <row r="66" spans="1:16" s="6" customFormat="1" ht="27.75" customHeight="1" x14ac:dyDescent="0.25">
      <c r="A66" s="18"/>
      <c r="B66" s="137" t="s">
        <v>204</v>
      </c>
      <c r="C66" s="176">
        <v>42551</v>
      </c>
      <c r="D66" s="135" t="s">
        <v>414</v>
      </c>
      <c r="E66" s="160" t="s">
        <v>392</v>
      </c>
      <c r="F66" s="139">
        <v>4000000</v>
      </c>
      <c r="G66" s="139">
        <v>1166669</v>
      </c>
      <c r="H66" s="136">
        <f t="shared" si="0"/>
        <v>2833331</v>
      </c>
      <c r="I66" s="144">
        <v>24</v>
      </c>
      <c r="J66" s="136">
        <v>166667</v>
      </c>
      <c r="K66" s="143">
        <v>6273</v>
      </c>
      <c r="L66" s="143"/>
      <c r="M66" s="195">
        <f t="shared" si="10"/>
        <v>166667</v>
      </c>
      <c r="O66" s="195">
        <f t="shared" si="6"/>
        <v>166667</v>
      </c>
    </row>
    <row r="67" spans="1:16" s="6" customFormat="1" ht="27.75" customHeight="1" x14ac:dyDescent="0.25">
      <c r="A67" s="18"/>
      <c r="B67" s="137" t="s">
        <v>205</v>
      </c>
      <c r="C67" s="176">
        <v>42551</v>
      </c>
      <c r="D67" s="135" t="s">
        <v>415</v>
      </c>
      <c r="E67" s="160" t="s">
        <v>393</v>
      </c>
      <c r="F67" s="139">
        <v>8200000</v>
      </c>
      <c r="G67" s="139">
        <v>1594446</v>
      </c>
      <c r="H67" s="136">
        <f t="shared" si="0"/>
        <v>6605554</v>
      </c>
      <c r="I67" s="144">
        <v>36</v>
      </c>
      <c r="J67" s="136">
        <v>227778</v>
      </c>
      <c r="K67" s="143">
        <v>6273</v>
      </c>
      <c r="L67" s="143"/>
      <c r="M67" s="195">
        <f t="shared" si="10"/>
        <v>227778</v>
      </c>
      <c r="O67" s="195">
        <f t="shared" si="6"/>
        <v>227778</v>
      </c>
    </row>
    <row r="68" spans="1:16" s="6" customFormat="1" ht="27.75" customHeight="1" x14ac:dyDescent="0.25">
      <c r="A68" s="18"/>
      <c r="B68" s="137" t="s">
        <v>206</v>
      </c>
      <c r="C68" s="176">
        <v>42551</v>
      </c>
      <c r="D68" s="135" t="s">
        <v>416</v>
      </c>
      <c r="E68" s="160" t="s">
        <v>394</v>
      </c>
      <c r="F68" s="139">
        <v>14800000</v>
      </c>
      <c r="G68" s="139">
        <v>2877777</v>
      </c>
      <c r="H68" s="136">
        <f t="shared" si="0"/>
        <v>11922223</v>
      </c>
      <c r="I68" s="144">
        <v>36</v>
      </c>
      <c r="J68" s="136">
        <v>411111</v>
      </c>
      <c r="K68" s="143">
        <v>6273</v>
      </c>
      <c r="L68" s="143"/>
      <c r="M68" s="195">
        <f t="shared" si="10"/>
        <v>411111</v>
      </c>
      <c r="O68" s="195">
        <f t="shared" si="6"/>
        <v>411111</v>
      </c>
    </row>
    <row r="69" spans="1:16" s="6" customFormat="1" ht="27.75" customHeight="1" x14ac:dyDescent="0.25">
      <c r="A69" s="18"/>
      <c r="B69" s="137" t="s">
        <v>207</v>
      </c>
      <c r="C69" s="176">
        <v>42551</v>
      </c>
      <c r="D69" s="135" t="s">
        <v>417</v>
      </c>
      <c r="E69" s="160" t="s">
        <v>395</v>
      </c>
      <c r="F69" s="139">
        <v>8000000</v>
      </c>
      <c r="G69" s="139">
        <v>1555554</v>
      </c>
      <c r="H69" s="136">
        <f t="shared" si="0"/>
        <v>6444446</v>
      </c>
      <c r="I69" s="144">
        <v>36</v>
      </c>
      <c r="J69" s="136">
        <v>222222</v>
      </c>
      <c r="K69" s="143">
        <v>6273</v>
      </c>
      <c r="L69" s="143"/>
      <c r="M69" s="195">
        <f t="shared" si="10"/>
        <v>222222</v>
      </c>
      <c r="O69" s="195">
        <f t="shared" si="6"/>
        <v>222222</v>
      </c>
    </row>
    <row r="70" spans="1:16" s="6" customFormat="1" ht="27.75" customHeight="1" x14ac:dyDescent="0.25">
      <c r="A70" s="18"/>
      <c r="B70" s="137" t="s">
        <v>208</v>
      </c>
      <c r="C70" s="176">
        <v>42551</v>
      </c>
      <c r="D70" s="135" t="s">
        <v>418</v>
      </c>
      <c r="E70" s="160" t="s">
        <v>396</v>
      </c>
      <c r="F70" s="139">
        <v>7600000</v>
      </c>
      <c r="G70" s="139">
        <v>1477777</v>
      </c>
      <c r="H70" s="136">
        <f t="shared" si="0"/>
        <v>6122223</v>
      </c>
      <c r="I70" s="144">
        <v>36</v>
      </c>
      <c r="J70" s="136">
        <v>211111</v>
      </c>
      <c r="K70" s="143">
        <v>6273</v>
      </c>
      <c r="L70" s="143"/>
      <c r="M70" s="195">
        <f t="shared" si="10"/>
        <v>211111</v>
      </c>
      <c r="O70" s="195">
        <f t="shared" si="6"/>
        <v>211111</v>
      </c>
    </row>
    <row r="71" spans="1:16" s="6" customFormat="1" ht="27.75" customHeight="1" x14ac:dyDescent="0.25">
      <c r="A71" s="18"/>
      <c r="B71" s="137" t="s">
        <v>209</v>
      </c>
      <c r="C71" s="176">
        <v>42551</v>
      </c>
      <c r="D71" s="135" t="s">
        <v>419</v>
      </c>
      <c r="E71" s="160" t="s">
        <v>397</v>
      </c>
      <c r="F71" s="139">
        <v>4400000</v>
      </c>
      <c r="G71" s="139">
        <v>1283331</v>
      </c>
      <c r="H71" s="136">
        <f t="shared" si="0"/>
        <v>3116669</v>
      </c>
      <c r="I71" s="144">
        <v>24</v>
      </c>
      <c r="J71" s="136">
        <v>183333</v>
      </c>
      <c r="K71" s="143">
        <v>6273</v>
      </c>
      <c r="L71" s="143"/>
      <c r="M71" s="195">
        <f>J71</f>
        <v>183333</v>
      </c>
      <c r="O71" s="195">
        <f t="shared" si="6"/>
        <v>183333</v>
      </c>
    </row>
    <row r="72" spans="1:16" s="6" customFormat="1" ht="27.75" customHeight="1" x14ac:dyDescent="0.25">
      <c r="A72" s="18"/>
      <c r="B72" s="137" t="s">
        <v>210</v>
      </c>
      <c r="C72" s="176">
        <v>42551</v>
      </c>
      <c r="D72" s="135" t="s">
        <v>420</v>
      </c>
      <c r="E72" s="160" t="s">
        <v>398</v>
      </c>
      <c r="F72" s="139">
        <v>3960000</v>
      </c>
      <c r="G72" s="139">
        <v>2310000</v>
      </c>
      <c r="H72" s="136">
        <f t="shared" si="0"/>
        <v>1650000</v>
      </c>
      <c r="I72" s="144">
        <v>12</v>
      </c>
      <c r="J72" s="136">
        <v>330000</v>
      </c>
      <c r="K72" s="143">
        <v>6273</v>
      </c>
      <c r="L72" s="143"/>
      <c r="N72" s="195">
        <f>J72</f>
        <v>330000</v>
      </c>
      <c r="O72" s="195">
        <f t="shared" si="6"/>
        <v>330000</v>
      </c>
    </row>
    <row r="73" spans="1:16" s="6" customFormat="1" ht="27.75" customHeight="1" x14ac:dyDescent="0.25">
      <c r="A73" s="18"/>
      <c r="B73" s="137" t="s">
        <v>211</v>
      </c>
      <c r="C73" s="176">
        <v>42551</v>
      </c>
      <c r="D73" s="135" t="s">
        <v>421</v>
      </c>
      <c r="E73" s="160" t="s">
        <v>399</v>
      </c>
      <c r="F73" s="139">
        <v>1000000</v>
      </c>
      <c r="G73" s="139">
        <v>583331</v>
      </c>
      <c r="H73" s="136">
        <f t="shared" si="0"/>
        <v>416669</v>
      </c>
      <c r="I73" s="144">
        <v>12</v>
      </c>
      <c r="J73" s="136">
        <v>83333</v>
      </c>
      <c r="K73" s="143">
        <v>6273</v>
      </c>
      <c r="L73" s="143"/>
      <c r="N73" s="195">
        <f>J73</f>
        <v>83333</v>
      </c>
      <c r="O73" s="195">
        <f t="shared" si="6"/>
        <v>83333</v>
      </c>
    </row>
    <row r="74" spans="1:16" s="16" customFormat="1" ht="27.75" customHeight="1" x14ac:dyDescent="0.25">
      <c r="A74" s="19"/>
      <c r="B74" s="137" t="s">
        <v>212</v>
      </c>
      <c r="C74" s="176">
        <v>42551</v>
      </c>
      <c r="D74" s="135" t="s">
        <v>422</v>
      </c>
      <c r="E74" s="160" t="s">
        <v>400</v>
      </c>
      <c r="F74" s="139">
        <v>18800000</v>
      </c>
      <c r="G74" s="139">
        <v>3655554</v>
      </c>
      <c r="H74" s="136">
        <f t="shared" si="0"/>
        <v>15144446</v>
      </c>
      <c r="I74" s="144">
        <v>36</v>
      </c>
      <c r="J74" s="136">
        <v>522222</v>
      </c>
      <c r="K74" s="143">
        <v>6273</v>
      </c>
      <c r="L74" s="143"/>
      <c r="M74" s="195">
        <f>J74</f>
        <v>522222</v>
      </c>
      <c r="O74" s="195">
        <f t="shared" si="6"/>
        <v>522222</v>
      </c>
    </row>
    <row r="75" spans="1:16" s="6" customFormat="1" ht="27.75" customHeight="1" x14ac:dyDescent="0.25">
      <c r="A75" s="18"/>
      <c r="B75" s="137" t="s">
        <v>213</v>
      </c>
      <c r="C75" s="176">
        <v>42551</v>
      </c>
      <c r="D75" s="135" t="s">
        <v>423</v>
      </c>
      <c r="E75" s="160" t="s">
        <v>401</v>
      </c>
      <c r="F75" s="139">
        <v>23600000</v>
      </c>
      <c r="G75" s="139">
        <v>4588892</v>
      </c>
      <c r="H75" s="136">
        <f t="shared" si="0"/>
        <v>19011108</v>
      </c>
      <c r="I75" s="144">
        <v>36</v>
      </c>
      <c r="J75" s="136">
        <v>655556</v>
      </c>
      <c r="K75" s="143">
        <v>6273</v>
      </c>
      <c r="L75" s="143"/>
      <c r="M75" s="195">
        <f>J75</f>
        <v>655556</v>
      </c>
      <c r="O75" s="195">
        <f t="shared" si="6"/>
        <v>655556</v>
      </c>
    </row>
    <row r="76" spans="1:16" s="6" customFormat="1" ht="27.75" customHeight="1" x14ac:dyDescent="0.25">
      <c r="A76" s="18"/>
      <c r="B76" s="137" t="s">
        <v>214</v>
      </c>
      <c r="C76" s="176">
        <v>42551</v>
      </c>
      <c r="D76" s="135" t="s">
        <v>430</v>
      </c>
      <c r="E76" s="160" t="s">
        <v>402</v>
      </c>
      <c r="F76" s="139">
        <v>900000</v>
      </c>
      <c r="G76" s="139">
        <v>525000</v>
      </c>
      <c r="H76" s="136">
        <f t="shared" si="0"/>
        <v>375000</v>
      </c>
      <c r="I76" s="144">
        <v>12</v>
      </c>
      <c r="J76" s="136">
        <v>75000</v>
      </c>
      <c r="K76" s="143">
        <v>6273</v>
      </c>
      <c r="L76" s="143"/>
      <c r="N76" s="195">
        <f>J76</f>
        <v>75000</v>
      </c>
      <c r="O76" s="195">
        <f t="shared" si="6"/>
        <v>75000</v>
      </c>
    </row>
    <row r="77" spans="1:16" s="6" customFormat="1" ht="27.75" customHeight="1" x14ac:dyDescent="0.25">
      <c r="A77" s="18"/>
      <c r="B77" s="137" t="s">
        <v>215</v>
      </c>
      <c r="C77" s="176">
        <v>42551</v>
      </c>
      <c r="D77" s="135" t="s">
        <v>429</v>
      </c>
      <c r="E77" s="160" t="s">
        <v>403</v>
      </c>
      <c r="F77" s="139">
        <v>4800000</v>
      </c>
      <c r="G77" s="139">
        <v>1400000</v>
      </c>
      <c r="H77" s="136">
        <f t="shared" si="0"/>
        <v>3400000</v>
      </c>
      <c r="I77" s="144">
        <v>24</v>
      </c>
      <c r="J77" s="136">
        <v>200000</v>
      </c>
      <c r="K77" s="143">
        <v>6273</v>
      </c>
      <c r="L77" s="143"/>
      <c r="M77" s="195">
        <f t="shared" ref="M77:M82" si="11">J77</f>
        <v>200000</v>
      </c>
      <c r="O77" s="195">
        <f>J77</f>
        <v>200000</v>
      </c>
    </row>
    <row r="78" spans="1:16" s="16" customFormat="1" ht="27.75" customHeight="1" x14ac:dyDescent="0.25">
      <c r="A78" s="19"/>
      <c r="B78" s="137" t="s">
        <v>216</v>
      </c>
      <c r="C78" s="177">
        <v>42582</v>
      </c>
      <c r="D78" s="22"/>
      <c r="E78" s="211" t="s">
        <v>474</v>
      </c>
      <c r="F78" s="196">
        <v>99600000</v>
      </c>
      <c r="G78" s="196">
        <v>49800000</v>
      </c>
      <c r="H78" s="197">
        <f t="shared" si="0"/>
        <v>49800000</v>
      </c>
      <c r="I78" s="182">
        <v>12</v>
      </c>
      <c r="J78" s="197">
        <v>8300000</v>
      </c>
      <c r="K78" s="156">
        <v>6428</v>
      </c>
      <c r="L78" s="156"/>
      <c r="M78" s="183"/>
      <c r="N78" s="183">
        <f>J78</f>
        <v>8300000</v>
      </c>
      <c r="O78" s="183">
        <f>J78</f>
        <v>8300000</v>
      </c>
    </row>
    <row r="79" spans="1:16" s="16" customFormat="1" ht="27.75" customHeight="1" x14ac:dyDescent="0.25">
      <c r="A79" s="19"/>
      <c r="B79" s="137" t="s">
        <v>217</v>
      </c>
      <c r="C79" s="177">
        <v>42607</v>
      </c>
      <c r="D79" s="22"/>
      <c r="E79" s="211" t="s">
        <v>475</v>
      </c>
      <c r="F79" s="196">
        <v>48000000</v>
      </c>
      <c r="G79" s="196">
        <v>24000000</v>
      </c>
      <c r="H79" s="197">
        <f t="shared" si="0"/>
        <v>24000000</v>
      </c>
      <c r="I79" s="182">
        <v>12</v>
      </c>
      <c r="J79" s="197">
        <v>4000000</v>
      </c>
      <c r="K79" s="156">
        <v>6428</v>
      </c>
      <c r="L79" s="156"/>
      <c r="M79" s="183"/>
      <c r="N79" s="183">
        <f>J79</f>
        <v>4000000</v>
      </c>
      <c r="O79" s="183">
        <f>J79</f>
        <v>4000000</v>
      </c>
    </row>
    <row r="80" spans="1:16" s="16" customFormat="1" ht="27.75" customHeight="1" x14ac:dyDescent="0.25">
      <c r="A80" s="19"/>
      <c r="B80" s="137" t="s">
        <v>218</v>
      </c>
      <c r="C80" s="176">
        <v>42613</v>
      </c>
      <c r="D80" s="135" t="s">
        <v>431</v>
      </c>
      <c r="E80" s="160" t="s">
        <v>333</v>
      </c>
      <c r="F80" s="139">
        <v>5324000</v>
      </c>
      <c r="G80" s="139">
        <v>739445</v>
      </c>
      <c r="H80" s="136">
        <f t="shared" ref="H80:H101" si="12">F80-G80</f>
        <v>4584555</v>
      </c>
      <c r="I80" s="144">
        <v>36</v>
      </c>
      <c r="J80" s="136">
        <v>147889</v>
      </c>
      <c r="K80" s="143">
        <v>6423</v>
      </c>
      <c r="L80" s="144"/>
      <c r="M80" s="195">
        <f t="shared" si="11"/>
        <v>147889</v>
      </c>
      <c r="P80" s="195">
        <f>J80</f>
        <v>147889</v>
      </c>
    </row>
    <row r="81" spans="1:17" s="6" customFormat="1" ht="27.75" customHeight="1" x14ac:dyDescent="0.25">
      <c r="A81" s="18"/>
      <c r="B81" s="137" t="s">
        <v>219</v>
      </c>
      <c r="C81" s="176">
        <v>42613</v>
      </c>
      <c r="D81" s="135" t="s">
        <v>428</v>
      </c>
      <c r="E81" s="160" t="s">
        <v>404</v>
      </c>
      <c r="F81" s="139">
        <v>8172727</v>
      </c>
      <c r="G81" s="139">
        <v>1135100</v>
      </c>
      <c r="H81" s="136">
        <f t="shared" si="12"/>
        <v>7037627</v>
      </c>
      <c r="I81" s="144">
        <v>36</v>
      </c>
      <c r="J81" s="136">
        <v>227020</v>
      </c>
      <c r="K81" s="143">
        <v>6423</v>
      </c>
      <c r="L81" s="144"/>
      <c r="M81" s="195">
        <f t="shared" si="11"/>
        <v>227020</v>
      </c>
      <c r="P81" s="195">
        <f t="shared" ref="P81:P83" si="13">J81</f>
        <v>227020</v>
      </c>
    </row>
    <row r="82" spans="1:17" s="16" customFormat="1" ht="27.75" customHeight="1" x14ac:dyDescent="0.25">
      <c r="A82" s="19"/>
      <c r="B82" s="137" t="s">
        <v>220</v>
      </c>
      <c r="C82" s="176">
        <v>42643</v>
      </c>
      <c r="D82" s="135" t="s">
        <v>427</v>
      </c>
      <c r="E82" s="160" t="s">
        <v>405</v>
      </c>
      <c r="F82" s="139">
        <v>10772727</v>
      </c>
      <c r="G82" s="139">
        <v>1196968</v>
      </c>
      <c r="H82" s="136">
        <f t="shared" si="12"/>
        <v>9575759</v>
      </c>
      <c r="I82" s="144">
        <v>36</v>
      </c>
      <c r="J82" s="136">
        <v>299242</v>
      </c>
      <c r="K82" s="143">
        <v>6423</v>
      </c>
      <c r="L82" s="144"/>
      <c r="M82" s="195">
        <f t="shared" si="11"/>
        <v>299242</v>
      </c>
      <c r="P82" s="195">
        <f t="shared" si="13"/>
        <v>299242</v>
      </c>
    </row>
    <row r="83" spans="1:17" s="6" customFormat="1" ht="27.75" customHeight="1" x14ac:dyDescent="0.25">
      <c r="A83" s="18"/>
      <c r="B83" s="137" t="s">
        <v>221</v>
      </c>
      <c r="C83" s="176">
        <v>42643</v>
      </c>
      <c r="D83" s="135" t="s">
        <v>363</v>
      </c>
      <c r="E83" s="160" t="s">
        <v>372</v>
      </c>
      <c r="F83" s="139">
        <v>1090909</v>
      </c>
      <c r="G83" s="139">
        <v>121212</v>
      </c>
      <c r="H83" s="136">
        <f t="shared" si="12"/>
        <v>969697</v>
      </c>
      <c r="I83" s="144">
        <v>36</v>
      </c>
      <c r="J83" s="136">
        <v>30303</v>
      </c>
      <c r="K83" s="143">
        <v>6423</v>
      </c>
      <c r="L83" s="144"/>
      <c r="M83" s="195">
        <f>J83</f>
        <v>30303</v>
      </c>
      <c r="P83" s="195">
        <f t="shared" si="13"/>
        <v>30303</v>
      </c>
    </row>
    <row r="84" spans="1:17" s="6" customFormat="1" ht="27.75" customHeight="1" x14ac:dyDescent="0.25">
      <c r="A84" s="18"/>
      <c r="B84" s="137" t="s">
        <v>222</v>
      </c>
      <c r="C84" s="176">
        <v>42643</v>
      </c>
      <c r="D84" s="135" t="s">
        <v>364</v>
      </c>
      <c r="E84" s="160" t="s">
        <v>371</v>
      </c>
      <c r="F84" s="139">
        <v>1181818</v>
      </c>
      <c r="G84" s="139">
        <v>377940</v>
      </c>
      <c r="H84" s="136">
        <f t="shared" si="12"/>
        <v>803878</v>
      </c>
      <c r="I84" s="144">
        <v>12</v>
      </c>
      <c r="J84" s="136">
        <v>94485</v>
      </c>
      <c r="K84" s="143">
        <v>6273</v>
      </c>
      <c r="L84" s="143"/>
      <c r="N84" s="195">
        <f>J84</f>
        <v>94485</v>
      </c>
      <c r="O84" s="71">
        <f t="shared" ref="O84:O91" si="14">J84</f>
        <v>94485</v>
      </c>
    </row>
    <row r="85" spans="1:17" s="6" customFormat="1" ht="27.75" customHeight="1" x14ac:dyDescent="0.25">
      <c r="A85" s="18"/>
      <c r="B85" s="137" t="s">
        <v>223</v>
      </c>
      <c r="C85" s="176">
        <v>42643</v>
      </c>
      <c r="D85" s="135" t="s">
        <v>366</v>
      </c>
      <c r="E85" s="160" t="s">
        <v>365</v>
      </c>
      <c r="F85" s="139">
        <v>681818</v>
      </c>
      <c r="G85" s="139">
        <v>227272</v>
      </c>
      <c r="H85" s="136">
        <f t="shared" si="12"/>
        <v>454546</v>
      </c>
      <c r="I85" s="144">
        <v>12</v>
      </c>
      <c r="J85" s="136">
        <v>56818</v>
      </c>
      <c r="K85" s="143">
        <v>6273</v>
      </c>
      <c r="L85" s="143"/>
      <c r="N85" s="195">
        <f>J85</f>
        <v>56818</v>
      </c>
      <c r="O85" s="71">
        <f t="shared" si="14"/>
        <v>56818</v>
      </c>
    </row>
    <row r="86" spans="1:17" s="16" customFormat="1" ht="27.75" customHeight="1" x14ac:dyDescent="0.25">
      <c r="A86" s="19"/>
      <c r="B86" s="137" t="s">
        <v>224</v>
      </c>
      <c r="C86" s="176">
        <v>42643</v>
      </c>
      <c r="D86" s="135" t="s">
        <v>368</v>
      </c>
      <c r="E86" s="160" t="s">
        <v>369</v>
      </c>
      <c r="F86" s="139">
        <v>6600000</v>
      </c>
      <c r="G86" s="139">
        <v>1100000</v>
      </c>
      <c r="H86" s="136">
        <f t="shared" si="12"/>
        <v>5500000</v>
      </c>
      <c r="I86" s="144">
        <v>24</v>
      </c>
      <c r="J86" s="136">
        <v>275000</v>
      </c>
      <c r="K86" s="143">
        <v>6273</v>
      </c>
      <c r="L86" s="143"/>
      <c r="M86" s="183">
        <f>J86</f>
        <v>275000</v>
      </c>
      <c r="O86" s="71">
        <f t="shared" si="14"/>
        <v>275000</v>
      </c>
    </row>
    <row r="87" spans="1:17" s="6" customFormat="1" ht="27.75" customHeight="1" x14ac:dyDescent="0.25">
      <c r="A87" s="18"/>
      <c r="B87" s="137" t="s">
        <v>225</v>
      </c>
      <c r="C87" s="176">
        <v>42643</v>
      </c>
      <c r="D87" s="135" t="s">
        <v>367</v>
      </c>
      <c r="E87" s="160" t="s">
        <v>370</v>
      </c>
      <c r="F87" s="139">
        <v>780000</v>
      </c>
      <c r="G87" s="139">
        <v>260000</v>
      </c>
      <c r="H87" s="136">
        <f t="shared" si="12"/>
        <v>520000</v>
      </c>
      <c r="I87" s="144">
        <v>12</v>
      </c>
      <c r="J87" s="136">
        <v>65000</v>
      </c>
      <c r="K87" s="143">
        <v>6273</v>
      </c>
      <c r="L87" s="143"/>
      <c r="N87" s="195">
        <f>J87</f>
        <v>65000</v>
      </c>
      <c r="O87" s="71">
        <f t="shared" si="14"/>
        <v>65000</v>
      </c>
    </row>
    <row r="88" spans="1:17" s="6" customFormat="1" ht="27.75" customHeight="1" x14ac:dyDescent="0.25">
      <c r="A88" s="18"/>
      <c r="B88" s="137" t="s">
        <v>226</v>
      </c>
      <c r="C88" s="176">
        <v>42643</v>
      </c>
      <c r="D88" s="135" t="s">
        <v>361</v>
      </c>
      <c r="E88" s="160" t="s">
        <v>360</v>
      </c>
      <c r="F88" s="139">
        <v>1200000</v>
      </c>
      <c r="G88" s="139">
        <v>400000</v>
      </c>
      <c r="H88" s="136">
        <f t="shared" si="12"/>
        <v>800000</v>
      </c>
      <c r="I88" s="144">
        <v>12</v>
      </c>
      <c r="J88" s="136">
        <v>100000</v>
      </c>
      <c r="K88" s="143">
        <v>6273</v>
      </c>
      <c r="L88" s="143"/>
      <c r="N88" s="195">
        <f t="shared" ref="N88:N90" si="15">J88</f>
        <v>100000</v>
      </c>
      <c r="O88" s="71">
        <f t="shared" si="14"/>
        <v>100000</v>
      </c>
    </row>
    <row r="89" spans="1:17" s="16" customFormat="1" ht="27.75" customHeight="1" x14ac:dyDescent="0.25">
      <c r="A89" s="19"/>
      <c r="B89" s="137" t="s">
        <v>227</v>
      </c>
      <c r="C89" s="176">
        <v>42643</v>
      </c>
      <c r="D89" s="135" t="s">
        <v>359</v>
      </c>
      <c r="E89" s="160" t="s">
        <v>358</v>
      </c>
      <c r="F89" s="139">
        <v>1700000</v>
      </c>
      <c r="G89" s="139">
        <v>566668</v>
      </c>
      <c r="H89" s="136">
        <f t="shared" si="12"/>
        <v>1133332</v>
      </c>
      <c r="I89" s="144">
        <v>12</v>
      </c>
      <c r="J89" s="136">
        <v>141667</v>
      </c>
      <c r="K89" s="143">
        <v>6273</v>
      </c>
      <c r="L89" s="143"/>
      <c r="N89" s="195">
        <f t="shared" si="15"/>
        <v>141667</v>
      </c>
      <c r="O89" s="71">
        <f t="shared" si="14"/>
        <v>141667</v>
      </c>
    </row>
    <row r="90" spans="1:17" s="6" customFormat="1" ht="27.75" customHeight="1" x14ac:dyDescent="0.25">
      <c r="A90" s="18"/>
      <c r="B90" s="137" t="s">
        <v>228</v>
      </c>
      <c r="C90" s="176">
        <v>42643</v>
      </c>
      <c r="D90" s="135" t="s">
        <v>357</v>
      </c>
      <c r="E90" s="160" t="s">
        <v>356</v>
      </c>
      <c r="F90" s="139">
        <v>900000</v>
      </c>
      <c r="G90" s="139">
        <v>300000</v>
      </c>
      <c r="H90" s="136">
        <f t="shared" si="12"/>
        <v>600000</v>
      </c>
      <c r="I90" s="144">
        <v>12</v>
      </c>
      <c r="J90" s="136">
        <v>75000</v>
      </c>
      <c r="K90" s="143">
        <v>6273</v>
      </c>
      <c r="L90" s="143"/>
      <c r="N90" s="195">
        <f t="shared" si="15"/>
        <v>75000</v>
      </c>
      <c r="O90" s="71">
        <f t="shared" si="14"/>
        <v>75000</v>
      </c>
    </row>
    <row r="91" spans="1:17" s="6" customFormat="1" ht="27.75" customHeight="1" x14ac:dyDescent="0.25">
      <c r="A91" s="18"/>
      <c r="B91" s="137" t="s">
        <v>229</v>
      </c>
      <c r="C91" s="176">
        <v>42643</v>
      </c>
      <c r="D91" s="135" t="s">
        <v>355</v>
      </c>
      <c r="E91" s="160" t="s">
        <v>354</v>
      </c>
      <c r="F91" s="139">
        <v>1500000</v>
      </c>
      <c r="G91" s="139">
        <v>250000</v>
      </c>
      <c r="H91" s="136">
        <f t="shared" si="12"/>
        <v>1250000</v>
      </c>
      <c r="I91" s="144">
        <v>24</v>
      </c>
      <c r="J91" s="136">
        <v>62500</v>
      </c>
      <c r="K91" s="143">
        <v>6273</v>
      </c>
      <c r="L91" s="143"/>
      <c r="M91" s="71">
        <f t="shared" ref="M91:M93" si="16">J91</f>
        <v>62500</v>
      </c>
      <c r="O91" s="71">
        <f t="shared" si="14"/>
        <v>62500</v>
      </c>
    </row>
    <row r="92" spans="1:17" s="6" customFormat="1" ht="27.75" customHeight="1" x14ac:dyDescent="0.25">
      <c r="A92" s="18"/>
      <c r="B92" s="137" t="s">
        <v>230</v>
      </c>
      <c r="C92" s="176">
        <v>42643</v>
      </c>
      <c r="D92" s="135" t="s">
        <v>352</v>
      </c>
      <c r="E92" s="160" t="s">
        <v>353</v>
      </c>
      <c r="F92" s="139">
        <v>1445455</v>
      </c>
      <c r="G92" s="139">
        <v>240908</v>
      </c>
      <c r="H92" s="136">
        <f t="shared" si="12"/>
        <v>1204547</v>
      </c>
      <c r="I92" s="144">
        <v>24</v>
      </c>
      <c r="J92" s="136">
        <v>60227</v>
      </c>
      <c r="K92" s="143">
        <v>6273</v>
      </c>
      <c r="L92" s="143"/>
      <c r="M92" s="71">
        <f t="shared" si="16"/>
        <v>60227</v>
      </c>
      <c r="O92" s="71">
        <f>J92</f>
        <v>60227</v>
      </c>
    </row>
    <row r="93" spans="1:17" s="17" customFormat="1" ht="27.75" customHeight="1" x14ac:dyDescent="0.25">
      <c r="A93" s="20"/>
      <c r="B93" s="137" t="s">
        <v>231</v>
      </c>
      <c r="C93" s="176">
        <v>42643</v>
      </c>
      <c r="D93" s="135" t="s">
        <v>351</v>
      </c>
      <c r="E93" s="160" t="s">
        <v>350</v>
      </c>
      <c r="F93" s="139">
        <v>7118182</v>
      </c>
      <c r="G93" s="139">
        <v>790908</v>
      </c>
      <c r="H93" s="136">
        <f t="shared" si="12"/>
        <v>6327274</v>
      </c>
      <c r="I93" s="152">
        <v>36</v>
      </c>
      <c r="J93" s="129">
        <v>197727</v>
      </c>
      <c r="K93" s="143">
        <v>6423</v>
      </c>
      <c r="L93" s="144"/>
      <c r="M93" s="71">
        <f t="shared" si="16"/>
        <v>197727</v>
      </c>
      <c r="O93" s="71"/>
      <c r="P93" s="184">
        <f>J93</f>
        <v>197727</v>
      </c>
    </row>
    <row r="94" spans="1:17" ht="27.75" customHeight="1" x14ac:dyDescent="0.25">
      <c r="B94" s="137" t="s">
        <v>232</v>
      </c>
      <c r="C94" s="176">
        <v>42643</v>
      </c>
      <c r="D94" s="135" t="s">
        <v>362</v>
      </c>
      <c r="E94" s="160" t="s">
        <v>349</v>
      </c>
      <c r="F94" s="139">
        <v>4954545</v>
      </c>
      <c r="G94" s="139">
        <v>550504</v>
      </c>
      <c r="H94" s="136">
        <f t="shared" si="12"/>
        <v>4404041</v>
      </c>
      <c r="I94" s="152">
        <v>36</v>
      </c>
      <c r="J94" s="129">
        <v>137626</v>
      </c>
      <c r="K94" s="143">
        <v>6273</v>
      </c>
      <c r="L94" s="143"/>
      <c r="M94" s="71">
        <f>J94</f>
        <v>137626</v>
      </c>
      <c r="O94" s="71">
        <f>J94</f>
        <v>137626</v>
      </c>
    </row>
    <row r="95" spans="1:17" ht="27.75" customHeight="1" x14ac:dyDescent="0.25">
      <c r="B95" s="137" t="s">
        <v>233</v>
      </c>
      <c r="C95" s="176">
        <v>42690</v>
      </c>
      <c r="D95" s="135"/>
      <c r="E95" s="160" t="s">
        <v>199</v>
      </c>
      <c r="F95" s="139">
        <v>36533058</v>
      </c>
      <c r="G95" s="139">
        <v>6088842</v>
      </c>
      <c r="H95" s="136">
        <f t="shared" si="12"/>
        <v>30444216</v>
      </c>
      <c r="I95" s="152">
        <v>12</v>
      </c>
      <c r="J95" s="129">
        <v>3044421</v>
      </c>
      <c r="K95" s="144">
        <v>2412</v>
      </c>
      <c r="L95" s="144"/>
      <c r="N95" s="71">
        <f>J95</f>
        <v>3044421</v>
      </c>
      <c r="Q95" s="71">
        <f>J95</f>
        <v>3044421</v>
      </c>
    </row>
    <row r="96" spans="1:17" ht="27.75" customHeight="1" x14ac:dyDescent="0.25">
      <c r="B96" s="137" t="s">
        <v>234</v>
      </c>
      <c r="C96" s="176">
        <v>42704</v>
      </c>
      <c r="D96" s="135" t="s">
        <v>315</v>
      </c>
      <c r="E96" s="160" t="s">
        <v>324</v>
      </c>
      <c r="F96" s="139">
        <v>2636364</v>
      </c>
      <c r="G96" s="139">
        <v>219696</v>
      </c>
      <c r="H96" s="136">
        <f t="shared" si="12"/>
        <v>2416668</v>
      </c>
      <c r="I96" s="152">
        <v>24</v>
      </c>
      <c r="J96" s="129">
        <v>109848</v>
      </c>
      <c r="K96" s="143">
        <v>6423</v>
      </c>
      <c r="L96" s="144"/>
      <c r="M96" s="71">
        <f t="shared" ref="M96:M98" si="17">J96</f>
        <v>109848</v>
      </c>
      <c r="P96" s="71">
        <f>J96</f>
        <v>109848</v>
      </c>
    </row>
    <row r="97" spans="2:16" s="17" customFormat="1" ht="27.75" customHeight="1" x14ac:dyDescent="0.25">
      <c r="B97" s="137" t="s">
        <v>235</v>
      </c>
      <c r="C97" s="176">
        <v>42735</v>
      </c>
      <c r="D97" s="135" t="s">
        <v>314</v>
      </c>
      <c r="E97" s="160" t="s">
        <v>323</v>
      </c>
      <c r="F97" s="139">
        <v>11800002</v>
      </c>
      <c r="G97" s="139">
        <v>491667</v>
      </c>
      <c r="H97" s="136">
        <f t="shared" si="12"/>
        <v>11308335</v>
      </c>
      <c r="I97" s="152">
        <v>24</v>
      </c>
      <c r="J97" s="129">
        <v>491667</v>
      </c>
      <c r="K97" s="143">
        <v>6423</v>
      </c>
      <c r="L97" s="144"/>
      <c r="M97" s="71">
        <f t="shared" si="17"/>
        <v>491667</v>
      </c>
      <c r="P97" s="71">
        <f>J97</f>
        <v>491667</v>
      </c>
    </row>
    <row r="98" spans="2:16" ht="27.75" customHeight="1" x14ac:dyDescent="0.25">
      <c r="B98" s="137" t="s">
        <v>236</v>
      </c>
      <c r="C98" s="176">
        <v>42735</v>
      </c>
      <c r="D98" s="135" t="s">
        <v>313</v>
      </c>
      <c r="E98" s="160" t="s">
        <v>322</v>
      </c>
      <c r="F98" s="139">
        <v>7500000</v>
      </c>
      <c r="G98" s="139">
        <v>312500</v>
      </c>
      <c r="H98" s="136">
        <f t="shared" si="12"/>
        <v>7187500</v>
      </c>
      <c r="I98" s="152">
        <v>24</v>
      </c>
      <c r="J98" s="129">
        <v>312500</v>
      </c>
      <c r="K98" s="143">
        <v>6273</v>
      </c>
      <c r="L98" s="143"/>
      <c r="M98" s="71">
        <f t="shared" si="17"/>
        <v>312500</v>
      </c>
      <c r="O98" s="71">
        <f>J98</f>
        <v>312500</v>
      </c>
    </row>
    <row r="99" spans="2:16" ht="27.75" customHeight="1" x14ac:dyDescent="0.25">
      <c r="B99" s="137" t="s">
        <v>237</v>
      </c>
      <c r="C99" s="176">
        <v>42735</v>
      </c>
      <c r="D99" s="135" t="s">
        <v>312</v>
      </c>
      <c r="E99" s="160" t="s">
        <v>321</v>
      </c>
      <c r="F99" s="139">
        <v>2500000</v>
      </c>
      <c r="G99" s="139">
        <v>104167</v>
      </c>
      <c r="H99" s="136">
        <f t="shared" si="12"/>
        <v>2395833</v>
      </c>
      <c r="I99" s="152">
        <v>24</v>
      </c>
      <c r="J99" s="129">
        <v>104167</v>
      </c>
      <c r="K99" s="143">
        <v>6273</v>
      </c>
      <c r="L99" s="143"/>
      <c r="M99" s="71">
        <f>J99</f>
        <v>104167</v>
      </c>
      <c r="O99" s="71">
        <f t="shared" ref="O99:O100" si="18">J99</f>
        <v>104167</v>
      </c>
    </row>
    <row r="100" spans="2:16" ht="27.75" customHeight="1" x14ac:dyDescent="0.25">
      <c r="B100" s="137" t="s">
        <v>238</v>
      </c>
      <c r="C100" s="176">
        <v>42735</v>
      </c>
      <c r="D100" s="135" t="s">
        <v>311</v>
      </c>
      <c r="E100" s="160" t="s">
        <v>320</v>
      </c>
      <c r="F100" s="139">
        <v>1400000</v>
      </c>
      <c r="G100" s="139">
        <v>116667</v>
      </c>
      <c r="H100" s="136">
        <f t="shared" si="12"/>
        <v>1283333</v>
      </c>
      <c r="I100" s="152">
        <v>12</v>
      </c>
      <c r="J100" s="129">
        <v>116667</v>
      </c>
      <c r="K100" s="143">
        <v>6273</v>
      </c>
      <c r="L100" s="203"/>
      <c r="N100" s="71">
        <f>J100</f>
        <v>116667</v>
      </c>
      <c r="O100" s="71">
        <f t="shared" si="18"/>
        <v>116667</v>
      </c>
    </row>
    <row r="101" spans="2:16" s="17" customFormat="1" ht="27.75" customHeight="1" x14ac:dyDescent="0.25">
      <c r="B101" s="192" t="s">
        <v>239</v>
      </c>
      <c r="C101" s="177">
        <v>42735</v>
      </c>
      <c r="D101" s="22"/>
      <c r="E101" s="211" t="s">
        <v>476</v>
      </c>
      <c r="F101" s="196">
        <v>9000000</v>
      </c>
      <c r="G101" s="196">
        <v>3000000</v>
      </c>
      <c r="H101" s="197">
        <f t="shared" si="12"/>
        <v>6000000</v>
      </c>
      <c r="I101" s="242">
        <v>12</v>
      </c>
      <c r="J101" s="154">
        <v>1500000</v>
      </c>
      <c r="K101" s="156">
        <v>6277</v>
      </c>
      <c r="L101" s="237"/>
      <c r="N101" s="184">
        <f>J101</f>
        <v>1500000</v>
      </c>
      <c r="O101" s="184"/>
    </row>
    <row r="102" spans="2:16" s="17" customFormat="1" ht="27.75" hidden="1" customHeight="1" x14ac:dyDescent="0.25">
      <c r="B102" s="230"/>
      <c r="C102" s="241"/>
      <c r="D102" s="231"/>
      <c r="E102" s="232"/>
      <c r="F102" s="233"/>
      <c r="G102" s="233"/>
      <c r="H102" s="234"/>
      <c r="I102" s="235"/>
      <c r="J102" s="236"/>
      <c r="K102" s="237"/>
      <c r="L102" s="237"/>
      <c r="N102" s="184"/>
      <c r="O102" s="184"/>
    </row>
    <row r="103" spans="2:16" s="17" customFormat="1" ht="27.75" hidden="1" customHeight="1" x14ac:dyDescent="0.25">
      <c r="B103" s="230"/>
      <c r="C103" s="241"/>
      <c r="D103" s="231"/>
      <c r="E103" s="232"/>
      <c r="F103" s="233"/>
      <c r="G103" s="233"/>
      <c r="H103" s="234"/>
      <c r="I103" s="235"/>
      <c r="J103" s="236"/>
      <c r="K103" s="237"/>
      <c r="L103" s="237"/>
      <c r="N103" s="184"/>
      <c r="O103" s="184"/>
    </row>
    <row r="104" spans="2:16" s="17" customFormat="1" ht="27.75" hidden="1" customHeight="1" x14ac:dyDescent="0.25">
      <c r="B104" s="230"/>
      <c r="C104" s="241"/>
      <c r="D104" s="231"/>
      <c r="E104" s="232"/>
      <c r="F104" s="233"/>
      <c r="G104" s="233"/>
      <c r="H104" s="234"/>
      <c r="I104" s="235"/>
      <c r="J104" s="236"/>
      <c r="K104" s="237"/>
      <c r="L104" s="237"/>
      <c r="N104" s="184"/>
      <c r="O104" s="184"/>
    </row>
    <row r="105" spans="2:16" s="17" customFormat="1" ht="27.75" hidden="1" customHeight="1" x14ac:dyDescent="0.25">
      <c r="B105" s="230"/>
      <c r="C105" s="241"/>
      <c r="D105" s="231"/>
      <c r="E105" s="232"/>
      <c r="F105" s="233"/>
      <c r="G105" s="233"/>
      <c r="H105" s="234"/>
      <c r="I105" s="235"/>
      <c r="J105" s="236"/>
      <c r="K105" s="237"/>
      <c r="L105" s="237"/>
      <c r="N105" s="184"/>
      <c r="O105" s="184"/>
    </row>
    <row r="106" spans="2:16" s="17" customFormat="1" ht="27.75" hidden="1" customHeight="1" x14ac:dyDescent="0.25">
      <c r="B106" s="230"/>
      <c r="C106" s="241"/>
      <c r="D106" s="231"/>
      <c r="E106" s="232"/>
      <c r="F106" s="233"/>
      <c r="G106" s="233"/>
      <c r="H106" s="234"/>
      <c r="I106" s="235"/>
      <c r="J106" s="236"/>
      <c r="K106" s="237"/>
      <c r="L106" s="237"/>
      <c r="N106" s="184"/>
      <c r="O106" s="184"/>
    </row>
    <row r="107" spans="2:16" s="17" customFormat="1" ht="27.75" hidden="1" customHeight="1" x14ac:dyDescent="0.25">
      <c r="B107" s="230"/>
      <c r="C107" s="241"/>
      <c r="D107" s="231"/>
      <c r="E107" s="232"/>
      <c r="F107" s="233"/>
      <c r="G107" s="233"/>
      <c r="H107" s="234"/>
      <c r="I107" s="235"/>
      <c r="J107" s="236"/>
      <c r="K107" s="237"/>
      <c r="L107" s="237"/>
      <c r="N107" s="184"/>
      <c r="O107" s="184"/>
    </row>
    <row r="108" spans="2:16" s="17" customFormat="1" ht="27.75" hidden="1" customHeight="1" x14ac:dyDescent="0.25">
      <c r="B108" s="230"/>
      <c r="C108" s="241"/>
      <c r="D108" s="231"/>
      <c r="E108" s="232"/>
      <c r="F108" s="233"/>
      <c r="G108" s="233"/>
      <c r="H108" s="234"/>
      <c r="I108" s="235"/>
      <c r="J108" s="236"/>
      <c r="K108" s="237"/>
      <c r="L108" s="237"/>
      <c r="N108" s="184"/>
      <c r="O108" s="184"/>
    </row>
    <row r="109" spans="2:16" s="17" customFormat="1" ht="27.75" hidden="1" customHeight="1" x14ac:dyDescent="0.25">
      <c r="B109" s="230"/>
      <c r="C109" s="241"/>
      <c r="D109" s="231"/>
      <c r="E109" s="232"/>
      <c r="F109" s="233"/>
      <c r="G109" s="233"/>
      <c r="H109" s="234"/>
      <c r="I109" s="235"/>
      <c r="J109" s="236"/>
      <c r="K109" s="237"/>
      <c r="L109" s="237"/>
      <c r="N109" s="184"/>
      <c r="O109" s="184"/>
    </row>
    <row r="110" spans="2:16" s="17" customFormat="1" ht="27.75" hidden="1" customHeight="1" x14ac:dyDescent="0.25">
      <c r="B110" s="230"/>
      <c r="C110" s="241"/>
      <c r="D110" s="231"/>
      <c r="E110" s="232"/>
      <c r="F110" s="233"/>
      <c r="G110" s="233"/>
      <c r="H110" s="234"/>
      <c r="I110" s="235"/>
      <c r="J110" s="236"/>
      <c r="K110" s="237"/>
      <c r="L110" s="237"/>
      <c r="N110" s="184"/>
      <c r="O110" s="184"/>
    </row>
    <row r="111" spans="2:16" ht="33" customHeight="1" x14ac:dyDescent="0.25">
      <c r="B111" s="207"/>
      <c r="C111" s="465" t="s">
        <v>472</v>
      </c>
      <c r="D111" s="466"/>
      <c r="E111" s="467"/>
      <c r="F111" s="174">
        <f>SUM(F13:F101)</f>
        <v>899872509</v>
      </c>
      <c r="G111" s="174">
        <f>SUM(G13:G101)</f>
        <v>324891778</v>
      </c>
      <c r="H111" s="174">
        <f>SUM(H13:H101)</f>
        <v>574980731</v>
      </c>
      <c r="I111" s="174"/>
      <c r="J111" s="174">
        <f>SUM(J13:J101)</f>
        <v>44531087</v>
      </c>
      <c r="K111" s="174"/>
      <c r="L111" s="174"/>
    </row>
    <row r="112" spans="2:16" x14ac:dyDescent="0.25">
      <c r="G112" s="71"/>
    </row>
    <row r="113" spans="3:17" x14ac:dyDescent="0.25">
      <c r="I113" s="459" t="s">
        <v>290</v>
      </c>
      <c r="J113" s="459"/>
      <c r="K113" s="459"/>
      <c r="L113" s="459"/>
    </row>
    <row r="114" spans="3:17" s="130" customFormat="1" x14ac:dyDescent="0.25">
      <c r="C114" s="205" t="s">
        <v>465</v>
      </c>
      <c r="D114" s="150"/>
      <c r="E114" s="460" t="s">
        <v>466</v>
      </c>
      <c r="F114" s="460"/>
      <c r="G114" s="460"/>
      <c r="H114" s="460"/>
      <c r="I114" s="460" t="s">
        <v>467</v>
      </c>
      <c r="J114" s="460"/>
      <c r="K114" s="460"/>
      <c r="L114" s="460"/>
      <c r="M114" s="1"/>
      <c r="O114" s="1"/>
      <c r="P114" s="1"/>
      <c r="Q114" s="1"/>
    </row>
    <row r="115" spans="3:17" x14ac:dyDescent="0.25">
      <c r="C115" s="149"/>
      <c r="D115" s="149"/>
      <c r="E115" s="213"/>
      <c r="F115" s="149"/>
      <c r="G115" s="149"/>
      <c r="H115" s="148"/>
      <c r="I115" s="149"/>
      <c r="J115" s="149"/>
    </row>
    <row r="116" spans="3:17" x14ac:dyDescent="0.25">
      <c r="C116" s="149"/>
      <c r="D116" s="149"/>
      <c r="E116" s="213"/>
      <c r="F116" s="149"/>
      <c r="G116" s="149"/>
      <c r="H116" s="148"/>
      <c r="I116" s="149"/>
      <c r="J116" s="149"/>
    </row>
    <row r="117" spans="3:17" x14ac:dyDescent="0.25">
      <c r="C117" s="302"/>
      <c r="D117" s="302"/>
      <c r="E117" s="213"/>
      <c r="F117" s="302"/>
      <c r="G117" s="302"/>
      <c r="H117" s="148"/>
      <c r="I117" s="302"/>
      <c r="J117" s="302"/>
    </row>
    <row r="118" spans="3:17" x14ac:dyDescent="0.25">
      <c r="C118" s="302"/>
      <c r="D118" s="302"/>
      <c r="E118" s="213"/>
      <c r="F118" s="302"/>
      <c r="G118" s="302"/>
      <c r="H118" s="148"/>
      <c r="I118" s="302"/>
      <c r="J118" s="302"/>
    </row>
    <row r="119" spans="3:17" x14ac:dyDescent="0.25">
      <c r="C119" s="186"/>
      <c r="D119" s="186"/>
      <c r="E119" s="213"/>
      <c r="F119" s="186"/>
      <c r="G119" s="186"/>
      <c r="H119" s="148"/>
      <c r="I119" s="186"/>
      <c r="J119" s="186"/>
    </row>
    <row r="120" spans="3:17" x14ac:dyDescent="0.25">
      <c r="C120" s="149"/>
      <c r="D120" s="149"/>
      <c r="E120" s="213"/>
      <c r="F120" s="149"/>
      <c r="G120" s="149"/>
      <c r="H120" s="148"/>
      <c r="I120" s="149"/>
      <c r="J120" s="149"/>
    </row>
    <row r="121" spans="3:17" s="130" customFormat="1" x14ac:dyDescent="0.25">
      <c r="C121" s="205" t="s">
        <v>281</v>
      </c>
      <c r="D121" s="205"/>
      <c r="E121" s="460" t="s">
        <v>282</v>
      </c>
      <c r="F121" s="460"/>
      <c r="G121" s="460"/>
      <c r="H121" s="460"/>
      <c r="I121" s="460" t="s">
        <v>291</v>
      </c>
      <c r="J121" s="460"/>
      <c r="K121" s="460"/>
      <c r="L121" s="460"/>
    </row>
  </sheetData>
  <mergeCells count="8">
    <mergeCell ref="A9:L9"/>
    <mergeCell ref="A10:L10"/>
    <mergeCell ref="I113:L113"/>
    <mergeCell ref="I114:L114"/>
    <mergeCell ref="I121:L121"/>
    <mergeCell ref="E114:H114"/>
    <mergeCell ref="E121:H121"/>
    <mergeCell ref="C111:E111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6"/>
  <sheetViews>
    <sheetView view="pageBreakPreview" topLeftCell="D1" zoomScaleSheetLayoutView="100" workbookViewId="0">
      <selection activeCell="Q14" sqref="Q14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3.85546875" style="163" customWidth="1"/>
    <col min="9" max="9" width="11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15" style="1" customWidth="1"/>
    <col min="14" max="14" width="14.7109375" style="1" customWidth="1"/>
    <col min="15" max="17" width="12.7109375" style="1" customWidth="1"/>
    <col min="18" max="18" width="14.85546875" style="1" customWidth="1"/>
    <col min="19" max="16384" width="9.140625" style="1"/>
  </cols>
  <sheetData>
    <row r="1" spans="1:18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53">
        <v>15101415</v>
      </c>
    </row>
    <row r="2" spans="1:18" ht="20.25" customHeight="1" x14ac:dyDescent="0.25">
      <c r="B2" s="206" t="s">
        <v>12</v>
      </c>
      <c r="C2" s="5"/>
      <c r="D2" s="5"/>
      <c r="K2" s="129" t="s">
        <v>478</v>
      </c>
      <c r="L2" s="154">
        <v>5637335</v>
      </c>
    </row>
    <row r="3" spans="1:18" ht="20.25" customHeight="1" x14ac:dyDescent="0.25">
      <c r="B3" s="5"/>
      <c r="C3" s="5"/>
      <c r="D3" s="5"/>
      <c r="K3" s="129" t="s">
        <v>479</v>
      </c>
      <c r="L3" s="154">
        <v>3044421</v>
      </c>
    </row>
    <row r="4" spans="1:18" ht="20.25" customHeight="1" x14ac:dyDescent="0.25">
      <c r="B4" s="5"/>
      <c r="C4" s="5"/>
      <c r="D4" s="5"/>
      <c r="K4" s="129" t="s">
        <v>480</v>
      </c>
      <c r="L4" s="154">
        <v>8666666</v>
      </c>
    </row>
    <row r="5" spans="1:18" ht="20.25" customHeight="1" x14ac:dyDescent="0.25">
      <c r="B5" s="5"/>
      <c r="C5" s="5"/>
      <c r="D5" s="5"/>
      <c r="K5" s="129" t="s">
        <v>481</v>
      </c>
      <c r="L5" s="154">
        <v>12300000</v>
      </c>
      <c r="M5" s="71"/>
    </row>
    <row r="6" spans="1:18" ht="20.25" customHeight="1" x14ac:dyDescent="0.25">
      <c r="B6" s="5"/>
      <c r="C6" s="5"/>
      <c r="D6" s="5"/>
      <c r="K6" s="129" t="s">
        <v>482</v>
      </c>
      <c r="L6" s="249">
        <v>26690724</v>
      </c>
    </row>
    <row r="7" spans="1:18" ht="20.25" customHeight="1" x14ac:dyDescent="0.25">
      <c r="K7" s="78" t="s">
        <v>483</v>
      </c>
      <c r="L7" s="155">
        <v>18059113</v>
      </c>
      <c r="M7" s="146">
        <f>L7+L6</f>
        <v>44749837</v>
      </c>
      <c r="N7" s="130"/>
    </row>
    <row r="8" spans="1:18" ht="20.25" customHeight="1" x14ac:dyDescent="0.25">
      <c r="M8" s="159" t="s">
        <v>425</v>
      </c>
      <c r="N8" s="159">
        <f>N12+M12</f>
        <v>44749837</v>
      </c>
      <c r="O8" s="159"/>
      <c r="P8" s="159"/>
      <c r="Q8" s="130" t="s">
        <v>426</v>
      </c>
      <c r="R8" s="193">
        <f>O12+P12+Q12</f>
        <v>35864421</v>
      </c>
    </row>
    <row r="9" spans="1:18" ht="22.5" x14ac:dyDescent="0.25">
      <c r="A9" s="464" t="s">
        <v>0</v>
      </c>
      <c r="B9" s="464"/>
      <c r="C9" s="464"/>
      <c r="D9" s="464"/>
      <c r="E9" s="464"/>
      <c r="F9" s="464"/>
      <c r="G9" s="464"/>
      <c r="H9" s="464"/>
      <c r="I9" s="464"/>
      <c r="J9" s="464"/>
      <c r="K9" s="464"/>
      <c r="L9" s="464"/>
      <c r="M9" s="157"/>
      <c r="N9" s="157"/>
      <c r="O9" s="159"/>
      <c r="P9" s="159"/>
      <c r="Q9" s="130"/>
      <c r="R9" s="193">
        <f>R8-J115</f>
        <v>-8885416</v>
      </c>
    </row>
    <row r="10" spans="1:18" ht="22.5" x14ac:dyDescent="0.25">
      <c r="A10" s="464" t="s">
        <v>293</v>
      </c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191">
        <v>2422</v>
      </c>
      <c r="N10" s="191">
        <v>2421</v>
      </c>
      <c r="O10" s="158">
        <v>6273</v>
      </c>
      <c r="P10" s="158">
        <v>6423</v>
      </c>
      <c r="Q10" s="3">
        <v>2412</v>
      </c>
      <c r="R10" s="3"/>
    </row>
    <row r="11" spans="1:18" ht="24.75" customHeight="1" x14ac:dyDescent="0.25"/>
    <row r="12" spans="1:18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9">
        <f>SUM(M13:M115)</f>
        <v>18059113</v>
      </c>
      <c r="N12" s="199">
        <f>SUM(N13:N115)</f>
        <v>26690724</v>
      </c>
      <c r="O12" s="199">
        <f>SUM(O13:O115)</f>
        <v>27182665</v>
      </c>
      <c r="P12" s="199">
        <f>SUM(P13:P115)</f>
        <v>5637335</v>
      </c>
      <c r="Q12" s="199">
        <f>SUM(Q13:Q115)</f>
        <v>3044421</v>
      </c>
    </row>
    <row r="13" spans="1:18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T1.17'!G13+'PB CCDC T2.17 '!J13</f>
        <v>3005044</v>
      </c>
      <c r="H13" s="169">
        <f>F13-G13</f>
        <v>4722228</v>
      </c>
      <c r="I13" s="162">
        <v>36</v>
      </c>
      <c r="J13" s="169">
        <v>214646</v>
      </c>
      <c r="K13" s="142">
        <v>6273</v>
      </c>
      <c r="L13" s="142"/>
      <c r="M13" s="290">
        <f>J13</f>
        <v>214646</v>
      </c>
      <c r="N13" s="3"/>
      <c r="O13" s="290">
        <f>J13</f>
        <v>214646</v>
      </c>
      <c r="P13" s="291"/>
      <c r="Q13" s="291"/>
    </row>
    <row r="14" spans="1:18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T1.17'!G14+'PB CCDC T2.17 '!J14</f>
        <v>5833338</v>
      </c>
      <c r="H14" s="171">
        <f t="shared" ref="H14:H79" si="0">F14-G14</f>
        <v>9166662</v>
      </c>
      <c r="I14" s="144">
        <v>36</v>
      </c>
      <c r="J14" s="171">
        <v>416667</v>
      </c>
      <c r="K14" s="143">
        <v>6273</v>
      </c>
      <c r="L14" s="143"/>
      <c r="M14" s="290">
        <f t="shared" ref="M14:M46" si="1">J14</f>
        <v>416667</v>
      </c>
      <c r="N14" s="3"/>
      <c r="O14" s="290">
        <f t="shared" ref="O14:O34" si="2">J14</f>
        <v>416667</v>
      </c>
      <c r="P14" s="291"/>
      <c r="Q14" s="291"/>
    </row>
    <row r="15" spans="1:18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T1.17'!G15+'PB CCDC T2.17 '!J15</f>
        <v>4419198</v>
      </c>
      <c r="H15" s="171">
        <f t="shared" si="0"/>
        <v>6944438</v>
      </c>
      <c r="I15" s="144">
        <v>36</v>
      </c>
      <c r="J15" s="171">
        <v>315657</v>
      </c>
      <c r="K15" s="143">
        <v>6273</v>
      </c>
      <c r="L15" s="143"/>
      <c r="M15" s="290">
        <f t="shared" si="1"/>
        <v>315657</v>
      </c>
      <c r="N15" s="3"/>
      <c r="O15" s="290">
        <f t="shared" si="2"/>
        <v>315657</v>
      </c>
      <c r="P15" s="291"/>
      <c r="Q15" s="291"/>
    </row>
    <row r="16" spans="1:18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T1.17'!G16+'PB CCDC T2.17 '!J16</f>
        <v>2722216</v>
      </c>
      <c r="H16" s="171">
        <f t="shared" si="0"/>
        <v>4277784</v>
      </c>
      <c r="I16" s="144">
        <v>36</v>
      </c>
      <c r="J16" s="171">
        <v>194444</v>
      </c>
      <c r="K16" s="143">
        <v>6273</v>
      </c>
      <c r="L16" s="143"/>
      <c r="M16" s="290">
        <f t="shared" si="1"/>
        <v>194444</v>
      </c>
      <c r="N16" s="3"/>
      <c r="O16" s="290">
        <f t="shared" si="2"/>
        <v>194444</v>
      </c>
      <c r="P16" s="291"/>
      <c r="Q16" s="291"/>
    </row>
    <row r="17" spans="1:17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T1.17'!G17+'PB CCDC T2.17 '!J17</f>
        <v>2333338</v>
      </c>
      <c r="H17" s="171">
        <f t="shared" si="0"/>
        <v>3666662</v>
      </c>
      <c r="I17" s="144">
        <v>36</v>
      </c>
      <c r="J17" s="171">
        <v>166667</v>
      </c>
      <c r="K17" s="143">
        <v>6273</v>
      </c>
      <c r="L17" s="143"/>
      <c r="M17" s="290">
        <f t="shared" si="1"/>
        <v>166667</v>
      </c>
      <c r="N17" s="3"/>
      <c r="O17" s="290">
        <f t="shared" si="2"/>
        <v>166667</v>
      </c>
      <c r="P17" s="291"/>
      <c r="Q17" s="291"/>
    </row>
    <row r="18" spans="1:17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T1.17'!G18+'PB CCDC T2.17 '!J18</f>
        <v>2828280</v>
      </c>
      <c r="H18" s="171">
        <f t="shared" si="0"/>
        <v>4444447</v>
      </c>
      <c r="I18" s="144">
        <v>36</v>
      </c>
      <c r="J18" s="171">
        <v>202020</v>
      </c>
      <c r="K18" s="143">
        <v>6273</v>
      </c>
      <c r="L18" s="143"/>
      <c r="M18" s="290">
        <f t="shared" si="1"/>
        <v>202020</v>
      </c>
      <c r="N18" s="3"/>
      <c r="O18" s="290">
        <f t="shared" si="2"/>
        <v>202020</v>
      </c>
      <c r="P18" s="291"/>
      <c r="Q18" s="291"/>
    </row>
    <row r="19" spans="1:17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T1.17'!G19+'PB CCDC T2.17 '!J19</f>
        <v>3178280</v>
      </c>
      <c r="H19" s="171">
        <f t="shared" si="0"/>
        <v>4994447</v>
      </c>
      <c r="I19" s="144">
        <v>36</v>
      </c>
      <c r="J19" s="171">
        <v>227020</v>
      </c>
      <c r="K19" s="143">
        <v>6273</v>
      </c>
      <c r="L19" s="143"/>
      <c r="M19" s="290">
        <f t="shared" si="1"/>
        <v>227020</v>
      </c>
      <c r="N19" s="3"/>
      <c r="O19" s="290">
        <f t="shared" si="2"/>
        <v>227020</v>
      </c>
      <c r="P19" s="291"/>
      <c r="Q19" s="291"/>
    </row>
    <row r="20" spans="1:17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T1.17'!G20+'PB CCDC T2.17 '!J20</f>
        <v>919198</v>
      </c>
      <c r="H20" s="171">
        <f t="shared" si="0"/>
        <v>1444438</v>
      </c>
      <c r="I20" s="144">
        <v>36</v>
      </c>
      <c r="J20" s="171">
        <v>65657</v>
      </c>
      <c r="K20" s="143">
        <v>6273</v>
      </c>
      <c r="L20" s="143"/>
      <c r="M20" s="290">
        <f t="shared" si="1"/>
        <v>65657</v>
      </c>
      <c r="N20" s="3"/>
      <c r="O20" s="290">
        <f t="shared" si="2"/>
        <v>65657</v>
      </c>
      <c r="P20" s="291"/>
      <c r="Q20" s="291"/>
    </row>
    <row r="21" spans="1:17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T1.17'!G21+'PB CCDC T2.17 '!J21</f>
        <v>9916620</v>
      </c>
      <c r="H21" s="171">
        <f t="shared" si="0"/>
        <v>15583380</v>
      </c>
      <c r="I21" s="144">
        <v>36</v>
      </c>
      <c r="J21" s="171">
        <v>708330</v>
      </c>
      <c r="K21" s="143">
        <v>6273</v>
      </c>
      <c r="L21" s="143"/>
      <c r="M21" s="290">
        <f t="shared" si="1"/>
        <v>708330</v>
      </c>
      <c r="N21" s="3"/>
      <c r="O21" s="290">
        <f t="shared" si="2"/>
        <v>708330</v>
      </c>
      <c r="P21" s="291"/>
      <c r="Q21" s="291"/>
    </row>
    <row r="22" spans="1:17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T1.17'!G22+'PB CCDC T2.17 '!J22</f>
        <v>1088892</v>
      </c>
      <c r="H22" s="171">
        <f t="shared" si="0"/>
        <v>1711108</v>
      </c>
      <c r="I22" s="144">
        <v>36</v>
      </c>
      <c r="J22" s="171">
        <v>77778</v>
      </c>
      <c r="K22" s="143">
        <v>6273</v>
      </c>
      <c r="L22" s="143"/>
      <c r="M22" s="290">
        <f t="shared" si="1"/>
        <v>77778</v>
      </c>
      <c r="N22" s="3"/>
      <c r="O22" s="290">
        <f t="shared" si="2"/>
        <v>77778</v>
      </c>
      <c r="P22" s="291"/>
      <c r="Q22" s="291"/>
    </row>
    <row r="23" spans="1:17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T1.17'!G23+'PB CCDC T2.17 '!J23</f>
        <v>5250000</v>
      </c>
      <c r="H23" s="171">
        <f t="shared" si="0"/>
        <v>8250000</v>
      </c>
      <c r="I23" s="144">
        <v>36</v>
      </c>
      <c r="J23" s="171">
        <v>375000</v>
      </c>
      <c r="K23" s="143">
        <v>6273</v>
      </c>
      <c r="L23" s="143"/>
      <c r="M23" s="290">
        <f t="shared" si="1"/>
        <v>375000</v>
      </c>
      <c r="N23" s="3"/>
      <c r="O23" s="290">
        <f t="shared" si="2"/>
        <v>375000</v>
      </c>
      <c r="P23" s="291"/>
      <c r="Q23" s="291"/>
    </row>
    <row r="24" spans="1:17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T1.17'!G24+'PB CCDC T2.17 '!J24</f>
        <v>2138892</v>
      </c>
      <c r="H24" s="171">
        <f t="shared" si="0"/>
        <v>3361108</v>
      </c>
      <c r="I24" s="144">
        <v>36</v>
      </c>
      <c r="J24" s="171">
        <v>152778</v>
      </c>
      <c r="K24" s="143">
        <v>6273</v>
      </c>
      <c r="L24" s="143"/>
      <c r="M24" s="290">
        <f t="shared" si="1"/>
        <v>152778</v>
      </c>
      <c r="N24" s="3"/>
      <c r="O24" s="290">
        <f t="shared" si="2"/>
        <v>152778</v>
      </c>
      <c r="P24" s="291"/>
      <c r="Q24" s="291"/>
    </row>
    <row r="25" spans="1:17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T1.17'!G25+'PB CCDC T2.17 '!J25</f>
        <v>2683338</v>
      </c>
      <c r="H25" s="171">
        <f t="shared" si="0"/>
        <v>1916662</v>
      </c>
      <c r="I25" s="144">
        <v>24</v>
      </c>
      <c r="J25" s="171">
        <v>191667</v>
      </c>
      <c r="K25" s="143">
        <v>6273</v>
      </c>
      <c r="L25" s="143"/>
      <c r="M25" s="290">
        <f t="shared" si="1"/>
        <v>191667</v>
      </c>
      <c r="N25" s="3"/>
      <c r="O25" s="290">
        <f t="shared" si="2"/>
        <v>191667</v>
      </c>
      <c r="P25" s="291"/>
      <c r="Q25" s="291"/>
    </row>
    <row r="26" spans="1:17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T1.17'!G26+'PB CCDC T2.17 '!J26</f>
        <v>1088892</v>
      </c>
      <c r="H26" s="171">
        <f t="shared" si="0"/>
        <v>1711108</v>
      </c>
      <c r="I26" s="144">
        <v>36</v>
      </c>
      <c r="J26" s="171">
        <v>77778</v>
      </c>
      <c r="K26" s="143">
        <v>6273</v>
      </c>
      <c r="L26" s="143"/>
      <c r="M26" s="290">
        <f t="shared" si="1"/>
        <v>77778</v>
      </c>
      <c r="N26" s="3"/>
      <c r="O26" s="290">
        <f t="shared" si="2"/>
        <v>77778</v>
      </c>
      <c r="P26" s="291"/>
      <c r="Q26" s="291"/>
    </row>
    <row r="27" spans="1:17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T1.17'!G27+'PB CCDC T2.17 '!J27</f>
        <v>926268</v>
      </c>
      <c r="H27" s="171">
        <f t="shared" si="0"/>
        <v>1455550</v>
      </c>
      <c r="I27" s="144">
        <v>36</v>
      </c>
      <c r="J27" s="171">
        <v>66162</v>
      </c>
      <c r="K27" s="143">
        <v>6273</v>
      </c>
      <c r="L27" s="143"/>
      <c r="M27" s="290">
        <f>J27</f>
        <v>66162</v>
      </c>
      <c r="N27" s="3"/>
      <c r="O27" s="290">
        <f t="shared" si="2"/>
        <v>66162</v>
      </c>
      <c r="P27" s="291"/>
      <c r="Q27" s="291"/>
    </row>
    <row r="28" spans="1:17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T1.17'!G28+'PB CCDC T2.17 '!J28</f>
        <v>3606064</v>
      </c>
      <c r="H28" s="171">
        <f t="shared" si="0"/>
        <v>5666663</v>
      </c>
      <c r="I28" s="144">
        <v>36</v>
      </c>
      <c r="J28" s="171">
        <v>257576</v>
      </c>
      <c r="K28" s="143">
        <v>6273</v>
      </c>
      <c r="L28" s="143"/>
      <c r="M28" s="290">
        <f t="shared" si="1"/>
        <v>257576</v>
      </c>
      <c r="N28" s="3"/>
      <c r="O28" s="290">
        <f t="shared" si="2"/>
        <v>257576</v>
      </c>
      <c r="P28" s="291"/>
      <c r="Q28" s="291"/>
    </row>
    <row r="29" spans="1:17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T1.17'!G29+'PB CCDC T2.17 '!J29</f>
        <v>2577274</v>
      </c>
      <c r="H29" s="171">
        <f t="shared" si="0"/>
        <v>4049999</v>
      </c>
      <c r="I29" s="144">
        <v>36</v>
      </c>
      <c r="J29" s="171">
        <v>184091</v>
      </c>
      <c r="K29" s="143">
        <v>6423</v>
      </c>
      <c r="L29" s="143"/>
      <c r="M29" s="290">
        <f t="shared" si="1"/>
        <v>184091</v>
      </c>
      <c r="N29" s="3"/>
      <c r="O29" s="290"/>
      <c r="P29" s="290">
        <f>J29</f>
        <v>184091</v>
      </c>
      <c r="Q29" s="291"/>
    </row>
    <row r="30" spans="1:17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T1.17'!G30+'PB CCDC T2.17 '!J30</f>
        <v>1585612</v>
      </c>
      <c r="H30" s="171">
        <f t="shared" si="0"/>
        <v>1132570</v>
      </c>
      <c r="I30" s="144">
        <v>24</v>
      </c>
      <c r="J30" s="171">
        <v>113258</v>
      </c>
      <c r="K30" s="143">
        <v>6423</v>
      </c>
      <c r="L30" s="143"/>
      <c r="M30" s="290">
        <f t="shared" si="1"/>
        <v>113258</v>
      </c>
      <c r="N30" s="3"/>
      <c r="O30" s="290"/>
      <c r="P30" s="290">
        <f t="shared" ref="P30:P33" si="3">J30</f>
        <v>113258</v>
      </c>
      <c r="Q30" s="291"/>
    </row>
    <row r="31" spans="1:17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T1.17'!G31+'PB CCDC T2.17 '!J31</f>
        <v>5320714</v>
      </c>
      <c r="H31" s="171">
        <f t="shared" si="0"/>
        <v>8361104</v>
      </c>
      <c r="I31" s="144">
        <v>36</v>
      </c>
      <c r="J31" s="171">
        <v>380051</v>
      </c>
      <c r="K31" s="143">
        <v>6423</v>
      </c>
      <c r="L31" s="143"/>
      <c r="M31" s="290">
        <f t="shared" si="1"/>
        <v>380051</v>
      </c>
      <c r="N31" s="3"/>
      <c r="O31" s="290"/>
      <c r="P31" s="290">
        <f t="shared" si="3"/>
        <v>380051</v>
      </c>
      <c r="Q31" s="291"/>
    </row>
    <row r="32" spans="1:17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T1.17'!G32+'PB CCDC T2.17 '!J32</f>
        <v>2916662</v>
      </c>
      <c r="H32" s="171">
        <f t="shared" si="0"/>
        <v>4583338</v>
      </c>
      <c r="I32" s="144">
        <v>36</v>
      </c>
      <c r="J32" s="171">
        <v>208333</v>
      </c>
      <c r="K32" s="143">
        <v>6423</v>
      </c>
      <c r="L32" s="143"/>
      <c r="M32" s="290">
        <f t="shared" si="1"/>
        <v>208333</v>
      </c>
      <c r="N32" s="3"/>
      <c r="O32" s="290"/>
      <c r="P32" s="290">
        <f t="shared" si="3"/>
        <v>208333</v>
      </c>
      <c r="Q32" s="291"/>
    </row>
    <row r="33" spans="1:17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T1.17'!G33+'PB CCDC T2.17 '!J33</f>
        <v>4330802</v>
      </c>
      <c r="H33" s="171">
        <f t="shared" si="0"/>
        <v>6805562</v>
      </c>
      <c r="I33" s="144">
        <v>36</v>
      </c>
      <c r="J33" s="171">
        <v>309343</v>
      </c>
      <c r="K33" s="143">
        <v>6423</v>
      </c>
      <c r="L33" s="143"/>
      <c r="M33" s="290">
        <f t="shared" si="1"/>
        <v>309343</v>
      </c>
      <c r="N33" s="3"/>
      <c r="O33" s="290"/>
      <c r="P33" s="290">
        <f t="shared" si="3"/>
        <v>309343</v>
      </c>
      <c r="Q33" s="291"/>
    </row>
    <row r="34" spans="1:17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T1.17'!G34+'PB CCDC T2.17 '!J34</f>
        <v>2050510</v>
      </c>
      <c r="H34" s="171">
        <f t="shared" si="0"/>
        <v>3222217</v>
      </c>
      <c r="I34" s="144">
        <v>36</v>
      </c>
      <c r="J34" s="171">
        <v>146465</v>
      </c>
      <c r="K34" s="143">
        <v>6273</v>
      </c>
      <c r="L34" s="143"/>
      <c r="M34" s="290">
        <f>J34</f>
        <v>146465</v>
      </c>
      <c r="N34" s="3"/>
      <c r="O34" s="290">
        <f t="shared" si="2"/>
        <v>146465</v>
      </c>
      <c r="P34" s="291"/>
      <c r="Q34" s="291"/>
    </row>
    <row r="35" spans="1:17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T1.17'!G35+'PB CCDC T2.17 '!J35</f>
        <v>1585612</v>
      </c>
      <c r="H35" s="171">
        <f t="shared" si="0"/>
        <v>1132570</v>
      </c>
      <c r="I35" s="144">
        <v>24</v>
      </c>
      <c r="J35" s="171">
        <v>113258</v>
      </c>
      <c r="K35" s="143">
        <v>6423</v>
      </c>
      <c r="L35" s="143"/>
      <c r="M35" s="290">
        <f t="shared" si="1"/>
        <v>113258</v>
      </c>
      <c r="N35" s="3"/>
      <c r="O35" s="290"/>
      <c r="P35" s="290">
        <f>J35</f>
        <v>113258</v>
      </c>
      <c r="Q35" s="291"/>
    </row>
    <row r="36" spans="1:17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T1.17'!G36+'PB CCDC T2.17 '!J36</f>
        <v>5303032</v>
      </c>
      <c r="H36" s="171">
        <f t="shared" si="0"/>
        <v>8333332</v>
      </c>
      <c r="I36" s="144">
        <v>36</v>
      </c>
      <c r="J36" s="171">
        <v>378788</v>
      </c>
      <c r="K36" s="143">
        <v>6273</v>
      </c>
      <c r="L36" s="143"/>
      <c r="M36" s="290">
        <f t="shared" si="1"/>
        <v>378788</v>
      </c>
      <c r="N36" s="3"/>
      <c r="O36" s="290">
        <f>J36</f>
        <v>378788</v>
      </c>
      <c r="P36" s="291"/>
      <c r="Q36" s="291"/>
    </row>
    <row r="37" spans="1:17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T1.17'!G37+'PB CCDC T2.17 '!J37</f>
        <v>737128</v>
      </c>
      <c r="H37" s="171">
        <f t="shared" si="0"/>
        <v>526508</v>
      </c>
      <c r="I37" s="144">
        <v>24</v>
      </c>
      <c r="J37" s="171">
        <v>52652</v>
      </c>
      <c r="K37" s="143">
        <v>6423</v>
      </c>
      <c r="L37" s="143"/>
      <c r="M37" s="290">
        <f t="shared" si="1"/>
        <v>52652</v>
      </c>
      <c r="N37" s="3"/>
      <c r="O37" s="290"/>
      <c r="P37" s="290">
        <f>J37</f>
        <v>52652</v>
      </c>
      <c r="Q37" s="291"/>
    </row>
    <row r="38" spans="1:17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T1.17'!G38+'PB CCDC T2.17 '!J38</f>
        <v>9014628</v>
      </c>
      <c r="H38" s="171">
        <f t="shared" si="0"/>
        <v>6439008</v>
      </c>
      <c r="I38" s="144">
        <v>24</v>
      </c>
      <c r="J38" s="171">
        <v>643902</v>
      </c>
      <c r="K38" s="143">
        <v>6423</v>
      </c>
      <c r="L38" s="143"/>
      <c r="M38" s="290">
        <f t="shared" si="1"/>
        <v>643902</v>
      </c>
      <c r="N38" s="3"/>
      <c r="O38" s="290"/>
      <c r="P38" s="290">
        <f t="shared" ref="P38:P39" si="4">J38</f>
        <v>643902</v>
      </c>
      <c r="Q38" s="291"/>
    </row>
    <row r="39" spans="1:17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T1.17'!G39+'PB CCDC T2.17 '!J39</f>
        <v>2009854</v>
      </c>
      <c r="H39" s="171">
        <f t="shared" si="0"/>
        <v>1435601</v>
      </c>
      <c r="I39" s="144">
        <v>24</v>
      </c>
      <c r="J39" s="171">
        <v>143561</v>
      </c>
      <c r="K39" s="143">
        <v>6423</v>
      </c>
      <c r="L39" s="143"/>
      <c r="M39" s="290">
        <f t="shared" si="1"/>
        <v>143561</v>
      </c>
      <c r="N39" s="3"/>
      <c r="O39" s="290"/>
      <c r="P39" s="290">
        <f t="shared" si="4"/>
        <v>143561</v>
      </c>
      <c r="Q39" s="291"/>
    </row>
    <row r="40" spans="1:17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T1.17'!G40+'PB CCDC T2.17 '!J40</f>
        <v>6444592</v>
      </c>
      <c r="H40" s="171">
        <f t="shared" si="0"/>
        <v>10127226</v>
      </c>
      <c r="I40" s="144">
        <v>36</v>
      </c>
      <c r="J40" s="171">
        <v>460328</v>
      </c>
      <c r="K40" s="143">
        <v>6273</v>
      </c>
      <c r="L40" s="143"/>
      <c r="M40" s="290">
        <f t="shared" si="1"/>
        <v>460328</v>
      </c>
      <c r="N40" s="3"/>
      <c r="O40" s="290">
        <f>J40</f>
        <v>460328</v>
      </c>
      <c r="P40" s="291"/>
      <c r="Q40" s="291"/>
    </row>
    <row r="41" spans="1:17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T1.17'!G41+'PB CCDC T2.17 '!J41</f>
        <v>11560080</v>
      </c>
      <c r="H41" s="171">
        <f t="shared" si="0"/>
        <v>8257193</v>
      </c>
      <c r="I41" s="152">
        <v>24</v>
      </c>
      <c r="J41" s="165">
        <v>825720</v>
      </c>
      <c r="K41" s="143">
        <v>6423</v>
      </c>
      <c r="L41" s="143"/>
      <c r="M41" s="290">
        <f t="shared" si="1"/>
        <v>825720</v>
      </c>
      <c r="N41" s="3"/>
      <c r="O41" s="291"/>
      <c r="P41" s="290">
        <f>J41</f>
        <v>825720</v>
      </c>
      <c r="Q41" s="291"/>
    </row>
    <row r="42" spans="1:17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T1.17'!G42+'PB CCDC T2.17 '!J42</f>
        <v>3496458</v>
      </c>
      <c r="H42" s="171">
        <f t="shared" si="0"/>
        <v>5494451</v>
      </c>
      <c r="I42" s="152">
        <v>36</v>
      </c>
      <c r="J42" s="165">
        <v>249747</v>
      </c>
      <c r="K42" s="143">
        <v>6423</v>
      </c>
      <c r="L42" s="143"/>
      <c r="M42" s="290">
        <f t="shared" si="1"/>
        <v>249747</v>
      </c>
      <c r="N42" s="3"/>
      <c r="O42" s="291"/>
      <c r="P42" s="290">
        <f t="shared" ref="P42:P46" si="5">J42</f>
        <v>249747</v>
      </c>
      <c r="Q42" s="291"/>
    </row>
    <row r="43" spans="1:17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T1.17'!G43+'PB CCDC T2.17 '!J43</f>
        <v>4231822</v>
      </c>
      <c r="H43" s="171">
        <f t="shared" si="0"/>
        <v>6649996</v>
      </c>
      <c r="I43" s="152">
        <v>36</v>
      </c>
      <c r="J43" s="165">
        <v>302273</v>
      </c>
      <c r="K43" s="143">
        <v>6423</v>
      </c>
      <c r="L43" s="143"/>
      <c r="M43" s="290">
        <f t="shared" si="1"/>
        <v>302273</v>
      </c>
      <c r="N43" s="3"/>
      <c r="O43" s="291"/>
      <c r="P43" s="290">
        <f t="shared" si="5"/>
        <v>302273</v>
      </c>
      <c r="Q43" s="291"/>
    </row>
    <row r="44" spans="1:17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T1.17'!G44+'PB CCDC T2.17 '!J44</f>
        <v>2473601</v>
      </c>
      <c r="H44" s="171">
        <f t="shared" si="0"/>
        <v>4376399</v>
      </c>
      <c r="I44" s="144">
        <v>36</v>
      </c>
      <c r="J44" s="165">
        <v>190277</v>
      </c>
      <c r="K44" s="143">
        <v>6273</v>
      </c>
      <c r="L44" s="143"/>
      <c r="M44" s="290">
        <f t="shared" si="1"/>
        <v>190277</v>
      </c>
      <c r="N44" s="260"/>
      <c r="O44" s="261">
        <f>J44</f>
        <v>190277</v>
      </c>
      <c r="P44" s="290"/>
      <c r="Q44" s="260"/>
    </row>
    <row r="45" spans="1:17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T1.17'!G45+'PB CCDC T2.17 '!J45</f>
        <v>2027773</v>
      </c>
      <c r="H45" s="171">
        <f t="shared" si="0"/>
        <v>4608590</v>
      </c>
      <c r="I45" s="144">
        <v>36</v>
      </c>
      <c r="J45" s="171">
        <v>184343</v>
      </c>
      <c r="K45" s="143">
        <v>6273</v>
      </c>
      <c r="L45" s="143"/>
      <c r="M45" s="290">
        <f t="shared" si="1"/>
        <v>184343</v>
      </c>
      <c r="N45" s="260"/>
      <c r="O45" s="261">
        <f>J45</f>
        <v>184343</v>
      </c>
      <c r="P45" s="290"/>
      <c r="Q45" s="260"/>
    </row>
    <row r="46" spans="1:17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T1.17'!G46+'PB CCDC T2.17 '!J46</f>
        <v>1695837</v>
      </c>
      <c r="H46" s="171">
        <f t="shared" si="0"/>
        <v>3854163</v>
      </c>
      <c r="I46" s="144">
        <v>36</v>
      </c>
      <c r="J46" s="171">
        <v>154167</v>
      </c>
      <c r="K46" s="143">
        <v>6423</v>
      </c>
      <c r="L46" s="143"/>
      <c r="M46" s="290">
        <f t="shared" si="1"/>
        <v>154167</v>
      </c>
      <c r="N46" s="260"/>
      <c r="O46" s="260"/>
      <c r="P46" s="290">
        <f t="shared" si="5"/>
        <v>154167</v>
      </c>
      <c r="Q46" s="260"/>
    </row>
    <row r="47" spans="1:17" s="16" customFormat="1" ht="27.75" customHeight="1" x14ac:dyDescent="0.25">
      <c r="A47" s="19">
        <v>1</v>
      </c>
      <c r="B47" s="192" t="s">
        <v>174</v>
      </c>
      <c r="C47" s="177">
        <v>42460</v>
      </c>
      <c r="D47" s="22" t="s">
        <v>439</v>
      </c>
      <c r="E47" s="211" t="s">
        <v>375</v>
      </c>
      <c r="F47" s="178">
        <v>950000</v>
      </c>
      <c r="G47" s="178">
        <f>'PB CCDC T1.17'!G47+'PB CCDC T2.17 '!J47</f>
        <v>870837</v>
      </c>
      <c r="H47" s="179">
        <f t="shared" si="0"/>
        <v>79163</v>
      </c>
      <c r="I47" s="182">
        <v>12</v>
      </c>
      <c r="J47" s="179">
        <v>79167</v>
      </c>
      <c r="K47" s="156">
        <v>6273</v>
      </c>
      <c r="L47" s="156"/>
      <c r="M47" s="260"/>
      <c r="N47" s="261">
        <f>J47</f>
        <v>79167</v>
      </c>
      <c r="O47" s="261">
        <f t="shared" ref="O47:O76" si="6">J47</f>
        <v>79167</v>
      </c>
      <c r="P47" s="260"/>
      <c r="Q47" s="260"/>
    </row>
    <row r="48" spans="1:17" s="16" customFormat="1" ht="27.75" customHeight="1" x14ac:dyDescent="0.25">
      <c r="A48" s="19">
        <v>1</v>
      </c>
      <c r="B48" s="192" t="s">
        <v>131</v>
      </c>
      <c r="C48" s="177">
        <v>42460</v>
      </c>
      <c r="D48" s="22" t="s">
        <v>438</v>
      </c>
      <c r="E48" s="211" t="s">
        <v>376</v>
      </c>
      <c r="F48" s="178">
        <v>3400000</v>
      </c>
      <c r="G48" s="178">
        <f>'PB CCDC T1.17'!G48+'PB CCDC T2.17 '!J48</f>
        <v>3116663</v>
      </c>
      <c r="H48" s="179">
        <f t="shared" si="0"/>
        <v>283337</v>
      </c>
      <c r="I48" s="182">
        <v>12</v>
      </c>
      <c r="J48" s="179">
        <v>283333</v>
      </c>
      <c r="K48" s="156">
        <v>6273</v>
      </c>
      <c r="L48" s="156"/>
      <c r="M48" s="260"/>
      <c r="N48" s="261">
        <f t="shared" ref="N48:N51" si="7">J48</f>
        <v>283333</v>
      </c>
      <c r="O48" s="261">
        <f t="shared" si="6"/>
        <v>283333</v>
      </c>
      <c r="P48" s="260"/>
      <c r="Q48" s="260"/>
    </row>
    <row r="49" spans="1:17" s="16" customFormat="1" ht="27.75" customHeight="1" x14ac:dyDescent="0.25">
      <c r="A49" s="19">
        <v>1</v>
      </c>
      <c r="B49" s="192" t="s">
        <v>133</v>
      </c>
      <c r="C49" s="177">
        <v>42460</v>
      </c>
      <c r="D49" s="22" t="s">
        <v>437</v>
      </c>
      <c r="E49" s="211" t="s">
        <v>377</v>
      </c>
      <c r="F49" s="178">
        <v>8550000</v>
      </c>
      <c r="G49" s="178">
        <f>'PB CCDC T1.17'!G49+'PB CCDC T2.17 '!J49</f>
        <v>7837500</v>
      </c>
      <c r="H49" s="179">
        <f t="shared" si="0"/>
        <v>712500</v>
      </c>
      <c r="I49" s="182">
        <v>12</v>
      </c>
      <c r="J49" s="179">
        <v>712500</v>
      </c>
      <c r="K49" s="156">
        <v>6273</v>
      </c>
      <c r="L49" s="156"/>
      <c r="M49" s="260"/>
      <c r="N49" s="261">
        <f t="shared" si="7"/>
        <v>712500</v>
      </c>
      <c r="O49" s="261">
        <f t="shared" si="6"/>
        <v>712500</v>
      </c>
      <c r="P49" s="260"/>
      <c r="Q49" s="260"/>
    </row>
    <row r="50" spans="1:17" s="16" customFormat="1" ht="27.75" customHeight="1" x14ac:dyDescent="0.25">
      <c r="A50" s="19">
        <v>1</v>
      </c>
      <c r="B50" s="192" t="s">
        <v>175</v>
      </c>
      <c r="C50" s="177">
        <v>42460</v>
      </c>
      <c r="D50" s="22" t="s">
        <v>436</v>
      </c>
      <c r="E50" s="211" t="s">
        <v>378</v>
      </c>
      <c r="F50" s="178">
        <v>200000</v>
      </c>
      <c r="G50" s="178">
        <f>'PB CCDC T1.17'!G50+'PB CCDC T2.17 '!J50</f>
        <v>183337</v>
      </c>
      <c r="H50" s="179">
        <f t="shared" si="0"/>
        <v>16663</v>
      </c>
      <c r="I50" s="182">
        <v>12</v>
      </c>
      <c r="J50" s="179">
        <v>16667</v>
      </c>
      <c r="K50" s="156">
        <v>6273</v>
      </c>
      <c r="L50" s="156"/>
      <c r="M50" s="260"/>
      <c r="N50" s="261">
        <f t="shared" si="7"/>
        <v>16667</v>
      </c>
      <c r="O50" s="261">
        <f t="shared" si="6"/>
        <v>16667</v>
      </c>
      <c r="P50" s="260"/>
      <c r="Q50" s="260"/>
    </row>
    <row r="51" spans="1:17" s="16" customFormat="1" ht="27.75" customHeight="1" x14ac:dyDescent="0.25">
      <c r="A51" s="19">
        <v>1</v>
      </c>
      <c r="B51" s="192" t="s">
        <v>177</v>
      </c>
      <c r="C51" s="177">
        <v>42460</v>
      </c>
      <c r="D51" s="22" t="s">
        <v>435</v>
      </c>
      <c r="E51" s="211" t="s">
        <v>379</v>
      </c>
      <c r="F51" s="178">
        <v>1800000</v>
      </c>
      <c r="G51" s="178">
        <f>'PB CCDC T1.17'!G51+'PB CCDC T2.17 '!J51</f>
        <v>1650000</v>
      </c>
      <c r="H51" s="179">
        <f t="shared" si="0"/>
        <v>150000</v>
      </c>
      <c r="I51" s="182">
        <v>12</v>
      </c>
      <c r="J51" s="179">
        <v>150000</v>
      </c>
      <c r="K51" s="156">
        <v>6273</v>
      </c>
      <c r="L51" s="156"/>
      <c r="M51" s="260"/>
      <c r="N51" s="261">
        <f t="shared" si="7"/>
        <v>150000</v>
      </c>
      <c r="O51" s="261">
        <f t="shared" si="6"/>
        <v>150000</v>
      </c>
      <c r="P51" s="260"/>
      <c r="Q51" s="260"/>
    </row>
    <row r="52" spans="1:17" s="16" customFormat="1" ht="27.75" customHeight="1" x14ac:dyDescent="0.25">
      <c r="A52" s="19"/>
      <c r="B52" s="137" t="s">
        <v>179</v>
      </c>
      <c r="C52" s="176">
        <v>42460</v>
      </c>
      <c r="D52" s="135" t="s">
        <v>434</v>
      </c>
      <c r="E52" s="160" t="s">
        <v>380</v>
      </c>
      <c r="F52" s="170">
        <v>26500000</v>
      </c>
      <c r="G52" s="170">
        <f>'PB CCDC T1.17'!G52+'PB CCDC T2.17 '!J52</f>
        <v>8097221</v>
      </c>
      <c r="H52" s="171">
        <f t="shared" si="0"/>
        <v>18402779</v>
      </c>
      <c r="I52" s="144">
        <v>36</v>
      </c>
      <c r="J52" s="171">
        <v>736111</v>
      </c>
      <c r="K52" s="143">
        <v>6273</v>
      </c>
      <c r="L52" s="143"/>
      <c r="M52" s="261">
        <f>J52</f>
        <v>736111</v>
      </c>
      <c r="N52" s="260"/>
      <c r="O52" s="261">
        <f t="shared" si="6"/>
        <v>736111</v>
      </c>
      <c r="P52" s="260"/>
      <c r="Q52" s="260"/>
    </row>
    <row r="53" spans="1:17" s="16" customFormat="1" ht="27.75" customHeight="1" x14ac:dyDescent="0.25">
      <c r="A53" s="19"/>
      <c r="B53" s="137" t="s">
        <v>181</v>
      </c>
      <c r="C53" s="176">
        <v>42490</v>
      </c>
      <c r="D53" s="135" t="s">
        <v>471</v>
      </c>
      <c r="E53" s="160" t="s">
        <v>381</v>
      </c>
      <c r="F53" s="170">
        <v>6127273</v>
      </c>
      <c r="G53" s="170">
        <f>'PB CCDC T1.17'!G53+'PB CCDC T2.17 '!J53</f>
        <v>1702020</v>
      </c>
      <c r="H53" s="171">
        <f t="shared" si="0"/>
        <v>4425253</v>
      </c>
      <c r="I53" s="144">
        <v>36</v>
      </c>
      <c r="J53" s="171">
        <v>170202</v>
      </c>
      <c r="K53" s="143">
        <v>6273</v>
      </c>
      <c r="L53" s="143"/>
      <c r="M53" s="261">
        <f t="shared" ref="M53:M57" si="8">J53</f>
        <v>170202</v>
      </c>
      <c r="N53" s="260"/>
      <c r="O53" s="261">
        <f t="shared" si="6"/>
        <v>170202</v>
      </c>
      <c r="P53" s="260"/>
      <c r="Q53" s="260"/>
    </row>
    <row r="54" spans="1:17" s="6" customFormat="1" ht="27.75" customHeight="1" x14ac:dyDescent="0.25">
      <c r="A54" s="18"/>
      <c r="B54" s="137" t="s">
        <v>183</v>
      </c>
      <c r="C54" s="176">
        <v>42490</v>
      </c>
      <c r="D54" s="135" t="s">
        <v>471</v>
      </c>
      <c r="E54" s="160" t="s">
        <v>382</v>
      </c>
      <c r="F54" s="170">
        <v>6363636</v>
      </c>
      <c r="G54" s="170">
        <f>'PB CCDC T1.17'!G54+'PB CCDC T2.17 '!J54</f>
        <v>1767680</v>
      </c>
      <c r="H54" s="171">
        <f t="shared" si="0"/>
        <v>4595956</v>
      </c>
      <c r="I54" s="144">
        <v>36</v>
      </c>
      <c r="J54" s="171">
        <v>176768</v>
      </c>
      <c r="K54" s="143">
        <v>6423</v>
      </c>
      <c r="L54" s="143"/>
      <c r="M54" s="261">
        <f t="shared" si="8"/>
        <v>176768</v>
      </c>
      <c r="N54" s="260"/>
      <c r="O54" s="260"/>
      <c r="P54" s="261">
        <f>J54</f>
        <v>176768</v>
      </c>
      <c r="Q54" s="260"/>
    </row>
    <row r="55" spans="1:17" s="6" customFormat="1" ht="27.75" customHeight="1" x14ac:dyDescent="0.25">
      <c r="A55" s="18"/>
      <c r="B55" s="137" t="s">
        <v>135</v>
      </c>
      <c r="C55" s="176">
        <v>42490</v>
      </c>
      <c r="D55" s="135" t="s">
        <v>409</v>
      </c>
      <c r="E55" s="160" t="s">
        <v>383</v>
      </c>
      <c r="F55" s="170">
        <v>6636364</v>
      </c>
      <c r="G55" s="170">
        <f>'PB CCDC T1.17'!G55+'PB CCDC T2.17 '!J55</f>
        <v>2765150</v>
      </c>
      <c r="H55" s="171">
        <f t="shared" si="0"/>
        <v>3871214</v>
      </c>
      <c r="I55" s="144">
        <v>24</v>
      </c>
      <c r="J55" s="171">
        <v>276515</v>
      </c>
      <c r="K55" s="143">
        <v>6423</v>
      </c>
      <c r="L55" s="143"/>
      <c r="M55" s="261">
        <f t="shared" si="8"/>
        <v>276515</v>
      </c>
      <c r="N55" s="260"/>
      <c r="O55" s="260"/>
      <c r="P55" s="261">
        <f>J55</f>
        <v>276515</v>
      </c>
      <c r="Q55" s="260"/>
    </row>
    <row r="56" spans="1:17" s="6" customFormat="1" ht="27.75" customHeight="1" x14ac:dyDescent="0.25">
      <c r="A56" s="18"/>
      <c r="B56" s="137" t="s">
        <v>184</v>
      </c>
      <c r="C56" s="176">
        <v>42490</v>
      </c>
      <c r="D56" s="135" t="s">
        <v>432</v>
      </c>
      <c r="E56" s="160" t="s">
        <v>384</v>
      </c>
      <c r="F56" s="170">
        <v>18600000</v>
      </c>
      <c r="G56" s="170">
        <f>'PB CCDC T1.17'!G56+'PB CCDC T2.17 '!J56</f>
        <v>5166670</v>
      </c>
      <c r="H56" s="171">
        <f t="shared" si="0"/>
        <v>13433330</v>
      </c>
      <c r="I56" s="144">
        <v>36</v>
      </c>
      <c r="J56" s="171">
        <v>516667</v>
      </c>
      <c r="K56" s="143">
        <v>6273</v>
      </c>
      <c r="L56" s="143"/>
      <c r="M56" s="261">
        <f t="shared" si="8"/>
        <v>516667</v>
      </c>
      <c r="N56" s="260"/>
      <c r="O56" s="261">
        <f t="shared" si="6"/>
        <v>516667</v>
      </c>
      <c r="P56" s="260"/>
      <c r="Q56" s="260"/>
    </row>
    <row r="57" spans="1:17" s="16" customFormat="1" ht="27.75" customHeight="1" x14ac:dyDescent="0.25">
      <c r="A57" s="19"/>
      <c r="B57" s="137" t="s">
        <v>186</v>
      </c>
      <c r="C57" s="176">
        <v>42521</v>
      </c>
      <c r="D57" s="135" t="s">
        <v>433</v>
      </c>
      <c r="E57" s="160" t="s">
        <v>340</v>
      </c>
      <c r="F57" s="170">
        <v>33187270</v>
      </c>
      <c r="G57" s="170">
        <f>'PB CCDC T1.17'!G57+'PB CCDC T2.17 '!J57</f>
        <v>8296812</v>
      </c>
      <c r="H57" s="171">
        <f t="shared" si="0"/>
        <v>24890458</v>
      </c>
      <c r="I57" s="144">
        <v>36</v>
      </c>
      <c r="J57" s="171">
        <v>921868</v>
      </c>
      <c r="K57" s="143">
        <v>6273</v>
      </c>
      <c r="L57" s="143"/>
      <c r="M57" s="261">
        <f t="shared" si="8"/>
        <v>921868</v>
      </c>
      <c r="N57" s="260"/>
      <c r="O57" s="261">
        <f t="shared" si="6"/>
        <v>921868</v>
      </c>
      <c r="P57" s="260"/>
      <c r="Q57" s="260"/>
    </row>
    <row r="58" spans="1:17" s="16" customFormat="1" ht="27.75" customHeight="1" x14ac:dyDescent="0.25">
      <c r="A58" s="19"/>
      <c r="B58" s="137" t="s">
        <v>188</v>
      </c>
      <c r="C58" s="177">
        <v>42550</v>
      </c>
      <c r="D58" s="22"/>
      <c r="E58" s="211" t="s">
        <v>473</v>
      </c>
      <c r="F58" s="178">
        <v>86000000</v>
      </c>
      <c r="G58" s="170">
        <f>'PB CCDC T1.17'!G58+'PB CCDC T2.17 '!J58</f>
        <v>57333328</v>
      </c>
      <c r="H58" s="179">
        <f t="shared" si="0"/>
        <v>28666672</v>
      </c>
      <c r="I58" s="182">
        <v>12</v>
      </c>
      <c r="J58" s="179">
        <v>7166666</v>
      </c>
      <c r="K58" s="156">
        <v>6277</v>
      </c>
      <c r="L58" s="156"/>
      <c r="M58" s="261"/>
      <c r="N58" s="261">
        <f>J58</f>
        <v>7166666</v>
      </c>
      <c r="O58" s="261"/>
      <c r="P58" s="260"/>
      <c r="Q58" s="260"/>
    </row>
    <row r="59" spans="1:17" s="16" customFormat="1" ht="27.75" customHeight="1" x14ac:dyDescent="0.25">
      <c r="A59" s="19"/>
      <c r="B59" s="137" t="s">
        <v>190</v>
      </c>
      <c r="C59" s="176">
        <v>42551</v>
      </c>
      <c r="D59" s="135" t="s">
        <v>406</v>
      </c>
      <c r="E59" s="160" t="s">
        <v>385</v>
      </c>
      <c r="F59" s="170">
        <v>1620000</v>
      </c>
      <c r="G59" s="170">
        <f>'PB CCDC T1.17'!G59+'PB CCDC T2.17 '!J59</f>
        <v>1080000</v>
      </c>
      <c r="H59" s="171">
        <f t="shared" si="0"/>
        <v>540000</v>
      </c>
      <c r="I59" s="144">
        <v>12</v>
      </c>
      <c r="J59" s="171">
        <v>135000</v>
      </c>
      <c r="K59" s="143">
        <v>6273</v>
      </c>
      <c r="L59" s="143"/>
      <c r="M59" s="260"/>
      <c r="N59" s="261">
        <f>J59</f>
        <v>135000</v>
      </c>
      <c r="O59" s="261">
        <f t="shared" si="6"/>
        <v>135000</v>
      </c>
      <c r="P59" s="260"/>
      <c r="Q59" s="260"/>
    </row>
    <row r="60" spans="1:17" s="6" customFormat="1" ht="27.75" customHeight="1" x14ac:dyDescent="0.25">
      <c r="A60" s="18"/>
      <c r="B60" s="137" t="s">
        <v>192</v>
      </c>
      <c r="C60" s="176">
        <v>42551</v>
      </c>
      <c r="D60" s="135" t="s">
        <v>407</v>
      </c>
      <c r="E60" s="160" t="s">
        <v>386</v>
      </c>
      <c r="F60" s="170">
        <v>1400000</v>
      </c>
      <c r="G60" s="170">
        <f>'PB CCDC T1.17'!G60+'PB CCDC T2.17 '!J60</f>
        <v>466664</v>
      </c>
      <c r="H60" s="171">
        <f t="shared" si="0"/>
        <v>933336</v>
      </c>
      <c r="I60" s="144">
        <v>24</v>
      </c>
      <c r="J60" s="171">
        <v>58333</v>
      </c>
      <c r="K60" s="143">
        <v>6273</v>
      </c>
      <c r="L60" s="143"/>
      <c r="M60" s="261">
        <f t="shared" ref="M60:M61" si="9">J60</f>
        <v>58333</v>
      </c>
      <c r="N60" s="260"/>
      <c r="O60" s="261">
        <f t="shared" si="6"/>
        <v>58333</v>
      </c>
      <c r="P60" s="260"/>
      <c r="Q60" s="260"/>
    </row>
    <row r="61" spans="1:17" s="6" customFormat="1" ht="27.75" customHeight="1" x14ac:dyDescent="0.25">
      <c r="A61" s="18"/>
      <c r="B61" s="137" t="s">
        <v>194</v>
      </c>
      <c r="C61" s="176">
        <v>42551</v>
      </c>
      <c r="D61" s="135" t="s">
        <v>408</v>
      </c>
      <c r="E61" s="160" t="s">
        <v>387</v>
      </c>
      <c r="F61" s="170">
        <v>15500000</v>
      </c>
      <c r="G61" s="170">
        <f>'PB CCDC T1.17'!G61+'PB CCDC T2.17 '!J61</f>
        <v>3444448</v>
      </c>
      <c r="H61" s="171">
        <f t="shared" si="0"/>
        <v>12055552</v>
      </c>
      <c r="I61" s="144">
        <v>36</v>
      </c>
      <c r="J61" s="171">
        <v>430556</v>
      </c>
      <c r="K61" s="143">
        <v>6273</v>
      </c>
      <c r="L61" s="143"/>
      <c r="M61" s="261">
        <f t="shared" si="9"/>
        <v>430556</v>
      </c>
      <c r="N61" s="260"/>
      <c r="O61" s="261">
        <f t="shared" si="6"/>
        <v>430556</v>
      </c>
      <c r="P61" s="260"/>
      <c r="Q61" s="260"/>
    </row>
    <row r="62" spans="1:17" s="16" customFormat="1" ht="27.75" customHeight="1" x14ac:dyDescent="0.25">
      <c r="A62" s="19"/>
      <c r="B62" s="137" t="s">
        <v>196</v>
      </c>
      <c r="C62" s="176">
        <v>42551</v>
      </c>
      <c r="D62" s="135" t="s">
        <v>410</v>
      </c>
      <c r="E62" s="160" t="s">
        <v>388</v>
      </c>
      <c r="F62" s="170">
        <v>2200000</v>
      </c>
      <c r="G62" s="170">
        <f>'PB CCDC T1.17'!G62+'PB CCDC T2.17 '!J62</f>
        <v>733336</v>
      </c>
      <c r="H62" s="171">
        <f t="shared" si="0"/>
        <v>1466664</v>
      </c>
      <c r="I62" s="144">
        <v>24</v>
      </c>
      <c r="J62" s="171">
        <v>91667</v>
      </c>
      <c r="K62" s="143">
        <v>6273</v>
      </c>
      <c r="L62" s="143"/>
      <c r="M62" s="261">
        <f>J62</f>
        <v>91667</v>
      </c>
      <c r="N62" s="260"/>
      <c r="O62" s="261">
        <f t="shared" si="6"/>
        <v>91667</v>
      </c>
      <c r="P62" s="260"/>
      <c r="Q62" s="260"/>
    </row>
    <row r="63" spans="1:17" s="6" customFormat="1" ht="27.75" customHeight="1" x14ac:dyDescent="0.25">
      <c r="A63" s="221"/>
      <c r="B63" s="137" t="s">
        <v>201</v>
      </c>
      <c r="C63" s="222">
        <v>42551</v>
      </c>
      <c r="D63" s="223" t="s">
        <v>411</v>
      </c>
      <c r="E63" s="224" t="s">
        <v>389</v>
      </c>
      <c r="F63" s="239">
        <v>1980000</v>
      </c>
      <c r="G63" s="170">
        <f>'PB CCDC T1.17'!G63+'PB CCDC T2.17 '!J63</f>
        <v>1320000</v>
      </c>
      <c r="H63" s="240">
        <f t="shared" si="0"/>
        <v>660000</v>
      </c>
      <c r="I63" s="227">
        <v>12</v>
      </c>
      <c r="J63" s="240">
        <v>165000</v>
      </c>
      <c r="K63" s="228">
        <v>6273</v>
      </c>
      <c r="L63" s="228"/>
      <c r="M63" s="260"/>
      <c r="N63" s="261">
        <f>J63</f>
        <v>165000</v>
      </c>
      <c r="O63" s="261">
        <f t="shared" si="6"/>
        <v>165000</v>
      </c>
      <c r="P63" s="260"/>
      <c r="Q63" s="260"/>
    </row>
    <row r="64" spans="1:17" s="6" customFormat="1" ht="27.75" customHeight="1" x14ac:dyDescent="0.25">
      <c r="A64" s="18"/>
      <c r="B64" s="137" t="s">
        <v>202</v>
      </c>
      <c r="C64" s="176">
        <v>42551</v>
      </c>
      <c r="D64" s="135" t="s">
        <v>412</v>
      </c>
      <c r="E64" s="160" t="s">
        <v>390</v>
      </c>
      <c r="F64" s="170">
        <v>9900000</v>
      </c>
      <c r="G64" s="170">
        <f>'PB CCDC T1.17'!G64+'PB CCDC T2.17 '!J64</f>
        <v>2200000</v>
      </c>
      <c r="H64" s="171">
        <f t="shared" si="0"/>
        <v>7700000</v>
      </c>
      <c r="I64" s="144">
        <v>36</v>
      </c>
      <c r="J64" s="171">
        <v>275000</v>
      </c>
      <c r="K64" s="143">
        <v>6273</v>
      </c>
      <c r="L64" s="143"/>
      <c r="M64" s="261">
        <f t="shared" ref="M64:M70" si="10">J64</f>
        <v>275000</v>
      </c>
      <c r="N64" s="260"/>
      <c r="O64" s="261">
        <f t="shared" si="6"/>
        <v>275000</v>
      </c>
      <c r="P64" s="260"/>
      <c r="Q64" s="260"/>
    </row>
    <row r="65" spans="1:17" s="16" customFormat="1" ht="27.75" customHeight="1" x14ac:dyDescent="0.25">
      <c r="A65" s="19"/>
      <c r="B65" s="137" t="s">
        <v>203</v>
      </c>
      <c r="C65" s="176">
        <v>42551</v>
      </c>
      <c r="D65" s="135" t="s">
        <v>413</v>
      </c>
      <c r="E65" s="160" t="s">
        <v>391</v>
      </c>
      <c r="F65" s="170">
        <v>6500000</v>
      </c>
      <c r="G65" s="170">
        <f>'PB CCDC T1.17'!G65+'PB CCDC T2.17 '!J65</f>
        <v>1444448</v>
      </c>
      <c r="H65" s="171">
        <f t="shared" si="0"/>
        <v>5055552</v>
      </c>
      <c r="I65" s="144">
        <v>36</v>
      </c>
      <c r="J65" s="171">
        <v>180556</v>
      </c>
      <c r="K65" s="143">
        <v>6273</v>
      </c>
      <c r="L65" s="143"/>
      <c r="M65" s="261">
        <f t="shared" si="10"/>
        <v>180556</v>
      </c>
      <c r="N65" s="260"/>
      <c r="O65" s="261">
        <f t="shared" si="6"/>
        <v>180556</v>
      </c>
      <c r="P65" s="260"/>
      <c r="Q65" s="260"/>
    </row>
    <row r="66" spans="1:17" s="6" customFormat="1" ht="27.75" customHeight="1" x14ac:dyDescent="0.25">
      <c r="A66" s="18"/>
      <c r="B66" s="137" t="s">
        <v>204</v>
      </c>
      <c r="C66" s="176">
        <v>42551</v>
      </c>
      <c r="D66" s="135" t="s">
        <v>414</v>
      </c>
      <c r="E66" s="160" t="s">
        <v>392</v>
      </c>
      <c r="F66" s="170">
        <v>4000000</v>
      </c>
      <c r="G66" s="170">
        <f>'PB CCDC T1.17'!G66+'PB CCDC T2.17 '!J66</f>
        <v>1333336</v>
      </c>
      <c r="H66" s="171">
        <f t="shared" si="0"/>
        <v>2666664</v>
      </c>
      <c r="I66" s="144">
        <v>24</v>
      </c>
      <c r="J66" s="171">
        <v>166667</v>
      </c>
      <c r="K66" s="143">
        <v>6273</v>
      </c>
      <c r="L66" s="143"/>
      <c r="M66" s="261">
        <f t="shared" si="10"/>
        <v>166667</v>
      </c>
      <c r="N66" s="260"/>
      <c r="O66" s="261">
        <f t="shared" si="6"/>
        <v>166667</v>
      </c>
      <c r="P66" s="260"/>
      <c r="Q66" s="260"/>
    </row>
    <row r="67" spans="1:17" s="6" customFormat="1" ht="27.75" customHeight="1" x14ac:dyDescent="0.25">
      <c r="A67" s="18"/>
      <c r="B67" s="137" t="s">
        <v>205</v>
      </c>
      <c r="C67" s="176">
        <v>42551</v>
      </c>
      <c r="D67" s="135" t="s">
        <v>415</v>
      </c>
      <c r="E67" s="160" t="s">
        <v>393</v>
      </c>
      <c r="F67" s="170">
        <v>8200000</v>
      </c>
      <c r="G67" s="170">
        <f>'PB CCDC T1.17'!G67+'PB CCDC T2.17 '!J67</f>
        <v>1822224</v>
      </c>
      <c r="H67" s="171">
        <f t="shared" si="0"/>
        <v>6377776</v>
      </c>
      <c r="I67" s="144">
        <v>36</v>
      </c>
      <c r="J67" s="171">
        <v>227778</v>
      </c>
      <c r="K67" s="143">
        <v>6273</v>
      </c>
      <c r="L67" s="143"/>
      <c r="M67" s="261">
        <f t="shared" si="10"/>
        <v>227778</v>
      </c>
      <c r="N67" s="260"/>
      <c r="O67" s="261">
        <f t="shared" si="6"/>
        <v>227778</v>
      </c>
      <c r="P67" s="260"/>
      <c r="Q67" s="260"/>
    </row>
    <row r="68" spans="1:17" s="6" customFormat="1" ht="27.75" customHeight="1" x14ac:dyDescent="0.25">
      <c r="A68" s="18"/>
      <c r="B68" s="137" t="s">
        <v>206</v>
      </c>
      <c r="C68" s="176">
        <v>42551</v>
      </c>
      <c r="D68" s="135" t="s">
        <v>416</v>
      </c>
      <c r="E68" s="160" t="s">
        <v>394</v>
      </c>
      <c r="F68" s="170">
        <v>14800000</v>
      </c>
      <c r="G68" s="170">
        <f>'PB CCDC T1.17'!G68+'PB CCDC T2.17 '!J68</f>
        <v>3288888</v>
      </c>
      <c r="H68" s="171">
        <f t="shared" si="0"/>
        <v>11511112</v>
      </c>
      <c r="I68" s="144">
        <v>36</v>
      </c>
      <c r="J68" s="171">
        <v>411111</v>
      </c>
      <c r="K68" s="143">
        <v>6273</v>
      </c>
      <c r="L68" s="143"/>
      <c r="M68" s="261">
        <f t="shared" si="10"/>
        <v>411111</v>
      </c>
      <c r="N68" s="260"/>
      <c r="O68" s="261">
        <f t="shared" si="6"/>
        <v>411111</v>
      </c>
      <c r="P68" s="260"/>
      <c r="Q68" s="260"/>
    </row>
    <row r="69" spans="1:17" s="6" customFormat="1" ht="27.75" customHeight="1" x14ac:dyDescent="0.25">
      <c r="A69" s="18"/>
      <c r="B69" s="137" t="s">
        <v>207</v>
      </c>
      <c r="C69" s="176">
        <v>42551</v>
      </c>
      <c r="D69" s="135" t="s">
        <v>417</v>
      </c>
      <c r="E69" s="160" t="s">
        <v>395</v>
      </c>
      <c r="F69" s="170">
        <v>8000000</v>
      </c>
      <c r="G69" s="170">
        <f>'PB CCDC T1.17'!G69+'PB CCDC T2.17 '!J69</f>
        <v>1777776</v>
      </c>
      <c r="H69" s="171">
        <f t="shared" si="0"/>
        <v>6222224</v>
      </c>
      <c r="I69" s="144">
        <v>36</v>
      </c>
      <c r="J69" s="171">
        <v>222222</v>
      </c>
      <c r="K69" s="143">
        <v>6273</v>
      </c>
      <c r="L69" s="143"/>
      <c r="M69" s="261">
        <f t="shared" si="10"/>
        <v>222222</v>
      </c>
      <c r="N69" s="260"/>
      <c r="O69" s="261">
        <f t="shared" si="6"/>
        <v>222222</v>
      </c>
      <c r="P69" s="260"/>
      <c r="Q69" s="260"/>
    </row>
    <row r="70" spans="1:17" s="6" customFormat="1" ht="27.75" customHeight="1" x14ac:dyDescent="0.25">
      <c r="A70" s="18"/>
      <c r="B70" s="137" t="s">
        <v>208</v>
      </c>
      <c r="C70" s="176">
        <v>42551</v>
      </c>
      <c r="D70" s="135" t="s">
        <v>418</v>
      </c>
      <c r="E70" s="160" t="s">
        <v>396</v>
      </c>
      <c r="F70" s="170">
        <v>7600000</v>
      </c>
      <c r="G70" s="170">
        <f>'PB CCDC T1.17'!G70+'PB CCDC T2.17 '!J70</f>
        <v>1688888</v>
      </c>
      <c r="H70" s="171">
        <f t="shared" si="0"/>
        <v>5911112</v>
      </c>
      <c r="I70" s="144">
        <v>36</v>
      </c>
      <c r="J70" s="171">
        <v>211111</v>
      </c>
      <c r="K70" s="143">
        <v>6273</v>
      </c>
      <c r="L70" s="143"/>
      <c r="M70" s="261">
        <f t="shared" si="10"/>
        <v>211111</v>
      </c>
      <c r="N70" s="260"/>
      <c r="O70" s="261">
        <f t="shared" si="6"/>
        <v>211111</v>
      </c>
      <c r="P70" s="260"/>
      <c r="Q70" s="260"/>
    </row>
    <row r="71" spans="1:17" s="6" customFormat="1" ht="27.75" customHeight="1" x14ac:dyDescent="0.25">
      <c r="A71" s="18"/>
      <c r="B71" s="137" t="s">
        <v>209</v>
      </c>
      <c r="C71" s="176">
        <v>42551</v>
      </c>
      <c r="D71" s="135" t="s">
        <v>419</v>
      </c>
      <c r="E71" s="160" t="s">
        <v>397</v>
      </c>
      <c r="F71" s="170">
        <v>4400000</v>
      </c>
      <c r="G71" s="170">
        <f>'PB CCDC T1.17'!G71+'PB CCDC T2.17 '!J71</f>
        <v>1466664</v>
      </c>
      <c r="H71" s="171">
        <f t="shared" si="0"/>
        <v>2933336</v>
      </c>
      <c r="I71" s="144">
        <v>24</v>
      </c>
      <c r="J71" s="171">
        <v>183333</v>
      </c>
      <c r="K71" s="143">
        <v>6273</v>
      </c>
      <c r="L71" s="143"/>
      <c r="M71" s="261">
        <f>J71</f>
        <v>183333</v>
      </c>
      <c r="N71" s="260"/>
      <c r="O71" s="261">
        <f t="shared" si="6"/>
        <v>183333</v>
      </c>
      <c r="P71" s="260"/>
      <c r="Q71" s="260"/>
    </row>
    <row r="72" spans="1:17" s="6" customFormat="1" ht="27.75" customHeight="1" x14ac:dyDescent="0.25">
      <c r="A72" s="18"/>
      <c r="B72" s="137" t="s">
        <v>210</v>
      </c>
      <c r="C72" s="176">
        <v>42551</v>
      </c>
      <c r="D72" s="135" t="s">
        <v>420</v>
      </c>
      <c r="E72" s="160" t="s">
        <v>398</v>
      </c>
      <c r="F72" s="170">
        <v>3960000</v>
      </c>
      <c r="G72" s="170">
        <f>'PB CCDC T1.17'!G72+'PB CCDC T2.17 '!J72</f>
        <v>2640000</v>
      </c>
      <c r="H72" s="171">
        <f t="shared" si="0"/>
        <v>1320000</v>
      </c>
      <c r="I72" s="144">
        <v>12</v>
      </c>
      <c r="J72" s="171">
        <v>330000</v>
      </c>
      <c r="K72" s="143">
        <v>6273</v>
      </c>
      <c r="L72" s="143"/>
      <c r="M72" s="260"/>
      <c r="N72" s="261">
        <f>J72</f>
        <v>330000</v>
      </c>
      <c r="O72" s="261">
        <f t="shared" si="6"/>
        <v>330000</v>
      </c>
      <c r="P72" s="260"/>
      <c r="Q72" s="260"/>
    </row>
    <row r="73" spans="1:17" s="6" customFormat="1" ht="27.75" customHeight="1" x14ac:dyDescent="0.25">
      <c r="A73" s="18"/>
      <c r="B73" s="137" t="s">
        <v>211</v>
      </c>
      <c r="C73" s="176">
        <v>42551</v>
      </c>
      <c r="D73" s="135" t="s">
        <v>421</v>
      </c>
      <c r="E73" s="160" t="s">
        <v>399</v>
      </c>
      <c r="F73" s="170">
        <v>1000000</v>
      </c>
      <c r="G73" s="170">
        <f>'PB CCDC T1.17'!G73+'PB CCDC T2.17 '!J73</f>
        <v>666664</v>
      </c>
      <c r="H73" s="171">
        <f t="shared" si="0"/>
        <v>333336</v>
      </c>
      <c r="I73" s="144">
        <v>12</v>
      </c>
      <c r="J73" s="171">
        <v>83333</v>
      </c>
      <c r="K73" s="143">
        <v>6273</v>
      </c>
      <c r="L73" s="143"/>
      <c r="M73" s="260"/>
      <c r="N73" s="261">
        <f>J73</f>
        <v>83333</v>
      </c>
      <c r="O73" s="261">
        <f t="shared" si="6"/>
        <v>83333</v>
      </c>
      <c r="P73" s="260"/>
      <c r="Q73" s="260"/>
    </row>
    <row r="74" spans="1:17" s="16" customFormat="1" ht="27.75" customHeight="1" x14ac:dyDescent="0.25">
      <c r="A74" s="19"/>
      <c r="B74" s="137" t="s">
        <v>212</v>
      </c>
      <c r="C74" s="176">
        <v>42551</v>
      </c>
      <c r="D74" s="135" t="s">
        <v>422</v>
      </c>
      <c r="E74" s="160" t="s">
        <v>400</v>
      </c>
      <c r="F74" s="170">
        <v>18800000</v>
      </c>
      <c r="G74" s="170">
        <f>'PB CCDC T1.17'!G74+'PB CCDC T2.17 '!J74</f>
        <v>4177776</v>
      </c>
      <c r="H74" s="171">
        <f t="shared" si="0"/>
        <v>14622224</v>
      </c>
      <c r="I74" s="144">
        <v>36</v>
      </c>
      <c r="J74" s="171">
        <v>522222</v>
      </c>
      <c r="K74" s="143">
        <v>6273</v>
      </c>
      <c r="L74" s="143"/>
      <c r="M74" s="261">
        <f>J74</f>
        <v>522222</v>
      </c>
      <c r="N74" s="260"/>
      <c r="O74" s="261">
        <f t="shared" si="6"/>
        <v>522222</v>
      </c>
      <c r="P74" s="260"/>
      <c r="Q74" s="260"/>
    </row>
    <row r="75" spans="1:17" s="6" customFormat="1" ht="27.75" customHeight="1" x14ac:dyDescent="0.25">
      <c r="A75" s="18"/>
      <c r="B75" s="137" t="s">
        <v>213</v>
      </c>
      <c r="C75" s="176">
        <v>42551</v>
      </c>
      <c r="D75" s="135" t="s">
        <v>423</v>
      </c>
      <c r="E75" s="160" t="s">
        <v>401</v>
      </c>
      <c r="F75" s="170">
        <v>23600000</v>
      </c>
      <c r="G75" s="170">
        <f>'PB CCDC T1.17'!G75+'PB CCDC T2.17 '!J75</f>
        <v>5244448</v>
      </c>
      <c r="H75" s="171">
        <f t="shared" si="0"/>
        <v>18355552</v>
      </c>
      <c r="I75" s="144">
        <v>36</v>
      </c>
      <c r="J75" s="171">
        <v>655556</v>
      </c>
      <c r="K75" s="143">
        <v>6273</v>
      </c>
      <c r="L75" s="143"/>
      <c r="M75" s="261">
        <f>J75</f>
        <v>655556</v>
      </c>
      <c r="N75" s="260"/>
      <c r="O75" s="261">
        <f t="shared" si="6"/>
        <v>655556</v>
      </c>
      <c r="P75" s="260"/>
      <c r="Q75" s="260"/>
    </row>
    <row r="76" spans="1:17" s="6" customFormat="1" ht="27.75" customHeight="1" x14ac:dyDescent="0.25">
      <c r="A76" s="18"/>
      <c r="B76" s="137" t="s">
        <v>214</v>
      </c>
      <c r="C76" s="176">
        <v>42551</v>
      </c>
      <c r="D76" s="135" t="s">
        <v>430</v>
      </c>
      <c r="E76" s="160" t="s">
        <v>402</v>
      </c>
      <c r="F76" s="170">
        <v>900000</v>
      </c>
      <c r="G76" s="170">
        <f>'PB CCDC T1.17'!G76+'PB CCDC T2.17 '!J76</f>
        <v>600000</v>
      </c>
      <c r="H76" s="171">
        <f t="shared" si="0"/>
        <v>300000</v>
      </c>
      <c r="I76" s="144">
        <v>12</v>
      </c>
      <c r="J76" s="171">
        <v>75000</v>
      </c>
      <c r="K76" s="143">
        <v>6273</v>
      </c>
      <c r="L76" s="143"/>
      <c r="M76" s="260"/>
      <c r="N76" s="261">
        <f>J76</f>
        <v>75000</v>
      </c>
      <c r="O76" s="261">
        <f t="shared" si="6"/>
        <v>75000</v>
      </c>
      <c r="P76" s="260"/>
      <c r="Q76" s="260"/>
    </row>
    <row r="77" spans="1:17" s="6" customFormat="1" ht="27.75" customHeight="1" x14ac:dyDescent="0.25">
      <c r="A77" s="18"/>
      <c r="B77" s="137" t="s">
        <v>215</v>
      </c>
      <c r="C77" s="176">
        <v>42551</v>
      </c>
      <c r="D77" s="135" t="s">
        <v>429</v>
      </c>
      <c r="E77" s="160" t="s">
        <v>403</v>
      </c>
      <c r="F77" s="170">
        <v>4800000</v>
      </c>
      <c r="G77" s="170">
        <f>'PB CCDC T1.17'!G77+'PB CCDC T2.17 '!J77</f>
        <v>1600000</v>
      </c>
      <c r="H77" s="171">
        <f t="shared" si="0"/>
        <v>3200000</v>
      </c>
      <c r="I77" s="144">
        <v>24</v>
      </c>
      <c r="J77" s="171">
        <v>200000</v>
      </c>
      <c r="K77" s="143">
        <v>6273</v>
      </c>
      <c r="L77" s="143"/>
      <c r="M77" s="261">
        <f t="shared" ref="M77:M82" si="11">J77</f>
        <v>200000</v>
      </c>
      <c r="N77" s="260"/>
      <c r="O77" s="261">
        <f>J77</f>
        <v>200000</v>
      </c>
      <c r="P77" s="260"/>
      <c r="Q77" s="260"/>
    </row>
    <row r="78" spans="1:17" s="16" customFormat="1" ht="27.75" customHeight="1" x14ac:dyDescent="0.25">
      <c r="A78" s="19"/>
      <c r="B78" s="137" t="s">
        <v>216</v>
      </c>
      <c r="C78" s="177">
        <v>42582</v>
      </c>
      <c r="D78" s="22"/>
      <c r="E78" s="211" t="s">
        <v>474</v>
      </c>
      <c r="F78" s="178">
        <v>99600000</v>
      </c>
      <c r="G78" s="170">
        <f>'PB CCDC T1.17'!G78+'PB CCDC T2.17 '!J78</f>
        <v>58100000</v>
      </c>
      <c r="H78" s="179">
        <f t="shared" si="0"/>
        <v>41500000</v>
      </c>
      <c r="I78" s="182">
        <v>12</v>
      </c>
      <c r="J78" s="179">
        <v>8300000</v>
      </c>
      <c r="K78" s="156">
        <v>6428</v>
      </c>
      <c r="L78" s="156"/>
      <c r="M78" s="261"/>
      <c r="N78" s="261">
        <f>J78</f>
        <v>8300000</v>
      </c>
      <c r="O78" s="261">
        <f>J78</f>
        <v>8300000</v>
      </c>
      <c r="P78" s="260"/>
      <c r="Q78" s="260"/>
    </row>
    <row r="79" spans="1:17" s="16" customFormat="1" ht="27.75" customHeight="1" x14ac:dyDescent="0.25">
      <c r="A79" s="19"/>
      <c r="B79" s="137" t="s">
        <v>217</v>
      </c>
      <c r="C79" s="177">
        <v>42607</v>
      </c>
      <c r="D79" s="22"/>
      <c r="E79" s="211" t="s">
        <v>475</v>
      </c>
      <c r="F79" s="178">
        <v>48000000</v>
      </c>
      <c r="G79" s="170">
        <f>'PB CCDC T1.17'!G79+'PB CCDC T2.17 '!J79</f>
        <v>28000000</v>
      </c>
      <c r="H79" s="179">
        <f t="shared" si="0"/>
        <v>20000000</v>
      </c>
      <c r="I79" s="182">
        <v>12</v>
      </c>
      <c r="J79" s="179">
        <v>4000000</v>
      </c>
      <c r="K79" s="156">
        <v>6428</v>
      </c>
      <c r="L79" s="156"/>
      <c r="M79" s="261"/>
      <c r="N79" s="261">
        <f>J79</f>
        <v>4000000</v>
      </c>
      <c r="O79" s="261">
        <f>J79</f>
        <v>4000000</v>
      </c>
      <c r="P79" s="260"/>
      <c r="Q79" s="260"/>
    </row>
    <row r="80" spans="1:17" s="16" customFormat="1" ht="27.75" customHeight="1" x14ac:dyDescent="0.25">
      <c r="A80" s="19"/>
      <c r="B80" s="137" t="s">
        <v>218</v>
      </c>
      <c r="C80" s="176">
        <v>42613</v>
      </c>
      <c r="D80" s="135" t="s">
        <v>431</v>
      </c>
      <c r="E80" s="160" t="s">
        <v>333</v>
      </c>
      <c r="F80" s="170">
        <v>5324000</v>
      </c>
      <c r="G80" s="170">
        <f>'PB CCDC T1.17'!G80+'PB CCDC T2.17 '!J80</f>
        <v>887334</v>
      </c>
      <c r="H80" s="171">
        <f t="shared" ref="H80:H104" si="12">F80-G80</f>
        <v>4436666</v>
      </c>
      <c r="I80" s="144">
        <v>36</v>
      </c>
      <c r="J80" s="171">
        <v>147889</v>
      </c>
      <c r="K80" s="143">
        <v>6423</v>
      </c>
      <c r="L80" s="144"/>
      <c r="M80" s="261">
        <f t="shared" si="11"/>
        <v>147889</v>
      </c>
      <c r="N80" s="260"/>
      <c r="O80" s="260"/>
      <c r="P80" s="261">
        <f>J80</f>
        <v>147889</v>
      </c>
      <c r="Q80" s="260"/>
    </row>
    <row r="81" spans="1:17" s="6" customFormat="1" ht="27.75" customHeight="1" x14ac:dyDescent="0.25">
      <c r="A81" s="18"/>
      <c r="B81" s="137" t="s">
        <v>219</v>
      </c>
      <c r="C81" s="176">
        <v>42613</v>
      </c>
      <c r="D81" s="135" t="s">
        <v>428</v>
      </c>
      <c r="E81" s="160" t="s">
        <v>404</v>
      </c>
      <c r="F81" s="170">
        <v>8172727</v>
      </c>
      <c r="G81" s="170">
        <f>'PB CCDC T1.17'!G81+'PB CCDC T2.17 '!J81</f>
        <v>1362120</v>
      </c>
      <c r="H81" s="171">
        <f t="shared" si="12"/>
        <v>6810607</v>
      </c>
      <c r="I81" s="144">
        <v>36</v>
      </c>
      <c r="J81" s="171">
        <v>227020</v>
      </c>
      <c r="K81" s="143">
        <v>6423</v>
      </c>
      <c r="L81" s="144"/>
      <c r="M81" s="261">
        <f t="shared" si="11"/>
        <v>227020</v>
      </c>
      <c r="N81" s="260"/>
      <c r="O81" s="260"/>
      <c r="P81" s="261">
        <f t="shared" ref="P81:P83" si="13">J81</f>
        <v>227020</v>
      </c>
      <c r="Q81" s="260"/>
    </row>
    <row r="82" spans="1:17" s="16" customFormat="1" ht="27.75" customHeight="1" x14ac:dyDescent="0.25">
      <c r="A82" s="19"/>
      <c r="B82" s="137" t="s">
        <v>220</v>
      </c>
      <c r="C82" s="176">
        <v>42643</v>
      </c>
      <c r="D82" s="135" t="s">
        <v>427</v>
      </c>
      <c r="E82" s="160" t="s">
        <v>405</v>
      </c>
      <c r="F82" s="170">
        <v>10772727</v>
      </c>
      <c r="G82" s="170">
        <f>'PB CCDC T1.17'!G82+'PB CCDC T2.17 '!J82</f>
        <v>1496210</v>
      </c>
      <c r="H82" s="171">
        <f t="shared" si="12"/>
        <v>9276517</v>
      </c>
      <c r="I82" s="144">
        <v>36</v>
      </c>
      <c r="J82" s="171">
        <v>299242</v>
      </c>
      <c r="K82" s="143">
        <v>6423</v>
      </c>
      <c r="L82" s="144"/>
      <c r="M82" s="261">
        <f t="shared" si="11"/>
        <v>299242</v>
      </c>
      <c r="N82" s="260"/>
      <c r="O82" s="260"/>
      <c r="P82" s="261">
        <f t="shared" si="13"/>
        <v>299242</v>
      </c>
      <c r="Q82" s="260"/>
    </row>
    <row r="83" spans="1:17" s="6" customFormat="1" ht="27.75" customHeight="1" x14ac:dyDescent="0.25">
      <c r="A83" s="18"/>
      <c r="B83" s="137" t="s">
        <v>221</v>
      </c>
      <c r="C83" s="176">
        <v>42643</v>
      </c>
      <c r="D83" s="135" t="s">
        <v>363</v>
      </c>
      <c r="E83" s="160" t="s">
        <v>372</v>
      </c>
      <c r="F83" s="170">
        <v>1090909</v>
      </c>
      <c r="G83" s="170">
        <f>'PB CCDC T1.17'!G83+'PB CCDC T2.17 '!J83</f>
        <v>151515</v>
      </c>
      <c r="H83" s="171">
        <f t="shared" si="12"/>
        <v>939394</v>
      </c>
      <c r="I83" s="144">
        <v>36</v>
      </c>
      <c r="J83" s="171">
        <v>30303</v>
      </c>
      <c r="K83" s="143">
        <v>6423</v>
      </c>
      <c r="L83" s="144"/>
      <c r="M83" s="261">
        <f>J83</f>
        <v>30303</v>
      </c>
      <c r="N83" s="260"/>
      <c r="O83" s="260"/>
      <c r="P83" s="261">
        <f t="shared" si="13"/>
        <v>30303</v>
      </c>
      <c r="Q83" s="260"/>
    </row>
    <row r="84" spans="1:17" s="6" customFormat="1" ht="27.75" customHeight="1" x14ac:dyDescent="0.25">
      <c r="A84" s="18"/>
      <c r="B84" s="137" t="s">
        <v>222</v>
      </c>
      <c r="C84" s="176">
        <v>42643</v>
      </c>
      <c r="D84" s="135" t="s">
        <v>364</v>
      </c>
      <c r="E84" s="160" t="s">
        <v>371</v>
      </c>
      <c r="F84" s="170">
        <v>1181818</v>
      </c>
      <c r="G84" s="170">
        <f>'PB CCDC T1.17'!G84+'PB CCDC T2.17 '!J84</f>
        <v>472425</v>
      </c>
      <c r="H84" s="171">
        <f t="shared" si="12"/>
        <v>709393</v>
      </c>
      <c r="I84" s="144">
        <v>12</v>
      </c>
      <c r="J84" s="171">
        <v>94485</v>
      </c>
      <c r="K84" s="143">
        <v>6273</v>
      </c>
      <c r="L84" s="143"/>
      <c r="M84" s="260"/>
      <c r="N84" s="261">
        <f>J84</f>
        <v>94485</v>
      </c>
      <c r="O84" s="71">
        <f t="shared" ref="O84:O91" si="14">J84</f>
        <v>94485</v>
      </c>
      <c r="P84" s="260"/>
      <c r="Q84" s="260"/>
    </row>
    <row r="85" spans="1:17" s="6" customFormat="1" ht="27.75" customHeight="1" x14ac:dyDescent="0.25">
      <c r="A85" s="18"/>
      <c r="B85" s="137" t="s">
        <v>223</v>
      </c>
      <c r="C85" s="176">
        <v>42643</v>
      </c>
      <c r="D85" s="135" t="s">
        <v>366</v>
      </c>
      <c r="E85" s="160" t="s">
        <v>365</v>
      </c>
      <c r="F85" s="170">
        <v>681818</v>
      </c>
      <c r="G85" s="170">
        <f>'PB CCDC T1.17'!G85+'PB CCDC T2.17 '!J85</f>
        <v>284090</v>
      </c>
      <c r="H85" s="171">
        <f t="shared" si="12"/>
        <v>397728</v>
      </c>
      <c r="I85" s="144">
        <v>12</v>
      </c>
      <c r="J85" s="171">
        <v>56818</v>
      </c>
      <c r="K85" s="143">
        <v>6273</v>
      </c>
      <c r="L85" s="143"/>
      <c r="M85" s="260"/>
      <c r="N85" s="261">
        <f>J85</f>
        <v>56818</v>
      </c>
      <c r="O85" s="71">
        <f t="shared" si="14"/>
        <v>56818</v>
      </c>
      <c r="P85" s="260"/>
      <c r="Q85" s="260"/>
    </row>
    <row r="86" spans="1:17" s="16" customFormat="1" ht="27.75" customHeight="1" x14ac:dyDescent="0.25">
      <c r="A86" s="19"/>
      <c r="B86" s="137" t="s">
        <v>224</v>
      </c>
      <c r="C86" s="176">
        <v>42643</v>
      </c>
      <c r="D86" s="135" t="s">
        <v>368</v>
      </c>
      <c r="E86" s="160" t="s">
        <v>369</v>
      </c>
      <c r="F86" s="170">
        <v>6600000</v>
      </c>
      <c r="G86" s="170">
        <f>'PB CCDC T1.17'!G86+'PB CCDC T2.17 '!J86</f>
        <v>1375000</v>
      </c>
      <c r="H86" s="171">
        <f t="shared" si="12"/>
        <v>5225000</v>
      </c>
      <c r="I86" s="144">
        <v>24</v>
      </c>
      <c r="J86" s="171">
        <v>275000</v>
      </c>
      <c r="K86" s="143">
        <v>6273</v>
      </c>
      <c r="L86" s="143"/>
      <c r="M86" s="261">
        <f>J86</f>
        <v>275000</v>
      </c>
      <c r="N86" s="260"/>
      <c r="O86" s="71">
        <f t="shared" si="14"/>
        <v>275000</v>
      </c>
      <c r="P86" s="260"/>
      <c r="Q86" s="260"/>
    </row>
    <row r="87" spans="1:17" s="6" customFormat="1" ht="27.75" customHeight="1" x14ac:dyDescent="0.25">
      <c r="A87" s="18"/>
      <c r="B87" s="137" t="s">
        <v>225</v>
      </c>
      <c r="C87" s="176">
        <v>42643</v>
      </c>
      <c r="D87" s="135" t="s">
        <v>367</v>
      </c>
      <c r="E87" s="160" t="s">
        <v>370</v>
      </c>
      <c r="F87" s="170">
        <v>780000</v>
      </c>
      <c r="G87" s="170">
        <f>'PB CCDC T1.17'!G87+'PB CCDC T2.17 '!J87</f>
        <v>325000</v>
      </c>
      <c r="H87" s="171">
        <f t="shared" si="12"/>
        <v>455000</v>
      </c>
      <c r="I87" s="144">
        <v>12</v>
      </c>
      <c r="J87" s="171">
        <v>65000</v>
      </c>
      <c r="K87" s="143">
        <v>6273</v>
      </c>
      <c r="L87" s="143"/>
      <c r="M87" s="260"/>
      <c r="N87" s="261">
        <f>J87</f>
        <v>65000</v>
      </c>
      <c r="O87" s="71">
        <f t="shared" si="14"/>
        <v>65000</v>
      </c>
      <c r="P87" s="260"/>
      <c r="Q87" s="260"/>
    </row>
    <row r="88" spans="1:17" s="6" customFormat="1" ht="27.75" customHeight="1" x14ac:dyDescent="0.25">
      <c r="A88" s="18"/>
      <c r="B88" s="137" t="s">
        <v>226</v>
      </c>
      <c r="C88" s="176">
        <v>42643</v>
      </c>
      <c r="D88" s="135" t="s">
        <v>361</v>
      </c>
      <c r="E88" s="160" t="s">
        <v>360</v>
      </c>
      <c r="F88" s="170">
        <v>1200000</v>
      </c>
      <c r="G88" s="170">
        <f>'PB CCDC T1.17'!G88+'PB CCDC T2.17 '!J88</f>
        <v>500000</v>
      </c>
      <c r="H88" s="171">
        <f t="shared" si="12"/>
        <v>700000</v>
      </c>
      <c r="I88" s="144">
        <v>12</v>
      </c>
      <c r="J88" s="171">
        <v>100000</v>
      </c>
      <c r="K88" s="143">
        <v>6273</v>
      </c>
      <c r="L88" s="143"/>
      <c r="M88" s="260"/>
      <c r="N88" s="261">
        <f t="shared" ref="N88:N90" si="15">J88</f>
        <v>100000</v>
      </c>
      <c r="O88" s="71">
        <f t="shared" si="14"/>
        <v>100000</v>
      </c>
      <c r="P88" s="260"/>
      <c r="Q88" s="260"/>
    </row>
    <row r="89" spans="1:17" s="16" customFormat="1" ht="27.75" customHeight="1" x14ac:dyDescent="0.25">
      <c r="A89" s="19"/>
      <c r="B89" s="137" t="s">
        <v>227</v>
      </c>
      <c r="C89" s="176">
        <v>42643</v>
      </c>
      <c r="D89" s="135" t="s">
        <v>359</v>
      </c>
      <c r="E89" s="160" t="s">
        <v>358</v>
      </c>
      <c r="F89" s="170">
        <v>1700000</v>
      </c>
      <c r="G89" s="170">
        <f>'PB CCDC T1.17'!G89+'PB CCDC T2.17 '!J89</f>
        <v>708335</v>
      </c>
      <c r="H89" s="171">
        <f t="shared" si="12"/>
        <v>991665</v>
      </c>
      <c r="I89" s="144">
        <v>12</v>
      </c>
      <c r="J89" s="171">
        <v>141667</v>
      </c>
      <c r="K89" s="143">
        <v>6273</v>
      </c>
      <c r="L89" s="143"/>
      <c r="M89" s="260"/>
      <c r="N89" s="261">
        <f t="shared" si="15"/>
        <v>141667</v>
      </c>
      <c r="O89" s="71">
        <f t="shared" si="14"/>
        <v>141667</v>
      </c>
      <c r="P89" s="260"/>
      <c r="Q89" s="260"/>
    </row>
    <row r="90" spans="1:17" s="6" customFormat="1" ht="27.75" customHeight="1" x14ac:dyDescent="0.25">
      <c r="A90" s="18"/>
      <c r="B90" s="137" t="s">
        <v>228</v>
      </c>
      <c r="C90" s="176">
        <v>42643</v>
      </c>
      <c r="D90" s="135" t="s">
        <v>357</v>
      </c>
      <c r="E90" s="160" t="s">
        <v>356</v>
      </c>
      <c r="F90" s="170">
        <v>900000</v>
      </c>
      <c r="G90" s="170">
        <f>'PB CCDC T1.17'!G90+'PB CCDC T2.17 '!J90</f>
        <v>375000</v>
      </c>
      <c r="H90" s="171">
        <f t="shared" si="12"/>
        <v>525000</v>
      </c>
      <c r="I90" s="144">
        <v>12</v>
      </c>
      <c r="J90" s="171">
        <v>75000</v>
      </c>
      <c r="K90" s="143">
        <v>6273</v>
      </c>
      <c r="L90" s="143"/>
      <c r="M90" s="260"/>
      <c r="N90" s="261">
        <f t="shared" si="15"/>
        <v>75000</v>
      </c>
      <c r="O90" s="71">
        <f t="shared" si="14"/>
        <v>75000</v>
      </c>
      <c r="P90" s="260"/>
      <c r="Q90" s="260"/>
    </row>
    <row r="91" spans="1:17" s="6" customFormat="1" ht="27.75" customHeight="1" x14ac:dyDescent="0.25">
      <c r="A91" s="18"/>
      <c r="B91" s="137" t="s">
        <v>229</v>
      </c>
      <c r="C91" s="176">
        <v>42643</v>
      </c>
      <c r="D91" s="135" t="s">
        <v>355</v>
      </c>
      <c r="E91" s="160" t="s">
        <v>354</v>
      </c>
      <c r="F91" s="170">
        <v>1500000</v>
      </c>
      <c r="G91" s="170">
        <f>'PB CCDC T1.17'!G91+'PB CCDC T2.17 '!J91</f>
        <v>312500</v>
      </c>
      <c r="H91" s="171">
        <f t="shared" si="12"/>
        <v>1187500</v>
      </c>
      <c r="I91" s="144">
        <v>24</v>
      </c>
      <c r="J91" s="171">
        <v>62500</v>
      </c>
      <c r="K91" s="143">
        <v>6273</v>
      </c>
      <c r="L91" s="143"/>
      <c r="M91" s="71">
        <f t="shared" ref="M91:M93" si="16">J91</f>
        <v>62500</v>
      </c>
      <c r="N91" s="260"/>
      <c r="O91" s="71">
        <f t="shared" si="14"/>
        <v>62500</v>
      </c>
      <c r="P91" s="260"/>
      <c r="Q91" s="260"/>
    </row>
    <row r="92" spans="1:17" s="6" customFormat="1" ht="27.75" customHeight="1" x14ac:dyDescent="0.25">
      <c r="A92" s="18"/>
      <c r="B92" s="137" t="s">
        <v>230</v>
      </c>
      <c r="C92" s="176">
        <v>42643</v>
      </c>
      <c r="D92" s="135" t="s">
        <v>352</v>
      </c>
      <c r="E92" s="160" t="s">
        <v>353</v>
      </c>
      <c r="F92" s="170">
        <v>1445455</v>
      </c>
      <c r="G92" s="170">
        <f>'PB CCDC T1.17'!G92+'PB CCDC T2.17 '!J92</f>
        <v>301135</v>
      </c>
      <c r="H92" s="171">
        <f t="shared" si="12"/>
        <v>1144320</v>
      </c>
      <c r="I92" s="144">
        <v>24</v>
      </c>
      <c r="J92" s="171">
        <v>60227</v>
      </c>
      <c r="K92" s="143">
        <v>6273</v>
      </c>
      <c r="L92" s="143"/>
      <c r="M92" s="71">
        <f t="shared" si="16"/>
        <v>60227</v>
      </c>
      <c r="N92" s="260"/>
      <c r="O92" s="71">
        <f>J92</f>
        <v>60227</v>
      </c>
      <c r="P92" s="260"/>
      <c r="Q92" s="260"/>
    </row>
    <row r="93" spans="1:17" s="17" customFormat="1" ht="27.75" customHeight="1" x14ac:dyDescent="0.25">
      <c r="A93" s="20"/>
      <c r="B93" s="137" t="s">
        <v>231</v>
      </c>
      <c r="C93" s="176">
        <v>42643</v>
      </c>
      <c r="D93" s="135" t="s">
        <v>351</v>
      </c>
      <c r="E93" s="160" t="s">
        <v>350</v>
      </c>
      <c r="F93" s="170">
        <v>7118182</v>
      </c>
      <c r="G93" s="170">
        <f>'PB CCDC T1.17'!G93+'PB CCDC T2.17 '!J93</f>
        <v>988635</v>
      </c>
      <c r="H93" s="171">
        <f t="shared" si="12"/>
        <v>6129547</v>
      </c>
      <c r="I93" s="152">
        <v>36</v>
      </c>
      <c r="J93" s="165">
        <v>197727</v>
      </c>
      <c r="K93" s="143">
        <v>6423</v>
      </c>
      <c r="L93" s="144"/>
      <c r="M93" s="71">
        <f t="shared" si="16"/>
        <v>197727</v>
      </c>
      <c r="N93" s="1"/>
      <c r="O93" s="71"/>
      <c r="P93" s="71">
        <f>J93</f>
        <v>197727</v>
      </c>
      <c r="Q93" s="1"/>
    </row>
    <row r="94" spans="1:17" ht="27.75" customHeight="1" x14ac:dyDescent="0.25">
      <c r="B94" s="137" t="s">
        <v>232</v>
      </c>
      <c r="C94" s="176">
        <v>42643</v>
      </c>
      <c r="D94" s="135" t="s">
        <v>362</v>
      </c>
      <c r="E94" s="160" t="s">
        <v>349</v>
      </c>
      <c r="F94" s="170">
        <v>4954545</v>
      </c>
      <c r="G94" s="170">
        <f>'PB CCDC T1.17'!G94+'PB CCDC T2.17 '!J94</f>
        <v>688130</v>
      </c>
      <c r="H94" s="171">
        <f t="shared" si="12"/>
        <v>4266415</v>
      </c>
      <c r="I94" s="152">
        <v>36</v>
      </c>
      <c r="J94" s="165">
        <v>137626</v>
      </c>
      <c r="K94" s="143">
        <v>6273</v>
      </c>
      <c r="L94" s="143"/>
      <c r="M94" s="71">
        <f>J94</f>
        <v>137626</v>
      </c>
      <c r="O94" s="71">
        <f>J94</f>
        <v>137626</v>
      </c>
    </row>
    <row r="95" spans="1:17" ht="27.75" customHeight="1" x14ac:dyDescent="0.25">
      <c r="B95" s="137" t="s">
        <v>233</v>
      </c>
      <c r="C95" s="176">
        <v>42690</v>
      </c>
      <c r="D95" s="135"/>
      <c r="E95" s="160" t="s">
        <v>199</v>
      </c>
      <c r="F95" s="170">
        <v>36533058</v>
      </c>
      <c r="G95" s="170">
        <f>'PB CCDC T1.17'!G95+'PB CCDC T2.17 '!J95</f>
        <v>9133263</v>
      </c>
      <c r="H95" s="171">
        <f t="shared" si="12"/>
        <v>27399795</v>
      </c>
      <c r="I95" s="152">
        <v>12</v>
      </c>
      <c r="J95" s="165">
        <v>3044421</v>
      </c>
      <c r="K95" s="144">
        <v>2412</v>
      </c>
      <c r="L95" s="144"/>
      <c r="N95" s="71">
        <f>J95</f>
        <v>3044421</v>
      </c>
      <c r="Q95" s="71">
        <f>J95</f>
        <v>3044421</v>
      </c>
    </row>
    <row r="96" spans="1:17" ht="27.75" customHeight="1" x14ac:dyDescent="0.25">
      <c r="B96" s="137" t="s">
        <v>234</v>
      </c>
      <c r="C96" s="176">
        <v>42704</v>
      </c>
      <c r="D96" s="135" t="s">
        <v>315</v>
      </c>
      <c r="E96" s="160" t="s">
        <v>324</v>
      </c>
      <c r="F96" s="170">
        <v>2636364</v>
      </c>
      <c r="G96" s="170">
        <f>'PB CCDC T1.17'!G96+'PB CCDC T2.17 '!J96</f>
        <v>329544</v>
      </c>
      <c r="H96" s="171">
        <f t="shared" si="12"/>
        <v>2306820</v>
      </c>
      <c r="I96" s="152">
        <v>24</v>
      </c>
      <c r="J96" s="165">
        <v>109848</v>
      </c>
      <c r="K96" s="143">
        <v>6423</v>
      </c>
      <c r="L96" s="144"/>
      <c r="M96" s="71">
        <f t="shared" ref="M96:M98" si="17">J96</f>
        <v>109848</v>
      </c>
      <c r="P96" s="71">
        <f>J96</f>
        <v>109848</v>
      </c>
    </row>
    <row r="97" spans="2:17" s="17" customFormat="1" ht="27.75" customHeight="1" x14ac:dyDescent="0.25">
      <c r="B97" s="137" t="s">
        <v>235</v>
      </c>
      <c r="C97" s="176">
        <v>42735</v>
      </c>
      <c r="D97" s="135" t="s">
        <v>314</v>
      </c>
      <c r="E97" s="160" t="s">
        <v>323</v>
      </c>
      <c r="F97" s="170">
        <v>11800002</v>
      </c>
      <c r="G97" s="170">
        <f>'PB CCDC T1.17'!G97+'PB CCDC T2.17 '!J97</f>
        <v>983334</v>
      </c>
      <c r="H97" s="171">
        <f t="shared" si="12"/>
        <v>10816668</v>
      </c>
      <c r="I97" s="152">
        <v>24</v>
      </c>
      <c r="J97" s="165">
        <v>491667</v>
      </c>
      <c r="K97" s="143">
        <v>6423</v>
      </c>
      <c r="L97" s="144"/>
      <c r="M97" s="71">
        <f t="shared" si="17"/>
        <v>491667</v>
      </c>
      <c r="N97" s="1"/>
      <c r="O97" s="1"/>
      <c r="P97" s="71">
        <f>J97</f>
        <v>491667</v>
      </c>
      <c r="Q97" s="1"/>
    </row>
    <row r="98" spans="2:17" ht="27.75" customHeight="1" x14ac:dyDescent="0.25">
      <c r="B98" s="137" t="s">
        <v>236</v>
      </c>
      <c r="C98" s="176">
        <v>42735</v>
      </c>
      <c r="D98" s="135" t="s">
        <v>313</v>
      </c>
      <c r="E98" s="160" t="s">
        <v>322</v>
      </c>
      <c r="F98" s="170">
        <v>7500000</v>
      </c>
      <c r="G98" s="170">
        <f>'PB CCDC T1.17'!G98+'PB CCDC T2.17 '!J98</f>
        <v>625000</v>
      </c>
      <c r="H98" s="171">
        <f t="shared" si="12"/>
        <v>6875000</v>
      </c>
      <c r="I98" s="152">
        <v>24</v>
      </c>
      <c r="J98" s="165">
        <v>312500</v>
      </c>
      <c r="K98" s="143">
        <v>6273</v>
      </c>
      <c r="L98" s="143"/>
      <c r="M98" s="71">
        <f t="shared" si="17"/>
        <v>312500</v>
      </c>
      <c r="O98" s="71">
        <f>J98</f>
        <v>312500</v>
      </c>
    </row>
    <row r="99" spans="2:17" ht="27.75" customHeight="1" x14ac:dyDescent="0.25">
      <c r="B99" s="137" t="s">
        <v>237</v>
      </c>
      <c r="C99" s="176">
        <v>42735</v>
      </c>
      <c r="D99" s="135" t="s">
        <v>312</v>
      </c>
      <c r="E99" s="160" t="s">
        <v>321</v>
      </c>
      <c r="F99" s="170">
        <v>2500000</v>
      </c>
      <c r="G99" s="170">
        <f>'PB CCDC T1.17'!G99+'PB CCDC T2.17 '!J99</f>
        <v>208334</v>
      </c>
      <c r="H99" s="171">
        <f t="shared" si="12"/>
        <v>2291666</v>
      </c>
      <c r="I99" s="152">
        <v>24</v>
      </c>
      <c r="J99" s="165">
        <v>104167</v>
      </c>
      <c r="K99" s="143">
        <v>6273</v>
      </c>
      <c r="L99" s="143"/>
      <c r="M99" s="71">
        <f>J99</f>
        <v>104167</v>
      </c>
      <c r="O99" s="71">
        <f t="shared" ref="O99:O100" si="18">J99</f>
        <v>104167</v>
      </c>
    </row>
    <row r="100" spans="2:17" ht="27.75" customHeight="1" x14ac:dyDescent="0.25">
      <c r="B100" s="137" t="s">
        <v>238</v>
      </c>
      <c r="C100" s="188">
        <v>42735</v>
      </c>
      <c r="D100" s="189" t="s">
        <v>311</v>
      </c>
      <c r="E100" s="212" t="s">
        <v>320</v>
      </c>
      <c r="F100" s="245">
        <v>1400000</v>
      </c>
      <c r="G100" s="170">
        <f>'PB CCDC T1.17'!G100+'PB CCDC T2.17 '!J100</f>
        <v>233334</v>
      </c>
      <c r="H100" s="246">
        <f t="shared" si="12"/>
        <v>1166666</v>
      </c>
      <c r="I100" s="201">
        <v>12</v>
      </c>
      <c r="J100" s="248">
        <v>116667</v>
      </c>
      <c r="K100" s="203">
        <v>6273</v>
      </c>
      <c r="L100" s="143"/>
      <c r="N100" s="71">
        <f>J100</f>
        <v>116667</v>
      </c>
      <c r="O100" s="71">
        <f t="shared" si="18"/>
        <v>116667</v>
      </c>
    </row>
    <row r="101" spans="2:17" s="17" customFormat="1" ht="27.75" customHeight="1" x14ac:dyDescent="0.25">
      <c r="B101" s="137" t="s">
        <v>239</v>
      </c>
      <c r="C101" s="177">
        <v>42735</v>
      </c>
      <c r="D101" s="22"/>
      <c r="E101" s="211" t="s">
        <v>476</v>
      </c>
      <c r="F101" s="178">
        <v>9000000</v>
      </c>
      <c r="G101" s="170">
        <f>'PB CCDC T1.17'!G101+'PB CCDC T2.17 '!J101</f>
        <v>4500000</v>
      </c>
      <c r="H101" s="179">
        <f t="shared" si="12"/>
        <v>4500000</v>
      </c>
      <c r="I101" s="242">
        <v>12</v>
      </c>
      <c r="J101" s="166">
        <v>1500000</v>
      </c>
      <c r="K101" s="156">
        <v>6277</v>
      </c>
      <c r="L101" s="143"/>
      <c r="M101" s="1"/>
      <c r="N101" s="71">
        <f>J101</f>
        <v>1500000</v>
      </c>
      <c r="O101" s="71"/>
      <c r="P101" s="1"/>
      <c r="Q101" s="1"/>
    </row>
    <row r="102" spans="2:17" s="17" customFormat="1" ht="27.75" customHeight="1" x14ac:dyDescent="0.25">
      <c r="B102" s="137" t="s">
        <v>240</v>
      </c>
      <c r="C102" s="176">
        <v>42767</v>
      </c>
      <c r="D102" s="135" t="s">
        <v>310</v>
      </c>
      <c r="E102" s="160" t="s">
        <v>286</v>
      </c>
      <c r="F102" s="170">
        <v>5250000</v>
      </c>
      <c r="G102" s="170">
        <f>'PB CCDC T1.17'!G102+'PB CCDC T2.17 '!J102</f>
        <v>218750</v>
      </c>
      <c r="H102" s="171">
        <f t="shared" si="12"/>
        <v>5031250</v>
      </c>
      <c r="I102" s="152">
        <v>24</v>
      </c>
      <c r="J102" s="165">
        <v>218750</v>
      </c>
      <c r="K102" s="143">
        <v>6273</v>
      </c>
      <c r="L102" s="143"/>
      <c r="M102" s="163">
        <f>J102</f>
        <v>218750</v>
      </c>
      <c r="N102" s="71"/>
      <c r="O102" s="71"/>
      <c r="P102" s="1"/>
      <c r="Q102" s="1"/>
    </row>
    <row r="103" spans="2:17" s="17" customFormat="1" ht="27.75" customHeight="1" x14ac:dyDescent="0.25">
      <c r="B103" s="137" t="s">
        <v>241</v>
      </c>
      <c r="C103" s="176" t="s">
        <v>319</v>
      </c>
      <c r="D103" s="135" t="s">
        <v>468</v>
      </c>
      <c r="E103" s="160" t="s">
        <v>316</v>
      </c>
      <c r="F103" s="170">
        <v>25000000</v>
      </c>
      <c r="G103" s="170">
        <f>'PB CCDC T1.17'!G103+'PB CCDC T2.17 '!J103</f>
        <v>0</v>
      </c>
      <c r="H103" s="171">
        <f t="shared" si="12"/>
        <v>25000000</v>
      </c>
      <c r="I103" s="152">
        <v>36</v>
      </c>
      <c r="J103" s="165">
        <v>0</v>
      </c>
      <c r="K103" s="143">
        <v>6273</v>
      </c>
      <c r="L103" s="143"/>
      <c r="M103" s="1"/>
      <c r="N103" s="71"/>
      <c r="O103" s="71"/>
      <c r="P103" s="1"/>
      <c r="Q103" s="1"/>
    </row>
    <row r="104" spans="2:17" s="17" customFormat="1" ht="27.75" customHeight="1" x14ac:dyDescent="0.25">
      <c r="B104" s="137" t="s">
        <v>242</v>
      </c>
      <c r="C104" s="176" t="s">
        <v>319</v>
      </c>
      <c r="D104" s="135" t="s">
        <v>470</v>
      </c>
      <c r="E104" s="160" t="s">
        <v>317</v>
      </c>
      <c r="F104" s="170">
        <v>2800000</v>
      </c>
      <c r="G104" s="170">
        <f>'PB CCDC T1.17'!G104+'PB CCDC T2.17 '!J104</f>
        <v>0</v>
      </c>
      <c r="H104" s="171">
        <f t="shared" si="12"/>
        <v>2800000</v>
      </c>
      <c r="I104" s="152">
        <v>24</v>
      </c>
      <c r="J104" s="165">
        <v>0</v>
      </c>
      <c r="K104" s="143">
        <v>6273</v>
      </c>
      <c r="L104" s="143"/>
      <c r="M104" s="1"/>
      <c r="N104" s="71"/>
      <c r="O104" s="71"/>
      <c r="P104" s="1"/>
      <c r="Q104" s="1"/>
    </row>
    <row r="105" spans="2:17" s="17" customFormat="1" ht="27.75" customHeight="1" x14ac:dyDescent="0.25">
      <c r="B105" s="137" t="s">
        <v>243</v>
      </c>
      <c r="C105" s="176" t="s">
        <v>319</v>
      </c>
      <c r="D105" s="135" t="s">
        <v>469</v>
      </c>
      <c r="E105" s="160" t="s">
        <v>318</v>
      </c>
      <c r="F105" s="170">
        <v>2200000</v>
      </c>
      <c r="G105" s="172">
        <f>'PB CCDC T1.17'!G105+'PB CCDC T2.17 '!J105</f>
        <v>0</v>
      </c>
      <c r="H105" s="171">
        <f>F105-G105</f>
        <v>2200000</v>
      </c>
      <c r="I105" s="152">
        <v>24</v>
      </c>
      <c r="J105" s="165">
        <v>0</v>
      </c>
      <c r="K105" s="143">
        <v>6273</v>
      </c>
      <c r="L105" s="143"/>
      <c r="M105" s="1"/>
      <c r="N105" s="71"/>
      <c r="O105" s="71"/>
      <c r="P105" s="1"/>
      <c r="Q105" s="1"/>
    </row>
    <row r="106" spans="2:17" s="17" customFormat="1" ht="27.75" hidden="1" customHeight="1" x14ac:dyDescent="0.25">
      <c r="B106" s="137"/>
      <c r="C106" s="176"/>
      <c r="D106" s="135"/>
      <c r="E106" s="160"/>
      <c r="F106" s="170"/>
      <c r="G106" s="172">
        <f>'PB CCDC T1.17'!G106+'PB CCDC T2.17 '!J106</f>
        <v>0</v>
      </c>
      <c r="H106" s="171"/>
      <c r="I106" s="152"/>
      <c r="J106" s="165"/>
      <c r="K106" s="143"/>
      <c r="L106" s="143"/>
      <c r="M106" s="1"/>
      <c r="N106" s="71"/>
      <c r="O106" s="71"/>
      <c r="P106" s="1"/>
      <c r="Q106" s="1"/>
    </row>
    <row r="107" spans="2:17" s="17" customFormat="1" ht="27.75" hidden="1" customHeight="1" x14ac:dyDescent="0.25">
      <c r="B107" s="137"/>
      <c r="C107" s="176"/>
      <c r="D107" s="135"/>
      <c r="E107" s="160"/>
      <c r="F107" s="170"/>
      <c r="G107" s="172">
        <f>'PB CCDC T1.17'!G107+'PB CCDC T2.17 '!J107</f>
        <v>0</v>
      </c>
      <c r="H107" s="171"/>
      <c r="I107" s="152"/>
      <c r="J107" s="165"/>
      <c r="K107" s="143"/>
      <c r="L107" s="143"/>
      <c r="M107" s="1"/>
      <c r="N107" s="71"/>
      <c r="O107" s="71"/>
      <c r="P107" s="1"/>
      <c r="Q107" s="1"/>
    </row>
    <row r="108" spans="2:17" s="17" customFormat="1" ht="27.75" hidden="1" customHeight="1" x14ac:dyDescent="0.25">
      <c r="B108" s="137"/>
      <c r="C108" s="176"/>
      <c r="D108" s="135"/>
      <c r="E108" s="160"/>
      <c r="F108" s="170"/>
      <c r="G108" s="172">
        <f>'PB CCDC T1.17'!G108+'PB CCDC T2.17 '!J108</f>
        <v>0</v>
      </c>
      <c r="H108" s="171"/>
      <c r="I108" s="152"/>
      <c r="J108" s="165"/>
      <c r="K108" s="143"/>
      <c r="L108" s="143"/>
      <c r="M108" s="1"/>
      <c r="N108" s="71"/>
      <c r="O108" s="71"/>
      <c r="P108" s="1"/>
      <c r="Q108" s="1"/>
    </row>
    <row r="109" spans="2:17" s="17" customFormat="1" ht="27.75" hidden="1" customHeight="1" x14ac:dyDescent="0.25">
      <c r="B109" s="137"/>
      <c r="C109" s="176"/>
      <c r="D109" s="135"/>
      <c r="E109" s="160"/>
      <c r="F109" s="170"/>
      <c r="G109" s="172">
        <f>'PB CCDC T1.17'!G109+'PB CCDC T2.17 '!J109</f>
        <v>0</v>
      </c>
      <c r="H109" s="171"/>
      <c r="I109" s="152"/>
      <c r="J109" s="165"/>
      <c r="K109" s="143"/>
      <c r="L109" s="143"/>
      <c r="M109" s="1"/>
      <c r="N109" s="71"/>
      <c r="O109" s="71"/>
      <c r="P109" s="1"/>
      <c r="Q109" s="1"/>
    </row>
    <row r="110" spans="2:17" s="17" customFormat="1" ht="27.75" hidden="1" customHeight="1" x14ac:dyDescent="0.25">
      <c r="B110" s="137"/>
      <c r="C110" s="176"/>
      <c r="D110" s="135"/>
      <c r="E110" s="160"/>
      <c r="F110" s="170"/>
      <c r="G110" s="172">
        <f>'PB CCDC T1.17'!G136+'PB CCDC T2.17 '!J110</f>
        <v>0</v>
      </c>
      <c r="H110" s="171"/>
      <c r="I110" s="152"/>
      <c r="J110" s="165"/>
      <c r="K110" s="143"/>
      <c r="L110" s="143"/>
      <c r="M110" s="1"/>
      <c r="N110" s="71"/>
      <c r="O110" s="71"/>
      <c r="P110" s="1"/>
      <c r="Q110" s="1"/>
    </row>
    <row r="111" spans="2:17" s="17" customFormat="1" ht="27.75" hidden="1" customHeight="1" x14ac:dyDescent="0.25">
      <c r="B111" s="137"/>
      <c r="C111" s="176"/>
      <c r="D111" s="135"/>
      <c r="E111" s="160"/>
      <c r="F111" s="170"/>
      <c r="G111" s="172">
        <f>'PB CCDC T1.17'!G137+'PB CCDC T2.17 '!J111</f>
        <v>0</v>
      </c>
      <c r="H111" s="171"/>
      <c r="I111" s="152"/>
      <c r="J111" s="165"/>
      <c r="K111" s="143"/>
      <c r="L111" s="143"/>
      <c r="M111" s="1"/>
      <c r="N111" s="71"/>
      <c r="O111" s="71"/>
      <c r="P111" s="1"/>
      <c r="Q111" s="1"/>
    </row>
    <row r="112" spans="2:17" s="17" customFormat="1" ht="27.75" hidden="1" customHeight="1" x14ac:dyDescent="0.25">
      <c r="B112" s="137"/>
      <c r="C112" s="176"/>
      <c r="D112" s="135"/>
      <c r="E112" s="160"/>
      <c r="F112" s="170"/>
      <c r="G112" s="172">
        <f>'PB CCDC T1.17'!G138+'PB CCDC T2.17 '!J112</f>
        <v>0</v>
      </c>
      <c r="H112" s="171"/>
      <c r="I112" s="152"/>
      <c r="J112" s="165"/>
      <c r="K112" s="143"/>
      <c r="L112" s="143"/>
      <c r="M112" s="1"/>
      <c r="N112" s="71"/>
      <c r="O112" s="71"/>
      <c r="P112" s="1"/>
      <c r="Q112" s="1"/>
    </row>
    <row r="113" spans="2:17" s="17" customFormat="1" ht="27.75" hidden="1" customHeight="1" x14ac:dyDescent="0.25">
      <c r="B113" s="137"/>
      <c r="C113" s="176"/>
      <c r="D113" s="135"/>
      <c r="E113" s="160"/>
      <c r="F113" s="170"/>
      <c r="G113" s="172">
        <f>'PB CCDC T1.17'!G139+'PB CCDC T2.17 '!J113</f>
        <v>0</v>
      </c>
      <c r="H113" s="171"/>
      <c r="I113" s="152"/>
      <c r="J113" s="165"/>
      <c r="K113" s="143"/>
      <c r="L113" s="143"/>
      <c r="M113" s="1"/>
      <c r="N113" s="71"/>
      <c r="O113" s="71"/>
      <c r="P113" s="1"/>
      <c r="Q113" s="1"/>
    </row>
    <row r="114" spans="2:17" s="17" customFormat="1" ht="27.75" hidden="1" customHeight="1" x14ac:dyDescent="0.25">
      <c r="B114" s="137"/>
      <c r="C114" s="176"/>
      <c r="D114" s="135"/>
      <c r="E114" s="160"/>
      <c r="F114" s="170"/>
      <c r="G114" s="172">
        <f>'PB CCDC T1.17'!G140+'PB CCDC T2.17 '!J114</f>
        <v>0</v>
      </c>
      <c r="H114" s="171"/>
      <c r="I114" s="152"/>
      <c r="J114" s="165"/>
      <c r="K114" s="143"/>
      <c r="L114" s="143"/>
      <c r="M114" s="1"/>
      <c r="N114" s="71"/>
      <c r="O114" s="71"/>
      <c r="P114" s="1"/>
      <c r="Q114" s="1"/>
    </row>
    <row r="115" spans="2:17" ht="33" customHeight="1" x14ac:dyDescent="0.25">
      <c r="B115" s="207"/>
      <c r="C115" s="465" t="s">
        <v>472</v>
      </c>
      <c r="D115" s="466"/>
      <c r="E115" s="467"/>
      <c r="F115" s="173">
        <f t="shared" ref="F115:H115" si="19">SUM(F13:F114)</f>
        <v>935122509</v>
      </c>
      <c r="G115" s="173">
        <f t="shared" si="19"/>
        <v>369641615</v>
      </c>
      <c r="H115" s="173">
        <f t="shared" si="19"/>
        <v>565480894</v>
      </c>
      <c r="I115" s="173"/>
      <c r="J115" s="173">
        <f>SUM(J13:J114)</f>
        <v>44749837</v>
      </c>
      <c r="K115" s="173"/>
      <c r="L115" s="174"/>
    </row>
    <row r="117" spans="2:17" x14ac:dyDescent="0.25">
      <c r="I117" s="459" t="s">
        <v>292</v>
      </c>
      <c r="J117" s="459"/>
      <c r="K117" s="459"/>
      <c r="L117" s="459"/>
    </row>
    <row r="118" spans="2:17" s="130" customFormat="1" x14ac:dyDescent="0.25">
      <c r="C118" s="220" t="s">
        <v>465</v>
      </c>
      <c r="D118" s="220"/>
      <c r="E118" s="460" t="s">
        <v>466</v>
      </c>
      <c r="F118" s="460"/>
      <c r="G118" s="460"/>
      <c r="H118" s="460"/>
      <c r="I118" s="460" t="s">
        <v>467</v>
      </c>
      <c r="J118" s="460"/>
      <c r="K118" s="460"/>
      <c r="L118" s="460"/>
      <c r="M118" s="1"/>
      <c r="O118" s="1"/>
      <c r="P118" s="1"/>
      <c r="Q118" s="1"/>
    </row>
    <row r="119" spans="2:17" s="130" customFormat="1" x14ac:dyDescent="0.25"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1"/>
      <c r="O119" s="1"/>
      <c r="P119" s="1"/>
      <c r="Q119" s="1"/>
    </row>
    <row r="120" spans="2:17" x14ac:dyDescent="0.25">
      <c r="C120" s="219"/>
      <c r="D120" s="219"/>
      <c r="E120" s="213"/>
      <c r="F120" s="247"/>
      <c r="G120" s="247"/>
      <c r="H120" s="247"/>
      <c r="I120" s="219"/>
      <c r="J120" s="247"/>
    </row>
    <row r="121" spans="2:17" x14ac:dyDescent="0.25">
      <c r="C121" s="302"/>
      <c r="D121" s="302"/>
      <c r="E121" s="213"/>
      <c r="F121" s="247"/>
      <c r="G121" s="247"/>
      <c r="H121" s="247"/>
      <c r="I121" s="302"/>
      <c r="J121" s="247"/>
    </row>
    <row r="122" spans="2:17" x14ac:dyDescent="0.25">
      <c r="C122" s="302"/>
      <c r="D122" s="302"/>
      <c r="E122" s="213"/>
      <c r="F122" s="247"/>
      <c r="G122" s="247"/>
      <c r="H122" s="247"/>
      <c r="I122" s="302"/>
      <c r="J122" s="247"/>
    </row>
    <row r="123" spans="2:17" x14ac:dyDescent="0.25">
      <c r="C123" s="219"/>
      <c r="D123" s="219"/>
      <c r="E123" s="213"/>
      <c r="F123" s="247"/>
      <c r="G123" s="247"/>
      <c r="H123" s="247"/>
      <c r="I123" s="219"/>
      <c r="J123" s="247"/>
    </row>
    <row r="124" spans="2:17" x14ac:dyDescent="0.25">
      <c r="C124" s="219"/>
      <c r="D124" s="219"/>
      <c r="E124" s="213"/>
      <c r="F124" s="247"/>
      <c r="G124" s="247"/>
      <c r="H124" s="247"/>
      <c r="I124" s="219"/>
      <c r="J124" s="247"/>
    </row>
    <row r="125" spans="2:17" x14ac:dyDescent="0.25">
      <c r="C125" s="219"/>
      <c r="D125" s="219"/>
      <c r="E125" s="213"/>
      <c r="F125" s="247"/>
      <c r="G125" s="247"/>
      <c r="H125" s="247"/>
      <c r="I125" s="219"/>
      <c r="J125" s="247"/>
    </row>
    <row r="126" spans="2:17" s="130" customFormat="1" x14ac:dyDescent="0.25">
      <c r="C126" s="220" t="s">
        <v>281</v>
      </c>
      <c r="D126" s="220"/>
      <c r="E126" s="460" t="s">
        <v>282</v>
      </c>
      <c r="F126" s="460"/>
      <c r="G126" s="460"/>
      <c r="H126" s="460"/>
      <c r="I126" s="460" t="s">
        <v>291</v>
      </c>
      <c r="J126" s="460"/>
      <c r="K126" s="460"/>
      <c r="L126" s="460"/>
    </row>
  </sheetData>
  <mergeCells count="8">
    <mergeCell ref="E126:H126"/>
    <mergeCell ref="I126:L126"/>
    <mergeCell ref="A9:L9"/>
    <mergeCell ref="A10:L10"/>
    <mergeCell ref="C115:E115"/>
    <mergeCell ref="I117:L117"/>
    <mergeCell ref="E118:H118"/>
    <mergeCell ref="I118:L118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6"/>
  <sheetViews>
    <sheetView view="pageBreakPreview" topLeftCell="B103" zoomScale="85" zoomScaleSheetLayoutView="85" workbookViewId="0">
      <selection activeCell="S117" sqref="S11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4.5703125" style="163" customWidth="1"/>
    <col min="9" max="9" width="11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21" style="157" hidden="1" customWidth="1"/>
    <col min="14" max="14" width="24.140625" style="157" hidden="1" customWidth="1"/>
    <col min="15" max="15" width="14" style="157" hidden="1" customWidth="1"/>
    <col min="16" max="16" width="16.28515625" style="157" hidden="1" customWidth="1"/>
    <col min="17" max="19" width="12.7109375" style="1" customWidth="1"/>
    <col min="20" max="20" width="14.85546875" style="1" customWidth="1"/>
    <col min="21" max="21" width="15.710937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16004189</v>
      </c>
      <c r="M1" s="262"/>
      <c r="N1" s="262"/>
      <c r="O1" s="262"/>
      <c r="P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54">
        <v>5637335</v>
      </c>
      <c r="M2" s="263"/>
      <c r="N2" s="263"/>
      <c r="O2" s="263"/>
      <c r="P2" s="263"/>
    </row>
    <row r="3" spans="1:21" ht="20.25" customHeight="1" x14ac:dyDescent="0.25">
      <c r="B3" s="5"/>
      <c r="C3" s="5"/>
      <c r="D3" s="5"/>
      <c r="K3" s="129" t="s">
        <v>479</v>
      </c>
      <c r="L3" s="154">
        <v>3044421</v>
      </c>
      <c r="M3" s="263"/>
      <c r="N3" s="165">
        <v>18961891</v>
      </c>
      <c r="O3" s="263"/>
      <c r="P3" s="263"/>
    </row>
    <row r="4" spans="1:21" ht="20.25" customHeight="1" x14ac:dyDescent="0.25">
      <c r="B4" s="5"/>
      <c r="C4" s="5"/>
      <c r="D4" s="5"/>
      <c r="K4" s="129" t="s">
        <v>480</v>
      </c>
      <c r="L4" s="154">
        <v>8666666</v>
      </c>
      <c r="M4" s="263"/>
      <c r="N4" s="167">
        <v>26690720</v>
      </c>
      <c r="O4" s="263"/>
      <c r="P4" s="263"/>
    </row>
    <row r="5" spans="1:21" ht="20.25" customHeight="1" x14ac:dyDescent="0.25">
      <c r="B5" s="5"/>
      <c r="C5" s="5"/>
      <c r="D5" s="5"/>
      <c r="K5" s="129" t="s">
        <v>481</v>
      </c>
      <c r="L5" s="154">
        <v>12300000</v>
      </c>
      <c r="M5" s="263">
        <f>SUM(L1:L5)</f>
        <v>45652611</v>
      </c>
      <c r="N5" s="263"/>
      <c r="O5" s="263"/>
      <c r="P5" s="263"/>
    </row>
    <row r="6" spans="1:21" ht="20.25" customHeight="1" x14ac:dyDescent="0.25">
      <c r="B6" s="5"/>
      <c r="C6" s="5"/>
      <c r="D6" s="5"/>
      <c r="K6" s="129" t="s">
        <v>482</v>
      </c>
      <c r="L6" s="154">
        <v>26690720</v>
      </c>
      <c r="M6" s="262">
        <f>L7+L6</f>
        <v>45652611</v>
      </c>
      <c r="N6" s="262">
        <f>M6-M5</f>
        <v>0</v>
      </c>
      <c r="O6" s="262"/>
      <c r="P6" s="262"/>
    </row>
    <row r="7" spans="1:21" ht="20.25" customHeight="1" x14ac:dyDescent="0.25">
      <c r="K7" s="78" t="s">
        <v>483</v>
      </c>
      <c r="L7" s="155">
        <v>18961891</v>
      </c>
      <c r="M7" s="262">
        <f>J115</f>
        <v>45652611</v>
      </c>
      <c r="N7" s="262"/>
      <c r="O7" s="262"/>
      <c r="P7" s="262">
        <f>L7+L6</f>
        <v>45652611</v>
      </c>
      <c r="T7" s="163">
        <f>L7+L6</f>
        <v>45652611</v>
      </c>
    </row>
    <row r="8" spans="1:21" ht="20.25" customHeight="1" x14ac:dyDescent="0.25">
      <c r="P8" s="157">
        <f>O12+P12</f>
        <v>45652611</v>
      </c>
      <c r="Q8" s="159"/>
      <c r="R8" s="159"/>
      <c r="S8" s="130" t="s">
        <v>426</v>
      </c>
      <c r="T8" s="193">
        <f>Q12+R12+S12+T12+U12</f>
        <v>45652611</v>
      </c>
    </row>
    <row r="9" spans="1:21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282">
        <f>L1-M12</f>
        <v>1437970</v>
      </c>
      <c r="N9" s="283">
        <f>L2-N12</f>
        <v>0</v>
      </c>
      <c r="O9" s="255"/>
      <c r="P9" s="255"/>
      <c r="Q9" s="159"/>
      <c r="R9" s="159"/>
      <c r="S9" s="130"/>
      <c r="T9" s="193">
        <f>T8-J115</f>
        <v>0</v>
      </c>
    </row>
    <row r="10" spans="1:21" ht="22.5" x14ac:dyDescent="0.25">
      <c r="A10" s="468" t="s">
        <v>484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255"/>
      <c r="N10" s="255"/>
      <c r="O10" s="191">
        <v>2422</v>
      </c>
      <c r="P10" s="191">
        <v>2421</v>
      </c>
      <c r="Q10" s="158">
        <v>6273</v>
      </c>
      <c r="R10" s="158">
        <v>6423</v>
      </c>
      <c r="S10" s="3">
        <v>2412</v>
      </c>
      <c r="T10" s="3">
        <v>6277</v>
      </c>
    </row>
    <row r="11" spans="1:21" ht="24.75" customHeight="1" x14ac:dyDescent="0.25">
      <c r="M11" s="157" t="s">
        <v>487</v>
      </c>
      <c r="N11" s="157" t="s">
        <v>486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9">
        <f>SUM(M13:M115)</f>
        <v>14566219</v>
      </c>
      <c r="N12" s="199">
        <f t="shared" ref="N12" si="0">SUM(N13:N115)</f>
        <v>5637335</v>
      </c>
      <c r="O12" s="199">
        <f>SUM(O13:O115)</f>
        <v>26690720</v>
      </c>
      <c r="P12" s="199">
        <f t="shared" ref="P12" si="1">SUM(P13:P115)</f>
        <v>18961891</v>
      </c>
      <c r="Q12" s="199">
        <f>SUM(Q13:Q115)</f>
        <v>16004189</v>
      </c>
      <c r="R12" s="199">
        <f>SUM(R13:R115)</f>
        <v>5637335</v>
      </c>
      <c r="S12" s="199">
        <f>SUM(S13:S115)</f>
        <v>3044421</v>
      </c>
      <c r="T12" s="199">
        <f t="shared" ref="T12:U12" si="2">SUM(T13:T115)</f>
        <v>8666666</v>
      </c>
      <c r="U12" s="199">
        <f t="shared" si="2"/>
        <v>12300000</v>
      </c>
    </row>
    <row r="13" spans="1:21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T2.17 '!G13+J13</f>
        <v>3219690</v>
      </c>
      <c r="H13" s="169">
        <f>F13-G13</f>
        <v>4507582</v>
      </c>
      <c r="I13" s="270">
        <v>36</v>
      </c>
      <c r="J13" s="271">
        <v>214646</v>
      </c>
      <c r="K13" s="181">
        <v>6273</v>
      </c>
      <c r="L13" s="142"/>
      <c r="M13" s="264">
        <f>J13</f>
        <v>214646</v>
      </c>
      <c r="N13" s="264"/>
      <c r="O13" s="264"/>
      <c r="P13" s="264">
        <f>J13</f>
        <v>214646</v>
      </c>
      <c r="Q13" s="198">
        <f>J13</f>
        <v>214646</v>
      </c>
      <c r="R13" s="185"/>
      <c r="S13" s="185"/>
    </row>
    <row r="14" spans="1:21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T2.17 '!G14+J14</f>
        <v>6250005</v>
      </c>
      <c r="H14" s="171">
        <f t="shared" ref="H14:H79" si="3">F14-G14</f>
        <v>8749995</v>
      </c>
      <c r="I14" s="182">
        <v>36</v>
      </c>
      <c r="J14" s="179">
        <v>416667</v>
      </c>
      <c r="K14" s="156">
        <v>6273</v>
      </c>
      <c r="L14" s="143"/>
      <c r="M14" s="264">
        <f t="shared" ref="M14:M28" si="4">J14</f>
        <v>416667</v>
      </c>
      <c r="N14" s="264"/>
      <c r="O14" s="264"/>
      <c r="P14" s="264">
        <f t="shared" ref="P14:P46" si="5">J14</f>
        <v>416667</v>
      </c>
      <c r="Q14" s="198">
        <f t="shared" ref="Q14:Q34" si="6">J14</f>
        <v>416667</v>
      </c>
      <c r="R14" s="185"/>
      <c r="S14" s="185"/>
    </row>
    <row r="15" spans="1:21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T2.17 '!G15+J15</f>
        <v>4734855</v>
      </c>
      <c r="H15" s="171">
        <f t="shared" si="3"/>
        <v>6628781</v>
      </c>
      <c r="I15" s="182">
        <v>36</v>
      </c>
      <c r="J15" s="179">
        <v>315657</v>
      </c>
      <c r="K15" s="156">
        <v>6273</v>
      </c>
      <c r="L15" s="143"/>
      <c r="M15" s="264">
        <f t="shared" si="4"/>
        <v>315657</v>
      </c>
      <c r="N15" s="264"/>
      <c r="O15" s="264"/>
      <c r="P15" s="264">
        <f t="shared" si="5"/>
        <v>315657</v>
      </c>
      <c r="Q15" s="198">
        <f t="shared" si="6"/>
        <v>315657</v>
      </c>
      <c r="R15" s="185"/>
      <c r="S15" s="185"/>
    </row>
    <row r="16" spans="1:21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T2.17 '!G16+J16</f>
        <v>2916660</v>
      </c>
      <c r="H16" s="171">
        <f t="shared" si="3"/>
        <v>4083340</v>
      </c>
      <c r="I16" s="182">
        <v>36</v>
      </c>
      <c r="J16" s="179">
        <v>194444</v>
      </c>
      <c r="K16" s="156">
        <v>6273</v>
      </c>
      <c r="L16" s="143"/>
      <c r="M16" s="264">
        <f t="shared" si="4"/>
        <v>194444</v>
      </c>
      <c r="N16" s="264"/>
      <c r="O16" s="264"/>
      <c r="P16" s="264">
        <f t="shared" si="5"/>
        <v>194444</v>
      </c>
      <c r="Q16" s="198">
        <f t="shared" si="6"/>
        <v>194444</v>
      </c>
      <c r="R16" s="185"/>
      <c r="S16" s="185"/>
    </row>
    <row r="17" spans="1:19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T2.17 '!G17+J17</f>
        <v>2500005</v>
      </c>
      <c r="H17" s="171">
        <f t="shared" si="3"/>
        <v>3499995</v>
      </c>
      <c r="I17" s="182">
        <v>36</v>
      </c>
      <c r="J17" s="179">
        <v>166667</v>
      </c>
      <c r="K17" s="156">
        <v>6273</v>
      </c>
      <c r="L17" s="143"/>
      <c r="M17" s="264">
        <f t="shared" si="4"/>
        <v>166667</v>
      </c>
      <c r="N17" s="264"/>
      <c r="O17" s="264"/>
      <c r="P17" s="264">
        <f t="shared" si="5"/>
        <v>166667</v>
      </c>
      <c r="Q17" s="198">
        <f t="shared" si="6"/>
        <v>166667</v>
      </c>
      <c r="R17" s="185"/>
      <c r="S17" s="185"/>
    </row>
    <row r="18" spans="1:19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T2.17 '!G18+J18</f>
        <v>3030300</v>
      </c>
      <c r="H18" s="171">
        <f t="shared" si="3"/>
        <v>4242427</v>
      </c>
      <c r="I18" s="182">
        <v>36</v>
      </c>
      <c r="J18" s="179">
        <v>202020</v>
      </c>
      <c r="K18" s="156">
        <v>6273</v>
      </c>
      <c r="L18" s="143"/>
      <c r="M18" s="264">
        <f t="shared" si="4"/>
        <v>202020</v>
      </c>
      <c r="N18" s="264"/>
      <c r="O18" s="264"/>
      <c r="P18" s="264">
        <f t="shared" si="5"/>
        <v>202020</v>
      </c>
      <c r="Q18" s="198">
        <f t="shared" si="6"/>
        <v>202020</v>
      </c>
      <c r="R18" s="185"/>
      <c r="S18" s="185"/>
    </row>
    <row r="19" spans="1:19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T2.17 '!G19+J19</f>
        <v>3405300</v>
      </c>
      <c r="H19" s="171">
        <f t="shared" si="3"/>
        <v>4767427</v>
      </c>
      <c r="I19" s="182">
        <v>36</v>
      </c>
      <c r="J19" s="179">
        <v>227020</v>
      </c>
      <c r="K19" s="156">
        <v>6273</v>
      </c>
      <c r="L19" s="143"/>
      <c r="M19" s="264">
        <f t="shared" si="4"/>
        <v>227020</v>
      </c>
      <c r="N19" s="264"/>
      <c r="O19" s="264"/>
      <c r="P19" s="264">
        <f t="shared" si="5"/>
        <v>227020</v>
      </c>
      <c r="Q19" s="198">
        <f t="shared" si="6"/>
        <v>227020</v>
      </c>
      <c r="R19" s="185"/>
      <c r="S19" s="185"/>
    </row>
    <row r="20" spans="1:19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T2.17 '!G20+J20</f>
        <v>984855</v>
      </c>
      <c r="H20" s="171">
        <f t="shared" si="3"/>
        <v>1378781</v>
      </c>
      <c r="I20" s="182">
        <v>36</v>
      </c>
      <c r="J20" s="179">
        <v>65657</v>
      </c>
      <c r="K20" s="156">
        <v>6273</v>
      </c>
      <c r="L20" s="143"/>
      <c r="M20" s="264">
        <f t="shared" si="4"/>
        <v>65657</v>
      </c>
      <c r="N20" s="264"/>
      <c r="O20" s="264"/>
      <c r="P20" s="264">
        <f t="shared" si="5"/>
        <v>65657</v>
      </c>
      <c r="Q20" s="198">
        <f t="shared" si="6"/>
        <v>65657</v>
      </c>
      <c r="R20" s="185"/>
      <c r="S20" s="185"/>
    </row>
    <row r="21" spans="1:19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T2.17 '!G21+J21</f>
        <v>10624950</v>
      </c>
      <c r="H21" s="171">
        <f t="shared" si="3"/>
        <v>14875050</v>
      </c>
      <c r="I21" s="182">
        <v>36</v>
      </c>
      <c r="J21" s="179">
        <v>708330</v>
      </c>
      <c r="K21" s="156">
        <v>6273</v>
      </c>
      <c r="L21" s="143"/>
      <c r="M21" s="264">
        <f t="shared" si="4"/>
        <v>708330</v>
      </c>
      <c r="N21" s="264"/>
      <c r="O21" s="264"/>
      <c r="P21" s="264">
        <f t="shared" si="5"/>
        <v>708330</v>
      </c>
      <c r="Q21" s="198">
        <f t="shared" si="6"/>
        <v>708330</v>
      </c>
      <c r="R21" s="185"/>
      <c r="S21" s="185"/>
    </row>
    <row r="22" spans="1:19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T2.17 '!G22+J22</f>
        <v>1166670</v>
      </c>
      <c r="H22" s="171">
        <f t="shared" si="3"/>
        <v>1633330</v>
      </c>
      <c r="I22" s="182">
        <v>36</v>
      </c>
      <c r="J22" s="179">
        <v>77778</v>
      </c>
      <c r="K22" s="156">
        <v>6273</v>
      </c>
      <c r="L22" s="143"/>
      <c r="M22" s="264">
        <f t="shared" si="4"/>
        <v>77778</v>
      </c>
      <c r="N22" s="264"/>
      <c r="O22" s="264"/>
      <c r="P22" s="264">
        <f t="shared" si="5"/>
        <v>77778</v>
      </c>
      <c r="Q22" s="198">
        <f t="shared" si="6"/>
        <v>77778</v>
      </c>
      <c r="R22" s="185"/>
      <c r="S22" s="185"/>
    </row>
    <row r="23" spans="1:19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T2.17 '!G23+J23</f>
        <v>5625000</v>
      </c>
      <c r="H23" s="171">
        <f t="shared" si="3"/>
        <v>7875000</v>
      </c>
      <c r="I23" s="182">
        <v>36</v>
      </c>
      <c r="J23" s="179">
        <v>375000</v>
      </c>
      <c r="K23" s="156">
        <v>6273</v>
      </c>
      <c r="L23" s="143"/>
      <c r="M23" s="264">
        <f t="shared" si="4"/>
        <v>375000</v>
      </c>
      <c r="N23" s="264"/>
      <c r="O23" s="264"/>
      <c r="P23" s="264">
        <f t="shared" si="5"/>
        <v>375000</v>
      </c>
      <c r="Q23" s="198">
        <f t="shared" si="6"/>
        <v>375000</v>
      </c>
      <c r="R23" s="185"/>
      <c r="S23" s="185"/>
    </row>
    <row r="24" spans="1:19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T2.17 '!G24+J24</f>
        <v>2291670</v>
      </c>
      <c r="H24" s="171">
        <f t="shared" si="3"/>
        <v>3208330</v>
      </c>
      <c r="I24" s="182">
        <v>36</v>
      </c>
      <c r="J24" s="179">
        <v>152778</v>
      </c>
      <c r="K24" s="156">
        <v>6273</v>
      </c>
      <c r="L24" s="143"/>
      <c r="M24" s="264">
        <f t="shared" si="4"/>
        <v>152778</v>
      </c>
      <c r="N24" s="264"/>
      <c r="O24" s="264"/>
      <c r="P24" s="264">
        <f t="shared" si="5"/>
        <v>152778</v>
      </c>
      <c r="Q24" s="198">
        <f t="shared" si="6"/>
        <v>152778</v>
      </c>
      <c r="R24" s="185"/>
      <c r="S24" s="185"/>
    </row>
    <row r="25" spans="1:19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T2.17 '!G25+J25</f>
        <v>2875005</v>
      </c>
      <c r="H25" s="171">
        <f t="shared" si="3"/>
        <v>1724995</v>
      </c>
      <c r="I25" s="182">
        <v>24</v>
      </c>
      <c r="J25" s="179">
        <v>191667</v>
      </c>
      <c r="K25" s="156">
        <v>6273</v>
      </c>
      <c r="L25" s="143"/>
      <c r="M25" s="264">
        <f t="shared" si="4"/>
        <v>191667</v>
      </c>
      <c r="N25" s="264"/>
      <c r="O25" s="264"/>
      <c r="P25" s="264">
        <f t="shared" si="5"/>
        <v>191667</v>
      </c>
      <c r="Q25" s="198">
        <f t="shared" si="6"/>
        <v>191667</v>
      </c>
      <c r="R25" s="185"/>
      <c r="S25" s="185"/>
    </row>
    <row r="26" spans="1:19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T2.17 '!G26+J26</f>
        <v>1166670</v>
      </c>
      <c r="H26" s="171">
        <f t="shared" si="3"/>
        <v>1633330</v>
      </c>
      <c r="I26" s="182">
        <v>36</v>
      </c>
      <c r="J26" s="179">
        <v>77778</v>
      </c>
      <c r="K26" s="156">
        <v>6273</v>
      </c>
      <c r="L26" s="143"/>
      <c r="M26" s="264">
        <f t="shared" si="4"/>
        <v>77778</v>
      </c>
      <c r="N26" s="264"/>
      <c r="O26" s="264"/>
      <c r="P26" s="264">
        <f t="shared" si="5"/>
        <v>77778</v>
      </c>
      <c r="Q26" s="198">
        <f t="shared" si="6"/>
        <v>77778</v>
      </c>
      <c r="R26" s="185"/>
      <c r="S26" s="185"/>
    </row>
    <row r="27" spans="1:19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T2.17 '!G27+J27</f>
        <v>992430</v>
      </c>
      <c r="H27" s="171">
        <f t="shared" si="3"/>
        <v>1389388</v>
      </c>
      <c r="I27" s="182">
        <v>36</v>
      </c>
      <c r="J27" s="179">
        <v>66162</v>
      </c>
      <c r="K27" s="156">
        <v>6273</v>
      </c>
      <c r="L27" s="143"/>
      <c r="M27" s="264">
        <f t="shared" si="4"/>
        <v>66162</v>
      </c>
      <c r="N27" s="264"/>
      <c r="O27" s="264"/>
      <c r="P27" s="264">
        <f t="shared" si="5"/>
        <v>66162</v>
      </c>
      <c r="Q27" s="198">
        <f t="shared" si="6"/>
        <v>66162</v>
      </c>
      <c r="R27" s="185"/>
      <c r="S27" s="185"/>
    </row>
    <row r="28" spans="1:19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T2.17 '!G28+J28</f>
        <v>3863640</v>
      </c>
      <c r="H28" s="171">
        <f t="shared" si="3"/>
        <v>5409087</v>
      </c>
      <c r="I28" s="182">
        <v>36</v>
      </c>
      <c r="J28" s="179">
        <v>257576</v>
      </c>
      <c r="K28" s="156">
        <v>6273</v>
      </c>
      <c r="L28" s="143"/>
      <c r="M28" s="264">
        <f t="shared" si="4"/>
        <v>257576</v>
      </c>
      <c r="N28" s="264"/>
      <c r="O28" s="264"/>
      <c r="P28" s="264">
        <f t="shared" si="5"/>
        <v>257576</v>
      </c>
      <c r="Q28" s="198">
        <f t="shared" si="6"/>
        <v>257576</v>
      </c>
      <c r="R28" s="185"/>
      <c r="S28" s="185"/>
    </row>
    <row r="29" spans="1:19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T2.17 '!G29+J29</f>
        <v>2761365</v>
      </c>
      <c r="H29" s="171">
        <f t="shared" si="3"/>
        <v>3865908</v>
      </c>
      <c r="I29" s="272">
        <v>36</v>
      </c>
      <c r="J29" s="273">
        <v>184091</v>
      </c>
      <c r="K29" s="274">
        <v>6423</v>
      </c>
      <c r="L29" s="143"/>
      <c r="M29" s="264"/>
      <c r="N29" s="264">
        <f>J29</f>
        <v>184091</v>
      </c>
      <c r="O29" s="264"/>
      <c r="P29" s="264">
        <f t="shared" si="5"/>
        <v>184091</v>
      </c>
      <c r="Q29" s="198"/>
      <c r="R29" s="198">
        <f>J29</f>
        <v>184091</v>
      </c>
      <c r="S29" s="185"/>
    </row>
    <row r="30" spans="1:19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T2.17 '!G30+J30</f>
        <v>1698870</v>
      </c>
      <c r="H30" s="171">
        <f t="shared" si="3"/>
        <v>1019312</v>
      </c>
      <c r="I30" s="272">
        <v>24</v>
      </c>
      <c r="J30" s="273">
        <v>113258</v>
      </c>
      <c r="K30" s="274">
        <v>6423</v>
      </c>
      <c r="L30" s="143"/>
      <c r="M30" s="264"/>
      <c r="N30" s="264">
        <f t="shared" ref="N30:N33" si="7">J30</f>
        <v>113258</v>
      </c>
      <c r="O30" s="264"/>
      <c r="P30" s="264">
        <f t="shared" si="5"/>
        <v>113258</v>
      </c>
      <c r="Q30" s="198"/>
      <c r="R30" s="198">
        <f t="shared" ref="R30:R33" si="8">J30</f>
        <v>113258</v>
      </c>
      <c r="S30" s="185"/>
    </row>
    <row r="31" spans="1:19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T2.17 '!G31+J31</f>
        <v>5700765</v>
      </c>
      <c r="H31" s="171">
        <f t="shared" si="3"/>
        <v>7981053</v>
      </c>
      <c r="I31" s="272">
        <v>36</v>
      </c>
      <c r="J31" s="273">
        <v>380051</v>
      </c>
      <c r="K31" s="274">
        <v>6423</v>
      </c>
      <c r="L31" s="143"/>
      <c r="M31" s="264"/>
      <c r="N31" s="264">
        <f t="shared" si="7"/>
        <v>380051</v>
      </c>
      <c r="O31" s="264"/>
      <c r="P31" s="264">
        <f t="shared" si="5"/>
        <v>380051</v>
      </c>
      <c r="Q31" s="198"/>
      <c r="R31" s="198">
        <f t="shared" si="8"/>
        <v>380051</v>
      </c>
      <c r="S31" s="185"/>
    </row>
    <row r="32" spans="1:19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T2.17 '!G32+J32</f>
        <v>3124995</v>
      </c>
      <c r="H32" s="171">
        <f t="shared" si="3"/>
        <v>4375005</v>
      </c>
      <c r="I32" s="272">
        <v>36</v>
      </c>
      <c r="J32" s="273">
        <v>208333</v>
      </c>
      <c r="K32" s="274">
        <v>6423</v>
      </c>
      <c r="L32" s="143"/>
      <c r="M32" s="264"/>
      <c r="N32" s="264">
        <f t="shared" si="7"/>
        <v>208333</v>
      </c>
      <c r="O32" s="264"/>
      <c r="P32" s="264">
        <f t="shared" si="5"/>
        <v>208333</v>
      </c>
      <c r="Q32" s="198"/>
      <c r="R32" s="198">
        <f t="shared" si="8"/>
        <v>208333</v>
      </c>
      <c r="S32" s="185"/>
    </row>
    <row r="33" spans="1:19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T2.17 '!G33+J33</f>
        <v>4640145</v>
      </c>
      <c r="H33" s="171">
        <f t="shared" si="3"/>
        <v>6496219</v>
      </c>
      <c r="I33" s="272">
        <v>36</v>
      </c>
      <c r="J33" s="273">
        <v>309343</v>
      </c>
      <c r="K33" s="274">
        <v>6423</v>
      </c>
      <c r="L33" s="143"/>
      <c r="M33" s="264"/>
      <c r="N33" s="264">
        <f t="shared" si="7"/>
        <v>309343</v>
      </c>
      <c r="O33" s="264"/>
      <c r="P33" s="264">
        <f t="shared" si="5"/>
        <v>309343</v>
      </c>
      <c r="Q33" s="198"/>
      <c r="R33" s="198">
        <f t="shared" si="8"/>
        <v>309343</v>
      </c>
      <c r="S33" s="185"/>
    </row>
    <row r="34" spans="1:19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T2.17 '!G34+J34</f>
        <v>2196975</v>
      </c>
      <c r="H34" s="171">
        <f t="shared" si="3"/>
        <v>3075752</v>
      </c>
      <c r="I34" s="182">
        <v>36</v>
      </c>
      <c r="J34" s="179">
        <v>146465</v>
      </c>
      <c r="K34" s="156">
        <v>6273</v>
      </c>
      <c r="L34" s="143"/>
      <c r="M34" s="264">
        <f>J34</f>
        <v>146465</v>
      </c>
      <c r="N34" s="264"/>
      <c r="O34" s="264"/>
      <c r="P34" s="264">
        <f t="shared" si="5"/>
        <v>146465</v>
      </c>
      <c r="Q34" s="198">
        <f t="shared" si="6"/>
        <v>146465</v>
      </c>
      <c r="R34" s="185"/>
      <c r="S34" s="269"/>
    </row>
    <row r="35" spans="1:19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T2.17 '!G35+J35</f>
        <v>1698870</v>
      </c>
      <c r="H35" s="171">
        <f t="shared" si="3"/>
        <v>1019312</v>
      </c>
      <c r="I35" s="272">
        <v>24</v>
      </c>
      <c r="J35" s="273">
        <v>113258</v>
      </c>
      <c r="K35" s="274">
        <v>6423</v>
      </c>
      <c r="L35" s="143"/>
      <c r="M35" s="264"/>
      <c r="N35" s="264">
        <f>J35</f>
        <v>113258</v>
      </c>
      <c r="O35" s="264"/>
      <c r="P35" s="264">
        <f t="shared" si="5"/>
        <v>113258</v>
      </c>
      <c r="Q35" s="198"/>
      <c r="R35" s="198">
        <f>J35</f>
        <v>113258</v>
      </c>
      <c r="S35" s="185"/>
    </row>
    <row r="36" spans="1:19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T2.17 '!G36+J36</f>
        <v>5681820</v>
      </c>
      <c r="H36" s="171">
        <f t="shared" si="3"/>
        <v>7954544</v>
      </c>
      <c r="I36" s="182">
        <v>36</v>
      </c>
      <c r="J36" s="179">
        <v>378788</v>
      </c>
      <c r="K36" s="156">
        <v>6273</v>
      </c>
      <c r="L36" s="143"/>
      <c r="M36" s="264">
        <f>J36</f>
        <v>378788</v>
      </c>
      <c r="N36" s="264"/>
      <c r="O36" s="264"/>
      <c r="P36" s="264">
        <f t="shared" si="5"/>
        <v>378788</v>
      </c>
      <c r="Q36" s="198">
        <f>J36</f>
        <v>378788</v>
      </c>
      <c r="R36" s="185"/>
      <c r="S36" s="269"/>
    </row>
    <row r="37" spans="1:19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T2.17 '!G37+J37</f>
        <v>789780</v>
      </c>
      <c r="H37" s="171">
        <f t="shared" si="3"/>
        <v>473856</v>
      </c>
      <c r="I37" s="272">
        <v>24</v>
      </c>
      <c r="J37" s="273">
        <v>52652</v>
      </c>
      <c r="K37" s="274">
        <v>6423</v>
      </c>
      <c r="L37" s="274"/>
      <c r="M37" s="275"/>
      <c r="N37" s="275">
        <f>J37</f>
        <v>52652</v>
      </c>
      <c r="O37" s="264"/>
      <c r="P37" s="264">
        <f t="shared" si="5"/>
        <v>52652</v>
      </c>
      <c r="Q37" s="198"/>
      <c r="R37" s="198">
        <f>J37</f>
        <v>52652</v>
      </c>
      <c r="S37" s="185"/>
    </row>
    <row r="38" spans="1:19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T2.17 '!G38+J38</f>
        <v>9658530</v>
      </c>
      <c r="H38" s="171">
        <f t="shared" si="3"/>
        <v>5795106</v>
      </c>
      <c r="I38" s="272">
        <v>24</v>
      </c>
      <c r="J38" s="273">
        <v>643902</v>
      </c>
      <c r="K38" s="274">
        <v>6423</v>
      </c>
      <c r="L38" s="274"/>
      <c r="M38" s="275"/>
      <c r="N38" s="275">
        <f t="shared" ref="N38:N39" si="9">J38</f>
        <v>643902</v>
      </c>
      <c r="O38" s="264"/>
      <c r="P38" s="264">
        <f t="shared" si="5"/>
        <v>643902</v>
      </c>
      <c r="Q38" s="198"/>
      <c r="R38" s="198">
        <f t="shared" ref="R38:R39" si="10">J38</f>
        <v>643902</v>
      </c>
      <c r="S38" s="185"/>
    </row>
    <row r="39" spans="1:19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T2.17 '!G39+J39</f>
        <v>2153415</v>
      </c>
      <c r="H39" s="171">
        <f t="shared" si="3"/>
        <v>1292040</v>
      </c>
      <c r="I39" s="272">
        <v>24</v>
      </c>
      <c r="J39" s="273">
        <v>143561</v>
      </c>
      <c r="K39" s="274">
        <v>6423</v>
      </c>
      <c r="L39" s="274"/>
      <c r="M39" s="275"/>
      <c r="N39" s="275">
        <f t="shared" si="9"/>
        <v>143561</v>
      </c>
      <c r="O39" s="264"/>
      <c r="P39" s="264">
        <f t="shared" si="5"/>
        <v>143561</v>
      </c>
      <c r="Q39" s="198"/>
      <c r="R39" s="198">
        <f t="shared" si="10"/>
        <v>143561</v>
      </c>
      <c r="S39" s="185"/>
    </row>
    <row r="40" spans="1:19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T2.17 '!G40+J40</f>
        <v>6904920</v>
      </c>
      <c r="H40" s="171">
        <f t="shared" si="3"/>
        <v>9666898</v>
      </c>
      <c r="I40" s="182">
        <v>36</v>
      </c>
      <c r="J40" s="179">
        <v>460328</v>
      </c>
      <c r="K40" s="156">
        <v>6273</v>
      </c>
      <c r="L40" s="156"/>
      <c r="M40" s="264">
        <f>J40</f>
        <v>460328</v>
      </c>
      <c r="N40" s="264"/>
      <c r="O40" s="264"/>
      <c r="P40" s="264">
        <f t="shared" si="5"/>
        <v>460328</v>
      </c>
      <c r="Q40" s="198">
        <f>J40</f>
        <v>460328</v>
      </c>
      <c r="R40" s="185"/>
      <c r="S40" s="185"/>
    </row>
    <row r="41" spans="1:19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T2.17 '!G41+J41</f>
        <v>12385800</v>
      </c>
      <c r="H41" s="171">
        <f t="shared" si="3"/>
        <v>7431473</v>
      </c>
      <c r="I41" s="280">
        <v>24</v>
      </c>
      <c r="J41" s="281">
        <v>825720</v>
      </c>
      <c r="K41" s="274">
        <v>6423</v>
      </c>
      <c r="L41" s="143"/>
      <c r="M41" s="264"/>
      <c r="N41" s="264">
        <f>J41</f>
        <v>825720</v>
      </c>
      <c r="O41" s="264"/>
      <c r="P41" s="264">
        <f t="shared" si="5"/>
        <v>825720</v>
      </c>
      <c r="Q41" s="185"/>
      <c r="R41" s="198">
        <f>J41</f>
        <v>825720</v>
      </c>
      <c r="S41" s="185"/>
    </row>
    <row r="42" spans="1:19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T2.17 '!G42+J42</f>
        <v>3746205</v>
      </c>
      <c r="H42" s="171">
        <f t="shared" si="3"/>
        <v>5244704</v>
      </c>
      <c r="I42" s="280">
        <v>36</v>
      </c>
      <c r="J42" s="281">
        <v>249747</v>
      </c>
      <c r="K42" s="274">
        <v>6423</v>
      </c>
      <c r="L42" s="143"/>
      <c r="M42" s="264"/>
      <c r="N42" s="264">
        <f t="shared" ref="N42:N43" si="11">J42</f>
        <v>249747</v>
      </c>
      <c r="O42" s="264"/>
      <c r="P42" s="264">
        <f t="shared" si="5"/>
        <v>249747</v>
      </c>
      <c r="Q42" s="185"/>
      <c r="R42" s="198">
        <f t="shared" ref="R42:R46" si="12">J42</f>
        <v>249747</v>
      </c>
      <c r="S42" s="185"/>
    </row>
    <row r="43" spans="1:19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T2.17 '!G43+J43</f>
        <v>4534095</v>
      </c>
      <c r="H43" s="171">
        <f t="shared" si="3"/>
        <v>6347723</v>
      </c>
      <c r="I43" s="280">
        <v>36</v>
      </c>
      <c r="J43" s="281">
        <v>302273</v>
      </c>
      <c r="K43" s="274">
        <v>6423</v>
      </c>
      <c r="L43" s="143"/>
      <c r="M43" s="264"/>
      <c r="N43" s="264">
        <f t="shared" si="11"/>
        <v>302273</v>
      </c>
      <c r="O43" s="264"/>
      <c r="P43" s="264">
        <f t="shared" si="5"/>
        <v>302273</v>
      </c>
      <c r="Q43" s="185"/>
      <c r="R43" s="198">
        <f t="shared" si="12"/>
        <v>302273</v>
      </c>
      <c r="S43" s="185"/>
    </row>
    <row r="44" spans="1:19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T2.17 '!G44+J44</f>
        <v>2663878</v>
      </c>
      <c r="H44" s="171">
        <f t="shared" si="3"/>
        <v>4186122</v>
      </c>
      <c r="I44" s="182">
        <v>36</v>
      </c>
      <c r="J44" s="166">
        <v>190277</v>
      </c>
      <c r="K44" s="156">
        <v>6273</v>
      </c>
      <c r="L44" s="143"/>
      <c r="M44" s="264">
        <f>J44</f>
        <v>190277</v>
      </c>
      <c r="N44" s="264"/>
      <c r="O44" s="264"/>
      <c r="P44" s="264">
        <f t="shared" si="5"/>
        <v>190277</v>
      </c>
      <c r="Q44" s="195">
        <f>J44</f>
        <v>190277</v>
      </c>
      <c r="R44" s="198"/>
    </row>
    <row r="45" spans="1:19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T2.17 '!G45+J45</f>
        <v>2212116</v>
      </c>
      <c r="H45" s="171">
        <f t="shared" si="3"/>
        <v>4424247</v>
      </c>
      <c r="I45" s="182">
        <v>36</v>
      </c>
      <c r="J45" s="179">
        <v>184343</v>
      </c>
      <c r="K45" s="156">
        <v>6273</v>
      </c>
      <c r="L45" s="143"/>
      <c r="M45" s="264">
        <f>J45</f>
        <v>184343</v>
      </c>
      <c r="N45" s="264"/>
      <c r="O45" s="264"/>
      <c r="P45" s="264">
        <f t="shared" si="5"/>
        <v>184343</v>
      </c>
      <c r="Q45" s="195">
        <f>J45</f>
        <v>184343</v>
      </c>
      <c r="R45" s="198"/>
    </row>
    <row r="46" spans="1:19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T2.17 '!G46+J46</f>
        <v>1850004</v>
      </c>
      <c r="H46" s="171">
        <f t="shared" si="3"/>
        <v>3699996</v>
      </c>
      <c r="I46" s="272">
        <v>36</v>
      </c>
      <c r="J46" s="273">
        <v>154167</v>
      </c>
      <c r="K46" s="274">
        <v>6423</v>
      </c>
      <c r="L46" s="143"/>
      <c r="M46" s="264"/>
      <c r="N46" s="264">
        <f>J46</f>
        <v>154167</v>
      </c>
      <c r="O46" s="264"/>
      <c r="P46" s="264">
        <f t="shared" si="5"/>
        <v>154167</v>
      </c>
      <c r="R46" s="198">
        <f t="shared" si="12"/>
        <v>154167</v>
      </c>
    </row>
    <row r="47" spans="1:19" s="6" customFormat="1" ht="27.75" customHeight="1" x14ac:dyDescent="0.25">
      <c r="A47" s="221">
        <v>1</v>
      </c>
      <c r="B47" s="276" t="s">
        <v>174</v>
      </c>
      <c r="C47" s="222">
        <v>42460</v>
      </c>
      <c r="D47" s="223" t="s">
        <v>439</v>
      </c>
      <c r="E47" s="224" t="s">
        <v>375</v>
      </c>
      <c r="F47" s="239">
        <v>950000</v>
      </c>
      <c r="G47" s="239">
        <f>'PB CCDC T2.17 '!G47+J47</f>
        <v>950000</v>
      </c>
      <c r="H47" s="240">
        <f>F47-G47</f>
        <v>0</v>
      </c>
      <c r="I47" s="227">
        <v>12</v>
      </c>
      <c r="J47" s="240">
        <v>79163</v>
      </c>
      <c r="K47" s="228">
        <v>6273</v>
      </c>
      <c r="L47" s="228"/>
      <c r="M47" s="277"/>
      <c r="N47" s="277"/>
      <c r="O47" s="277">
        <f>J47</f>
        <v>79163</v>
      </c>
      <c r="P47" s="277"/>
      <c r="Q47" s="195">
        <f t="shared" ref="Q47:Q76" si="13">J47</f>
        <v>79163</v>
      </c>
    </row>
    <row r="48" spans="1:19" s="6" customFormat="1" ht="27.75" customHeight="1" x14ac:dyDescent="0.25">
      <c r="A48" s="221">
        <v>1</v>
      </c>
      <c r="B48" s="276" t="s">
        <v>131</v>
      </c>
      <c r="C48" s="222">
        <v>42460</v>
      </c>
      <c r="D48" s="223" t="s">
        <v>438</v>
      </c>
      <c r="E48" s="224" t="s">
        <v>376</v>
      </c>
      <c r="F48" s="239">
        <v>3400000</v>
      </c>
      <c r="G48" s="239">
        <f>'PB CCDC T2.17 '!G48+J48</f>
        <v>3400000</v>
      </c>
      <c r="H48" s="240">
        <f>F48-G48</f>
        <v>0</v>
      </c>
      <c r="I48" s="227">
        <v>12</v>
      </c>
      <c r="J48" s="240">
        <v>283337</v>
      </c>
      <c r="K48" s="228">
        <v>6273</v>
      </c>
      <c r="L48" s="228"/>
      <c r="M48" s="277">
        <f>SUM(J47:J51)</f>
        <v>1241663</v>
      </c>
      <c r="N48" s="277"/>
      <c r="O48" s="277">
        <f t="shared" ref="O48:O50" si="14">J48</f>
        <v>283337</v>
      </c>
      <c r="P48" s="277"/>
      <c r="Q48" s="195">
        <f t="shared" si="13"/>
        <v>283337</v>
      </c>
    </row>
    <row r="49" spans="1:20" s="6" customFormat="1" ht="27.75" customHeight="1" x14ac:dyDescent="0.25">
      <c r="A49" s="221">
        <v>1</v>
      </c>
      <c r="B49" s="276" t="s">
        <v>133</v>
      </c>
      <c r="C49" s="222">
        <v>42460</v>
      </c>
      <c r="D49" s="223" t="s">
        <v>437</v>
      </c>
      <c r="E49" s="224" t="s">
        <v>377</v>
      </c>
      <c r="F49" s="239">
        <v>8550000</v>
      </c>
      <c r="G49" s="239">
        <f>'PB CCDC T2.17 '!G49+J49</f>
        <v>8550000</v>
      </c>
      <c r="H49" s="240">
        <f t="shared" si="3"/>
        <v>0</v>
      </c>
      <c r="I49" s="227">
        <v>12</v>
      </c>
      <c r="J49" s="240">
        <v>712500</v>
      </c>
      <c r="K49" s="228">
        <v>6273</v>
      </c>
      <c r="L49" s="228"/>
      <c r="M49" s="277"/>
      <c r="N49" s="277"/>
      <c r="O49" s="277">
        <f t="shared" si="14"/>
        <v>712500</v>
      </c>
      <c r="P49" s="277"/>
      <c r="Q49" s="195">
        <f t="shared" si="13"/>
        <v>712500</v>
      </c>
    </row>
    <row r="50" spans="1:20" s="6" customFormat="1" ht="27.75" customHeight="1" x14ac:dyDescent="0.25">
      <c r="A50" s="221">
        <v>1</v>
      </c>
      <c r="B50" s="276" t="s">
        <v>175</v>
      </c>
      <c r="C50" s="222">
        <v>42460</v>
      </c>
      <c r="D50" s="223" t="s">
        <v>436</v>
      </c>
      <c r="E50" s="224" t="s">
        <v>378</v>
      </c>
      <c r="F50" s="239">
        <v>200000</v>
      </c>
      <c r="G50" s="239">
        <f>'PB CCDC T2.17 '!G50+J50</f>
        <v>200000</v>
      </c>
      <c r="H50" s="240">
        <f t="shared" si="3"/>
        <v>0</v>
      </c>
      <c r="I50" s="227">
        <v>12</v>
      </c>
      <c r="J50" s="240">
        <v>16663</v>
      </c>
      <c r="K50" s="228">
        <v>6273</v>
      </c>
      <c r="L50" s="228"/>
      <c r="M50" s="277"/>
      <c r="N50" s="277"/>
      <c r="O50" s="277">
        <f t="shared" si="14"/>
        <v>16663</v>
      </c>
      <c r="P50" s="277"/>
      <c r="Q50" s="195">
        <f t="shared" si="13"/>
        <v>16663</v>
      </c>
    </row>
    <row r="51" spans="1:20" s="6" customFormat="1" ht="27.75" customHeight="1" x14ac:dyDescent="0.25">
      <c r="A51" s="221">
        <v>1</v>
      </c>
      <c r="B51" s="276" t="s">
        <v>177</v>
      </c>
      <c r="C51" s="222">
        <v>42460</v>
      </c>
      <c r="D51" s="223" t="s">
        <v>435</v>
      </c>
      <c r="E51" s="224" t="s">
        <v>379</v>
      </c>
      <c r="F51" s="239">
        <v>1800000</v>
      </c>
      <c r="G51" s="239">
        <f>'PB CCDC T2.17 '!G51+J51</f>
        <v>1800000</v>
      </c>
      <c r="H51" s="240">
        <f t="shared" si="3"/>
        <v>0</v>
      </c>
      <c r="I51" s="227">
        <v>12</v>
      </c>
      <c r="J51" s="240">
        <v>150000</v>
      </c>
      <c r="K51" s="228">
        <v>6273</v>
      </c>
      <c r="L51" s="228"/>
      <c r="M51" s="277"/>
      <c r="N51" s="277"/>
      <c r="O51" s="277"/>
      <c r="P51" s="277"/>
      <c r="Q51" s="195">
        <f t="shared" si="13"/>
        <v>150000</v>
      </c>
    </row>
    <row r="52" spans="1:20" s="16" customFormat="1" ht="27.75" customHeight="1" x14ac:dyDescent="0.25">
      <c r="A52" s="19"/>
      <c r="B52" s="137" t="s">
        <v>179</v>
      </c>
      <c r="C52" s="176">
        <v>42460</v>
      </c>
      <c r="D52" s="135" t="s">
        <v>434</v>
      </c>
      <c r="E52" s="160" t="s">
        <v>380</v>
      </c>
      <c r="F52" s="170">
        <v>26500000</v>
      </c>
      <c r="G52" s="170">
        <f>'PB CCDC T2.17 '!G52+J52</f>
        <v>8833332</v>
      </c>
      <c r="H52" s="171">
        <f t="shared" si="3"/>
        <v>17666668</v>
      </c>
      <c r="I52" s="182">
        <v>36</v>
      </c>
      <c r="J52" s="179">
        <v>736111</v>
      </c>
      <c r="K52" s="156">
        <v>6273</v>
      </c>
      <c r="L52" s="143"/>
      <c r="M52" s="264">
        <f>J52</f>
        <v>736111</v>
      </c>
      <c r="N52" s="264"/>
      <c r="O52" s="264"/>
      <c r="P52" s="264">
        <f>J52</f>
        <v>736111</v>
      </c>
      <c r="Q52" s="195">
        <f t="shared" si="13"/>
        <v>736111</v>
      </c>
    </row>
    <row r="53" spans="1:20" s="16" customFormat="1" ht="27.75" customHeight="1" x14ac:dyDescent="0.25">
      <c r="A53" s="19"/>
      <c r="B53" s="137" t="s">
        <v>181</v>
      </c>
      <c r="C53" s="176">
        <v>42490</v>
      </c>
      <c r="D53" s="135" t="s">
        <v>471</v>
      </c>
      <c r="E53" s="160" t="s">
        <v>381</v>
      </c>
      <c r="F53" s="170">
        <v>6127273</v>
      </c>
      <c r="G53" s="170">
        <f>'PB CCDC T2.17 '!G53+J53</f>
        <v>1872222</v>
      </c>
      <c r="H53" s="171">
        <f t="shared" si="3"/>
        <v>4255051</v>
      </c>
      <c r="I53" s="182">
        <v>36</v>
      </c>
      <c r="J53" s="179">
        <v>170202</v>
      </c>
      <c r="K53" s="156">
        <v>6273</v>
      </c>
      <c r="L53" s="143"/>
      <c r="M53" s="264">
        <f>J53</f>
        <v>170202</v>
      </c>
      <c r="N53" s="264"/>
      <c r="O53" s="264"/>
      <c r="P53" s="264">
        <f t="shared" ref="P53:P57" si="15">J53</f>
        <v>170202</v>
      </c>
      <c r="Q53" s="195">
        <f t="shared" si="13"/>
        <v>170202</v>
      </c>
    </row>
    <row r="54" spans="1:20" s="6" customFormat="1" ht="27.75" customHeight="1" x14ac:dyDescent="0.25">
      <c r="A54" s="18"/>
      <c r="B54" s="137" t="s">
        <v>183</v>
      </c>
      <c r="C54" s="176">
        <v>42490</v>
      </c>
      <c r="D54" s="135" t="s">
        <v>471</v>
      </c>
      <c r="E54" s="160" t="s">
        <v>382</v>
      </c>
      <c r="F54" s="170">
        <v>6363636</v>
      </c>
      <c r="G54" s="170">
        <f>'PB CCDC T2.17 '!G54+J54</f>
        <v>1944448</v>
      </c>
      <c r="H54" s="171">
        <f t="shared" si="3"/>
        <v>4419188</v>
      </c>
      <c r="I54" s="272">
        <v>36</v>
      </c>
      <c r="J54" s="273">
        <v>176768</v>
      </c>
      <c r="K54" s="274">
        <v>6423</v>
      </c>
      <c r="L54" s="143"/>
      <c r="M54" s="264"/>
      <c r="N54" s="264">
        <f>J54</f>
        <v>176768</v>
      </c>
      <c r="O54" s="264"/>
      <c r="P54" s="264">
        <f t="shared" si="15"/>
        <v>176768</v>
      </c>
      <c r="R54" s="195">
        <f>J54</f>
        <v>176768</v>
      </c>
    </row>
    <row r="55" spans="1:20" s="6" customFormat="1" ht="27.75" customHeight="1" x14ac:dyDescent="0.25">
      <c r="A55" s="18"/>
      <c r="B55" s="137" t="s">
        <v>135</v>
      </c>
      <c r="C55" s="176">
        <v>42490</v>
      </c>
      <c r="D55" s="135" t="s">
        <v>409</v>
      </c>
      <c r="E55" s="160" t="s">
        <v>383</v>
      </c>
      <c r="F55" s="170">
        <v>6636364</v>
      </c>
      <c r="G55" s="170">
        <f>'PB CCDC T2.17 '!G55+J55</f>
        <v>3041665</v>
      </c>
      <c r="H55" s="171">
        <f t="shared" si="3"/>
        <v>3594699</v>
      </c>
      <c r="I55" s="272">
        <v>24</v>
      </c>
      <c r="J55" s="273">
        <v>276515</v>
      </c>
      <c r="K55" s="274">
        <v>6423</v>
      </c>
      <c r="L55" s="143"/>
      <c r="M55" s="264"/>
      <c r="N55" s="264">
        <f>J55</f>
        <v>276515</v>
      </c>
      <c r="O55" s="264"/>
      <c r="P55" s="264">
        <f t="shared" si="15"/>
        <v>276515</v>
      </c>
      <c r="R55" s="195">
        <f>J55</f>
        <v>276515</v>
      </c>
    </row>
    <row r="56" spans="1:20" s="6" customFormat="1" ht="27.75" customHeight="1" x14ac:dyDescent="0.25">
      <c r="A56" s="18"/>
      <c r="B56" s="137" t="s">
        <v>184</v>
      </c>
      <c r="C56" s="176">
        <v>42490</v>
      </c>
      <c r="D56" s="135" t="s">
        <v>432</v>
      </c>
      <c r="E56" s="160" t="s">
        <v>384</v>
      </c>
      <c r="F56" s="170">
        <v>18600000</v>
      </c>
      <c r="G56" s="170">
        <f>'PB CCDC T2.17 '!G56+J56</f>
        <v>5683337</v>
      </c>
      <c r="H56" s="171">
        <f t="shared" si="3"/>
        <v>12916663</v>
      </c>
      <c r="I56" s="182">
        <v>36</v>
      </c>
      <c r="J56" s="179">
        <v>516667</v>
      </c>
      <c r="K56" s="156">
        <v>6273</v>
      </c>
      <c r="L56" s="143"/>
      <c r="M56" s="264">
        <f>J56</f>
        <v>516667</v>
      </c>
      <c r="N56" s="264"/>
      <c r="O56" s="264"/>
      <c r="P56" s="264">
        <f t="shared" si="15"/>
        <v>516667</v>
      </c>
      <c r="Q56" s="195">
        <f t="shared" si="13"/>
        <v>516667</v>
      </c>
    </row>
    <row r="57" spans="1:20" s="16" customFormat="1" ht="27.75" customHeight="1" x14ac:dyDescent="0.25">
      <c r="A57" s="19"/>
      <c r="B57" s="137" t="s">
        <v>186</v>
      </c>
      <c r="C57" s="176">
        <v>42521</v>
      </c>
      <c r="D57" s="135" t="s">
        <v>433</v>
      </c>
      <c r="E57" s="160" t="s">
        <v>340</v>
      </c>
      <c r="F57" s="170">
        <v>33187270</v>
      </c>
      <c r="G57" s="170">
        <f>'PB CCDC T2.17 '!G57+J57</f>
        <v>9218680</v>
      </c>
      <c r="H57" s="171">
        <f t="shared" si="3"/>
        <v>23968590</v>
      </c>
      <c r="I57" s="182">
        <v>36</v>
      </c>
      <c r="J57" s="179">
        <v>921868</v>
      </c>
      <c r="K57" s="156">
        <v>6273</v>
      </c>
      <c r="L57" s="143"/>
      <c r="M57" s="264">
        <f>J57</f>
        <v>921868</v>
      </c>
      <c r="N57" s="264"/>
      <c r="O57" s="264"/>
      <c r="P57" s="264">
        <f t="shared" si="15"/>
        <v>921868</v>
      </c>
      <c r="Q57" s="195">
        <f t="shared" si="13"/>
        <v>921868</v>
      </c>
    </row>
    <row r="58" spans="1:20" s="260" customFormat="1" ht="27.75" customHeight="1" x14ac:dyDescent="0.25">
      <c r="A58" s="259"/>
      <c r="B58" s="137" t="s">
        <v>188</v>
      </c>
      <c r="C58" s="176">
        <v>42550</v>
      </c>
      <c r="D58" s="135"/>
      <c r="E58" s="160" t="s">
        <v>473</v>
      </c>
      <c r="F58" s="170">
        <v>86000000</v>
      </c>
      <c r="G58" s="170">
        <f>'PB CCDC T2.17 '!G58+J58</f>
        <v>64499994</v>
      </c>
      <c r="H58" s="171">
        <f t="shared" si="3"/>
        <v>21500006</v>
      </c>
      <c r="I58" s="144">
        <v>12</v>
      </c>
      <c r="J58" s="171">
        <v>7166666</v>
      </c>
      <c r="K58" s="143">
        <v>6277</v>
      </c>
      <c r="L58" s="143"/>
      <c r="M58" s="264"/>
      <c r="N58" s="264"/>
      <c r="O58" s="264">
        <f>J58</f>
        <v>7166666</v>
      </c>
      <c r="P58" s="264"/>
      <c r="Q58" s="261"/>
      <c r="T58" s="278">
        <f>J58</f>
        <v>7166666</v>
      </c>
    </row>
    <row r="59" spans="1:20" s="260" customFormat="1" ht="27.75" customHeight="1" x14ac:dyDescent="0.25">
      <c r="A59" s="259"/>
      <c r="B59" s="137" t="s">
        <v>190</v>
      </c>
      <c r="C59" s="176">
        <v>42551</v>
      </c>
      <c r="D59" s="135" t="s">
        <v>406</v>
      </c>
      <c r="E59" s="160" t="s">
        <v>385</v>
      </c>
      <c r="F59" s="170">
        <v>1620000</v>
      </c>
      <c r="G59" s="170">
        <f>'PB CCDC T2.17 '!G59+J59</f>
        <v>1215000</v>
      </c>
      <c r="H59" s="171">
        <f t="shared" si="3"/>
        <v>405000</v>
      </c>
      <c r="I59" s="144">
        <v>12</v>
      </c>
      <c r="J59" s="171">
        <v>135000</v>
      </c>
      <c r="K59" s="143">
        <v>6273</v>
      </c>
      <c r="L59" s="143"/>
      <c r="M59" s="264"/>
      <c r="N59" s="264"/>
      <c r="O59" s="264">
        <f>J59</f>
        <v>135000</v>
      </c>
      <c r="P59" s="264"/>
      <c r="Q59" s="261">
        <f t="shared" si="13"/>
        <v>135000</v>
      </c>
    </row>
    <row r="60" spans="1:20" s="6" customFormat="1" ht="27.75" customHeight="1" x14ac:dyDescent="0.25">
      <c r="A60" s="18"/>
      <c r="B60" s="137" t="s">
        <v>192</v>
      </c>
      <c r="C60" s="176">
        <v>42551</v>
      </c>
      <c r="D60" s="135" t="s">
        <v>407</v>
      </c>
      <c r="E60" s="160" t="s">
        <v>386</v>
      </c>
      <c r="F60" s="170">
        <v>1400000</v>
      </c>
      <c r="G60" s="170">
        <f>'PB CCDC T2.17 '!G60+J60</f>
        <v>524997</v>
      </c>
      <c r="H60" s="171">
        <f t="shared" si="3"/>
        <v>875003</v>
      </c>
      <c r="I60" s="182">
        <v>24</v>
      </c>
      <c r="J60" s="179">
        <v>58333</v>
      </c>
      <c r="K60" s="156">
        <v>6273</v>
      </c>
      <c r="L60" s="143"/>
      <c r="M60" s="264">
        <f>J60</f>
        <v>58333</v>
      </c>
      <c r="N60" s="264"/>
      <c r="O60" s="264"/>
      <c r="P60" s="264">
        <f>J60</f>
        <v>58333</v>
      </c>
      <c r="Q60" s="195">
        <f t="shared" si="13"/>
        <v>58333</v>
      </c>
    </row>
    <row r="61" spans="1:20" s="6" customFormat="1" ht="27.75" customHeight="1" x14ac:dyDescent="0.25">
      <c r="A61" s="18"/>
      <c r="B61" s="137" t="s">
        <v>194</v>
      </c>
      <c r="C61" s="176">
        <v>42551</v>
      </c>
      <c r="D61" s="135" t="s">
        <v>408</v>
      </c>
      <c r="E61" s="160" t="s">
        <v>387</v>
      </c>
      <c r="F61" s="170">
        <v>15500000</v>
      </c>
      <c r="G61" s="170">
        <f>'PB CCDC T2.17 '!G61+J61</f>
        <v>3875004</v>
      </c>
      <c r="H61" s="171">
        <f t="shared" si="3"/>
        <v>11624996</v>
      </c>
      <c r="I61" s="182">
        <v>36</v>
      </c>
      <c r="J61" s="179">
        <v>430556</v>
      </c>
      <c r="K61" s="156">
        <v>6273</v>
      </c>
      <c r="L61" s="143"/>
      <c r="M61" s="264">
        <f t="shared" ref="M61:M62" si="16">J61</f>
        <v>430556</v>
      </c>
      <c r="N61" s="264"/>
      <c r="O61" s="264"/>
      <c r="P61" s="264">
        <f t="shared" ref="P61:P62" si="17">J61</f>
        <v>430556</v>
      </c>
      <c r="Q61" s="195">
        <f t="shared" si="13"/>
        <v>430556</v>
      </c>
    </row>
    <row r="62" spans="1:20" s="16" customFormat="1" ht="27.75" customHeight="1" x14ac:dyDescent="0.25">
      <c r="A62" s="19"/>
      <c r="B62" s="137" t="s">
        <v>196</v>
      </c>
      <c r="C62" s="176">
        <v>42551</v>
      </c>
      <c r="D62" s="135" t="s">
        <v>410</v>
      </c>
      <c r="E62" s="160" t="s">
        <v>388</v>
      </c>
      <c r="F62" s="170">
        <v>2200000</v>
      </c>
      <c r="G62" s="170">
        <f>'PB CCDC T2.17 '!G62+J62</f>
        <v>825003</v>
      </c>
      <c r="H62" s="171">
        <f t="shared" si="3"/>
        <v>1374997</v>
      </c>
      <c r="I62" s="182">
        <v>24</v>
      </c>
      <c r="J62" s="179">
        <v>91667</v>
      </c>
      <c r="K62" s="156">
        <v>6273</v>
      </c>
      <c r="L62" s="143"/>
      <c r="M62" s="264">
        <f t="shared" si="16"/>
        <v>91667</v>
      </c>
      <c r="N62" s="264"/>
      <c r="O62" s="264"/>
      <c r="P62" s="264">
        <f t="shared" si="17"/>
        <v>91667</v>
      </c>
      <c r="Q62" s="195">
        <f t="shared" si="13"/>
        <v>91667</v>
      </c>
    </row>
    <row r="63" spans="1:20" s="6" customFormat="1" ht="27.75" customHeight="1" x14ac:dyDescent="0.25">
      <c r="A63" s="221"/>
      <c r="B63" s="276" t="s">
        <v>201</v>
      </c>
      <c r="C63" s="222">
        <v>42551</v>
      </c>
      <c r="D63" s="223" t="s">
        <v>411</v>
      </c>
      <c r="E63" s="224" t="s">
        <v>389</v>
      </c>
      <c r="F63" s="239">
        <v>1980000</v>
      </c>
      <c r="G63" s="239">
        <f>'PB CCDC T2.17 '!G63+J63</f>
        <v>1485000</v>
      </c>
      <c r="H63" s="240">
        <f t="shared" si="3"/>
        <v>495000</v>
      </c>
      <c r="I63" s="227">
        <v>12</v>
      </c>
      <c r="J63" s="240">
        <v>165000</v>
      </c>
      <c r="K63" s="228">
        <v>6273</v>
      </c>
      <c r="L63" s="228"/>
      <c r="M63" s="277"/>
      <c r="N63" s="277"/>
      <c r="O63" s="277">
        <f>J63</f>
        <v>165000</v>
      </c>
      <c r="P63" s="277"/>
      <c r="Q63" s="195">
        <f t="shared" si="13"/>
        <v>165000</v>
      </c>
    </row>
    <row r="64" spans="1:20" s="6" customFormat="1" ht="27.75" customHeight="1" x14ac:dyDescent="0.25">
      <c r="A64" s="18"/>
      <c r="B64" s="137" t="s">
        <v>202</v>
      </c>
      <c r="C64" s="176">
        <v>42551</v>
      </c>
      <c r="D64" s="135" t="s">
        <v>412</v>
      </c>
      <c r="E64" s="160" t="s">
        <v>390</v>
      </c>
      <c r="F64" s="170">
        <v>9900000</v>
      </c>
      <c r="G64" s="170">
        <f>'PB CCDC T2.17 '!G64+J64</f>
        <v>2475000</v>
      </c>
      <c r="H64" s="171">
        <f t="shared" si="3"/>
        <v>7425000</v>
      </c>
      <c r="I64" s="182">
        <v>36</v>
      </c>
      <c r="J64" s="179">
        <v>275000</v>
      </c>
      <c r="K64" s="156">
        <v>6273</v>
      </c>
      <c r="L64" s="143"/>
      <c r="M64" s="264">
        <f>J64</f>
        <v>275000</v>
      </c>
      <c r="N64" s="264"/>
      <c r="O64" s="264"/>
      <c r="P64" s="264">
        <f>J64</f>
        <v>275000</v>
      </c>
      <c r="Q64" s="195">
        <f t="shared" si="13"/>
        <v>275000</v>
      </c>
    </row>
    <row r="65" spans="1:21" s="16" customFormat="1" ht="27.75" customHeight="1" x14ac:dyDescent="0.25">
      <c r="A65" s="19"/>
      <c r="B65" s="137" t="s">
        <v>203</v>
      </c>
      <c r="C65" s="176">
        <v>42551</v>
      </c>
      <c r="D65" s="135" t="s">
        <v>413</v>
      </c>
      <c r="E65" s="160" t="s">
        <v>391</v>
      </c>
      <c r="F65" s="170">
        <v>6500000</v>
      </c>
      <c r="G65" s="170">
        <f>'PB CCDC T2.17 '!G65+J65</f>
        <v>1625004</v>
      </c>
      <c r="H65" s="171">
        <f t="shared" si="3"/>
        <v>4874996</v>
      </c>
      <c r="I65" s="182">
        <v>36</v>
      </c>
      <c r="J65" s="179">
        <v>180556</v>
      </c>
      <c r="K65" s="156">
        <v>6273</v>
      </c>
      <c r="L65" s="143"/>
      <c r="M65" s="264">
        <f t="shared" ref="M65:M71" si="18">J65</f>
        <v>180556</v>
      </c>
      <c r="N65" s="264"/>
      <c r="O65" s="264"/>
      <c r="P65" s="264">
        <f t="shared" ref="P65:P71" si="19">J65</f>
        <v>180556</v>
      </c>
      <c r="Q65" s="195">
        <f t="shared" si="13"/>
        <v>180556</v>
      </c>
    </row>
    <row r="66" spans="1:21" s="6" customFormat="1" ht="27.75" customHeight="1" x14ac:dyDescent="0.25">
      <c r="A66" s="18"/>
      <c r="B66" s="137" t="s">
        <v>204</v>
      </c>
      <c r="C66" s="176">
        <v>42551</v>
      </c>
      <c r="D66" s="135" t="s">
        <v>414</v>
      </c>
      <c r="E66" s="160" t="s">
        <v>392</v>
      </c>
      <c r="F66" s="170">
        <v>4000000</v>
      </c>
      <c r="G66" s="170">
        <f>'PB CCDC T2.17 '!G66+J66</f>
        <v>1500003</v>
      </c>
      <c r="H66" s="171">
        <f t="shared" si="3"/>
        <v>2499997</v>
      </c>
      <c r="I66" s="182">
        <v>24</v>
      </c>
      <c r="J66" s="179">
        <v>166667</v>
      </c>
      <c r="K66" s="156">
        <v>6273</v>
      </c>
      <c r="L66" s="143"/>
      <c r="M66" s="264">
        <f t="shared" si="18"/>
        <v>166667</v>
      </c>
      <c r="N66" s="264"/>
      <c r="O66" s="264"/>
      <c r="P66" s="264">
        <f t="shared" si="19"/>
        <v>166667</v>
      </c>
      <c r="Q66" s="195">
        <f t="shared" si="13"/>
        <v>166667</v>
      </c>
    </row>
    <row r="67" spans="1:21" s="6" customFormat="1" ht="27.75" customHeight="1" x14ac:dyDescent="0.25">
      <c r="A67" s="18"/>
      <c r="B67" s="137" t="s">
        <v>205</v>
      </c>
      <c r="C67" s="176">
        <v>42551</v>
      </c>
      <c r="D67" s="135" t="s">
        <v>415</v>
      </c>
      <c r="E67" s="160" t="s">
        <v>393</v>
      </c>
      <c r="F67" s="170">
        <v>8200000</v>
      </c>
      <c r="G67" s="170">
        <f>'PB CCDC T2.17 '!G67+J67</f>
        <v>2050002</v>
      </c>
      <c r="H67" s="171">
        <f t="shared" si="3"/>
        <v>6149998</v>
      </c>
      <c r="I67" s="182">
        <v>36</v>
      </c>
      <c r="J67" s="179">
        <v>227778</v>
      </c>
      <c r="K67" s="156">
        <v>6273</v>
      </c>
      <c r="L67" s="143"/>
      <c r="M67" s="264">
        <f t="shared" si="18"/>
        <v>227778</v>
      </c>
      <c r="N67" s="264"/>
      <c r="O67" s="264"/>
      <c r="P67" s="264">
        <f t="shared" si="19"/>
        <v>227778</v>
      </c>
      <c r="Q67" s="195">
        <f t="shared" si="13"/>
        <v>227778</v>
      </c>
    </row>
    <row r="68" spans="1:21" s="6" customFormat="1" ht="27.75" customHeight="1" x14ac:dyDescent="0.25">
      <c r="A68" s="18"/>
      <c r="B68" s="137" t="s">
        <v>206</v>
      </c>
      <c r="C68" s="176">
        <v>42551</v>
      </c>
      <c r="D68" s="135" t="s">
        <v>416</v>
      </c>
      <c r="E68" s="160" t="s">
        <v>394</v>
      </c>
      <c r="F68" s="170">
        <v>14800000</v>
      </c>
      <c r="G68" s="170">
        <f>'PB CCDC T2.17 '!G68+J68</f>
        <v>3699999</v>
      </c>
      <c r="H68" s="171">
        <f t="shared" si="3"/>
        <v>11100001</v>
      </c>
      <c r="I68" s="182">
        <v>36</v>
      </c>
      <c r="J68" s="179">
        <v>411111</v>
      </c>
      <c r="K68" s="156">
        <v>6273</v>
      </c>
      <c r="L68" s="143"/>
      <c r="M68" s="264">
        <f t="shared" si="18"/>
        <v>411111</v>
      </c>
      <c r="N68" s="264"/>
      <c r="O68" s="264"/>
      <c r="P68" s="264">
        <f t="shared" si="19"/>
        <v>411111</v>
      </c>
      <c r="Q68" s="195">
        <f t="shared" si="13"/>
        <v>411111</v>
      </c>
    </row>
    <row r="69" spans="1:21" s="6" customFormat="1" ht="27.75" customHeight="1" x14ac:dyDescent="0.25">
      <c r="A69" s="18"/>
      <c r="B69" s="137" t="s">
        <v>207</v>
      </c>
      <c r="C69" s="176">
        <v>42551</v>
      </c>
      <c r="D69" s="135" t="s">
        <v>417</v>
      </c>
      <c r="E69" s="160" t="s">
        <v>395</v>
      </c>
      <c r="F69" s="170">
        <v>8000000</v>
      </c>
      <c r="G69" s="170">
        <f>'PB CCDC T2.17 '!G69+J69</f>
        <v>1999998</v>
      </c>
      <c r="H69" s="171">
        <f t="shared" si="3"/>
        <v>6000002</v>
      </c>
      <c r="I69" s="182">
        <v>36</v>
      </c>
      <c r="J69" s="179">
        <v>222222</v>
      </c>
      <c r="K69" s="156">
        <v>6273</v>
      </c>
      <c r="L69" s="143"/>
      <c r="M69" s="264">
        <f t="shared" si="18"/>
        <v>222222</v>
      </c>
      <c r="N69" s="264"/>
      <c r="O69" s="264"/>
      <c r="P69" s="264">
        <f t="shared" si="19"/>
        <v>222222</v>
      </c>
      <c r="Q69" s="195">
        <f t="shared" si="13"/>
        <v>222222</v>
      </c>
    </row>
    <row r="70" spans="1:21" s="6" customFormat="1" ht="27.75" customHeight="1" x14ac:dyDescent="0.25">
      <c r="A70" s="18"/>
      <c r="B70" s="137" t="s">
        <v>208</v>
      </c>
      <c r="C70" s="176">
        <v>42551</v>
      </c>
      <c r="D70" s="135" t="s">
        <v>418</v>
      </c>
      <c r="E70" s="160" t="s">
        <v>396</v>
      </c>
      <c r="F70" s="170">
        <v>7600000</v>
      </c>
      <c r="G70" s="170">
        <f>'PB CCDC T2.17 '!G70+J70</f>
        <v>1899999</v>
      </c>
      <c r="H70" s="171">
        <f t="shared" si="3"/>
        <v>5700001</v>
      </c>
      <c r="I70" s="182">
        <v>36</v>
      </c>
      <c r="J70" s="179">
        <v>211111</v>
      </c>
      <c r="K70" s="156">
        <v>6273</v>
      </c>
      <c r="L70" s="143"/>
      <c r="M70" s="264">
        <f t="shared" si="18"/>
        <v>211111</v>
      </c>
      <c r="N70" s="264"/>
      <c r="O70" s="264"/>
      <c r="P70" s="264">
        <f t="shared" si="19"/>
        <v>211111</v>
      </c>
      <c r="Q70" s="195">
        <f t="shared" si="13"/>
        <v>211111</v>
      </c>
    </row>
    <row r="71" spans="1:21" s="6" customFormat="1" ht="27.75" customHeight="1" x14ac:dyDescent="0.25">
      <c r="A71" s="18"/>
      <c r="B71" s="137" t="s">
        <v>209</v>
      </c>
      <c r="C71" s="176">
        <v>42551</v>
      </c>
      <c r="D71" s="135" t="s">
        <v>419</v>
      </c>
      <c r="E71" s="160" t="s">
        <v>397</v>
      </c>
      <c r="F71" s="170">
        <v>4400000</v>
      </c>
      <c r="G71" s="170">
        <f>'PB CCDC T2.17 '!G71+J71</f>
        <v>1649997</v>
      </c>
      <c r="H71" s="171">
        <f t="shared" si="3"/>
        <v>2750003</v>
      </c>
      <c r="I71" s="182">
        <v>24</v>
      </c>
      <c r="J71" s="179">
        <v>183333</v>
      </c>
      <c r="K71" s="156">
        <v>6273</v>
      </c>
      <c r="L71" s="143"/>
      <c r="M71" s="264">
        <f t="shared" si="18"/>
        <v>183333</v>
      </c>
      <c r="N71" s="264"/>
      <c r="O71" s="264"/>
      <c r="P71" s="264">
        <f t="shared" si="19"/>
        <v>183333</v>
      </c>
      <c r="Q71" s="195">
        <f t="shared" si="13"/>
        <v>183333</v>
      </c>
    </row>
    <row r="72" spans="1:21" s="260" customFormat="1" ht="27.75" customHeight="1" x14ac:dyDescent="0.25">
      <c r="A72" s="259"/>
      <c r="B72" s="137" t="s">
        <v>210</v>
      </c>
      <c r="C72" s="176">
        <v>42551</v>
      </c>
      <c r="D72" s="135" t="s">
        <v>420</v>
      </c>
      <c r="E72" s="160" t="s">
        <v>398</v>
      </c>
      <c r="F72" s="170">
        <v>3960000</v>
      </c>
      <c r="G72" s="170">
        <f>'PB CCDC T2.17 '!G72+J72</f>
        <v>2970000</v>
      </c>
      <c r="H72" s="171">
        <f t="shared" si="3"/>
        <v>990000</v>
      </c>
      <c r="I72" s="144">
        <v>12</v>
      </c>
      <c r="J72" s="171">
        <v>330000</v>
      </c>
      <c r="K72" s="143">
        <v>6273</v>
      </c>
      <c r="L72" s="143"/>
      <c r="M72" s="264"/>
      <c r="N72" s="264"/>
      <c r="O72" s="264">
        <f>J72</f>
        <v>330000</v>
      </c>
      <c r="P72" s="264"/>
      <c r="Q72" s="261">
        <f t="shared" si="13"/>
        <v>330000</v>
      </c>
    </row>
    <row r="73" spans="1:21" s="260" customFormat="1" ht="27.75" customHeight="1" x14ac:dyDescent="0.25">
      <c r="A73" s="259"/>
      <c r="B73" s="137" t="s">
        <v>211</v>
      </c>
      <c r="C73" s="176">
        <v>42551</v>
      </c>
      <c r="D73" s="135" t="s">
        <v>421</v>
      </c>
      <c r="E73" s="160" t="s">
        <v>399</v>
      </c>
      <c r="F73" s="170">
        <v>1000000</v>
      </c>
      <c r="G73" s="170">
        <f>'PB CCDC T2.17 '!G73+J73</f>
        <v>749997</v>
      </c>
      <c r="H73" s="171">
        <f t="shared" si="3"/>
        <v>250003</v>
      </c>
      <c r="I73" s="144">
        <v>12</v>
      </c>
      <c r="J73" s="171">
        <v>83333</v>
      </c>
      <c r="K73" s="143">
        <v>6273</v>
      </c>
      <c r="L73" s="143"/>
      <c r="M73" s="264"/>
      <c r="N73" s="264"/>
      <c r="O73" s="264">
        <f>J73</f>
        <v>83333</v>
      </c>
      <c r="P73" s="264"/>
      <c r="Q73" s="261">
        <f t="shared" si="13"/>
        <v>83333</v>
      </c>
    </row>
    <row r="74" spans="1:21" s="16" customFormat="1" ht="27.75" customHeight="1" x14ac:dyDescent="0.25">
      <c r="A74" s="19"/>
      <c r="B74" s="192" t="s">
        <v>212</v>
      </c>
      <c r="C74" s="177">
        <v>42551</v>
      </c>
      <c r="D74" s="22" t="s">
        <v>422</v>
      </c>
      <c r="E74" s="211" t="s">
        <v>400</v>
      </c>
      <c r="F74" s="178">
        <v>18800000</v>
      </c>
      <c r="G74" s="178">
        <f>'PB CCDC T2.17 '!G74+J74</f>
        <v>4699998</v>
      </c>
      <c r="H74" s="179">
        <f t="shared" si="3"/>
        <v>14100002</v>
      </c>
      <c r="I74" s="182">
        <v>36</v>
      </c>
      <c r="J74" s="179">
        <v>522222</v>
      </c>
      <c r="K74" s="156">
        <v>6273</v>
      </c>
      <c r="L74" s="156"/>
      <c r="M74" s="265">
        <f>J74</f>
        <v>522222</v>
      </c>
      <c r="N74" s="265"/>
      <c r="O74" s="265"/>
      <c r="P74" s="265">
        <f>J74</f>
        <v>522222</v>
      </c>
      <c r="Q74" s="183">
        <f t="shared" si="13"/>
        <v>522222</v>
      </c>
    </row>
    <row r="75" spans="1:21" s="16" customFormat="1" ht="27.75" customHeight="1" x14ac:dyDescent="0.25">
      <c r="A75" s="19"/>
      <c r="B75" s="192" t="s">
        <v>213</v>
      </c>
      <c r="C75" s="177">
        <v>42551</v>
      </c>
      <c r="D75" s="22" t="s">
        <v>423</v>
      </c>
      <c r="E75" s="211" t="s">
        <v>401</v>
      </c>
      <c r="F75" s="178">
        <v>23600000</v>
      </c>
      <c r="G75" s="178">
        <f>'PB CCDC T2.17 '!G75+J75</f>
        <v>5900004</v>
      </c>
      <c r="H75" s="179">
        <f t="shared" si="3"/>
        <v>17699996</v>
      </c>
      <c r="I75" s="182">
        <v>36</v>
      </c>
      <c r="J75" s="179">
        <v>655556</v>
      </c>
      <c r="K75" s="156">
        <v>6273</v>
      </c>
      <c r="L75" s="156"/>
      <c r="M75" s="265">
        <f>J75</f>
        <v>655556</v>
      </c>
      <c r="N75" s="265"/>
      <c r="O75" s="265"/>
      <c r="P75" s="265">
        <f>J75</f>
        <v>655556</v>
      </c>
      <c r="Q75" s="183">
        <f t="shared" si="13"/>
        <v>655556</v>
      </c>
    </row>
    <row r="76" spans="1:21" s="260" customFormat="1" ht="27.75" customHeight="1" x14ac:dyDescent="0.25">
      <c r="A76" s="259"/>
      <c r="B76" s="137" t="s">
        <v>214</v>
      </c>
      <c r="C76" s="176">
        <v>42551</v>
      </c>
      <c r="D76" s="135" t="s">
        <v>430</v>
      </c>
      <c r="E76" s="160" t="s">
        <v>402</v>
      </c>
      <c r="F76" s="170">
        <v>900000</v>
      </c>
      <c r="G76" s="170">
        <f>'PB CCDC T2.17 '!G76+J76</f>
        <v>675000</v>
      </c>
      <c r="H76" s="171">
        <f t="shared" si="3"/>
        <v>225000</v>
      </c>
      <c r="I76" s="144">
        <v>12</v>
      </c>
      <c r="J76" s="171">
        <v>75000</v>
      </c>
      <c r="K76" s="143">
        <v>6273</v>
      </c>
      <c r="L76" s="143"/>
      <c r="M76" s="264"/>
      <c r="N76" s="264"/>
      <c r="O76" s="264">
        <f>H76</f>
        <v>225000</v>
      </c>
      <c r="P76" s="264"/>
      <c r="Q76" s="261">
        <f t="shared" si="13"/>
        <v>75000</v>
      </c>
    </row>
    <row r="77" spans="1:21" s="260" customFormat="1" ht="27.75" customHeight="1" x14ac:dyDescent="0.25">
      <c r="A77" s="259"/>
      <c r="B77" s="137" t="s">
        <v>215</v>
      </c>
      <c r="C77" s="176">
        <v>42551</v>
      </c>
      <c r="D77" s="135" t="s">
        <v>429</v>
      </c>
      <c r="E77" s="160" t="s">
        <v>403</v>
      </c>
      <c r="F77" s="170">
        <v>4800000</v>
      </c>
      <c r="G77" s="170">
        <f>'PB CCDC T2.17 '!G77+J77</f>
        <v>1800000</v>
      </c>
      <c r="H77" s="171">
        <f t="shared" si="3"/>
        <v>3000000</v>
      </c>
      <c r="I77" s="182">
        <v>24</v>
      </c>
      <c r="J77" s="179">
        <v>200000</v>
      </c>
      <c r="K77" s="156">
        <v>6273</v>
      </c>
      <c r="L77" s="143"/>
      <c r="M77" s="264">
        <f>J77</f>
        <v>200000</v>
      </c>
      <c r="N77" s="264"/>
      <c r="O77" s="264"/>
      <c r="P77" s="264">
        <f>J77</f>
        <v>200000</v>
      </c>
      <c r="Q77" s="261">
        <f>J77</f>
        <v>200000</v>
      </c>
    </row>
    <row r="78" spans="1:21" s="260" customFormat="1" ht="27.75" customHeight="1" x14ac:dyDescent="0.25">
      <c r="A78" s="259"/>
      <c r="B78" s="137" t="s">
        <v>216</v>
      </c>
      <c r="C78" s="176">
        <v>42582</v>
      </c>
      <c r="D78" s="135"/>
      <c r="E78" s="160" t="s">
        <v>474</v>
      </c>
      <c r="F78" s="170">
        <v>99600000</v>
      </c>
      <c r="G78" s="170">
        <f>'PB CCDC T2.17 '!G78+J78</f>
        <v>66400000</v>
      </c>
      <c r="H78" s="171">
        <f t="shared" si="3"/>
        <v>33200000</v>
      </c>
      <c r="I78" s="144">
        <v>12</v>
      </c>
      <c r="J78" s="171">
        <v>8300000</v>
      </c>
      <c r="K78" s="143">
        <v>6428</v>
      </c>
      <c r="L78" s="143"/>
      <c r="M78" s="264"/>
      <c r="N78" s="264"/>
      <c r="O78" s="264">
        <f>J78</f>
        <v>8300000</v>
      </c>
      <c r="P78" s="264"/>
      <c r="Q78" s="261"/>
      <c r="U78" s="278">
        <f>J78</f>
        <v>8300000</v>
      </c>
    </row>
    <row r="79" spans="1:21" s="260" customFormat="1" ht="27.75" customHeight="1" x14ac:dyDescent="0.25">
      <c r="A79" s="259"/>
      <c r="B79" s="137" t="s">
        <v>217</v>
      </c>
      <c r="C79" s="176">
        <v>42607</v>
      </c>
      <c r="D79" s="135"/>
      <c r="E79" s="160" t="s">
        <v>475</v>
      </c>
      <c r="F79" s="170">
        <v>48000000</v>
      </c>
      <c r="G79" s="170">
        <f>'PB CCDC T2.17 '!G79+J79</f>
        <v>32000000</v>
      </c>
      <c r="H79" s="171">
        <f t="shared" si="3"/>
        <v>16000000</v>
      </c>
      <c r="I79" s="144">
        <v>12</v>
      </c>
      <c r="J79" s="171">
        <v>4000000</v>
      </c>
      <c r="K79" s="143">
        <v>6428</v>
      </c>
      <c r="L79" s="143"/>
      <c r="M79" s="264"/>
      <c r="N79" s="264"/>
      <c r="O79" s="264">
        <f>J79</f>
        <v>4000000</v>
      </c>
      <c r="P79" s="264"/>
      <c r="Q79" s="261"/>
      <c r="U79" s="278">
        <f>J79</f>
        <v>4000000</v>
      </c>
    </row>
    <row r="80" spans="1:21" s="260" customFormat="1" ht="27.75" customHeight="1" x14ac:dyDescent="0.25">
      <c r="A80" s="259"/>
      <c r="B80" s="137" t="s">
        <v>218</v>
      </c>
      <c r="C80" s="176">
        <v>42613</v>
      </c>
      <c r="D80" s="135" t="s">
        <v>431</v>
      </c>
      <c r="E80" s="160" t="s">
        <v>333</v>
      </c>
      <c r="F80" s="170">
        <v>5324000</v>
      </c>
      <c r="G80" s="170">
        <f>'PB CCDC T2.17 '!G80+J80</f>
        <v>1035223</v>
      </c>
      <c r="H80" s="171">
        <f t="shared" ref="H80:H104" si="20">F80-G80</f>
        <v>4288777</v>
      </c>
      <c r="I80" s="272">
        <v>36</v>
      </c>
      <c r="J80" s="273">
        <v>147889</v>
      </c>
      <c r="K80" s="274">
        <v>6423</v>
      </c>
      <c r="L80" s="144"/>
      <c r="M80" s="266"/>
      <c r="N80" s="266">
        <f>J80</f>
        <v>147889</v>
      </c>
      <c r="O80" s="266"/>
      <c r="P80" s="266">
        <f>J80</f>
        <v>147889</v>
      </c>
      <c r="R80" s="261">
        <f>J80</f>
        <v>147889</v>
      </c>
    </row>
    <row r="81" spans="1:19" s="260" customFormat="1" ht="27.75" customHeight="1" x14ac:dyDescent="0.25">
      <c r="A81" s="259"/>
      <c r="B81" s="137" t="s">
        <v>219</v>
      </c>
      <c r="C81" s="176">
        <v>42613</v>
      </c>
      <c r="D81" s="135" t="s">
        <v>428</v>
      </c>
      <c r="E81" s="160" t="s">
        <v>404</v>
      </c>
      <c r="F81" s="170">
        <v>8172727</v>
      </c>
      <c r="G81" s="170">
        <f>'PB CCDC T2.17 '!G81+J81</f>
        <v>1589140</v>
      </c>
      <c r="H81" s="171">
        <f t="shared" si="20"/>
        <v>6583587</v>
      </c>
      <c r="I81" s="272">
        <v>36</v>
      </c>
      <c r="J81" s="273">
        <v>227020</v>
      </c>
      <c r="K81" s="274">
        <v>6423</v>
      </c>
      <c r="L81" s="144"/>
      <c r="M81" s="266"/>
      <c r="N81" s="266">
        <f t="shared" ref="N81:N83" si="21">J81</f>
        <v>227020</v>
      </c>
      <c r="O81" s="266"/>
      <c r="P81" s="266">
        <f t="shared" ref="P81:P83" si="22">J81</f>
        <v>227020</v>
      </c>
      <c r="R81" s="261">
        <f t="shared" ref="R81:R83" si="23">J81</f>
        <v>227020</v>
      </c>
    </row>
    <row r="82" spans="1:19" s="260" customFormat="1" ht="27.75" customHeight="1" x14ac:dyDescent="0.25">
      <c r="A82" s="259"/>
      <c r="B82" s="137" t="s">
        <v>220</v>
      </c>
      <c r="C82" s="176">
        <v>42643</v>
      </c>
      <c r="D82" s="135" t="s">
        <v>427</v>
      </c>
      <c r="E82" s="160" t="s">
        <v>405</v>
      </c>
      <c r="F82" s="170">
        <v>10772727</v>
      </c>
      <c r="G82" s="170">
        <f>'PB CCDC T2.17 '!G82+J82</f>
        <v>1795452</v>
      </c>
      <c r="H82" s="171">
        <f t="shared" si="20"/>
        <v>8977275</v>
      </c>
      <c r="I82" s="272">
        <v>36</v>
      </c>
      <c r="J82" s="273">
        <v>299242</v>
      </c>
      <c r="K82" s="274">
        <v>6423</v>
      </c>
      <c r="L82" s="144"/>
      <c r="M82" s="266"/>
      <c r="N82" s="266">
        <f t="shared" si="21"/>
        <v>299242</v>
      </c>
      <c r="O82" s="266"/>
      <c r="P82" s="266">
        <f t="shared" si="22"/>
        <v>299242</v>
      </c>
      <c r="R82" s="261">
        <f t="shared" si="23"/>
        <v>299242</v>
      </c>
    </row>
    <row r="83" spans="1:19" s="260" customFormat="1" ht="27.75" customHeight="1" x14ac:dyDescent="0.25">
      <c r="A83" s="259"/>
      <c r="B83" s="137" t="s">
        <v>221</v>
      </c>
      <c r="C83" s="176">
        <v>42643</v>
      </c>
      <c r="D83" s="135" t="s">
        <v>363</v>
      </c>
      <c r="E83" s="160" t="s">
        <v>372</v>
      </c>
      <c r="F83" s="170">
        <v>1090909</v>
      </c>
      <c r="G83" s="170">
        <f>'PB CCDC T2.17 '!G83+J83</f>
        <v>181818</v>
      </c>
      <c r="H83" s="171">
        <f t="shared" si="20"/>
        <v>909091</v>
      </c>
      <c r="I83" s="272">
        <v>36</v>
      </c>
      <c r="J83" s="273">
        <v>30303</v>
      </c>
      <c r="K83" s="274">
        <v>6423</v>
      </c>
      <c r="L83" s="144"/>
      <c r="M83" s="266"/>
      <c r="N83" s="266">
        <f t="shared" si="21"/>
        <v>30303</v>
      </c>
      <c r="O83" s="266"/>
      <c r="P83" s="266">
        <f t="shared" si="22"/>
        <v>30303</v>
      </c>
      <c r="R83" s="261">
        <f t="shared" si="23"/>
        <v>30303</v>
      </c>
    </row>
    <row r="84" spans="1:19" s="260" customFormat="1" ht="27.75" customHeight="1" x14ac:dyDescent="0.25">
      <c r="A84" s="259"/>
      <c r="B84" s="137" t="s">
        <v>222</v>
      </c>
      <c r="C84" s="176">
        <v>42643</v>
      </c>
      <c r="D84" s="135" t="s">
        <v>364</v>
      </c>
      <c r="E84" s="160" t="s">
        <v>371</v>
      </c>
      <c r="F84" s="170">
        <v>1181818</v>
      </c>
      <c r="G84" s="170">
        <f>'PB CCDC T2.17 '!G84+J84</f>
        <v>566910</v>
      </c>
      <c r="H84" s="171">
        <f t="shared" si="20"/>
        <v>614908</v>
      </c>
      <c r="I84" s="144">
        <v>12</v>
      </c>
      <c r="J84" s="171">
        <v>94485</v>
      </c>
      <c r="K84" s="143">
        <v>6273</v>
      </c>
      <c r="L84" s="143"/>
      <c r="M84" s="264"/>
      <c r="N84" s="264"/>
      <c r="O84" s="264">
        <f>J84</f>
        <v>94485</v>
      </c>
      <c r="P84" s="264"/>
      <c r="Q84" s="71">
        <f t="shared" ref="Q84:Q91" si="24">J84</f>
        <v>94485</v>
      </c>
    </row>
    <row r="85" spans="1:19" s="260" customFormat="1" ht="27.75" customHeight="1" x14ac:dyDescent="0.25">
      <c r="A85" s="259"/>
      <c r="B85" s="137" t="s">
        <v>223</v>
      </c>
      <c r="C85" s="176">
        <v>42643</v>
      </c>
      <c r="D85" s="135" t="s">
        <v>366</v>
      </c>
      <c r="E85" s="160" t="s">
        <v>365</v>
      </c>
      <c r="F85" s="170">
        <v>681818</v>
      </c>
      <c r="G85" s="170">
        <f>'PB CCDC T2.17 '!G85+J85</f>
        <v>340908</v>
      </c>
      <c r="H85" s="171">
        <f t="shared" si="20"/>
        <v>340910</v>
      </c>
      <c r="I85" s="144">
        <v>12</v>
      </c>
      <c r="J85" s="171">
        <v>56818</v>
      </c>
      <c r="K85" s="143">
        <v>6273</v>
      </c>
      <c r="L85" s="143"/>
      <c r="M85" s="264"/>
      <c r="N85" s="264"/>
      <c r="O85" s="264">
        <f>J85</f>
        <v>56818</v>
      </c>
      <c r="P85" s="264"/>
      <c r="Q85" s="71">
        <f t="shared" si="24"/>
        <v>56818</v>
      </c>
    </row>
    <row r="86" spans="1:19" s="16" customFormat="1" ht="27.75" customHeight="1" x14ac:dyDescent="0.25">
      <c r="A86" s="19"/>
      <c r="B86" s="192" t="s">
        <v>224</v>
      </c>
      <c r="C86" s="177">
        <v>42643</v>
      </c>
      <c r="D86" s="22" t="s">
        <v>368</v>
      </c>
      <c r="E86" s="211" t="s">
        <v>369</v>
      </c>
      <c r="F86" s="178">
        <v>6600000</v>
      </c>
      <c r="G86" s="178">
        <f>'PB CCDC T2.17 '!G86+J86</f>
        <v>1650000</v>
      </c>
      <c r="H86" s="179">
        <f t="shared" si="20"/>
        <v>4950000</v>
      </c>
      <c r="I86" s="182">
        <v>24</v>
      </c>
      <c r="J86" s="179">
        <v>275000</v>
      </c>
      <c r="K86" s="156">
        <v>6273</v>
      </c>
      <c r="L86" s="156"/>
      <c r="M86" s="265">
        <f>J86</f>
        <v>275000</v>
      </c>
      <c r="N86" s="265"/>
      <c r="O86" s="265"/>
      <c r="P86" s="265">
        <f>J86</f>
        <v>275000</v>
      </c>
      <c r="Q86" s="184">
        <f t="shared" si="24"/>
        <v>275000</v>
      </c>
    </row>
    <row r="87" spans="1:19" s="260" customFormat="1" ht="27.75" customHeight="1" x14ac:dyDescent="0.25">
      <c r="A87" s="259"/>
      <c r="B87" s="137" t="s">
        <v>225</v>
      </c>
      <c r="C87" s="176">
        <v>42643</v>
      </c>
      <c r="D87" s="135" t="s">
        <v>367</v>
      </c>
      <c r="E87" s="160" t="s">
        <v>370</v>
      </c>
      <c r="F87" s="170">
        <v>780000</v>
      </c>
      <c r="G87" s="170">
        <f>'PB CCDC T2.17 '!G87+J87</f>
        <v>390000</v>
      </c>
      <c r="H87" s="171">
        <f t="shared" si="20"/>
        <v>390000</v>
      </c>
      <c r="I87" s="144">
        <v>12</v>
      </c>
      <c r="J87" s="171">
        <v>65000</v>
      </c>
      <c r="K87" s="143">
        <v>6273</v>
      </c>
      <c r="L87" s="143"/>
      <c r="M87" s="264"/>
      <c r="N87" s="264"/>
      <c r="O87" s="264">
        <f>J87</f>
        <v>65000</v>
      </c>
      <c r="P87" s="264"/>
      <c r="Q87" s="71">
        <f t="shared" si="24"/>
        <v>65000</v>
      </c>
    </row>
    <row r="88" spans="1:19" s="260" customFormat="1" ht="27.75" customHeight="1" x14ac:dyDescent="0.25">
      <c r="A88" s="259"/>
      <c r="B88" s="137" t="s">
        <v>226</v>
      </c>
      <c r="C88" s="176">
        <v>42643</v>
      </c>
      <c r="D88" s="135" t="s">
        <v>361</v>
      </c>
      <c r="E88" s="160" t="s">
        <v>360</v>
      </c>
      <c r="F88" s="170">
        <v>1200000</v>
      </c>
      <c r="G88" s="170">
        <f>'PB CCDC T2.17 '!G88+J88</f>
        <v>600000</v>
      </c>
      <c r="H88" s="171">
        <f t="shared" si="20"/>
        <v>600000</v>
      </c>
      <c r="I88" s="144">
        <v>12</v>
      </c>
      <c r="J88" s="171">
        <v>100000</v>
      </c>
      <c r="K88" s="143">
        <v>6273</v>
      </c>
      <c r="L88" s="143"/>
      <c r="M88" s="264"/>
      <c r="N88" s="264"/>
      <c r="O88" s="264">
        <f t="shared" ref="O88:O90" si="25">J88</f>
        <v>100000</v>
      </c>
      <c r="P88" s="264"/>
      <c r="Q88" s="71">
        <f t="shared" si="24"/>
        <v>100000</v>
      </c>
    </row>
    <row r="89" spans="1:19" s="260" customFormat="1" ht="27.75" customHeight="1" x14ac:dyDescent="0.25">
      <c r="A89" s="259"/>
      <c r="B89" s="137" t="s">
        <v>227</v>
      </c>
      <c r="C89" s="176">
        <v>42643</v>
      </c>
      <c r="D89" s="135" t="s">
        <v>359</v>
      </c>
      <c r="E89" s="160" t="s">
        <v>358</v>
      </c>
      <c r="F89" s="170">
        <v>1700000</v>
      </c>
      <c r="G89" s="170">
        <f>'PB CCDC T2.17 '!G89+J89</f>
        <v>850002</v>
      </c>
      <c r="H89" s="171">
        <f t="shared" si="20"/>
        <v>849998</v>
      </c>
      <c r="I89" s="144">
        <v>12</v>
      </c>
      <c r="J89" s="171">
        <v>141667</v>
      </c>
      <c r="K89" s="143">
        <v>6273</v>
      </c>
      <c r="L89" s="143"/>
      <c r="M89" s="264"/>
      <c r="N89" s="264"/>
      <c r="O89" s="264">
        <f t="shared" si="25"/>
        <v>141667</v>
      </c>
      <c r="P89" s="264"/>
      <c r="Q89" s="71">
        <f t="shared" si="24"/>
        <v>141667</v>
      </c>
    </row>
    <row r="90" spans="1:19" s="260" customFormat="1" ht="27.75" customHeight="1" x14ac:dyDescent="0.25">
      <c r="A90" s="259"/>
      <c r="B90" s="137" t="s">
        <v>228</v>
      </c>
      <c r="C90" s="176">
        <v>42643</v>
      </c>
      <c r="D90" s="135" t="s">
        <v>357</v>
      </c>
      <c r="E90" s="160" t="s">
        <v>356</v>
      </c>
      <c r="F90" s="170">
        <v>900000</v>
      </c>
      <c r="G90" s="170">
        <f>'PB CCDC T2.17 '!G90+J90</f>
        <v>450000</v>
      </c>
      <c r="H90" s="171">
        <f t="shared" si="20"/>
        <v>450000</v>
      </c>
      <c r="I90" s="144">
        <v>12</v>
      </c>
      <c r="J90" s="171">
        <v>75000</v>
      </c>
      <c r="K90" s="143">
        <v>6273</v>
      </c>
      <c r="L90" s="143"/>
      <c r="M90" s="264"/>
      <c r="N90" s="264"/>
      <c r="O90" s="264">
        <f t="shared" si="25"/>
        <v>75000</v>
      </c>
      <c r="P90" s="264"/>
      <c r="Q90" s="71">
        <f t="shared" si="24"/>
        <v>75000</v>
      </c>
    </row>
    <row r="91" spans="1:19" s="16" customFormat="1" ht="27.75" customHeight="1" x14ac:dyDescent="0.25">
      <c r="A91" s="19"/>
      <c r="B91" s="192" t="s">
        <v>229</v>
      </c>
      <c r="C91" s="177">
        <v>42643</v>
      </c>
      <c r="D91" s="22" t="s">
        <v>355</v>
      </c>
      <c r="E91" s="211" t="s">
        <v>354</v>
      </c>
      <c r="F91" s="178">
        <v>1500000</v>
      </c>
      <c r="G91" s="178">
        <f>'PB CCDC T2.17 '!G91+J91</f>
        <v>375000</v>
      </c>
      <c r="H91" s="179">
        <f t="shared" si="20"/>
        <v>1125000</v>
      </c>
      <c r="I91" s="182">
        <v>24</v>
      </c>
      <c r="J91" s="179">
        <v>62500</v>
      </c>
      <c r="K91" s="156">
        <v>6273</v>
      </c>
      <c r="L91" s="156"/>
      <c r="M91" s="265">
        <f>J91</f>
        <v>62500</v>
      </c>
      <c r="N91" s="265"/>
      <c r="O91" s="265"/>
      <c r="P91" s="265">
        <f>J91</f>
        <v>62500</v>
      </c>
      <c r="Q91" s="184">
        <f t="shared" si="24"/>
        <v>62500</v>
      </c>
    </row>
    <row r="92" spans="1:19" s="16" customFormat="1" ht="27.75" customHeight="1" x14ac:dyDescent="0.25">
      <c r="A92" s="19"/>
      <c r="B92" s="192" t="s">
        <v>230</v>
      </c>
      <c r="C92" s="177">
        <v>42643</v>
      </c>
      <c r="D92" s="22" t="s">
        <v>352</v>
      </c>
      <c r="E92" s="211" t="s">
        <v>353</v>
      </c>
      <c r="F92" s="178">
        <v>1445455</v>
      </c>
      <c r="G92" s="178">
        <f>'PB CCDC T2.17 '!G92+J92</f>
        <v>361362</v>
      </c>
      <c r="H92" s="179">
        <f t="shared" si="20"/>
        <v>1084093</v>
      </c>
      <c r="I92" s="182">
        <v>24</v>
      </c>
      <c r="J92" s="179">
        <v>60227</v>
      </c>
      <c r="K92" s="156">
        <v>6273</v>
      </c>
      <c r="L92" s="156"/>
      <c r="M92" s="265">
        <f>J92</f>
        <v>60227</v>
      </c>
      <c r="N92" s="265"/>
      <c r="O92" s="265"/>
      <c r="P92" s="265">
        <f t="shared" ref="P92:P94" si="26">J92</f>
        <v>60227</v>
      </c>
      <c r="Q92" s="184">
        <f>J92</f>
        <v>60227</v>
      </c>
    </row>
    <row r="93" spans="1:19" ht="27.75" customHeight="1" x14ac:dyDescent="0.25">
      <c r="A93" s="279"/>
      <c r="B93" s="137" t="s">
        <v>231</v>
      </c>
      <c r="C93" s="176">
        <v>42643</v>
      </c>
      <c r="D93" s="135" t="s">
        <v>351</v>
      </c>
      <c r="E93" s="160" t="s">
        <v>350</v>
      </c>
      <c r="F93" s="170">
        <v>7118182</v>
      </c>
      <c r="G93" s="170">
        <f>'PB CCDC T2.17 '!G93+J93</f>
        <v>1186362</v>
      </c>
      <c r="H93" s="171">
        <f t="shared" si="20"/>
        <v>5931820</v>
      </c>
      <c r="I93" s="280">
        <v>36</v>
      </c>
      <c r="J93" s="281">
        <v>197727</v>
      </c>
      <c r="K93" s="274">
        <v>6423</v>
      </c>
      <c r="L93" s="144"/>
      <c r="M93" s="266"/>
      <c r="N93" s="266">
        <f>J93</f>
        <v>197727</v>
      </c>
      <c r="O93" s="266"/>
      <c r="P93" s="264">
        <f t="shared" si="26"/>
        <v>197727</v>
      </c>
      <c r="Q93" s="71"/>
      <c r="R93" s="71">
        <f>J93</f>
        <v>197727</v>
      </c>
    </row>
    <row r="94" spans="1:19" s="17" customFormat="1" ht="27.75" customHeight="1" x14ac:dyDescent="0.25">
      <c r="B94" s="192" t="s">
        <v>232</v>
      </c>
      <c r="C94" s="177">
        <v>42643</v>
      </c>
      <c r="D94" s="22" t="s">
        <v>362</v>
      </c>
      <c r="E94" s="211" t="s">
        <v>349</v>
      </c>
      <c r="F94" s="178">
        <v>4954545</v>
      </c>
      <c r="G94" s="178">
        <f>'PB CCDC T2.17 '!G94+J94</f>
        <v>825756</v>
      </c>
      <c r="H94" s="179">
        <f t="shared" si="20"/>
        <v>4128789</v>
      </c>
      <c r="I94" s="242">
        <v>36</v>
      </c>
      <c r="J94" s="166">
        <v>137626</v>
      </c>
      <c r="K94" s="156">
        <v>6273</v>
      </c>
      <c r="L94" s="156"/>
      <c r="M94" s="265">
        <f>J94</f>
        <v>137626</v>
      </c>
      <c r="N94" s="267"/>
      <c r="O94" s="265"/>
      <c r="P94" s="265">
        <f t="shared" si="26"/>
        <v>137626</v>
      </c>
      <c r="Q94" s="184">
        <f>J94</f>
        <v>137626</v>
      </c>
    </row>
    <row r="95" spans="1:19" ht="27.75" customHeight="1" x14ac:dyDescent="0.25">
      <c r="B95" s="137" t="s">
        <v>233</v>
      </c>
      <c r="C95" s="176">
        <v>42690</v>
      </c>
      <c r="D95" s="135"/>
      <c r="E95" s="160" t="s">
        <v>199</v>
      </c>
      <c r="F95" s="170">
        <v>36533058</v>
      </c>
      <c r="G95" s="170">
        <f>'PB CCDC T2.17 '!G95+J95</f>
        <v>12177684</v>
      </c>
      <c r="H95" s="171">
        <f t="shared" si="20"/>
        <v>24355374</v>
      </c>
      <c r="I95" s="152">
        <v>12</v>
      </c>
      <c r="J95" s="165">
        <v>3044421</v>
      </c>
      <c r="K95" s="144">
        <v>2412</v>
      </c>
      <c r="L95" s="144"/>
      <c r="M95" s="266"/>
      <c r="N95" s="266"/>
      <c r="O95" s="266">
        <f>J95</f>
        <v>3044421</v>
      </c>
      <c r="P95" s="266"/>
      <c r="S95" s="71">
        <f>J95</f>
        <v>3044421</v>
      </c>
    </row>
    <row r="96" spans="1:19" ht="27.75" customHeight="1" x14ac:dyDescent="0.25">
      <c r="B96" s="137" t="s">
        <v>234</v>
      </c>
      <c r="C96" s="176">
        <v>42704</v>
      </c>
      <c r="D96" s="135" t="s">
        <v>315</v>
      </c>
      <c r="E96" s="160" t="s">
        <v>324</v>
      </c>
      <c r="F96" s="170">
        <v>2636364</v>
      </c>
      <c r="G96" s="170">
        <f>'PB CCDC T2.17 '!G96+J96</f>
        <v>439392</v>
      </c>
      <c r="H96" s="171">
        <f t="shared" si="20"/>
        <v>2196972</v>
      </c>
      <c r="I96" s="280">
        <v>24</v>
      </c>
      <c r="J96" s="281">
        <v>109848</v>
      </c>
      <c r="K96" s="274">
        <v>6423</v>
      </c>
      <c r="L96" s="144"/>
      <c r="M96" s="266"/>
      <c r="N96" s="266">
        <f>J96</f>
        <v>109848</v>
      </c>
      <c r="O96" s="266"/>
      <c r="P96" s="266">
        <f>J96</f>
        <v>109848</v>
      </c>
      <c r="R96" s="71">
        <f>J96</f>
        <v>109848</v>
      </c>
    </row>
    <row r="97" spans="2:20" ht="27.75" customHeight="1" x14ac:dyDescent="0.25">
      <c r="B97" s="137" t="s">
        <v>235</v>
      </c>
      <c r="C97" s="176">
        <v>42735</v>
      </c>
      <c r="D97" s="135" t="s">
        <v>314</v>
      </c>
      <c r="E97" s="160" t="s">
        <v>323</v>
      </c>
      <c r="F97" s="170">
        <v>11800002</v>
      </c>
      <c r="G97" s="170">
        <f>'PB CCDC T2.17 '!G97+J97</f>
        <v>1475001</v>
      </c>
      <c r="H97" s="171">
        <f t="shared" si="20"/>
        <v>10325001</v>
      </c>
      <c r="I97" s="280">
        <v>24</v>
      </c>
      <c r="J97" s="281">
        <v>491667</v>
      </c>
      <c r="K97" s="274">
        <v>6423</v>
      </c>
      <c r="L97" s="144"/>
      <c r="M97" s="266"/>
      <c r="N97" s="266">
        <f>J97</f>
        <v>491667</v>
      </c>
      <c r="O97" s="266"/>
      <c r="P97" s="266">
        <f t="shared" ref="P97:P99" si="27">J97</f>
        <v>491667</v>
      </c>
      <c r="R97" s="71">
        <f>J97</f>
        <v>491667</v>
      </c>
    </row>
    <row r="98" spans="2:20" s="17" customFormat="1" ht="27.75" customHeight="1" x14ac:dyDescent="0.25">
      <c r="B98" s="192" t="s">
        <v>236</v>
      </c>
      <c r="C98" s="177">
        <v>42735</v>
      </c>
      <c r="D98" s="22" t="s">
        <v>313</v>
      </c>
      <c r="E98" s="211" t="s">
        <v>322</v>
      </c>
      <c r="F98" s="178">
        <v>7500000</v>
      </c>
      <c r="G98" s="178">
        <f>'PB CCDC T2.17 '!G98+J98</f>
        <v>937500</v>
      </c>
      <c r="H98" s="179">
        <f t="shared" si="20"/>
        <v>6562500</v>
      </c>
      <c r="I98" s="242">
        <v>24</v>
      </c>
      <c r="J98" s="166">
        <v>312500</v>
      </c>
      <c r="K98" s="156">
        <v>6273</v>
      </c>
      <c r="L98" s="156"/>
      <c r="M98" s="265">
        <f>J98</f>
        <v>312500</v>
      </c>
      <c r="N98" s="265"/>
      <c r="O98" s="265"/>
      <c r="P98" s="267">
        <f t="shared" si="27"/>
        <v>312500</v>
      </c>
      <c r="Q98" s="184">
        <f>J98</f>
        <v>312500</v>
      </c>
    </row>
    <row r="99" spans="2:20" s="17" customFormat="1" ht="27.75" customHeight="1" x14ac:dyDescent="0.25">
      <c r="B99" s="192" t="s">
        <v>237</v>
      </c>
      <c r="C99" s="177">
        <v>42735</v>
      </c>
      <c r="D99" s="22" t="s">
        <v>312</v>
      </c>
      <c r="E99" s="211" t="s">
        <v>321</v>
      </c>
      <c r="F99" s="178">
        <v>2500000</v>
      </c>
      <c r="G99" s="178">
        <f>'PB CCDC T2.17 '!G99+J99</f>
        <v>312501</v>
      </c>
      <c r="H99" s="179">
        <f t="shared" si="20"/>
        <v>2187499</v>
      </c>
      <c r="I99" s="242">
        <v>24</v>
      </c>
      <c r="J99" s="166">
        <v>104167</v>
      </c>
      <c r="K99" s="156">
        <v>6273</v>
      </c>
      <c r="L99" s="156"/>
      <c r="M99" s="265">
        <f>J99</f>
        <v>104167</v>
      </c>
      <c r="N99" s="265"/>
      <c r="O99" s="265"/>
      <c r="P99" s="267">
        <f t="shared" si="27"/>
        <v>104167</v>
      </c>
      <c r="Q99" s="184">
        <f t="shared" ref="Q99:Q100" si="28">J99</f>
        <v>104167</v>
      </c>
    </row>
    <row r="100" spans="2:20" ht="27.75" customHeight="1" x14ac:dyDescent="0.25">
      <c r="B100" s="137" t="s">
        <v>238</v>
      </c>
      <c r="C100" s="188">
        <v>42735</v>
      </c>
      <c r="D100" s="189" t="s">
        <v>311</v>
      </c>
      <c r="E100" s="212" t="s">
        <v>320</v>
      </c>
      <c r="F100" s="245">
        <v>1400000</v>
      </c>
      <c r="G100" s="170">
        <f>'PB CCDC T2.17 '!G100+J100</f>
        <v>350001</v>
      </c>
      <c r="H100" s="246">
        <f t="shared" si="20"/>
        <v>1049999</v>
      </c>
      <c r="I100" s="201">
        <v>12</v>
      </c>
      <c r="J100" s="248">
        <v>116667</v>
      </c>
      <c r="K100" s="203">
        <v>6273</v>
      </c>
      <c r="L100" s="143"/>
      <c r="M100" s="264"/>
      <c r="N100" s="264"/>
      <c r="O100" s="264">
        <f>J100</f>
        <v>116667</v>
      </c>
      <c r="P100" s="264"/>
      <c r="Q100" s="71">
        <f t="shared" si="28"/>
        <v>116667</v>
      </c>
    </row>
    <row r="101" spans="2:20" ht="27.75" customHeight="1" x14ac:dyDescent="0.25">
      <c r="B101" s="137" t="s">
        <v>239</v>
      </c>
      <c r="C101" s="176">
        <v>42735</v>
      </c>
      <c r="D101" s="135"/>
      <c r="E101" s="160" t="s">
        <v>476</v>
      </c>
      <c r="F101" s="170">
        <v>9000000</v>
      </c>
      <c r="G101" s="170">
        <f>'PB CCDC T2.17 '!G101+J101</f>
        <v>6000000</v>
      </c>
      <c r="H101" s="171">
        <f t="shared" si="20"/>
        <v>3000000</v>
      </c>
      <c r="I101" s="152">
        <v>12</v>
      </c>
      <c r="J101" s="165">
        <v>1500000</v>
      </c>
      <c r="K101" s="143">
        <v>6277</v>
      </c>
      <c r="L101" s="143"/>
      <c r="M101" s="264"/>
      <c r="N101" s="264"/>
      <c r="O101" s="264">
        <f>J101</f>
        <v>1500000</v>
      </c>
      <c r="P101" s="264"/>
      <c r="Q101" s="71"/>
      <c r="T101" s="163">
        <f>J101</f>
        <v>1500000</v>
      </c>
    </row>
    <row r="102" spans="2:20" ht="27.75" customHeight="1" x14ac:dyDescent="0.25">
      <c r="B102" s="137" t="s">
        <v>240</v>
      </c>
      <c r="C102" s="176">
        <v>42767</v>
      </c>
      <c r="D102" s="135" t="s">
        <v>310</v>
      </c>
      <c r="E102" s="160" t="s">
        <v>286</v>
      </c>
      <c r="F102" s="170">
        <v>5250000</v>
      </c>
      <c r="G102" s="170">
        <f>'PB CCDC T2.17 '!G102+J102</f>
        <v>437500</v>
      </c>
      <c r="H102" s="171">
        <f t="shared" si="20"/>
        <v>4812500</v>
      </c>
      <c r="I102" s="242">
        <v>24</v>
      </c>
      <c r="J102" s="166">
        <v>218750</v>
      </c>
      <c r="K102" s="156">
        <v>6273</v>
      </c>
      <c r="L102" s="143"/>
      <c r="M102" s="264">
        <f>J102</f>
        <v>218750</v>
      </c>
      <c r="N102" s="264"/>
      <c r="O102" s="264"/>
      <c r="P102" s="264">
        <f>J102</f>
        <v>218750</v>
      </c>
      <c r="Q102" s="71">
        <f>J102</f>
        <v>218750</v>
      </c>
    </row>
    <row r="103" spans="2:20" ht="27.75" customHeight="1" x14ac:dyDescent="0.25">
      <c r="B103" s="137" t="s">
        <v>241</v>
      </c>
      <c r="C103" s="176" t="s">
        <v>319</v>
      </c>
      <c r="D103" s="135" t="s">
        <v>468</v>
      </c>
      <c r="E103" s="160" t="s">
        <v>316</v>
      </c>
      <c r="F103" s="170">
        <v>25000000</v>
      </c>
      <c r="G103" s="170">
        <f>'PB CCDC T2.17 '!G103+J103</f>
        <v>694444</v>
      </c>
      <c r="H103" s="171">
        <f t="shared" si="20"/>
        <v>24305556</v>
      </c>
      <c r="I103" s="242">
        <v>36</v>
      </c>
      <c r="J103" s="166">
        <v>694444</v>
      </c>
      <c r="K103" s="156">
        <v>6273</v>
      </c>
      <c r="L103" s="143"/>
      <c r="M103" s="264">
        <f t="shared" ref="M103:M105" si="29">J103</f>
        <v>694444</v>
      </c>
      <c r="N103" s="264"/>
      <c r="O103" s="264"/>
      <c r="P103" s="264">
        <f t="shared" ref="P103:P105" si="30">J103</f>
        <v>694444</v>
      </c>
      <c r="Q103" s="71">
        <f t="shared" ref="Q103:Q105" si="31">J103</f>
        <v>694444</v>
      </c>
    </row>
    <row r="104" spans="2:20" ht="27.75" customHeight="1" x14ac:dyDescent="0.25">
      <c r="B104" s="137" t="s">
        <v>242</v>
      </c>
      <c r="C104" s="176" t="s">
        <v>319</v>
      </c>
      <c r="D104" s="135" t="s">
        <v>470</v>
      </c>
      <c r="E104" s="160" t="s">
        <v>317</v>
      </c>
      <c r="F104" s="170">
        <v>2800000</v>
      </c>
      <c r="G104" s="170">
        <f>'PB CCDC T2.17 '!G104+J104</f>
        <v>116667</v>
      </c>
      <c r="H104" s="171">
        <f t="shared" si="20"/>
        <v>2683333</v>
      </c>
      <c r="I104" s="242">
        <v>24</v>
      </c>
      <c r="J104" s="166">
        <v>116667</v>
      </c>
      <c r="K104" s="156">
        <v>6273</v>
      </c>
      <c r="L104" s="143"/>
      <c r="M104" s="264">
        <f t="shared" si="29"/>
        <v>116667</v>
      </c>
      <c r="N104" s="264"/>
      <c r="O104" s="264"/>
      <c r="P104" s="264">
        <f t="shared" si="30"/>
        <v>116667</v>
      </c>
      <c r="Q104" s="71">
        <f t="shared" si="31"/>
        <v>116667</v>
      </c>
    </row>
    <row r="105" spans="2:20" ht="27.75" customHeight="1" x14ac:dyDescent="0.25">
      <c r="B105" s="137" t="s">
        <v>243</v>
      </c>
      <c r="C105" s="176" t="s">
        <v>319</v>
      </c>
      <c r="D105" s="135" t="s">
        <v>469</v>
      </c>
      <c r="E105" s="160" t="s">
        <v>318</v>
      </c>
      <c r="F105" s="170">
        <v>2200000</v>
      </c>
      <c r="G105" s="170">
        <f>'PB CCDC T2.17 '!G105+J105</f>
        <v>91667</v>
      </c>
      <c r="H105" s="171">
        <f>F105-G105</f>
        <v>2108333</v>
      </c>
      <c r="I105" s="242">
        <v>24</v>
      </c>
      <c r="J105" s="166">
        <v>91667</v>
      </c>
      <c r="K105" s="156">
        <v>6273</v>
      </c>
      <c r="L105" s="143"/>
      <c r="M105" s="264">
        <f t="shared" si="29"/>
        <v>91667</v>
      </c>
      <c r="N105" s="264"/>
      <c r="O105" s="264"/>
      <c r="P105" s="264">
        <f t="shared" si="30"/>
        <v>91667</v>
      </c>
      <c r="Q105" s="71">
        <f t="shared" si="31"/>
        <v>91667</v>
      </c>
    </row>
    <row r="106" spans="2:20" s="17" customFormat="1" ht="27.75" hidden="1" customHeight="1" x14ac:dyDescent="0.25">
      <c r="B106" s="137"/>
      <c r="C106" s="176"/>
      <c r="D106" s="135"/>
      <c r="E106" s="160"/>
      <c r="F106" s="170"/>
      <c r="G106" s="172">
        <f>'PB CCDC T1.17'!G106+'PB CCDC T3.17 '!J106</f>
        <v>0</v>
      </c>
      <c r="H106" s="171"/>
      <c r="I106" s="152"/>
      <c r="J106" s="165"/>
      <c r="K106" s="143"/>
      <c r="L106" s="143"/>
      <c r="M106" s="264"/>
      <c r="N106" s="264"/>
      <c r="O106" s="264"/>
      <c r="P106" s="264"/>
      <c r="Q106" s="184"/>
    </row>
    <row r="107" spans="2:20" s="17" customFormat="1" ht="27.75" hidden="1" customHeight="1" x14ac:dyDescent="0.25">
      <c r="B107" s="137"/>
      <c r="C107" s="176"/>
      <c r="D107" s="135"/>
      <c r="E107" s="160"/>
      <c r="F107" s="170"/>
      <c r="G107" s="172">
        <f>'PB CCDC T1.17'!G107+'PB CCDC T3.17 '!J107</f>
        <v>0</v>
      </c>
      <c r="H107" s="171"/>
      <c r="I107" s="152"/>
      <c r="J107" s="165"/>
      <c r="K107" s="143"/>
      <c r="L107" s="143"/>
      <c r="M107" s="264"/>
      <c r="N107" s="264"/>
      <c r="O107" s="264"/>
      <c r="P107" s="264"/>
      <c r="Q107" s="184"/>
    </row>
    <row r="108" spans="2:20" s="17" customFormat="1" ht="27.75" hidden="1" customHeight="1" x14ac:dyDescent="0.25">
      <c r="B108" s="137"/>
      <c r="C108" s="176"/>
      <c r="D108" s="135"/>
      <c r="E108" s="160"/>
      <c r="F108" s="170"/>
      <c r="G108" s="172">
        <f>'PB CCDC T1.17'!G108+'PB CCDC T3.17 '!J108</f>
        <v>0</v>
      </c>
      <c r="H108" s="171"/>
      <c r="I108" s="152"/>
      <c r="J108" s="165"/>
      <c r="K108" s="143"/>
      <c r="L108" s="143"/>
      <c r="M108" s="264"/>
      <c r="N108" s="264"/>
      <c r="O108" s="264"/>
      <c r="P108" s="264"/>
      <c r="Q108" s="184"/>
    </row>
    <row r="109" spans="2:20" s="17" customFormat="1" ht="27.75" hidden="1" customHeight="1" x14ac:dyDescent="0.25">
      <c r="B109" s="137"/>
      <c r="C109" s="176"/>
      <c r="D109" s="135"/>
      <c r="E109" s="160"/>
      <c r="F109" s="170"/>
      <c r="G109" s="172">
        <f>'PB CCDC T1.17'!G109+'PB CCDC T3.17 '!J109</f>
        <v>0</v>
      </c>
      <c r="H109" s="171"/>
      <c r="I109" s="152"/>
      <c r="J109" s="165"/>
      <c r="K109" s="143"/>
      <c r="L109" s="143"/>
      <c r="M109" s="264"/>
      <c r="N109" s="264"/>
      <c r="O109" s="264"/>
      <c r="P109" s="264"/>
      <c r="Q109" s="184"/>
    </row>
    <row r="110" spans="2:20" s="17" customFormat="1" ht="27.75" hidden="1" customHeight="1" x14ac:dyDescent="0.25">
      <c r="B110" s="137"/>
      <c r="C110" s="176"/>
      <c r="D110" s="135"/>
      <c r="E110" s="160"/>
      <c r="F110" s="170"/>
      <c r="G110" s="172">
        <f>'PB CCDC T1.17'!G136+'PB CCDC T3.17 '!J110</f>
        <v>0</v>
      </c>
      <c r="H110" s="171"/>
      <c r="I110" s="152"/>
      <c r="J110" s="165"/>
      <c r="K110" s="143"/>
      <c r="L110" s="143"/>
      <c r="M110" s="264"/>
      <c r="N110" s="264"/>
      <c r="O110" s="264"/>
      <c r="P110" s="264"/>
      <c r="Q110" s="184"/>
    </row>
    <row r="111" spans="2:20" s="17" customFormat="1" ht="27.75" hidden="1" customHeight="1" x14ac:dyDescent="0.25">
      <c r="B111" s="137"/>
      <c r="C111" s="176"/>
      <c r="D111" s="135"/>
      <c r="E111" s="160"/>
      <c r="F111" s="170"/>
      <c r="G111" s="172">
        <f>'PB CCDC T1.17'!G137+'PB CCDC T3.17 '!J111</f>
        <v>0</v>
      </c>
      <c r="H111" s="171"/>
      <c r="I111" s="152"/>
      <c r="J111" s="165"/>
      <c r="K111" s="143"/>
      <c r="L111" s="143"/>
      <c r="M111" s="264"/>
      <c r="N111" s="264"/>
      <c r="O111" s="264"/>
      <c r="P111" s="264"/>
      <c r="Q111" s="184"/>
    </row>
    <row r="112" spans="2:20" s="17" customFormat="1" ht="27.75" hidden="1" customHeight="1" x14ac:dyDescent="0.25">
      <c r="B112" s="137"/>
      <c r="C112" s="176"/>
      <c r="D112" s="135"/>
      <c r="E112" s="160"/>
      <c r="F112" s="170"/>
      <c r="G112" s="172">
        <f>'PB CCDC T1.17'!G138+'PB CCDC T3.17 '!J112</f>
        <v>0</v>
      </c>
      <c r="H112" s="171"/>
      <c r="I112" s="152"/>
      <c r="J112" s="165"/>
      <c r="K112" s="143"/>
      <c r="L112" s="143"/>
      <c r="M112" s="264"/>
      <c r="N112" s="264"/>
      <c r="O112" s="264"/>
      <c r="P112" s="264"/>
      <c r="Q112" s="184"/>
    </row>
    <row r="113" spans="2:19" s="17" customFormat="1" ht="27.75" hidden="1" customHeight="1" x14ac:dyDescent="0.25">
      <c r="B113" s="137"/>
      <c r="C113" s="176"/>
      <c r="D113" s="135"/>
      <c r="E113" s="160"/>
      <c r="F113" s="170"/>
      <c r="G113" s="172">
        <f>'PB CCDC T1.17'!G139+'PB CCDC T3.17 '!J113</f>
        <v>0</v>
      </c>
      <c r="H113" s="171"/>
      <c r="I113" s="152"/>
      <c r="J113" s="165"/>
      <c r="K113" s="143"/>
      <c r="L113" s="143"/>
      <c r="M113" s="264"/>
      <c r="N113" s="264"/>
      <c r="O113" s="264"/>
      <c r="P113" s="264"/>
      <c r="Q113" s="184"/>
    </row>
    <row r="114" spans="2:19" s="17" customFormat="1" ht="27.75" hidden="1" customHeight="1" x14ac:dyDescent="0.25">
      <c r="B114" s="137"/>
      <c r="C114" s="176"/>
      <c r="D114" s="135"/>
      <c r="E114" s="160"/>
      <c r="F114" s="170"/>
      <c r="G114" s="172">
        <f>'PB CCDC T1.17'!G140+'PB CCDC T3.17 '!J114</f>
        <v>0</v>
      </c>
      <c r="H114" s="171"/>
      <c r="I114" s="152"/>
      <c r="J114" s="165"/>
      <c r="K114" s="143"/>
      <c r="L114" s="143"/>
      <c r="M114" s="264"/>
      <c r="N114" s="264"/>
      <c r="O114" s="264"/>
      <c r="P114" s="264"/>
      <c r="Q114" s="184"/>
    </row>
    <row r="115" spans="2:19" ht="33" customHeight="1" x14ac:dyDescent="0.25">
      <c r="B115" s="207"/>
      <c r="C115" s="465" t="s">
        <v>472</v>
      </c>
      <c r="D115" s="466"/>
      <c r="E115" s="467"/>
      <c r="F115" s="173">
        <f>SUM(F13:F114)</f>
        <v>935122509</v>
      </c>
      <c r="G115" s="173">
        <f>SUM(G13:G114)</f>
        <v>415294226</v>
      </c>
      <c r="H115" s="173">
        <f t="shared" ref="H115:J115" si="32">SUM(H13:H114)</f>
        <v>519828283</v>
      </c>
      <c r="I115" s="173"/>
      <c r="J115" s="173">
        <f t="shared" si="32"/>
        <v>45652611</v>
      </c>
      <c r="K115" s="173"/>
      <c r="L115" s="174"/>
      <c r="M115" s="268"/>
      <c r="N115" s="268"/>
      <c r="O115" s="268"/>
      <c r="P115" s="268"/>
    </row>
    <row r="117" spans="2:19" x14ac:dyDescent="0.25">
      <c r="I117" s="459" t="s">
        <v>485</v>
      </c>
      <c r="J117" s="459"/>
      <c r="K117" s="459"/>
      <c r="L117" s="459"/>
      <c r="M117" s="253"/>
      <c r="N117" s="253"/>
      <c r="O117" s="253"/>
      <c r="P117" s="253"/>
    </row>
    <row r="118" spans="2:19" s="130" customFormat="1" x14ac:dyDescent="0.25">
      <c r="C118" s="252" t="s">
        <v>465</v>
      </c>
      <c r="D118" s="252"/>
      <c r="E118" s="460" t="s">
        <v>466</v>
      </c>
      <c r="F118" s="460"/>
      <c r="G118" s="460"/>
      <c r="H118" s="460"/>
      <c r="I118" s="460" t="s">
        <v>467</v>
      </c>
      <c r="J118" s="460"/>
      <c r="K118" s="460"/>
      <c r="L118" s="460"/>
      <c r="M118" s="254"/>
      <c r="N118" s="254"/>
      <c r="O118" s="254"/>
      <c r="P118" s="254"/>
      <c r="Q118" s="1"/>
      <c r="R118" s="1"/>
      <c r="S118" s="1"/>
    </row>
    <row r="119" spans="2:19" s="130" customFormat="1" x14ac:dyDescent="0.25"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4"/>
      <c r="N119" s="254"/>
      <c r="O119" s="254"/>
      <c r="P119" s="254"/>
      <c r="Q119" s="1"/>
      <c r="R119" s="1"/>
      <c r="S119" s="1"/>
    </row>
    <row r="120" spans="2:19" x14ac:dyDescent="0.25">
      <c r="C120" s="251"/>
      <c r="D120" s="251"/>
      <c r="E120" s="213"/>
      <c r="F120" s="247"/>
      <c r="G120" s="247"/>
      <c r="H120" s="247"/>
      <c r="I120" s="251"/>
      <c r="J120" s="247"/>
    </row>
    <row r="121" spans="2:19" x14ac:dyDescent="0.25">
      <c r="C121" s="302"/>
      <c r="D121" s="302"/>
      <c r="E121" s="213"/>
      <c r="F121" s="247"/>
      <c r="G121" s="247"/>
      <c r="H121" s="247"/>
      <c r="I121" s="302"/>
      <c r="J121" s="247"/>
    </row>
    <row r="122" spans="2:19" x14ac:dyDescent="0.25">
      <c r="C122" s="302"/>
      <c r="D122" s="302"/>
      <c r="E122" s="213"/>
      <c r="F122" s="247"/>
      <c r="G122" s="247"/>
      <c r="H122" s="247"/>
      <c r="I122" s="302"/>
      <c r="J122" s="247"/>
    </row>
    <row r="123" spans="2:19" x14ac:dyDescent="0.25">
      <c r="C123" s="251"/>
      <c r="D123" s="251"/>
      <c r="E123" s="213"/>
      <c r="F123" s="247"/>
      <c r="G123" s="247"/>
      <c r="H123" s="247"/>
      <c r="I123" s="247"/>
      <c r="J123" s="247"/>
    </row>
    <row r="124" spans="2:19" x14ac:dyDescent="0.25">
      <c r="C124" s="251"/>
      <c r="D124" s="251"/>
      <c r="E124" s="213"/>
      <c r="F124" s="247"/>
      <c r="G124" s="247"/>
      <c r="H124" s="247"/>
      <c r="I124" s="251"/>
      <c r="J124" s="247"/>
    </row>
    <row r="125" spans="2:19" x14ac:dyDescent="0.25">
      <c r="C125" s="251"/>
      <c r="D125" s="251"/>
      <c r="E125" s="213"/>
      <c r="F125" s="247"/>
      <c r="G125" s="247"/>
      <c r="H125" s="247"/>
      <c r="I125" s="251"/>
      <c r="J125" s="247"/>
    </row>
    <row r="126" spans="2:19" s="130" customFormat="1" x14ac:dyDescent="0.25">
      <c r="C126" s="252" t="s">
        <v>281</v>
      </c>
      <c r="D126" s="252"/>
      <c r="E126" s="460" t="s">
        <v>282</v>
      </c>
      <c r="F126" s="460"/>
      <c r="G126" s="460"/>
      <c r="H126" s="460"/>
      <c r="I126" s="460" t="s">
        <v>291</v>
      </c>
      <c r="J126" s="460"/>
      <c r="K126" s="460"/>
      <c r="L126" s="460"/>
      <c r="M126" s="254"/>
      <c r="N126" s="254"/>
      <c r="O126" s="254"/>
      <c r="P126" s="254"/>
    </row>
  </sheetData>
  <mergeCells count="8">
    <mergeCell ref="E126:H126"/>
    <mergeCell ref="I126:L126"/>
    <mergeCell ref="A9:L9"/>
    <mergeCell ref="A10:L10"/>
    <mergeCell ref="C115:E115"/>
    <mergeCell ref="I117:L117"/>
    <mergeCell ref="E118:H118"/>
    <mergeCell ref="I118:L118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1"/>
  <sheetViews>
    <sheetView view="pageBreakPreview" topLeftCell="B1" zoomScale="85" zoomScaleSheetLayoutView="85" workbookViewId="0">
      <selection activeCell="B116" sqref="A116:XFD11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4.5703125" style="163" customWidth="1"/>
    <col min="9" max="9" width="11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21" style="157" customWidth="1"/>
    <col min="14" max="14" width="24.140625" style="157" customWidth="1"/>
    <col min="15" max="15" width="14" style="157" customWidth="1"/>
    <col min="16" max="16" width="16.28515625" style="157" customWidth="1"/>
    <col min="17" max="19" width="12.7109375" style="1" customWidth="1"/>
    <col min="20" max="20" width="14.85546875" style="1" customWidth="1"/>
    <col min="21" max="21" width="15.710937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311">
        <v>14762526</v>
      </c>
      <c r="M1" s="288"/>
      <c r="N1" s="262"/>
      <c r="O1" s="262"/>
      <c r="P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298">
        <v>5728054.708333333</v>
      </c>
      <c r="M2" s="289"/>
      <c r="N2" s="263"/>
      <c r="O2" s="263"/>
      <c r="P2" s="263"/>
    </row>
    <row r="3" spans="1:21" ht="20.25" customHeight="1" x14ac:dyDescent="0.25">
      <c r="B3" s="5"/>
      <c r="C3" s="5"/>
      <c r="D3" s="5"/>
      <c r="K3" s="129" t="s">
        <v>479</v>
      </c>
      <c r="L3" s="298">
        <v>3044421</v>
      </c>
      <c r="M3" s="263"/>
      <c r="N3" s="263"/>
      <c r="O3" s="263"/>
      <c r="P3" s="263"/>
    </row>
    <row r="4" spans="1:21" ht="20.25" customHeight="1" x14ac:dyDescent="0.25">
      <c r="B4" s="5"/>
      <c r="C4" s="5"/>
      <c r="D4" s="5"/>
      <c r="K4" s="129" t="s">
        <v>480</v>
      </c>
      <c r="L4" s="298">
        <v>12300000</v>
      </c>
      <c r="M4" s="263"/>
      <c r="N4" s="263"/>
      <c r="O4" s="263"/>
      <c r="P4" s="263"/>
    </row>
    <row r="5" spans="1:21" ht="20.25" customHeight="1" x14ac:dyDescent="0.25">
      <c r="B5" s="5"/>
      <c r="C5" s="5"/>
      <c r="D5" s="5"/>
      <c r="K5" s="129" t="s">
        <v>481</v>
      </c>
      <c r="L5" s="298">
        <v>8666666</v>
      </c>
      <c r="M5" s="263"/>
      <c r="N5" s="263"/>
      <c r="O5" s="263"/>
      <c r="P5" s="263"/>
    </row>
    <row r="6" spans="1:21" ht="20.25" customHeight="1" x14ac:dyDescent="0.25">
      <c r="B6" s="5"/>
      <c r="C6" s="5"/>
      <c r="D6" s="5"/>
      <c r="K6" s="129" t="s">
        <v>482</v>
      </c>
      <c r="L6" s="287">
        <v>25539776.708333332</v>
      </c>
      <c r="M6" s="262">
        <f>SUM(L1:L5)</f>
        <v>44501667.708333328</v>
      </c>
      <c r="N6" s="262"/>
      <c r="O6" s="262"/>
      <c r="P6" s="262"/>
    </row>
    <row r="7" spans="1:21" ht="20.25" customHeight="1" x14ac:dyDescent="0.25">
      <c r="K7" s="78" t="s">
        <v>483</v>
      </c>
      <c r="L7" s="292">
        <v>18961891</v>
      </c>
      <c r="M7" s="262">
        <f>SUM(L6:L7)</f>
        <v>44501667.708333328</v>
      </c>
      <c r="N7" s="262"/>
      <c r="O7" s="262"/>
      <c r="P7" s="262">
        <f>L7+L6</f>
        <v>44501667.708333328</v>
      </c>
      <c r="T7" s="163">
        <f>L7+L6</f>
        <v>44501667.708333328</v>
      </c>
    </row>
    <row r="8" spans="1:21" ht="20.25" customHeight="1" x14ac:dyDescent="0.25">
      <c r="M8" s="157">
        <f>J110</f>
        <v>44501667.708333336</v>
      </c>
      <c r="P8" s="157">
        <f>O12+P12</f>
        <v>44485948</v>
      </c>
      <c r="Q8" s="159"/>
      <c r="R8" s="159"/>
      <c r="S8" s="130" t="s">
        <v>426</v>
      </c>
      <c r="T8" s="193">
        <f>Q12+R12+S12+T12+U12</f>
        <v>44410948</v>
      </c>
    </row>
    <row r="9" spans="1:21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282">
        <f>L1-M12</f>
        <v>1437970</v>
      </c>
      <c r="N9" s="283">
        <f>L2-N12</f>
        <v>0</v>
      </c>
      <c r="O9" s="258"/>
      <c r="P9" s="258"/>
      <c r="Q9" s="159"/>
      <c r="R9" s="159"/>
      <c r="S9" s="130"/>
      <c r="T9" s="193">
        <f>T8-J110</f>
        <v>-90719.708333335817</v>
      </c>
    </row>
    <row r="10" spans="1:21" ht="22.5" x14ac:dyDescent="0.25">
      <c r="A10" s="468" t="s">
        <v>491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258"/>
      <c r="N10" s="258"/>
      <c r="O10" s="191">
        <v>2422</v>
      </c>
      <c r="P10" s="191">
        <v>2421</v>
      </c>
      <c r="Q10" s="158">
        <v>6273</v>
      </c>
      <c r="R10" s="158">
        <v>6423</v>
      </c>
      <c r="S10" s="3">
        <v>2412</v>
      </c>
      <c r="T10" s="3">
        <v>6277</v>
      </c>
    </row>
    <row r="11" spans="1:21" ht="24.75" customHeight="1" x14ac:dyDescent="0.25">
      <c r="M11" s="157" t="s">
        <v>487</v>
      </c>
      <c r="N11" s="157" t="s">
        <v>486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9">
        <f t="shared" ref="M12:U12" si="0">SUM(M13:M110)</f>
        <v>13324556</v>
      </c>
      <c r="N12" s="199">
        <f>SUM(N13:N110)</f>
        <v>5728054.708333333</v>
      </c>
      <c r="O12" s="199">
        <f t="shared" si="0"/>
        <v>25524057</v>
      </c>
      <c r="P12" s="199">
        <f t="shared" si="0"/>
        <v>18961891</v>
      </c>
      <c r="Q12" s="199">
        <f t="shared" si="0"/>
        <v>14762526</v>
      </c>
      <c r="R12" s="199">
        <f t="shared" si="0"/>
        <v>5637335</v>
      </c>
      <c r="S12" s="199">
        <f t="shared" si="0"/>
        <v>3044421</v>
      </c>
      <c r="T12" s="199">
        <f t="shared" si="0"/>
        <v>8666666</v>
      </c>
      <c r="U12" s="199">
        <f t="shared" si="0"/>
        <v>12300000</v>
      </c>
    </row>
    <row r="13" spans="1:21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T3.17 '!G13+J13</f>
        <v>3434336</v>
      </c>
      <c r="H13" s="169">
        <f>F13-G13</f>
        <v>4292936</v>
      </c>
      <c r="I13" s="270">
        <v>36</v>
      </c>
      <c r="J13" s="271">
        <v>214646</v>
      </c>
      <c r="K13" s="181">
        <v>6273</v>
      </c>
      <c r="L13" s="142"/>
      <c r="M13" s="264">
        <f>J13</f>
        <v>214646</v>
      </c>
      <c r="N13" s="264"/>
      <c r="O13" s="264"/>
      <c r="P13" s="264">
        <f>J13</f>
        <v>214646</v>
      </c>
      <c r="Q13" s="198">
        <f>J13</f>
        <v>214646</v>
      </c>
      <c r="R13" s="185"/>
      <c r="S13" s="185"/>
    </row>
    <row r="14" spans="1:21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T3.17 '!G14+J14</f>
        <v>6666672</v>
      </c>
      <c r="H14" s="171">
        <f>F14-G14</f>
        <v>8333328</v>
      </c>
      <c r="I14" s="182">
        <v>36</v>
      </c>
      <c r="J14" s="179">
        <v>416667</v>
      </c>
      <c r="K14" s="156">
        <v>6273</v>
      </c>
      <c r="L14" s="143"/>
      <c r="M14" s="264">
        <f t="shared" ref="M14:M28" si="1">J14</f>
        <v>416667</v>
      </c>
      <c r="N14" s="264"/>
      <c r="O14" s="264"/>
      <c r="P14" s="264">
        <f t="shared" ref="P14:P46" si="2">J14</f>
        <v>416667</v>
      </c>
      <c r="Q14" s="198">
        <f t="shared" ref="Q14:Q34" si="3">J14</f>
        <v>416667</v>
      </c>
      <c r="R14" s="185"/>
      <c r="S14" s="185"/>
    </row>
    <row r="15" spans="1:21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T3.17 '!G15+J15</f>
        <v>5050512</v>
      </c>
      <c r="H15" s="171">
        <f t="shared" ref="H15:H74" si="4">F15-G15</f>
        <v>6313124</v>
      </c>
      <c r="I15" s="182">
        <v>36</v>
      </c>
      <c r="J15" s="179">
        <v>315657</v>
      </c>
      <c r="K15" s="156">
        <v>6273</v>
      </c>
      <c r="L15" s="143"/>
      <c r="M15" s="264">
        <f t="shared" si="1"/>
        <v>315657</v>
      </c>
      <c r="N15" s="264"/>
      <c r="O15" s="264"/>
      <c r="P15" s="264">
        <f t="shared" si="2"/>
        <v>315657</v>
      </c>
      <c r="Q15" s="198">
        <f t="shared" si="3"/>
        <v>315657</v>
      </c>
      <c r="R15" s="185"/>
      <c r="S15" s="185"/>
    </row>
    <row r="16" spans="1:21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T3.17 '!G16+J16</f>
        <v>3111104</v>
      </c>
      <c r="H16" s="171">
        <f t="shared" si="4"/>
        <v>3888896</v>
      </c>
      <c r="I16" s="182">
        <v>36</v>
      </c>
      <c r="J16" s="179">
        <v>194444</v>
      </c>
      <c r="K16" s="156">
        <v>6273</v>
      </c>
      <c r="L16" s="143"/>
      <c r="M16" s="264">
        <f t="shared" si="1"/>
        <v>194444</v>
      </c>
      <c r="N16" s="264"/>
      <c r="O16" s="264"/>
      <c r="P16" s="264">
        <f t="shared" si="2"/>
        <v>194444</v>
      </c>
      <c r="Q16" s="198">
        <f t="shared" si="3"/>
        <v>194444</v>
      </c>
      <c r="R16" s="185"/>
      <c r="S16" s="185"/>
    </row>
    <row r="17" spans="1:19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T3.17 '!G17+J17</f>
        <v>2666672</v>
      </c>
      <c r="H17" s="171">
        <f t="shared" si="4"/>
        <v>3333328</v>
      </c>
      <c r="I17" s="182">
        <v>36</v>
      </c>
      <c r="J17" s="179">
        <v>166667</v>
      </c>
      <c r="K17" s="156">
        <v>6273</v>
      </c>
      <c r="L17" s="143"/>
      <c r="M17" s="264">
        <f t="shared" si="1"/>
        <v>166667</v>
      </c>
      <c r="N17" s="264"/>
      <c r="O17" s="264"/>
      <c r="P17" s="264">
        <f t="shared" si="2"/>
        <v>166667</v>
      </c>
      <c r="Q17" s="198">
        <f t="shared" si="3"/>
        <v>166667</v>
      </c>
      <c r="R17" s="185"/>
      <c r="S17" s="185"/>
    </row>
    <row r="18" spans="1:19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T3.17 '!G18+J18</f>
        <v>3232320</v>
      </c>
      <c r="H18" s="171">
        <f t="shared" si="4"/>
        <v>4040407</v>
      </c>
      <c r="I18" s="182">
        <v>36</v>
      </c>
      <c r="J18" s="179">
        <v>202020</v>
      </c>
      <c r="K18" s="156">
        <v>6273</v>
      </c>
      <c r="L18" s="143"/>
      <c r="M18" s="264">
        <f t="shared" si="1"/>
        <v>202020</v>
      </c>
      <c r="N18" s="264"/>
      <c r="O18" s="264"/>
      <c r="P18" s="264">
        <f t="shared" si="2"/>
        <v>202020</v>
      </c>
      <c r="Q18" s="198">
        <f t="shared" si="3"/>
        <v>202020</v>
      </c>
      <c r="R18" s="185"/>
      <c r="S18" s="185"/>
    </row>
    <row r="19" spans="1:19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T3.17 '!G19+J19</f>
        <v>3632320</v>
      </c>
      <c r="H19" s="171">
        <f t="shared" si="4"/>
        <v>4540407</v>
      </c>
      <c r="I19" s="182">
        <v>36</v>
      </c>
      <c r="J19" s="179">
        <v>227020</v>
      </c>
      <c r="K19" s="156">
        <v>6273</v>
      </c>
      <c r="L19" s="143"/>
      <c r="M19" s="264">
        <f t="shared" si="1"/>
        <v>227020</v>
      </c>
      <c r="N19" s="264"/>
      <c r="O19" s="264"/>
      <c r="P19" s="264">
        <f t="shared" si="2"/>
        <v>227020</v>
      </c>
      <c r="Q19" s="198">
        <f t="shared" si="3"/>
        <v>227020</v>
      </c>
      <c r="R19" s="185"/>
      <c r="S19" s="185"/>
    </row>
    <row r="20" spans="1:19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T3.17 '!G20+J20</f>
        <v>1050512</v>
      </c>
      <c r="H20" s="171">
        <f t="shared" si="4"/>
        <v>1313124</v>
      </c>
      <c r="I20" s="182">
        <v>36</v>
      </c>
      <c r="J20" s="179">
        <v>65657</v>
      </c>
      <c r="K20" s="156">
        <v>6273</v>
      </c>
      <c r="L20" s="143"/>
      <c r="M20" s="264">
        <f t="shared" si="1"/>
        <v>65657</v>
      </c>
      <c r="N20" s="264"/>
      <c r="O20" s="264"/>
      <c r="P20" s="264">
        <f t="shared" si="2"/>
        <v>65657</v>
      </c>
      <c r="Q20" s="198">
        <f t="shared" si="3"/>
        <v>65657</v>
      </c>
      <c r="R20" s="185"/>
      <c r="S20" s="185"/>
    </row>
    <row r="21" spans="1:19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T3.17 '!G21+J21</f>
        <v>11333280</v>
      </c>
      <c r="H21" s="171">
        <f t="shared" si="4"/>
        <v>14166720</v>
      </c>
      <c r="I21" s="182">
        <v>36</v>
      </c>
      <c r="J21" s="179">
        <v>708330</v>
      </c>
      <c r="K21" s="156">
        <v>6273</v>
      </c>
      <c r="L21" s="143"/>
      <c r="M21" s="264">
        <f t="shared" si="1"/>
        <v>708330</v>
      </c>
      <c r="N21" s="264"/>
      <c r="O21" s="264"/>
      <c r="P21" s="264">
        <f t="shared" si="2"/>
        <v>708330</v>
      </c>
      <c r="Q21" s="198">
        <f t="shared" si="3"/>
        <v>708330</v>
      </c>
      <c r="R21" s="185"/>
      <c r="S21" s="185"/>
    </row>
    <row r="22" spans="1:19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T3.17 '!G22+J22</f>
        <v>1244448</v>
      </c>
      <c r="H22" s="171">
        <f t="shared" si="4"/>
        <v>1555552</v>
      </c>
      <c r="I22" s="182">
        <v>36</v>
      </c>
      <c r="J22" s="179">
        <v>77778</v>
      </c>
      <c r="K22" s="156">
        <v>6273</v>
      </c>
      <c r="L22" s="143"/>
      <c r="M22" s="264">
        <f t="shared" si="1"/>
        <v>77778</v>
      </c>
      <c r="N22" s="264"/>
      <c r="O22" s="264"/>
      <c r="P22" s="264">
        <f t="shared" si="2"/>
        <v>77778</v>
      </c>
      <c r="Q22" s="198">
        <f t="shared" si="3"/>
        <v>77778</v>
      </c>
      <c r="R22" s="185"/>
      <c r="S22" s="185"/>
    </row>
    <row r="23" spans="1:19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T3.17 '!G23+J23</f>
        <v>6000000</v>
      </c>
      <c r="H23" s="171">
        <f t="shared" si="4"/>
        <v>7500000</v>
      </c>
      <c r="I23" s="182">
        <v>36</v>
      </c>
      <c r="J23" s="179">
        <v>375000</v>
      </c>
      <c r="K23" s="156">
        <v>6273</v>
      </c>
      <c r="L23" s="143"/>
      <c r="M23" s="264">
        <f t="shared" si="1"/>
        <v>375000</v>
      </c>
      <c r="N23" s="264"/>
      <c r="O23" s="264"/>
      <c r="P23" s="264">
        <f t="shared" si="2"/>
        <v>375000</v>
      </c>
      <c r="Q23" s="198">
        <f t="shared" si="3"/>
        <v>375000</v>
      </c>
      <c r="R23" s="185"/>
      <c r="S23" s="185"/>
    </row>
    <row r="24" spans="1:19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T3.17 '!G24+J24</f>
        <v>2444448</v>
      </c>
      <c r="H24" s="171">
        <f t="shared" si="4"/>
        <v>3055552</v>
      </c>
      <c r="I24" s="182">
        <v>36</v>
      </c>
      <c r="J24" s="179">
        <v>152778</v>
      </c>
      <c r="K24" s="156">
        <v>6273</v>
      </c>
      <c r="L24" s="143"/>
      <c r="M24" s="264">
        <f t="shared" si="1"/>
        <v>152778</v>
      </c>
      <c r="N24" s="264"/>
      <c r="O24" s="264"/>
      <c r="P24" s="264">
        <f t="shared" si="2"/>
        <v>152778</v>
      </c>
      <c r="Q24" s="198">
        <f t="shared" si="3"/>
        <v>152778</v>
      </c>
      <c r="R24" s="185"/>
      <c r="S24" s="185"/>
    </row>
    <row r="25" spans="1:19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T3.17 '!G25+J25</f>
        <v>3066672</v>
      </c>
      <c r="H25" s="171">
        <f t="shared" si="4"/>
        <v>1533328</v>
      </c>
      <c r="I25" s="182">
        <v>24</v>
      </c>
      <c r="J25" s="179">
        <v>191667</v>
      </c>
      <c r="K25" s="156">
        <v>6273</v>
      </c>
      <c r="L25" s="143"/>
      <c r="M25" s="264">
        <f t="shared" si="1"/>
        <v>191667</v>
      </c>
      <c r="N25" s="264"/>
      <c r="O25" s="264"/>
      <c r="P25" s="264">
        <f t="shared" si="2"/>
        <v>191667</v>
      </c>
      <c r="Q25" s="198">
        <f t="shared" si="3"/>
        <v>191667</v>
      </c>
      <c r="R25" s="185"/>
      <c r="S25" s="185"/>
    </row>
    <row r="26" spans="1:19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T3.17 '!G26+J26</f>
        <v>1244448</v>
      </c>
      <c r="H26" s="171">
        <f t="shared" si="4"/>
        <v>1555552</v>
      </c>
      <c r="I26" s="182">
        <v>36</v>
      </c>
      <c r="J26" s="179">
        <v>77778</v>
      </c>
      <c r="K26" s="156">
        <v>6273</v>
      </c>
      <c r="L26" s="143"/>
      <c r="M26" s="264">
        <f t="shared" si="1"/>
        <v>77778</v>
      </c>
      <c r="N26" s="264"/>
      <c r="O26" s="264"/>
      <c r="P26" s="264">
        <f t="shared" si="2"/>
        <v>77778</v>
      </c>
      <c r="Q26" s="198">
        <f t="shared" si="3"/>
        <v>77778</v>
      </c>
      <c r="R26" s="185"/>
      <c r="S26" s="185"/>
    </row>
    <row r="27" spans="1:19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T3.17 '!G27+J27</f>
        <v>1058592</v>
      </c>
      <c r="H27" s="171">
        <f t="shared" si="4"/>
        <v>1323226</v>
      </c>
      <c r="I27" s="182">
        <v>36</v>
      </c>
      <c r="J27" s="179">
        <v>66162</v>
      </c>
      <c r="K27" s="156">
        <v>6273</v>
      </c>
      <c r="L27" s="143"/>
      <c r="M27" s="264">
        <f t="shared" si="1"/>
        <v>66162</v>
      </c>
      <c r="N27" s="264"/>
      <c r="O27" s="264"/>
      <c r="P27" s="264">
        <f t="shared" si="2"/>
        <v>66162</v>
      </c>
      <c r="Q27" s="198">
        <f t="shared" si="3"/>
        <v>66162</v>
      </c>
      <c r="R27" s="185"/>
      <c r="S27" s="185"/>
    </row>
    <row r="28" spans="1:19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T3.17 '!G28+J28</f>
        <v>4121216</v>
      </c>
      <c r="H28" s="171">
        <f t="shared" si="4"/>
        <v>5151511</v>
      </c>
      <c r="I28" s="182">
        <v>36</v>
      </c>
      <c r="J28" s="179">
        <v>257576</v>
      </c>
      <c r="K28" s="156">
        <v>6273</v>
      </c>
      <c r="L28" s="143"/>
      <c r="M28" s="264">
        <f t="shared" si="1"/>
        <v>257576</v>
      </c>
      <c r="N28" s="264"/>
      <c r="O28" s="264"/>
      <c r="P28" s="264">
        <f t="shared" si="2"/>
        <v>257576</v>
      </c>
      <c r="Q28" s="198">
        <f t="shared" si="3"/>
        <v>257576</v>
      </c>
      <c r="R28" s="185"/>
      <c r="S28" s="185"/>
    </row>
    <row r="29" spans="1:19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T3.17 '!G29+J29</f>
        <v>2945456</v>
      </c>
      <c r="H29" s="171">
        <f t="shared" si="4"/>
        <v>3681817</v>
      </c>
      <c r="I29" s="272">
        <v>36</v>
      </c>
      <c r="J29" s="273">
        <v>184091</v>
      </c>
      <c r="K29" s="274">
        <v>6423</v>
      </c>
      <c r="L29" s="143"/>
      <c r="M29" s="264"/>
      <c r="N29" s="264">
        <f>J29</f>
        <v>184091</v>
      </c>
      <c r="O29" s="264"/>
      <c r="P29" s="264">
        <f t="shared" si="2"/>
        <v>184091</v>
      </c>
      <c r="Q29" s="198"/>
      <c r="R29" s="198">
        <f>J29</f>
        <v>184091</v>
      </c>
      <c r="S29" s="185"/>
    </row>
    <row r="30" spans="1:19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T3.17 '!G30+J30</f>
        <v>1812128</v>
      </c>
      <c r="H30" s="171">
        <f t="shared" si="4"/>
        <v>906054</v>
      </c>
      <c r="I30" s="272">
        <v>24</v>
      </c>
      <c r="J30" s="273">
        <v>113258</v>
      </c>
      <c r="K30" s="274">
        <v>6423</v>
      </c>
      <c r="L30" s="143"/>
      <c r="M30" s="264"/>
      <c r="N30" s="264">
        <f t="shared" ref="N30:N33" si="5">J30</f>
        <v>113258</v>
      </c>
      <c r="O30" s="264"/>
      <c r="P30" s="264">
        <f t="shared" si="2"/>
        <v>113258</v>
      </c>
      <c r="Q30" s="198"/>
      <c r="R30" s="198">
        <f t="shared" ref="R30:R33" si="6">J30</f>
        <v>113258</v>
      </c>
      <c r="S30" s="185"/>
    </row>
    <row r="31" spans="1:19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T3.17 '!G31+J31</f>
        <v>6080816</v>
      </c>
      <c r="H31" s="171">
        <f t="shared" si="4"/>
        <v>7601002</v>
      </c>
      <c r="I31" s="272">
        <v>36</v>
      </c>
      <c r="J31" s="273">
        <v>380051</v>
      </c>
      <c r="K31" s="274">
        <v>6423</v>
      </c>
      <c r="L31" s="143"/>
      <c r="M31" s="264"/>
      <c r="N31" s="264">
        <f t="shared" si="5"/>
        <v>380051</v>
      </c>
      <c r="O31" s="264"/>
      <c r="P31" s="264">
        <f t="shared" si="2"/>
        <v>380051</v>
      </c>
      <c r="Q31" s="198"/>
      <c r="R31" s="198">
        <f t="shared" si="6"/>
        <v>380051</v>
      </c>
      <c r="S31" s="185"/>
    </row>
    <row r="32" spans="1:19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T3.17 '!G32+J32</f>
        <v>3333328</v>
      </c>
      <c r="H32" s="171">
        <f t="shared" si="4"/>
        <v>4166672</v>
      </c>
      <c r="I32" s="272">
        <v>36</v>
      </c>
      <c r="J32" s="273">
        <v>208333</v>
      </c>
      <c r="K32" s="274">
        <v>6423</v>
      </c>
      <c r="L32" s="143"/>
      <c r="M32" s="264"/>
      <c r="N32" s="264">
        <f t="shared" si="5"/>
        <v>208333</v>
      </c>
      <c r="O32" s="264"/>
      <c r="P32" s="264">
        <f t="shared" si="2"/>
        <v>208333</v>
      </c>
      <c r="Q32" s="198"/>
      <c r="R32" s="198">
        <f t="shared" si="6"/>
        <v>208333</v>
      </c>
      <c r="S32" s="185"/>
    </row>
    <row r="33" spans="1:19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T3.17 '!G33+J33</f>
        <v>4949488</v>
      </c>
      <c r="H33" s="171">
        <f t="shared" si="4"/>
        <v>6186876</v>
      </c>
      <c r="I33" s="272">
        <v>36</v>
      </c>
      <c r="J33" s="273">
        <v>309343</v>
      </c>
      <c r="K33" s="274">
        <v>6423</v>
      </c>
      <c r="L33" s="143"/>
      <c r="M33" s="264"/>
      <c r="N33" s="264">
        <f t="shared" si="5"/>
        <v>309343</v>
      </c>
      <c r="O33" s="264"/>
      <c r="P33" s="264">
        <f t="shared" si="2"/>
        <v>309343</v>
      </c>
      <c r="Q33" s="198"/>
      <c r="R33" s="198">
        <f t="shared" si="6"/>
        <v>309343</v>
      </c>
      <c r="S33" s="185"/>
    </row>
    <row r="34" spans="1:19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T3.17 '!G34+J34</f>
        <v>2343440</v>
      </c>
      <c r="H34" s="171">
        <f t="shared" si="4"/>
        <v>2929287</v>
      </c>
      <c r="I34" s="182">
        <v>36</v>
      </c>
      <c r="J34" s="179">
        <v>146465</v>
      </c>
      <c r="K34" s="156">
        <v>6273</v>
      </c>
      <c r="L34" s="143"/>
      <c r="M34" s="264">
        <f>J34</f>
        <v>146465</v>
      </c>
      <c r="N34" s="264"/>
      <c r="O34" s="264"/>
      <c r="P34" s="264">
        <f t="shared" si="2"/>
        <v>146465</v>
      </c>
      <c r="Q34" s="198">
        <f t="shared" si="3"/>
        <v>146465</v>
      </c>
      <c r="R34" s="185"/>
      <c r="S34" s="269"/>
    </row>
    <row r="35" spans="1:19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T3.17 '!G35+J35</f>
        <v>1812128</v>
      </c>
      <c r="H35" s="171">
        <f t="shared" si="4"/>
        <v>906054</v>
      </c>
      <c r="I35" s="272">
        <v>24</v>
      </c>
      <c r="J35" s="273">
        <v>113258</v>
      </c>
      <c r="K35" s="274">
        <v>6423</v>
      </c>
      <c r="L35" s="143"/>
      <c r="M35" s="264"/>
      <c r="N35" s="264">
        <f>J35</f>
        <v>113258</v>
      </c>
      <c r="O35" s="264"/>
      <c r="P35" s="264">
        <f t="shared" si="2"/>
        <v>113258</v>
      </c>
      <c r="Q35" s="198"/>
      <c r="R35" s="198">
        <f>J35</f>
        <v>113258</v>
      </c>
      <c r="S35" s="185"/>
    </row>
    <row r="36" spans="1:19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T3.17 '!G36+J36</f>
        <v>6060608</v>
      </c>
      <c r="H36" s="171">
        <f t="shared" si="4"/>
        <v>7575756</v>
      </c>
      <c r="I36" s="182">
        <v>36</v>
      </c>
      <c r="J36" s="179">
        <v>378788</v>
      </c>
      <c r="K36" s="156">
        <v>6273</v>
      </c>
      <c r="L36" s="143"/>
      <c r="M36" s="264">
        <f>J36</f>
        <v>378788</v>
      </c>
      <c r="N36" s="264"/>
      <c r="O36" s="264"/>
      <c r="P36" s="264">
        <f t="shared" si="2"/>
        <v>378788</v>
      </c>
      <c r="Q36" s="198">
        <f>J36</f>
        <v>378788</v>
      </c>
      <c r="R36" s="185"/>
      <c r="S36" s="269"/>
    </row>
    <row r="37" spans="1:19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T3.17 '!G37+J37</f>
        <v>842432</v>
      </c>
      <c r="H37" s="171">
        <f t="shared" si="4"/>
        <v>421204</v>
      </c>
      <c r="I37" s="272">
        <v>24</v>
      </c>
      <c r="J37" s="273">
        <v>52652</v>
      </c>
      <c r="K37" s="274">
        <v>6423</v>
      </c>
      <c r="L37" s="274"/>
      <c r="M37" s="275"/>
      <c r="N37" s="275">
        <f>J37</f>
        <v>52652</v>
      </c>
      <c r="O37" s="264"/>
      <c r="P37" s="264">
        <f t="shared" si="2"/>
        <v>52652</v>
      </c>
      <c r="Q37" s="198"/>
      <c r="R37" s="198">
        <f>J37</f>
        <v>52652</v>
      </c>
      <c r="S37" s="185"/>
    </row>
    <row r="38" spans="1:19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T3.17 '!G38+J38</f>
        <v>10302432</v>
      </c>
      <c r="H38" s="171">
        <f t="shared" si="4"/>
        <v>5151204</v>
      </c>
      <c r="I38" s="272">
        <v>24</v>
      </c>
      <c r="J38" s="273">
        <v>643902</v>
      </c>
      <c r="K38" s="274">
        <v>6423</v>
      </c>
      <c r="L38" s="274"/>
      <c r="M38" s="275"/>
      <c r="N38" s="275">
        <f t="shared" ref="N38:N39" si="7">J38</f>
        <v>643902</v>
      </c>
      <c r="O38" s="264"/>
      <c r="P38" s="264">
        <f t="shared" si="2"/>
        <v>643902</v>
      </c>
      <c r="Q38" s="198"/>
      <c r="R38" s="198">
        <f t="shared" ref="R38:R39" si="8">J38</f>
        <v>643902</v>
      </c>
      <c r="S38" s="185"/>
    </row>
    <row r="39" spans="1:19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T3.17 '!G39+J39</f>
        <v>2296976</v>
      </c>
      <c r="H39" s="171">
        <f t="shared" si="4"/>
        <v>1148479</v>
      </c>
      <c r="I39" s="272">
        <v>24</v>
      </c>
      <c r="J39" s="273">
        <v>143561</v>
      </c>
      <c r="K39" s="274">
        <v>6423</v>
      </c>
      <c r="L39" s="274"/>
      <c r="M39" s="275"/>
      <c r="N39" s="275">
        <f t="shared" si="7"/>
        <v>143561</v>
      </c>
      <c r="O39" s="264"/>
      <c r="P39" s="264">
        <f t="shared" si="2"/>
        <v>143561</v>
      </c>
      <c r="Q39" s="198"/>
      <c r="R39" s="198">
        <f t="shared" si="8"/>
        <v>143561</v>
      </c>
      <c r="S39" s="185"/>
    </row>
    <row r="40" spans="1:19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T3.17 '!G40+J40</f>
        <v>7365248</v>
      </c>
      <c r="H40" s="171">
        <f t="shared" si="4"/>
        <v>9206570</v>
      </c>
      <c r="I40" s="182">
        <v>36</v>
      </c>
      <c r="J40" s="179">
        <v>460328</v>
      </c>
      <c r="K40" s="156">
        <v>6273</v>
      </c>
      <c r="L40" s="156"/>
      <c r="M40" s="264">
        <f>J40</f>
        <v>460328</v>
      </c>
      <c r="N40" s="264"/>
      <c r="O40" s="264"/>
      <c r="P40" s="264">
        <f t="shared" si="2"/>
        <v>460328</v>
      </c>
      <c r="Q40" s="198">
        <f>J40</f>
        <v>460328</v>
      </c>
      <c r="R40" s="185"/>
      <c r="S40" s="185"/>
    </row>
    <row r="41" spans="1:19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T3.17 '!G41+J41</f>
        <v>13211520</v>
      </c>
      <c r="H41" s="171">
        <f t="shared" si="4"/>
        <v>6605753</v>
      </c>
      <c r="I41" s="280">
        <v>24</v>
      </c>
      <c r="J41" s="281">
        <v>825720</v>
      </c>
      <c r="K41" s="274">
        <v>6423</v>
      </c>
      <c r="L41" s="143"/>
      <c r="M41" s="264"/>
      <c r="N41" s="264">
        <f>J41</f>
        <v>825720</v>
      </c>
      <c r="O41" s="264"/>
      <c r="P41" s="264">
        <f t="shared" si="2"/>
        <v>825720</v>
      </c>
      <c r="Q41" s="185"/>
      <c r="R41" s="198">
        <f>J41</f>
        <v>825720</v>
      </c>
      <c r="S41" s="185"/>
    </row>
    <row r="42" spans="1:19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T3.17 '!G42+J42</f>
        <v>3995952</v>
      </c>
      <c r="H42" s="171">
        <f t="shared" si="4"/>
        <v>4994957</v>
      </c>
      <c r="I42" s="280">
        <v>36</v>
      </c>
      <c r="J42" s="281">
        <v>249747</v>
      </c>
      <c r="K42" s="274">
        <v>6423</v>
      </c>
      <c r="L42" s="143"/>
      <c r="M42" s="264"/>
      <c r="N42" s="264">
        <f t="shared" ref="N42:N43" si="9">J42</f>
        <v>249747</v>
      </c>
      <c r="O42" s="264"/>
      <c r="P42" s="264">
        <f t="shared" si="2"/>
        <v>249747</v>
      </c>
      <c r="Q42" s="185"/>
      <c r="R42" s="198">
        <f t="shared" ref="R42:R46" si="10">J42</f>
        <v>249747</v>
      </c>
      <c r="S42" s="185"/>
    </row>
    <row r="43" spans="1:19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T3.17 '!G43+J43</f>
        <v>4836368</v>
      </c>
      <c r="H43" s="171">
        <f t="shared" si="4"/>
        <v>6045450</v>
      </c>
      <c r="I43" s="280">
        <v>36</v>
      </c>
      <c r="J43" s="281">
        <v>302273</v>
      </c>
      <c r="K43" s="274">
        <v>6423</v>
      </c>
      <c r="L43" s="143"/>
      <c r="M43" s="264"/>
      <c r="N43" s="264">
        <f t="shared" si="9"/>
        <v>302273</v>
      </c>
      <c r="O43" s="264"/>
      <c r="P43" s="264">
        <f t="shared" si="2"/>
        <v>302273</v>
      </c>
      <c r="Q43" s="185"/>
      <c r="R43" s="198">
        <f t="shared" si="10"/>
        <v>302273</v>
      </c>
      <c r="S43" s="185"/>
    </row>
    <row r="44" spans="1:19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T3.17 '!G44+J44</f>
        <v>2854155</v>
      </c>
      <c r="H44" s="171">
        <f t="shared" si="4"/>
        <v>3995845</v>
      </c>
      <c r="I44" s="182">
        <v>36</v>
      </c>
      <c r="J44" s="166">
        <v>190277</v>
      </c>
      <c r="K44" s="156">
        <v>6273</v>
      </c>
      <c r="L44" s="143"/>
      <c r="M44" s="264">
        <f>J44</f>
        <v>190277</v>
      </c>
      <c r="N44" s="264"/>
      <c r="O44" s="264"/>
      <c r="P44" s="264">
        <f t="shared" si="2"/>
        <v>190277</v>
      </c>
      <c r="Q44" s="195">
        <f>J44</f>
        <v>190277</v>
      </c>
      <c r="R44" s="198"/>
    </row>
    <row r="45" spans="1:19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T3.17 '!G45+J45</f>
        <v>2396459</v>
      </c>
      <c r="H45" s="171">
        <f t="shared" si="4"/>
        <v>4239904</v>
      </c>
      <c r="I45" s="182">
        <v>36</v>
      </c>
      <c r="J45" s="179">
        <v>184343</v>
      </c>
      <c r="K45" s="156">
        <v>6273</v>
      </c>
      <c r="L45" s="143"/>
      <c r="M45" s="264">
        <f>J45</f>
        <v>184343</v>
      </c>
      <c r="N45" s="264"/>
      <c r="O45" s="264"/>
      <c r="P45" s="264">
        <f t="shared" si="2"/>
        <v>184343</v>
      </c>
      <c r="Q45" s="195">
        <f>J45</f>
        <v>184343</v>
      </c>
      <c r="R45" s="198"/>
    </row>
    <row r="46" spans="1:19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T3.17 '!G46+J46</f>
        <v>2004171</v>
      </c>
      <c r="H46" s="171">
        <f t="shared" si="4"/>
        <v>3545829</v>
      </c>
      <c r="I46" s="272">
        <v>36</v>
      </c>
      <c r="J46" s="273">
        <v>154167</v>
      </c>
      <c r="K46" s="274">
        <v>6423</v>
      </c>
      <c r="L46" s="143"/>
      <c r="M46" s="264"/>
      <c r="N46" s="264">
        <f>J46</f>
        <v>154167</v>
      </c>
      <c r="O46" s="264"/>
      <c r="P46" s="264">
        <f t="shared" si="2"/>
        <v>154167</v>
      </c>
      <c r="R46" s="198">
        <f t="shared" si="10"/>
        <v>154167</v>
      </c>
    </row>
    <row r="47" spans="1:19" s="16" customFormat="1" ht="27.75" customHeight="1" x14ac:dyDescent="0.25">
      <c r="A47" s="19"/>
      <c r="B47" s="137" t="s">
        <v>174</v>
      </c>
      <c r="C47" s="176">
        <v>42460</v>
      </c>
      <c r="D47" s="135" t="s">
        <v>434</v>
      </c>
      <c r="E47" s="160" t="s">
        <v>380</v>
      </c>
      <c r="F47" s="170">
        <v>26500000</v>
      </c>
      <c r="G47" s="170">
        <f>'PB CCDC T3.17 '!G52+J47</f>
        <v>9569443</v>
      </c>
      <c r="H47" s="171">
        <f t="shared" si="4"/>
        <v>16930557</v>
      </c>
      <c r="I47" s="182">
        <v>36</v>
      </c>
      <c r="J47" s="179">
        <v>736111</v>
      </c>
      <c r="K47" s="156">
        <v>6273</v>
      </c>
      <c r="L47" s="143"/>
      <c r="M47" s="264">
        <f>J47</f>
        <v>736111</v>
      </c>
      <c r="N47" s="264"/>
      <c r="O47" s="264"/>
      <c r="P47" s="264">
        <f>J47</f>
        <v>736111</v>
      </c>
      <c r="Q47" s="195">
        <f t="shared" ref="Q47:Q71" si="11">J47</f>
        <v>736111</v>
      </c>
    </row>
    <row r="48" spans="1:19" s="16" customFormat="1" ht="27.75" customHeight="1" x14ac:dyDescent="0.25">
      <c r="A48" s="19"/>
      <c r="B48" s="137" t="s">
        <v>131</v>
      </c>
      <c r="C48" s="176">
        <v>42490</v>
      </c>
      <c r="D48" s="135" t="s">
        <v>471</v>
      </c>
      <c r="E48" s="160" t="s">
        <v>381</v>
      </c>
      <c r="F48" s="170">
        <v>6127273</v>
      </c>
      <c r="G48" s="170">
        <f>'PB CCDC T3.17 '!G53+J48</f>
        <v>2042424</v>
      </c>
      <c r="H48" s="171">
        <f t="shared" si="4"/>
        <v>4084849</v>
      </c>
      <c r="I48" s="182">
        <v>36</v>
      </c>
      <c r="J48" s="179">
        <v>170202</v>
      </c>
      <c r="K48" s="156">
        <v>6273</v>
      </c>
      <c r="L48" s="143"/>
      <c r="M48" s="264">
        <f>J48</f>
        <v>170202</v>
      </c>
      <c r="N48" s="264"/>
      <c r="O48" s="264"/>
      <c r="P48" s="264">
        <f t="shared" ref="P48:P52" si="12">J48</f>
        <v>170202</v>
      </c>
      <c r="Q48" s="195">
        <f t="shared" si="11"/>
        <v>170202</v>
      </c>
    </row>
    <row r="49" spans="1:20" s="6" customFormat="1" ht="27.75" customHeight="1" x14ac:dyDescent="0.25">
      <c r="A49" s="18"/>
      <c r="B49" s="137" t="s">
        <v>133</v>
      </c>
      <c r="C49" s="176">
        <v>42490</v>
      </c>
      <c r="D49" s="135" t="s">
        <v>471</v>
      </c>
      <c r="E49" s="160" t="s">
        <v>382</v>
      </c>
      <c r="F49" s="170">
        <v>6363636</v>
      </c>
      <c r="G49" s="170">
        <f>'PB CCDC T3.17 '!G54+J49</f>
        <v>2121216</v>
      </c>
      <c r="H49" s="171">
        <f t="shared" si="4"/>
        <v>4242420</v>
      </c>
      <c r="I49" s="272">
        <v>36</v>
      </c>
      <c r="J49" s="273">
        <v>176768</v>
      </c>
      <c r="K49" s="274">
        <v>6423</v>
      </c>
      <c r="L49" s="143"/>
      <c r="M49" s="264"/>
      <c r="N49" s="264">
        <f>J49</f>
        <v>176768</v>
      </c>
      <c r="O49" s="264"/>
      <c r="P49" s="264">
        <f t="shared" si="12"/>
        <v>176768</v>
      </c>
      <c r="R49" s="195">
        <f>J49</f>
        <v>176768</v>
      </c>
    </row>
    <row r="50" spans="1:20" s="6" customFormat="1" ht="27.75" customHeight="1" x14ac:dyDescent="0.25">
      <c r="A50" s="18"/>
      <c r="B50" s="137" t="s">
        <v>175</v>
      </c>
      <c r="C50" s="176">
        <v>42490</v>
      </c>
      <c r="D50" s="135" t="s">
        <v>409</v>
      </c>
      <c r="E50" s="160" t="s">
        <v>383</v>
      </c>
      <c r="F50" s="170">
        <v>6636364</v>
      </c>
      <c r="G50" s="170">
        <f>'PB CCDC T3.17 '!G55+J50</f>
        <v>3318180</v>
      </c>
      <c r="H50" s="171">
        <f t="shared" si="4"/>
        <v>3318184</v>
      </c>
      <c r="I50" s="272">
        <v>24</v>
      </c>
      <c r="J50" s="273">
        <v>276515</v>
      </c>
      <c r="K50" s="274">
        <v>6423</v>
      </c>
      <c r="L50" s="143"/>
      <c r="M50" s="264"/>
      <c r="N50" s="264">
        <f>J50</f>
        <v>276515</v>
      </c>
      <c r="O50" s="264"/>
      <c r="P50" s="264">
        <f t="shared" si="12"/>
        <v>276515</v>
      </c>
      <c r="R50" s="195">
        <f>J50</f>
        <v>276515</v>
      </c>
    </row>
    <row r="51" spans="1:20" s="6" customFormat="1" ht="27.75" customHeight="1" x14ac:dyDescent="0.25">
      <c r="A51" s="18"/>
      <c r="B51" s="137" t="s">
        <v>177</v>
      </c>
      <c r="C51" s="176">
        <v>42490</v>
      </c>
      <c r="D51" s="135" t="s">
        <v>432</v>
      </c>
      <c r="E51" s="160" t="s">
        <v>384</v>
      </c>
      <c r="F51" s="170">
        <v>18600000</v>
      </c>
      <c r="G51" s="170">
        <f>'PB CCDC T3.17 '!G56+J51</f>
        <v>6200004</v>
      </c>
      <c r="H51" s="171">
        <f t="shared" si="4"/>
        <v>12399996</v>
      </c>
      <c r="I51" s="182">
        <v>36</v>
      </c>
      <c r="J51" s="179">
        <v>516667</v>
      </c>
      <c r="K51" s="156">
        <v>6273</v>
      </c>
      <c r="L51" s="143"/>
      <c r="M51" s="264">
        <f>J51</f>
        <v>516667</v>
      </c>
      <c r="N51" s="264"/>
      <c r="O51" s="264"/>
      <c r="P51" s="264">
        <f t="shared" si="12"/>
        <v>516667</v>
      </c>
      <c r="Q51" s="195">
        <f t="shared" si="11"/>
        <v>516667</v>
      </c>
    </row>
    <row r="52" spans="1:20" s="16" customFormat="1" ht="27.75" customHeight="1" x14ac:dyDescent="0.25">
      <c r="A52" s="19"/>
      <c r="B52" s="137" t="s">
        <v>179</v>
      </c>
      <c r="C52" s="176">
        <v>42521</v>
      </c>
      <c r="D52" s="135" t="s">
        <v>433</v>
      </c>
      <c r="E52" s="160" t="s">
        <v>340</v>
      </c>
      <c r="F52" s="170">
        <v>33187270</v>
      </c>
      <c r="G52" s="170">
        <f>'PB CCDC T3.17 '!G57+J52</f>
        <v>10140548</v>
      </c>
      <c r="H52" s="171">
        <f t="shared" si="4"/>
        <v>23046722</v>
      </c>
      <c r="I52" s="182">
        <v>36</v>
      </c>
      <c r="J52" s="179">
        <v>921868</v>
      </c>
      <c r="K52" s="156">
        <v>6273</v>
      </c>
      <c r="L52" s="143"/>
      <c r="M52" s="264">
        <f>J52</f>
        <v>921868</v>
      </c>
      <c r="N52" s="264"/>
      <c r="O52" s="264"/>
      <c r="P52" s="264">
        <f t="shared" si="12"/>
        <v>921868</v>
      </c>
      <c r="Q52" s="195">
        <f t="shared" si="11"/>
        <v>921868</v>
      </c>
    </row>
    <row r="53" spans="1:20" s="260" customFormat="1" ht="27.75" customHeight="1" x14ac:dyDescent="0.25">
      <c r="A53" s="259"/>
      <c r="B53" s="137" t="s">
        <v>181</v>
      </c>
      <c r="C53" s="176">
        <v>42550</v>
      </c>
      <c r="D53" s="135"/>
      <c r="E53" s="160" t="s">
        <v>473</v>
      </c>
      <c r="F53" s="170">
        <v>86000000</v>
      </c>
      <c r="G53" s="170">
        <f>'PB CCDC T3.17 '!G58+J53</f>
        <v>71666660</v>
      </c>
      <c r="H53" s="171">
        <f t="shared" si="4"/>
        <v>14333340</v>
      </c>
      <c r="I53" s="144">
        <v>12</v>
      </c>
      <c r="J53" s="171">
        <v>7166666</v>
      </c>
      <c r="K53" s="143">
        <v>6277</v>
      </c>
      <c r="L53" s="143"/>
      <c r="M53" s="264"/>
      <c r="N53" s="264"/>
      <c r="O53" s="264">
        <f>J53</f>
        <v>7166666</v>
      </c>
      <c r="P53" s="264"/>
      <c r="Q53" s="261"/>
      <c r="T53" s="278">
        <f>J53</f>
        <v>7166666</v>
      </c>
    </row>
    <row r="54" spans="1:20" s="260" customFormat="1" ht="27.75" customHeight="1" x14ac:dyDescent="0.25">
      <c r="A54" s="259"/>
      <c r="B54" s="137" t="s">
        <v>183</v>
      </c>
      <c r="C54" s="176">
        <v>42551</v>
      </c>
      <c r="D54" s="135" t="s">
        <v>406</v>
      </c>
      <c r="E54" s="160" t="s">
        <v>385</v>
      </c>
      <c r="F54" s="170">
        <v>1620000</v>
      </c>
      <c r="G54" s="170">
        <f>'PB CCDC T3.17 '!G59+J54</f>
        <v>1350000</v>
      </c>
      <c r="H54" s="171">
        <f t="shared" si="4"/>
        <v>270000</v>
      </c>
      <c r="I54" s="144">
        <v>12</v>
      </c>
      <c r="J54" s="171">
        <v>135000</v>
      </c>
      <c r="K54" s="143">
        <v>6273</v>
      </c>
      <c r="L54" s="143"/>
      <c r="M54" s="264"/>
      <c r="N54" s="264"/>
      <c r="O54" s="264">
        <f>J54</f>
        <v>135000</v>
      </c>
      <c r="P54" s="264"/>
      <c r="Q54" s="261">
        <f t="shared" si="11"/>
        <v>135000</v>
      </c>
    </row>
    <row r="55" spans="1:20" s="6" customFormat="1" ht="27.75" customHeight="1" x14ac:dyDescent="0.25">
      <c r="A55" s="18"/>
      <c r="B55" s="137" t="s">
        <v>135</v>
      </c>
      <c r="C55" s="176">
        <v>42551</v>
      </c>
      <c r="D55" s="135" t="s">
        <v>407</v>
      </c>
      <c r="E55" s="160" t="s">
        <v>386</v>
      </c>
      <c r="F55" s="170">
        <v>1400000</v>
      </c>
      <c r="G55" s="170">
        <f>'PB CCDC T3.17 '!G60+J55</f>
        <v>583330</v>
      </c>
      <c r="H55" s="171">
        <f t="shared" si="4"/>
        <v>816670</v>
      </c>
      <c r="I55" s="182">
        <v>24</v>
      </c>
      <c r="J55" s="179">
        <v>58333</v>
      </c>
      <c r="K55" s="156">
        <v>6273</v>
      </c>
      <c r="L55" s="143"/>
      <c r="M55" s="264">
        <f>J55</f>
        <v>58333</v>
      </c>
      <c r="N55" s="264"/>
      <c r="O55" s="264"/>
      <c r="P55" s="264">
        <f>J55</f>
        <v>58333</v>
      </c>
      <c r="Q55" s="195">
        <f t="shared" si="11"/>
        <v>58333</v>
      </c>
    </row>
    <row r="56" spans="1:20" s="6" customFormat="1" ht="27.75" customHeight="1" x14ac:dyDescent="0.25">
      <c r="A56" s="18"/>
      <c r="B56" s="137" t="s">
        <v>184</v>
      </c>
      <c r="C56" s="176">
        <v>42551</v>
      </c>
      <c r="D56" s="135" t="s">
        <v>408</v>
      </c>
      <c r="E56" s="160" t="s">
        <v>387</v>
      </c>
      <c r="F56" s="170">
        <v>15500000</v>
      </c>
      <c r="G56" s="170">
        <f>'PB CCDC T3.17 '!G61+J56</f>
        <v>4305560</v>
      </c>
      <c r="H56" s="171">
        <f t="shared" si="4"/>
        <v>11194440</v>
      </c>
      <c r="I56" s="182">
        <v>36</v>
      </c>
      <c r="J56" s="179">
        <v>430556</v>
      </c>
      <c r="K56" s="156">
        <v>6273</v>
      </c>
      <c r="L56" s="143"/>
      <c r="M56" s="264">
        <f t="shared" ref="M56:M57" si="13">J56</f>
        <v>430556</v>
      </c>
      <c r="N56" s="264"/>
      <c r="O56" s="264"/>
      <c r="P56" s="264">
        <f t="shared" ref="P56:P57" si="14">J56</f>
        <v>430556</v>
      </c>
      <c r="Q56" s="195">
        <f t="shared" si="11"/>
        <v>430556</v>
      </c>
    </row>
    <row r="57" spans="1:20" s="16" customFormat="1" ht="27.75" customHeight="1" x14ac:dyDescent="0.25">
      <c r="A57" s="19"/>
      <c r="B57" s="137" t="s">
        <v>186</v>
      </c>
      <c r="C57" s="176">
        <v>42551</v>
      </c>
      <c r="D57" s="135" t="s">
        <v>410</v>
      </c>
      <c r="E57" s="160" t="s">
        <v>388</v>
      </c>
      <c r="F57" s="170">
        <v>2200000</v>
      </c>
      <c r="G57" s="170">
        <f>'PB CCDC T3.17 '!G62+J57</f>
        <v>916670</v>
      </c>
      <c r="H57" s="171">
        <f t="shared" si="4"/>
        <v>1283330</v>
      </c>
      <c r="I57" s="182">
        <v>24</v>
      </c>
      <c r="J57" s="179">
        <v>91667</v>
      </c>
      <c r="K57" s="156">
        <v>6273</v>
      </c>
      <c r="L57" s="143"/>
      <c r="M57" s="264">
        <f t="shared" si="13"/>
        <v>91667</v>
      </c>
      <c r="N57" s="264"/>
      <c r="O57" s="264"/>
      <c r="P57" s="264">
        <f t="shared" si="14"/>
        <v>91667</v>
      </c>
      <c r="Q57" s="195">
        <f t="shared" si="11"/>
        <v>91667</v>
      </c>
    </row>
    <row r="58" spans="1:20" s="6" customFormat="1" ht="27.75" customHeight="1" x14ac:dyDescent="0.25">
      <c r="A58" s="221"/>
      <c r="B58" s="137" t="s">
        <v>188</v>
      </c>
      <c r="C58" s="222">
        <v>42551</v>
      </c>
      <c r="D58" s="223" t="s">
        <v>411</v>
      </c>
      <c r="E58" s="224" t="s">
        <v>389</v>
      </c>
      <c r="F58" s="239">
        <v>1980000</v>
      </c>
      <c r="G58" s="170">
        <f>'PB CCDC T3.17 '!G63+J58</f>
        <v>1650000</v>
      </c>
      <c r="H58" s="240">
        <f t="shared" si="4"/>
        <v>330000</v>
      </c>
      <c r="I58" s="227">
        <v>12</v>
      </c>
      <c r="J58" s="240">
        <v>165000</v>
      </c>
      <c r="K58" s="228">
        <v>6273</v>
      </c>
      <c r="L58" s="228"/>
      <c r="M58" s="277"/>
      <c r="N58" s="277"/>
      <c r="O58" s="277">
        <f>J58</f>
        <v>165000</v>
      </c>
      <c r="P58" s="277"/>
      <c r="Q58" s="195">
        <f t="shared" si="11"/>
        <v>165000</v>
      </c>
    </row>
    <row r="59" spans="1:20" s="6" customFormat="1" ht="27.75" customHeight="1" x14ac:dyDescent="0.25">
      <c r="A59" s="18"/>
      <c r="B59" s="137" t="s">
        <v>190</v>
      </c>
      <c r="C59" s="176">
        <v>42551</v>
      </c>
      <c r="D59" s="135" t="s">
        <v>412</v>
      </c>
      <c r="E59" s="160" t="s">
        <v>390</v>
      </c>
      <c r="F59" s="170">
        <v>9900000</v>
      </c>
      <c r="G59" s="170">
        <f>'PB CCDC T3.17 '!G64+J59</f>
        <v>2750000</v>
      </c>
      <c r="H59" s="171">
        <f t="shared" si="4"/>
        <v>7150000</v>
      </c>
      <c r="I59" s="182">
        <v>36</v>
      </c>
      <c r="J59" s="179">
        <v>275000</v>
      </c>
      <c r="K59" s="156">
        <v>6273</v>
      </c>
      <c r="L59" s="143"/>
      <c r="M59" s="264">
        <f>J59</f>
        <v>275000</v>
      </c>
      <c r="N59" s="264"/>
      <c r="O59" s="264"/>
      <c r="P59" s="264">
        <f>J59</f>
        <v>275000</v>
      </c>
      <c r="Q59" s="195">
        <f t="shared" si="11"/>
        <v>275000</v>
      </c>
    </row>
    <row r="60" spans="1:20" s="16" customFormat="1" ht="27.75" customHeight="1" x14ac:dyDescent="0.25">
      <c r="A60" s="19"/>
      <c r="B60" s="137" t="s">
        <v>192</v>
      </c>
      <c r="C60" s="176">
        <v>42551</v>
      </c>
      <c r="D60" s="135" t="s">
        <v>413</v>
      </c>
      <c r="E60" s="160" t="s">
        <v>391</v>
      </c>
      <c r="F60" s="170">
        <v>6500000</v>
      </c>
      <c r="G60" s="170">
        <f>'PB CCDC T3.17 '!G65+J60</f>
        <v>1805560</v>
      </c>
      <c r="H60" s="171">
        <f t="shared" si="4"/>
        <v>4694440</v>
      </c>
      <c r="I60" s="182">
        <v>36</v>
      </c>
      <c r="J60" s="179">
        <v>180556</v>
      </c>
      <c r="K60" s="156">
        <v>6273</v>
      </c>
      <c r="L60" s="143"/>
      <c r="M60" s="264">
        <f t="shared" ref="M60:M66" si="15">J60</f>
        <v>180556</v>
      </c>
      <c r="N60" s="264"/>
      <c r="O60" s="264"/>
      <c r="P60" s="264">
        <f t="shared" ref="P60:P66" si="16">J60</f>
        <v>180556</v>
      </c>
      <c r="Q60" s="195">
        <f t="shared" si="11"/>
        <v>180556</v>
      </c>
    </row>
    <row r="61" spans="1:20" s="6" customFormat="1" ht="27.75" customHeight="1" x14ac:dyDescent="0.25">
      <c r="A61" s="18"/>
      <c r="B61" s="137" t="s">
        <v>194</v>
      </c>
      <c r="C61" s="176">
        <v>42551</v>
      </c>
      <c r="D61" s="135" t="s">
        <v>414</v>
      </c>
      <c r="E61" s="160" t="s">
        <v>392</v>
      </c>
      <c r="F61" s="170">
        <v>4000000</v>
      </c>
      <c r="G61" s="170">
        <f>'PB CCDC T3.17 '!G66+J61</f>
        <v>1666670</v>
      </c>
      <c r="H61" s="171">
        <f t="shared" si="4"/>
        <v>2333330</v>
      </c>
      <c r="I61" s="182">
        <v>24</v>
      </c>
      <c r="J61" s="179">
        <v>166667</v>
      </c>
      <c r="K61" s="156">
        <v>6273</v>
      </c>
      <c r="L61" s="143"/>
      <c r="M61" s="264">
        <f t="shared" si="15"/>
        <v>166667</v>
      </c>
      <c r="N61" s="264"/>
      <c r="O61" s="264"/>
      <c r="P61" s="264">
        <f t="shared" si="16"/>
        <v>166667</v>
      </c>
      <c r="Q61" s="195">
        <f t="shared" si="11"/>
        <v>166667</v>
      </c>
    </row>
    <row r="62" spans="1:20" s="6" customFormat="1" ht="27.75" customHeight="1" x14ac:dyDescent="0.25">
      <c r="A62" s="18"/>
      <c r="B62" s="137" t="s">
        <v>196</v>
      </c>
      <c r="C62" s="176">
        <v>42551</v>
      </c>
      <c r="D62" s="135" t="s">
        <v>415</v>
      </c>
      <c r="E62" s="160" t="s">
        <v>393</v>
      </c>
      <c r="F62" s="170">
        <v>8200000</v>
      </c>
      <c r="G62" s="170">
        <f>'PB CCDC T3.17 '!G67+J62</f>
        <v>2277780</v>
      </c>
      <c r="H62" s="171">
        <f t="shared" si="4"/>
        <v>5922220</v>
      </c>
      <c r="I62" s="182">
        <v>36</v>
      </c>
      <c r="J62" s="179">
        <v>227778</v>
      </c>
      <c r="K62" s="156">
        <v>6273</v>
      </c>
      <c r="L62" s="143"/>
      <c r="M62" s="264">
        <f t="shared" si="15"/>
        <v>227778</v>
      </c>
      <c r="N62" s="264"/>
      <c r="O62" s="264"/>
      <c r="P62" s="264">
        <f t="shared" si="16"/>
        <v>227778</v>
      </c>
      <c r="Q62" s="195">
        <f t="shared" si="11"/>
        <v>227778</v>
      </c>
    </row>
    <row r="63" spans="1:20" s="6" customFormat="1" ht="27.75" customHeight="1" x14ac:dyDescent="0.25">
      <c r="A63" s="18"/>
      <c r="B63" s="137" t="s">
        <v>201</v>
      </c>
      <c r="C63" s="176">
        <v>42551</v>
      </c>
      <c r="D63" s="135" t="s">
        <v>416</v>
      </c>
      <c r="E63" s="160" t="s">
        <v>394</v>
      </c>
      <c r="F63" s="170">
        <v>14800000</v>
      </c>
      <c r="G63" s="170">
        <f>'PB CCDC T3.17 '!G68+J63</f>
        <v>4111110</v>
      </c>
      <c r="H63" s="171">
        <f t="shared" si="4"/>
        <v>10688890</v>
      </c>
      <c r="I63" s="182">
        <v>36</v>
      </c>
      <c r="J63" s="179">
        <v>411111</v>
      </c>
      <c r="K63" s="156">
        <v>6273</v>
      </c>
      <c r="L63" s="143"/>
      <c r="M63" s="264">
        <f t="shared" si="15"/>
        <v>411111</v>
      </c>
      <c r="N63" s="264"/>
      <c r="O63" s="264"/>
      <c r="P63" s="264">
        <f t="shared" si="16"/>
        <v>411111</v>
      </c>
      <c r="Q63" s="195">
        <f t="shared" si="11"/>
        <v>411111</v>
      </c>
    </row>
    <row r="64" spans="1:20" s="6" customFormat="1" ht="27.75" customHeight="1" x14ac:dyDescent="0.25">
      <c r="A64" s="18"/>
      <c r="B64" s="137" t="s">
        <v>202</v>
      </c>
      <c r="C64" s="176">
        <v>42551</v>
      </c>
      <c r="D64" s="135" t="s">
        <v>417</v>
      </c>
      <c r="E64" s="160" t="s">
        <v>395</v>
      </c>
      <c r="F64" s="170">
        <v>8000000</v>
      </c>
      <c r="G64" s="170">
        <f>'PB CCDC T3.17 '!G69+J64</f>
        <v>2222220</v>
      </c>
      <c r="H64" s="171">
        <f t="shared" si="4"/>
        <v>5777780</v>
      </c>
      <c r="I64" s="182">
        <v>36</v>
      </c>
      <c r="J64" s="179">
        <v>222222</v>
      </c>
      <c r="K64" s="156">
        <v>6273</v>
      </c>
      <c r="L64" s="143"/>
      <c r="M64" s="264">
        <f t="shared" si="15"/>
        <v>222222</v>
      </c>
      <c r="N64" s="264"/>
      <c r="O64" s="264"/>
      <c r="P64" s="264">
        <f t="shared" si="16"/>
        <v>222222</v>
      </c>
      <c r="Q64" s="195">
        <f t="shared" si="11"/>
        <v>222222</v>
      </c>
    </row>
    <row r="65" spans="1:21" s="6" customFormat="1" ht="27.75" customHeight="1" x14ac:dyDescent="0.25">
      <c r="A65" s="18"/>
      <c r="B65" s="137" t="s">
        <v>203</v>
      </c>
      <c r="C65" s="176">
        <v>42551</v>
      </c>
      <c r="D65" s="135" t="s">
        <v>418</v>
      </c>
      <c r="E65" s="160" t="s">
        <v>396</v>
      </c>
      <c r="F65" s="170">
        <v>7600000</v>
      </c>
      <c r="G65" s="170">
        <f>'PB CCDC T3.17 '!G70+J65</f>
        <v>2111110</v>
      </c>
      <c r="H65" s="171">
        <f t="shared" si="4"/>
        <v>5488890</v>
      </c>
      <c r="I65" s="182">
        <v>36</v>
      </c>
      <c r="J65" s="179">
        <v>211111</v>
      </c>
      <c r="K65" s="156">
        <v>6273</v>
      </c>
      <c r="L65" s="143"/>
      <c r="M65" s="264">
        <f t="shared" si="15"/>
        <v>211111</v>
      </c>
      <c r="N65" s="264"/>
      <c r="O65" s="264"/>
      <c r="P65" s="264">
        <f t="shared" si="16"/>
        <v>211111</v>
      </c>
      <c r="Q65" s="195">
        <f t="shared" si="11"/>
        <v>211111</v>
      </c>
    </row>
    <row r="66" spans="1:21" s="6" customFormat="1" ht="27.75" customHeight="1" x14ac:dyDescent="0.25">
      <c r="A66" s="18"/>
      <c r="B66" s="137" t="s">
        <v>204</v>
      </c>
      <c r="C66" s="176">
        <v>42551</v>
      </c>
      <c r="D66" s="135" t="s">
        <v>419</v>
      </c>
      <c r="E66" s="160" t="s">
        <v>397</v>
      </c>
      <c r="F66" s="170">
        <v>4400000</v>
      </c>
      <c r="G66" s="170">
        <f>'PB CCDC T3.17 '!G71+J66</f>
        <v>1833330</v>
      </c>
      <c r="H66" s="171">
        <f t="shared" si="4"/>
        <v>2566670</v>
      </c>
      <c r="I66" s="182">
        <v>24</v>
      </c>
      <c r="J66" s="179">
        <v>183333</v>
      </c>
      <c r="K66" s="156">
        <v>6273</v>
      </c>
      <c r="L66" s="143"/>
      <c r="M66" s="264">
        <f t="shared" si="15"/>
        <v>183333</v>
      </c>
      <c r="N66" s="264"/>
      <c r="O66" s="264"/>
      <c r="P66" s="264">
        <f t="shared" si="16"/>
        <v>183333</v>
      </c>
      <c r="Q66" s="195">
        <f t="shared" si="11"/>
        <v>183333</v>
      </c>
    </row>
    <row r="67" spans="1:21" s="260" customFormat="1" ht="27.75" customHeight="1" x14ac:dyDescent="0.25">
      <c r="A67" s="259"/>
      <c r="B67" s="137" t="s">
        <v>205</v>
      </c>
      <c r="C67" s="176">
        <v>42551</v>
      </c>
      <c r="D67" s="135" t="s">
        <v>420</v>
      </c>
      <c r="E67" s="160" t="s">
        <v>398</v>
      </c>
      <c r="F67" s="170">
        <v>3960000</v>
      </c>
      <c r="G67" s="170">
        <f>'PB CCDC T3.17 '!G72+J67</f>
        <v>3300000</v>
      </c>
      <c r="H67" s="171">
        <f t="shared" si="4"/>
        <v>660000</v>
      </c>
      <c r="I67" s="144">
        <v>12</v>
      </c>
      <c r="J67" s="171">
        <v>330000</v>
      </c>
      <c r="K67" s="143">
        <v>6273</v>
      </c>
      <c r="L67" s="143"/>
      <c r="M67" s="264"/>
      <c r="N67" s="264"/>
      <c r="O67" s="264">
        <f>J67</f>
        <v>330000</v>
      </c>
      <c r="P67" s="264"/>
      <c r="Q67" s="261">
        <f t="shared" si="11"/>
        <v>330000</v>
      </c>
    </row>
    <row r="68" spans="1:21" s="260" customFormat="1" ht="27.75" customHeight="1" x14ac:dyDescent="0.25">
      <c r="A68" s="259"/>
      <c r="B68" s="137" t="s">
        <v>206</v>
      </c>
      <c r="C68" s="176">
        <v>42551</v>
      </c>
      <c r="D68" s="135" t="s">
        <v>421</v>
      </c>
      <c r="E68" s="160" t="s">
        <v>399</v>
      </c>
      <c r="F68" s="170">
        <v>1000000</v>
      </c>
      <c r="G68" s="170">
        <f>'PB CCDC T3.17 '!G73+J68</f>
        <v>833330</v>
      </c>
      <c r="H68" s="171">
        <f t="shared" si="4"/>
        <v>166670</v>
      </c>
      <c r="I68" s="144">
        <v>12</v>
      </c>
      <c r="J68" s="171">
        <v>83333</v>
      </c>
      <c r="K68" s="143">
        <v>6273</v>
      </c>
      <c r="L68" s="143"/>
      <c r="M68" s="264"/>
      <c r="N68" s="264"/>
      <c r="O68" s="264">
        <f>J68</f>
        <v>83333</v>
      </c>
      <c r="P68" s="264"/>
      <c r="Q68" s="261">
        <f t="shared" si="11"/>
        <v>83333</v>
      </c>
    </row>
    <row r="69" spans="1:21" s="16" customFormat="1" ht="27.75" customHeight="1" x14ac:dyDescent="0.25">
      <c r="A69" s="19"/>
      <c r="B69" s="137" t="s">
        <v>207</v>
      </c>
      <c r="C69" s="177">
        <v>42551</v>
      </c>
      <c r="D69" s="22" t="s">
        <v>422</v>
      </c>
      <c r="E69" s="211" t="s">
        <v>400</v>
      </c>
      <c r="F69" s="178">
        <v>18800000</v>
      </c>
      <c r="G69" s="170">
        <f>'PB CCDC T3.17 '!G74+J69</f>
        <v>5222220</v>
      </c>
      <c r="H69" s="179">
        <f t="shared" si="4"/>
        <v>13577780</v>
      </c>
      <c r="I69" s="182">
        <v>36</v>
      </c>
      <c r="J69" s="179">
        <v>522222</v>
      </c>
      <c r="K69" s="156">
        <v>6273</v>
      </c>
      <c r="L69" s="156"/>
      <c r="M69" s="265">
        <f>J69</f>
        <v>522222</v>
      </c>
      <c r="N69" s="265"/>
      <c r="O69" s="265"/>
      <c r="P69" s="265">
        <f>J69</f>
        <v>522222</v>
      </c>
      <c r="Q69" s="183">
        <f t="shared" si="11"/>
        <v>522222</v>
      </c>
    </row>
    <row r="70" spans="1:21" s="16" customFormat="1" ht="27.75" customHeight="1" x14ac:dyDescent="0.25">
      <c r="A70" s="19"/>
      <c r="B70" s="137" t="s">
        <v>208</v>
      </c>
      <c r="C70" s="177">
        <v>42551</v>
      </c>
      <c r="D70" s="22" t="s">
        <v>423</v>
      </c>
      <c r="E70" s="211" t="s">
        <v>401</v>
      </c>
      <c r="F70" s="178">
        <v>23600000</v>
      </c>
      <c r="G70" s="170">
        <f>'PB CCDC T3.17 '!G75+J70</f>
        <v>6555560</v>
      </c>
      <c r="H70" s="179">
        <f t="shared" si="4"/>
        <v>17044440</v>
      </c>
      <c r="I70" s="182">
        <v>36</v>
      </c>
      <c r="J70" s="179">
        <v>655556</v>
      </c>
      <c r="K70" s="156">
        <v>6273</v>
      </c>
      <c r="L70" s="156"/>
      <c r="M70" s="265">
        <f>J70</f>
        <v>655556</v>
      </c>
      <c r="N70" s="265"/>
      <c r="O70" s="265"/>
      <c r="P70" s="265">
        <f>J70</f>
        <v>655556</v>
      </c>
      <c r="Q70" s="183">
        <f t="shared" si="11"/>
        <v>655556</v>
      </c>
    </row>
    <row r="71" spans="1:21" s="260" customFormat="1" ht="27.75" customHeight="1" x14ac:dyDescent="0.25">
      <c r="A71" s="259"/>
      <c r="B71" s="137" t="s">
        <v>209</v>
      </c>
      <c r="C71" s="176">
        <v>42551</v>
      </c>
      <c r="D71" s="135" t="s">
        <v>430</v>
      </c>
      <c r="E71" s="160" t="s">
        <v>402</v>
      </c>
      <c r="F71" s="170">
        <v>900000</v>
      </c>
      <c r="G71" s="170">
        <f>'PB CCDC T3.17 '!G76+J71</f>
        <v>750000</v>
      </c>
      <c r="H71" s="171">
        <f t="shared" si="4"/>
        <v>150000</v>
      </c>
      <c r="I71" s="144">
        <v>12</v>
      </c>
      <c r="J71" s="171">
        <v>75000</v>
      </c>
      <c r="K71" s="143">
        <v>6273</v>
      </c>
      <c r="L71" s="143"/>
      <c r="M71" s="264"/>
      <c r="N71" s="264"/>
      <c r="O71" s="264">
        <f>H71</f>
        <v>150000</v>
      </c>
      <c r="P71" s="264"/>
      <c r="Q71" s="261">
        <f t="shared" si="11"/>
        <v>75000</v>
      </c>
    </row>
    <row r="72" spans="1:21" s="260" customFormat="1" ht="27.75" customHeight="1" x14ac:dyDescent="0.25">
      <c r="A72" s="259"/>
      <c r="B72" s="137" t="s">
        <v>210</v>
      </c>
      <c r="C72" s="176">
        <v>42551</v>
      </c>
      <c r="D72" s="135" t="s">
        <v>429</v>
      </c>
      <c r="E72" s="160" t="s">
        <v>403</v>
      </c>
      <c r="F72" s="170">
        <v>4800000</v>
      </c>
      <c r="G72" s="170">
        <f>'PB CCDC T3.17 '!G77+J72</f>
        <v>2000000</v>
      </c>
      <c r="H72" s="171">
        <f t="shared" si="4"/>
        <v>2800000</v>
      </c>
      <c r="I72" s="182">
        <v>24</v>
      </c>
      <c r="J72" s="179">
        <v>200000</v>
      </c>
      <c r="K72" s="156">
        <v>6273</v>
      </c>
      <c r="L72" s="143"/>
      <c r="M72" s="264">
        <f>J72</f>
        <v>200000</v>
      </c>
      <c r="N72" s="264"/>
      <c r="O72" s="264"/>
      <c r="P72" s="264">
        <f>J72</f>
        <v>200000</v>
      </c>
      <c r="Q72" s="261">
        <f>J72</f>
        <v>200000</v>
      </c>
    </row>
    <row r="73" spans="1:21" s="260" customFormat="1" ht="27.75" customHeight="1" x14ac:dyDescent="0.25">
      <c r="A73" s="259"/>
      <c r="B73" s="137" t="s">
        <v>211</v>
      </c>
      <c r="C73" s="176">
        <v>42582</v>
      </c>
      <c r="D73" s="135"/>
      <c r="E73" s="160" t="s">
        <v>474</v>
      </c>
      <c r="F73" s="170">
        <v>99600000</v>
      </c>
      <c r="G73" s="170">
        <f>'PB CCDC T3.17 '!G78+J73</f>
        <v>74700000</v>
      </c>
      <c r="H73" s="171">
        <f t="shared" si="4"/>
        <v>24900000</v>
      </c>
      <c r="I73" s="144">
        <v>12</v>
      </c>
      <c r="J73" s="171">
        <v>8300000</v>
      </c>
      <c r="K73" s="143">
        <v>6428</v>
      </c>
      <c r="L73" s="143"/>
      <c r="M73" s="264"/>
      <c r="N73" s="264"/>
      <c r="O73" s="264">
        <f>J73</f>
        <v>8300000</v>
      </c>
      <c r="P73" s="264"/>
      <c r="Q73" s="261"/>
      <c r="U73" s="278">
        <f>J73</f>
        <v>8300000</v>
      </c>
    </row>
    <row r="74" spans="1:21" s="260" customFormat="1" ht="27.75" customHeight="1" x14ac:dyDescent="0.25">
      <c r="A74" s="259"/>
      <c r="B74" s="137" t="s">
        <v>212</v>
      </c>
      <c r="C74" s="176">
        <v>42607</v>
      </c>
      <c r="D74" s="135"/>
      <c r="E74" s="160" t="s">
        <v>475</v>
      </c>
      <c r="F74" s="170">
        <v>48000000</v>
      </c>
      <c r="G74" s="170">
        <f>'PB CCDC T3.17 '!G79+J74</f>
        <v>36000000</v>
      </c>
      <c r="H74" s="171">
        <f t="shared" si="4"/>
        <v>12000000</v>
      </c>
      <c r="I74" s="144">
        <v>12</v>
      </c>
      <c r="J74" s="171">
        <v>4000000</v>
      </c>
      <c r="K74" s="143">
        <v>6428</v>
      </c>
      <c r="L74" s="143"/>
      <c r="M74" s="264"/>
      <c r="N74" s="264"/>
      <c r="O74" s="264">
        <f>J74</f>
        <v>4000000</v>
      </c>
      <c r="P74" s="264"/>
      <c r="Q74" s="261"/>
      <c r="U74" s="278">
        <f>J74</f>
        <v>4000000</v>
      </c>
    </row>
    <row r="75" spans="1:21" s="260" customFormat="1" ht="27.75" customHeight="1" x14ac:dyDescent="0.25">
      <c r="A75" s="259"/>
      <c r="B75" s="137" t="s">
        <v>213</v>
      </c>
      <c r="C75" s="176">
        <v>42613</v>
      </c>
      <c r="D75" s="135" t="s">
        <v>431</v>
      </c>
      <c r="E75" s="160" t="s">
        <v>333</v>
      </c>
      <c r="F75" s="170">
        <v>5324000</v>
      </c>
      <c r="G75" s="170">
        <f>'PB CCDC T3.17 '!G80+J75</f>
        <v>1183112</v>
      </c>
      <c r="H75" s="171">
        <f t="shared" ref="H75:H99" si="17">F75-G75</f>
        <v>4140888</v>
      </c>
      <c r="I75" s="272">
        <v>36</v>
      </c>
      <c r="J75" s="273">
        <v>147889</v>
      </c>
      <c r="K75" s="274">
        <v>6423</v>
      </c>
      <c r="L75" s="144"/>
      <c r="M75" s="266"/>
      <c r="N75" s="266">
        <f>J75</f>
        <v>147889</v>
      </c>
      <c r="O75" s="266"/>
      <c r="P75" s="266">
        <f>J75</f>
        <v>147889</v>
      </c>
      <c r="R75" s="261">
        <f>J75</f>
        <v>147889</v>
      </c>
    </row>
    <row r="76" spans="1:21" s="260" customFormat="1" ht="27.75" customHeight="1" x14ac:dyDescent="0.25">
      <c r="A76" s="259"/>
      <c r="B76" s="137" t="s">
        <v>214</v>
      </c>
      <c r="C76" s="176">
        <v>42613</v>
      </c>
      <c r="D76" s="135" t="s">
        <v>428</v>
      </c>
      <c r="E76" s="160" t="s">
        <v>404</v>
      </c>
      <c r="F76" s="170">
        <v>8172727</v>
      </c>
      <c r="G76" s="170">
        <f>'PB CCDC T3.17 '!G81+J76</f>
        <v>1816160</v>
      </c>
      <c r="H76" s="171">
        <f t="shared" si="17"/>
        <v>6356567</v>
      </c>
      <c r="I76" s="272">
        <v>36</v>
      </c>
      <c r="J76" s="273">
        <v>227020</v>
      </c>
      <c r="K76" s="274">
        <v>6423</v>
      </c>
      <c r="L76" s="144"/>
      <c r="M76" s="266"/>
      <c r="N76" s="266">
        <f t="shared" ref="N76:N78" si="18">J76</f>
        <v>227020</v>
      </c>
      <c r="O76" s="266"/>
      <c r="P76" s="266">
        <f t="shared" ref="P76:P78" si="19">J76</f>
        <v>227020</v>
      </c>
      <c r="R76" s="261">
        <f t="shared" ref="R76:R78" si="20">J76</f>
        <v>227020</v>
      </c>
    </row>
    <row r="77" spans="1:21" s="260" customFormat="1" ht="27.75" customHeight="1" x14ac:dyDescent="0.25">
      <c r="A77" s="259"/>
      <c r="B77" s="137" t="s">
        <v>215</v>
      </c>
      <c r="C77" s="176">
        <v>42643</v>
      </c>
      <c r="D77" s="135" t="s">
        <v>427</v>
      </c>
      <c r="E77" s="160" t="s">
        <v>405</v>
      </c>
      <c r="F77" s="170">
        <v>10772727</v>
      </c>
      <c r="G77" s="170">
        <f>'PB CCDC T3.17 '!G82+J77</f>
        <v>2094694</v>
      </c>
      <c r="H77" s="171">
        <f t="shared" si="17"/>
        <v>8678033</v>
      </c>
      <c r="I77" s="272">
        <v>36</v>
      </c>
      <c r="J77" s="273">
        <v>299242</v>
      </c>
      <c r="K77" s="274">
        <v>6423</v>
      </c>
      <c r="L77" s="144"/>
      <c r="M77" s="266"/>
      <c r="N77" s="266">
        <f t="shared" si="18"/>
        <v>299242</v>
      </c>
      <c r="O77" s="266"/>
      <c r="P77" s="266">
        <f t="shared" si="19"/>
        <v>299242</v>
      </c>
      <c r="R77" s="261">
        <f t="shared" si="20"/>
        <v>299242</v>
      </c>
    </row>
    <row r="78" spans="1:21" s="260" customFormat="1" ht="27.75" customHeight="1" x14ac:dyDescent="0.25">
      <c r="A78" s="259"/>
      <c r="B78" s="137" t="s">
        <v>216</v>
      </c>
      <c r="C78" s="176">
        <v>42643</v>
      </c>
      <c r="D78" s="135" t="s">
        <v>363</v>
      </c>
      <c r="E78" s="160" t="s">
        <v>372</v>
      </c>
      <c r="F78" s="170">
        <v>1090909</v>
      </c>
      <c r="G78" s="170">
        <f>'PB CCDC T3.17 '!G83+J78</f>
        <v>212121</v>
      </c>
      <c r="H78" s="171">
        <f t="shared" si="17"/>
        <v>878788</v>
      </c>
      <c r="I78" s="272">
        <v>36</v>
      </c>
      <c r="J78" s="273">
        <v>30303</v>
      </c>
      <c r="K78" s="274">
        <v>6423</v>
      </c>
      <c r="L78" s="144"/>
      <c r="M78" s="266"/>
      <c r="N78" s="266">
        <f t="shared" si="18"/>
        <v>30303</v>
      </c>
      <c r="O78" s="266"/>
      <c r="P78" s="266">
        <f t="shared" si="19"/>
        <v>30303</v>
      </c>
      <c r="R78" s="261">
        <f t="shared" si="20"/>
        <v>30303</v>
      </c>
    </row>
    <row r="79" spans="1:21" s="260" customFormat="1" ht="27.75" customHeight="1" x14ac:dyDescent="0.25">
      <c r="A79" s="259"/>
      <c r="B79" s="137" t="s">
        <v>217</v>
      </c>
      <c r="C79" s="176">
        <v>42643</v>
      </c>
      <c r="D79" s="135" t="s">
        <v>364</v>
      </c>
      <c r="E79" s="160" t="s">
        <v>371</v>
      </c>
      <c r="F79" s="170">
        <v>1181818</v>
      </c>
      <c r="G79" s="170">
        <f>'PB CCDC T3.17 '!G84+J79</f>
        <v>661395</v>
      </c>
      <c r="H79" s="171">
        <f t="shared" si="17"/>
        <v>520423</v>
      </c>
      <c r="I79" s="144">
        <v>12</v>
      </c>
      <c r="J79" s="171">
        <v>94485</v>
      </c>
      <c r="K79" s="143">
        <v>6273</v>
      </c>
      <c r="L79" s="143"/>
      <c r="M79" s="264"/>
      <c r="N79" s="264"/>
      <c r="O79" s="264">
        <f>J79</f>
        <v>94485</v>
      </c>
      <c r="P79" s="264"/>
      <c r="Q79" s="71">
        <f t="shared" ref="Q79:Q86" si="21">J79</f>
        <v>94485</v>
      </c>
    </row>
    <row r="80" spans="1:21" s="260" customFormat="1" ht="27.75" customHeight="1" x14ac:dyDescent="0.25">
      <c r="A80" s="259"/>
      <c r="B80" s="137" t="s">
        <v>218</v>
      </c>
      <c r="C80" s="176">
        <v>42643</v>
      </c>
      <c r="D80" s="135" t="s">
        <v>366</v>
      </c>
      <c r="E80" s="160" t="s">
        <v>365</v>
      </c>
      <c r="F80" s="170">
        <v>681818</v>
      </c>
      <c r="G80" s="170">
        <f>'PB CCDC T3.17 '!G85+J80</f>
        <v>397726</v>
      </c>
      <c r="H80" s="171">
        <f t="shared" si="17"/>
        <v>284092</v>
      </c>
      <c r="I80" s="144">
        <v>12</v>
      </c>
      <c r="J80" s="171">
        <v>56818</v>
      </c>
      <c r="K80" s="143">
        <v>6273</v>
      </c>
      <c r="L80" s="143"/>
      <c r="M80" s="264"/>
      <c r="N80" s="264"/>
      <c r="O80" s="264">
        <f>J80</f>
        <v>56818</v>
      </c>
      <c r="P80" s="264"/>
      <c r="Q80" s="71">
        <f t="shared" si="21"/>
        <v>56818</v>
      </c>
    </row>
    <row r="81" spans="1:20" s="16" customFormat="1" ht="27.75" customHeight="1" x14ac:dyDescent="0.25">
      <c r="A81" s="19"/>
      <c r="B81" s="137" t="s">
        <v>219</v>
      </c>
      <c r="C81" s="177">
        <v>42643</v>
      </c>
      <c r="D81" s="22" t="s">
        <v>368</v>
      </c>
      <c r="E81" s="211" t="s">
        <v>369</v>
      </c>
      <c r="F81" s="178">
        <v>6600000</v>
      </c>
      <c r="G81" s="170">
        <f>'PB CCDC T3.17 '!G86+J81</f>
        <v>1925000</v>
      </c>
      <c r="H81" s="179">
        <f t="shared" si="17"/>
        <v>4675000</v>
      </c>
      <c r="I81" s="182">
        <v>24</v>
      </c>
      <c r="J81" s="179">
        <v>275000</v>
      </c>
      <c r="K81" s="156">
        <v>6273</v>
      </c>
      <c r="L81" s="156"/>
      <c r="M81" s="265">
        <f>J81</f>
        <v>275000</v>
      </c>
      <c r="N81" s="265"/>
      <c r="O81" s="265"/>
      <c r="P81" s="265">
        <f>J81</f>
        <v>275000</v>
      </c>
      <c r="Q81" s="184">
        <f t="shared" si="21"/>
        <v>275000</v>
      </c>
    </row>
    <row r="82" spans="1:20" s="260" customFormat="1" ht="27.75" customHeight="1" x14ac:dyDescent="0.25">
      <c r="A82" s="259"/>
      <c r="B82" s="137" t="s">
        <v>220</v>
      </c>
      <c r="C82" s="176">
        <v>42643</v>
      </c>
      <c r="D82" s="135" t="s">
        <v>367</v>
      </c>
      <c r="E82" s="160" t="s">
        <v>370</v>
      </c>
      <c r="F82" s="170">
        <v>780000</v>
      </c>
      <c r="G82" s="170">
        <f>'PB CCDC T3.17 '!G87+J82</f>
        <v>455000</v>
      </c>
      <c r="H82" s="171">
        <f t="shared" si="17"/>
        <v>325000</v>
      </c>
      <c r="I82" s="144">
        <v>12</v>
      </c>
      <c r="J82" s="171">
        <v>65000</v>
      </c>
      <c r="K82" s="143">
        <v>6273</v>
      </c>
      <c r="L82" s="143"/>
      <c r="M82" s="264"/>
      <c r="N82" s="264"/>
      <c r="O82" s="264">
        <f>J82</f>
        <v>65000</v>
      </c>
      <c r="P82" s="264"/>
      <c r="Q82" s="71">
        <f t="shared" si="21"/>
        <v>65000</v>
      </c>
    </row>
    <row r="83" spans="1:20" s="260" customFormat="1" ht="27.75" customHeight="1" x14ac:dyDescent="0.25">
      <c r="A83" s="259"/>
      <c r="B83" s="137" t="s">
        <v>221</v>
      </c>
      <c r="C83" s="176">
        <v>42643</v>
      </c>
      <c r="D83" s="135" t="s">
        <v>361</v>
      </c>
      <c r="E83" s="160" t="s">
        <v>360</v>
      </c>
      <c r="F83" s="170">
        <v>1200000</v>
      </c>
      <c r="G83" s="170">
        <f>'PB CCDC T3.17 '!G88+J83</f>
        <v>700000</v>
      </c>
      <c r="H83" s="171">
        <f t="shared" si="17"/>
        <v>500000</v>
      </c>
      <c r="I83" s="144">
        <v>12</v>
      </c>
      <c r="J83" s="171">
        <v>100000</v>
      </c>
      <c r="K83" s="143">
        <v>6273</v>
      </c>
      <c r="L83" s="143"/>
      <c r="M83" s="264"/>
      <c r="N83" s="264"/>
      <c r="O83" s="264">
        <f t="shared" ref="O83:O85" si="22">J83</f>
        <v>100000</v>
      </c>
      <c r="P83" s="264"/>
      <c r="Q83" s="71">
        <f t="shared" si="21"/>
        <v>100000</v>
      </c>
    </row>
    <row r="84" spans="1:20" s="260" customFormat="1" ht="27.75" customHeight="1" x14ac:dyDescent="0.25">
      <c r="A84" s="259"/>
      <c r="B84" s="137" t="s">
        <v>222</v>
      </c>
      <c r="C84" s="176">
        <v>42643</v>
      </c>
      <c r="D84" s="135" t="s">
        <v>359</v>
      </c>
      <c r="E84" s="160" t="s">
        <v>358</v>
      </c>
      <c r="F84" s="170">
        <v>1700000</v>
      </c>
      <c r="G84" s="170">
        <f>'PB CCDC T3.17 '!G89+J84</f>
        <v>991669</v>
      </c>
      <c r="H84" s="171">
        <f t="shared" si="17"/>
        <v>708331</v>
      </c>
      <c r="I84" s="144">
        <v>12</v>
      </c>
      <c r="J84" s="171">
        <v>141667</v>
      </c>
      <c r="K84" s="143">
        <v>6273</v>
      </c>
      <c r="L84" s="143"/>
      <c r="M84" s="264"/>
      <c r="N84" s="264"/>
      <c r="O84" s="264">
        <f t="shared" si="22"/>
        <v>141667</v>
      </c>
      <c r="P84" s="264"/>
      <c r="Q84" s="71">
        <f t="shared" si="21"/>
        <v>141667</v>
      </c>
    </row>
    <row r="85" spans="1:20" s="260" customFormat="1" ht="27.75" customHeight="1" x14ac:dyDescent="0.25">
      <c r="A85" s="259"/>
      <c r="B85" s="137" t="s">
        <v>223</v>
      </c>
      <c r="C85" s="176">
        <v>42643</v>
      </c>
      <c r="D85" s="135" t="s">
        <v>357</v>
      </c>
      <c r="E85" s="160" t="s">
        <v>356</v>
      </c>
      <c r="F85" s="170">
        <v>900000</v>
      </c>
      <c r="G85" s="170">
        <f>'PB CCDC T3.17 '!G90+J85</f>
        <v>525000</v>
      </c>
      <c r="H85" s="171">
        <f t="shared" si="17"/>
        <v>375000</v>
      </c>
      <c r="I85" s="144">
        <v>12</v>
      </c>
      <c r="J85" s="171">
        <v>75000</v>
      </c>
      <c r="K85" s="143">
        <v>6273</v>
      </c>
      <c r="L85" s="143"/>
      <c r="M85" s="264"/>
      <c r="N85" s="264"/>
      <c r="O85" s="264">
        <f t="shared" si="22"/>
        <v>75000</v>
      </c>
      <c r="P85" s="264"/>
      <c r="Q85" s="71">
        <f t="shared" si="21"/>
        <v>75000</v>
      </c>
    </row>
    <row r="86" spans="1:20" s="16" customFormat="1" ht="27.75" customHeight="1" x14ac:dyDescent="0.25">
      <c r="A86" s="19"/>
      <c r="B86" s="137" t="s">
        <v>224</v>
      </c>
      <c r="C86" s="177">
        <v>42643</v>
      </c>
      <c r="D86" s="22" t="s">
        <v>355</v>
      </c>
      <c r="E86" s="211" t="s">
        <v>354</v>
      </c>
      <c r="F86" s="178">
        <v>1500000</v>
      </c>
      <c r="G86" s="170">
        <f>'PB CCDC T3.17 '!G91+J86</f>
        <v>437500</v>
      </c>
      <c r="H86" s="179">
        <f t="shared" si="17"/>
        <v>1062500</v>
      </c>
      <c r="I86" s="182">
        <v>24</v>
      </c>
      <c r="J86" s="179">
        <v>62500</v>
      </c>
      <c r="K86" s="156">
        <v>6273</v>
      </c>
      <c r="L86" s="156"/>
      <c r="M86" s="265">
        <f>J86</f>
        <v>62500</v>
      </c>
      <c r="N86" s="265"/>
      <c r="O86" s="265"/>
      <c r="P86" s="265">
        <f>J86</f>
        <v>62500</v>
      </c>
      <c r="Q86" s="184">
        <f t="shared" si="21"/>
        <v>62500</v>
      </c>
    </row>
    <row r="87" spans="1:20" s="16" customFormat="1" ht="27.75" customHeight="1" x14ac:dyDescent="0.25">
      <c r="A87" s="19"/>
      <c r="B87" s="137" t="s">
        <v>225</v>
      </c>
      <c r="C87" s="177">
        <v>42643</v>
      </c>
      <c r="D87" s="22" t="s">
        <v>352</v>
      </c>
      <c r="E87" s="211" t="s">
        <v>353</v>
      </c>
      <c r="F87" s="178">
        <v>1445455</v>
      </c>
      <c r="G87" s="170">
        <f>'PB CCDC T3.17 '!G92+J87</f>
        <v>421589</v>
      </c>
      <c r="H87" s="179">
        <f t="shared" si="17"/>
        <v>1023866</v>
      </c>
      <c r="I87" s="182">
        <v>24</v>
      </c>
      <c r="J87" s="179">
        <v>60227</v>
      </c>
      <c r="K87" s="156">
        <v>6273</v>
      </c>
      <c r="L87" s="156"/>
      <c r="M87" s="265">
        <f>J87</f>
        <v>60227</v>
      </c>
      <c r="N87" s="265"/>
      <c r="O87" s="265"/>
      <c r="P87" s="265">
        <f t="shared" ref="P87:P89" si="23">J87</f>
        <v>60227</v>
      </c>
      <c r="Q87" s="184">
        <f>J87</f>
        <v>60227</v>
      </c>
    </row>
    <row r="88" spans="1:20" ht="27.75" customHeight="1" x14ac:dyDescent="0.25">
      <c r="A88" s="279"/>
      <c r="B88" s="137" t="s">
        <v>226</v>
      </c>
      <c r="C88" s="176">
        <v>42643</v>
      </c>
      <c r="D88" s="135" t="s">
        <v>351</v>
      </c>
      <c r="E88" s="160" t="s">
        <v>350</v>
      </c>
      <c r="F88" s="170">
        <v>7118182</v>
      </c>
      <c r="G88" s="170">
        <f>'PB CCDC T3.17 '!G93+J88</f>
        <v>1384089</v>
      </c>
      <c r="H88" s="171">
        <f t="shared" si="17"/>
        <v>5734093</v>
      </c>
      <c r="I88" s="280">
        <v>36</v>
      </c>
      <c r="J88" s="281">
        <v>197727</v>
      </c>
      <c r="K88" s="274">
        <v>6423</v>
      </c>
      <c r="L88" s="144"/>
      <c r="M88" s="266"/>
      <c r="N88" s="266">
        <f>J88</f>
        <v>197727</v>
      </c>
      <c r="O88" s="266"/>
      <c r="P88" s="264">
        <f t="shared" si="23"/>
        <v>197727</v>
      </c>
      <c r="Q88" s="71"/>
      <c r="R88" s="71">
        <f>J88</f>
        <v>197727</v>
      </c>
    </row>
    <row r="89" spans="1:20" s="17" customFormat="1" ht="27.75" customHeight="1" x14ac:dyDescent="0.25">
      <c r="B89" s="137" t="s">
        <v>227</v>
      </c>
      <c r="C89" s="177">
        <v>42643</v>
      </c>
      <c r="D89" s="22" t="s">
        <v>362</v>
      </c>
      <c r="E89" s="211" t="s">
        <v>349</v>
      </c>
      <c r="F89" s="178">
        <v>4954545</v>
      </c>
      <c r="G89" s="170">
        <f>'PB CCDC T3.17 '!G94+J89</f>
        <v>963382</v>
      </c>
      <c r="H89" s="179">
        <f t="shared" si="17"/>
        <v>3991163</v>
      </c>
      <c r="I89" s="242">
        <v>36</v>
      </c>
      <c r="J89" s="166">
        <v>137626</v>
      </c>
      <c r="K89" s="156">
        <v>6273</v>
      </c>
      <c r="L89" s="156"/>
      <c r="M89" s="265">
        <f>J89</f>
        <v>137626</v>
      </c>
      <c r="N89" s="267"/>
      <c r="O89" s="265"/>
      <c r="P89" s="265">
        <f t="shared" si="23"/>
        <v>137626</v>
      </c>
      <c r="Q89" s="184">
        <f>J89</f>
        <v>137626</v>
      </c>
    </row>
    <row r="90" spans="1:20" ht="27.75" customHeight="1" x14ac:dyDescent="0.25">
      <c r="B90" s="137" t="s">
        <v>228</v>
      </c>
      <c r="C90" s="176">
        <v>42690</v>
      </c>
      <c r="D90" s="135"/>
      <c r="E90" s="160" t="s">
        <v>199</v>
      </c>
      <c r="F90" s="170">
        <v>36533058</v>
      </c>
      <c r="G90" s="170">
        <f>'PB CCDC T3.17 '!G95+J90</f>
        <v>15222105</v>
      </c>
      <c r="H90" s="171">
        <f t="shared" si="17"/>
        <v>21310953</v>
      </c>
      <c r="I90" s="152">
        <v>12</v>
      </c>
      <c r="J90" s="165">
        <v>3044421</v>
      </c>
      <c r="K90" s="144">
        <v>2412</v>
      </c>
      <c r="L90" s="144"/>
      <c r="M90" s="266"/>
      <c r="N90" s="266"/>
      <c r="O90" s="266">
        <f>J90</f>
        <v>3044421</v>
      </c>
      <c r="P90" s="266"/>
      <c r="S90" s="71">
        <f>J90</f>
        <v>3044421</v>
      </c>
    </row>
    <row r="91" spans="1:20" ht="27.75" customHeight="1" x14ac:dyDescent="0.25">
      <c r="B91" s="137" t="s">
        <v>229</v>
      </c>
      <c r="C91" s="176">
        <v>42704</v>
      </c>
      <c r="D91" s="135" t="s">
        <v>315</v>
      </c>
      <c r="E91" s="160" t="s">
        <v>324</v>
      </c>
      <c r="F91" s="170">
        <v>2636364</v>
      </c>
      <c r="G91" s="170">
        <f>'PB CCDC T3.17 '!G96+J91</f>
        <v>549240</v>
      </c>
      <c r="H91" s="171">
        <f t="shared" si="17"/>
        <v>2087124</v>
      </c>
      <c r="I91" s="280">
        <v>24</v>
      </c>
      <c r="J91" s="281">
        <v>109848</v>
      </c>
      <c r="K91" s="274">
        <v>6423</v>
      </c>
      <c r="L91" s="144"/>
      <c r="M91" s="266"/>
      <c r="N91" s="266">
        <f>J91</f>
        <v>109848</v>
      </c>
      <c r="O91" s="266"/>
      <c r="P91" s="266">
        <f>J91</f>
        <v>109848</v>
      </c>
      <c r="R91" s="71">
        <f>J91</f>
        <v>109848</v>
      </c>
    </row>
    <row r="92" spans="1:20" ht="27.75" customHeight="1" x14ac:dyDescent="0.25">
      <c r="B92" s="137" t="s">
        <v>230</v>
      </c>
      <c r="C92" s="176">
        <v>42735</v>
      </c>
      <c r="D92" s="135" t="s">
        <v>314</v>
      </c>
      <c r="E92" s="160" t="s">
        <v>323</v>
      </c>
      <c r="F92" s="170">
        <v>11800002</v>
      </c>
      <c r="G92" s="170">
        <f>'PB CCDC T3.17 '!G97+J92</f>
        <v>1966668</v>
      </c>
      <c r="H92" s="171">
        <f t="shared" si="17"/>
        <v>9833334</v>
      </c>
      <c r="I92" s="280">
        <v>24</v>
      </c>
      <c r="J92" s="281">
        <v>491667</v>
      </c>
      <c r="K92" s="274">
        <v>6423</v>
      </c>
      <c r="L92" s="144"/>
      <c r="M92" s="266"/>
      <c r="N92" s="266">
        <f>J92</f>
        <v>491667</v>
      </c>
      <c r="O92" s="266"/>
      <c r="P92" s="266">
        <f t="shared" ref="P92:P94" si="24">J92</f>
        <v>491667</v>
      </c>
      <c r="R92" s="71">
        <f>J92</f>
        <v>491667</v>
      </c>
    </row>
    <row r="93" spans="1:20" s="17" customFormat="1" ht="27.75" customHeight="1" x14ac:dyDescent="0.25">
      <c r="B93" s="137" t="s">
        <v>231</v>
      </c>
      <c r="C93" s="177">
        <v>42735</v>
      </c>
      <c r="D93" s="22" t="s">
        <v>313</v>
      </c>
      <c r="E93" s="211" t="s">
        <v>322</v>
      </c>
      <c r="F93" s="178">
        <v>7500000</v>
      </c>
      <c r="G93" s="170">
        <f>'PB CCDC T3.17 '!G98+J93</f>
        <v>1250000</v>
      </c>
      <c r="H93" s="179">
        <f t="shared" si="17"/>
        <v>6250000</v>
      </c>
      <c r="I93" s="242">
        <v>24</v>
      </c>
      <c r="J93" s="166">
        <v>312500</v>
      </c>
      <c r="K93" s="156">
        <v>6273</v>
      </c>
      <c r="L93" s="156"/>
      <c r="M93" s="265">
        <f>J93</f>
        <v>312500</v>
      </c>
      <c r="N93" s="265"/>
      <c r="O93" s="265"/>
      <c r="P93" s="267">
        <f t="shared" si="24"/>
        <v>312500</v>
      </c>
      <c r="Q93" s="184">
        <f>J93</f>
        <v>312500</v>
      </c>
    </row>
    <row r="94" spans="1:20" s="17" customFormat="1" ht="27.75" customHeight="1" x14ac:dyDescent="0.25">
      <c r="B94" s="137" t="s">
        <v>232</v>
      </c>
      <c r="C94" s="177">
        <v>42735</v>
      </c>
      <c r="D94" s="22" t="s">
        <v>312</v>
      </c>
      <c r="E94" s="211" t="s">
        <v>321</v>
      </c>
      <c r="F94" s="178">
        <v>2500000</v>
      </c>
      <c r="G94" s="170">
        <f>'PB CCDC T3.17 '!G99+J94</f>
        <v>416668</v>
      </c>
      <c r="H94" s="179">
        <f t="shared" si="17"/>
        <v>2083332</v>
      </c>
      <c r="I94" s="242">
        <v>24</v>
      </c>
      <c r="J94" s="166">
        <v>104167</v>
      </c>
      <c r="K94" s="156">
        <v>6273</v>
      </c>
      <c r="L94" s="156"/>
      <c r="M94" s="265">
        <f>J94</f>
        <v>104167</v>
      </c>
      <c r="N94" s="265"/>
      <c r="O94" s="265"/>
      <c r="P94" s="267">
        <f t="shared" si="24"/>
        <v>104167</v>
      </c>
      <c r="Q94" s="184">
        <f t="shared" ref="Q94:Q95" si="25">J94</f>
        <v>104167</v>
      </c>
    </row>
    <row r="95" spans="1:20" ht="27.75" customHeight="1" x14ac:dyDescent="0.25">
      <c r="B95" s="137" t="s">
        <v>233</v>
      </c>
      <c r="C95" s="188">
        <v>42735</v>
      </c>
      <c r="D95" s="189" t="s">
        <v>311</v>
      </c>
      <c r="E95" s="212" t="s">
        <v>320</v>
      </c>
      <c r="F95" s="245">
        <v>1400000</v>
      </c>
      <c r="G95" s="170">
        <f>'PB CCDC T3.17 '!G100+J95</f>
        <v>466668</v>
      </c>
      <c r="H95" s="246">
        <f t="shared" si="17"/>
        <v>933332</v>
      </c>
      <c r="I95" s="201">
        <v>12</v>
      </c>
      <c r="J95" s="248">
        <v>116667</v>
      </c>
      <c r="K95" s="203">
        <v>6273</v>
      </c>
      <c r="L95" s="143"/>
      <c r="M95" s="264"/>
      <c r="N95" s="264"/>
      <c r="O95" s="264">
        <f>J95</f>
        <v>116667</v>
      </c>
      <c r="P95" s="264"/>
      <c r="Q95" s="71">
        <f t="shared" si="25"/>
        <v>116667</v>
      </c>
    </row>
    <row r="96" spans="1:20" ht="27.75" customHeight="1" x14ac:dyDescent="0.25">
      <c r="B96" s="137" t="s">
        <v>234</v>
      </c>
      <c r="C96" s="176">
        <v>42735</v>
      </c>
      <c r="D96" s="135"/>
      <c r="E96" s="160" t="s">
        <v>476</v>
      </c>
      <c r="F96" s="170">
        <v>9000000</v>
      </c>
      <c r="G96" s="170">
        <f>'PB CCDC T3.17 '!G101+J96</f>
        <v>7500000</v>
      </c>
      <c r="H96" s="171">
        <f t="shared" si="17"/>
        <v>1500000</v>
      </c>
      <c r="I96" s="152">
        <v>12</v>
      </c>
      <c r="J96" s="165">
        <v>1500000</v>
      </c>
      <c r="K96" s="143">
        <v>6277</v>
      </c>
      <c r="L96" s="143"/>
      <c r="M96" s="264"/>
      <c r="N96" s="264"/>
      <c r="O96" s="264">
        <f>J96</f>
        <v>1500000</v>
      </c>
      <c r="P96" s="264"/>
      <c r="Q96" s="71"/>
      <c r="T96" s="163">
        <f>J96</f>
        <v>1500000</v>
      </c>
    </row>
    <row r="97" spans="2:17" ht="27.75" customHeight="1" x14ac:dyDescent="0.25">
      <c r="B97" s="137" t="s">
        <v>235</v>
      </c>
      <c r="C97" s="176">
        <v>42767</v>
      </c>
      <c r="D97" s="135" t="s">
        <v>310</v>
      </c>
      <c r="E97" s="160" t="s">
        <v>286</v>
      </c>
      <c r="F97" s="170">
        <v>5250000</v>
      </c>
      <c r="G97" s="170">
        <f>'PB CCDC T3.17 '!G102+J97</f>
        <v>656250</v>
      </c>
      <c r="H97" s="171">
        <f t="shared" si="17"/>
        <v>4593750</v>
      </c>
      <c r="I97" s="242">
        <v>24</v>
      </c>
      <c r="J97" s="166">
        <v>218750</v>
      </c>
      <c r="K97" s="156">
        <v>6273</v>
      </c>
      <c r="L97" s="143"/>
      <c r="M97" s="264">
        <f>J97</f>
        <v>218750</v>
      </c>
      <c r="N97" s="264"/>
      <c r="O97" s="264"/>
      <c r="P97" s="264">
        <f>J97</f>
        <v>218750</v>
      </c>
      <c r="Q97" s="71">
        <f>J97</f>
        <v>218750</v>
      </c>
    </row>
    <row r="98" spans="2:17" ht="27.75" customHeight="1" x14ac:dyDescent="0.25">
      <c r="B98" s="137" t="s">
        <v>236</v>
      </c>
      <c r="C98" s="176" t="s">
        <v>319</v>
      </c>
      <c r="D98" s="135" t="s">
        <v>468</v>
      </c>
      <c r="E98" s="160" t="s">
        <v>316</v>
      </c>
      <c r="F98" s="170">
        <v>25000000</v>
      </c>
      <c r="G98" s="170">
        <f>'PB CCDC T3.17 '!G103+J98</f>
        <v>1388888</v>
      </c>
      <c r="H98" s="171">
        <f t="shared" si="17"/>
        <v>23611112</v>
      </c>
      <c r="I98" s="242">
        <v>36</v>
      </c>
      <c r="J98" s="166">
        <v>694444</v>
      </c>
      <c r="K98" s="156">
        <v>6273</v>
      </c>
      <c r="L98" s="143"/>
      <c r="M98" s="264">
        <f t="shared" ref="M98:M100" si="26">J98</f>
        <v>694444</v>
      </c>
      <c r="N98" s="264"/>
      <c r="O98" s="264"/>
      <c r="P98" s="264">
        <f t="shared" ref="P98:P100" si="27">J98</f>
        <v>694444</v>
      </c>
      <c r="Q98" s="71">
        <f t="shared" ref="Q98:Q100" si="28">J98</f>
        <v>694444</v>
      </c>
    </row>
    <row r="99" spans="2:17" ht="27.75" customHeight="1" x14ac:dyDescent="0.25">
      <c r="B99" s="137" t="s">
        <v>237</v>
      </c>
      <c r="C99" s="176" t="s">
        <v>319</v>
      </c>
      <c r="D99" s="135" t="s">
        <v>470</v>
      </c>
      <c r="E99" s="160" t="s">
        <v>317</v>
      </c>
      <c r="F99" s="170">
        <v>2800000</v>
      </c>
      <c r="G99" s="170">
        <f>'PB CCDC T3.17 '!G104+J99</f>
        <v>233334</v>
      </c>
      <c r="H99" s="171">
        <f t="shared" si="17"/>
        <v>2566666</v>
      </c>
      <c r="I99" s="242">
        <v>24</v>
      </c>
      <c r="J99" s="166">
        <v>116667</v>
      </c>
      <c r="K99" s="156">
        <v>6273</v>
      </c>
      <c r="L99" s="143"/>
      <c r="M99" s="264">
        <f t="shared" si="26"/>
        <v>116667</v>
      </c>
      <c r="N99" s="264"/>
      <c r="O99" s="264"/>
      <c r="P99" s="264">
        <f t="shared" si="27"/>
        <v>116667</v>
      </c>
      <c r="Q99" s="71">
        <f t="shared" si="28"/>
        <v>116667</v>
      </c>
    </row>
    <row r="100" spans="2:17" ht="27.75" customHeight="1" x14ac:dyDescent="0.25">
      <c r="B100" s="137" t="s">
        <v>238</v>
      </c>
      <c r="C100" s="176" t="s">
        <v>319</v>
      </c>
      <c r="D100" s="135" t="s">
        <v>469</v>
      </c>
      <c r="E100" s="160" t="s">
        <v>318</v>
      </c>
      <c r="F100" s="170">
        <v>2200000</v>
      </c>
      <c r="G100" s="170">
        <f>'PB CCDC T3.17 '!G105+J100</f>
        <v>183334</v>
      </c>
      <c r="H100" s="171">
        <f>F100-G100</f>
        <v>2016666</v>
      </c>
      <c r="I100" s="242">
        <v>24</v>
      </c>
      <c r="J100" s="166">
        <v>91667</v>
      </c>
      <c r="K100" s="156">
        <v>6273</v>
      </c>
      <c r="L100" s="143"/>
      <c r="M100" s="264">
        <f t="shared" si="26"/>
        <v>91667</v>
      </c>
      <c r="N100" s="264"/>
      <c r="O100" s="264"/>
      <c r="P100" s="264">
        <f t="shared" si="27"/>
        <v>91667</v>
      </c>
      <c r="Q100" s="71">
        <f t="shared" si="28"/>
        <v>91667</v>
      </c>
    </row>
    <row r="101" spans="2:17" s="310" customFormat="1" ht="27.75" customHeight="1" x14ac:dyDescent="0.25">
      <c r="B101" s="305" t="s">
        <v>239</v>
      </c>
      <c r="C101" s="305" t="s">
        <v>488</v>
      </c>
      <c r="D101" s="306" t="s">
        <v>498</v>
      </c>
      <c r="E101" s="307" t="s">
        <v>489</v>
      </c>
      <c r="F101" s="308">
        <v>2177273</v>
      </c>
      <c r="G101" s="308">
        <f>'PB CCDC T3.17 '!G106+J101</f>
        <v>90719.708333333328</v>
      </c>
      <c r="H101" s="273">
        <f>F101-G101</f>
        <v>2086553.2916666667</v>
      </c>
      <c r="I101" s="280">
        <v>24</v>
      </c>
      <c r="J101" s="281">
        <v>90719.708333333328</v>
      </c>
      <c r="K101" s="274">
        <v>6423</v>
      </c>
      <c r="L101" s="274"/>
      <c r="M101" s="275"/>
      <c r="N101" s="275">
        <f>J101</f>
        <v>90719.708333333328</v>
      </c>
      <c r="O101" s="275"/>
      <c r="P101" s="275"/>
      <c r="Q101" s="309"/>
    </row>
    <row r="102" spans="2:17" s="17" customFormat="1" ht="27.75" hidden="1" customHeight="1" x14ac:dyDescent="0.25">
      <c r="B102" s="137"/>
      <c r="C102" s="176"/>
      <c r="D102" s="135"/>
      <c r="E102" s="160"/>
      <c r="F102" s="170"/>
      <c r="G102" s="172">
        <f>'PB CCDC T1.17'!G107+'PB CCDC T4.17'!J102</f>
        <v>0</v>
      </c>
      <c r="H102" s="171"/>
      <c r="I102" s="152"/>
      <c r="J102" s="165"/>
      <c r="K102" s="143"/>
      <c r="L102" s="143"/>
      <c r="M102" s="264"/>
      <c r="N102" s="264"/>
      <c r="O102" s="264"/>
      <c r="P102" s="264"/>
      <c r="Q102" s="184"/>
    </row>
    <row r="103" spans="2:17" s="17" customFormat="1" ht="27.75" hidden="1" customHeight="1" x14ac:dyDescent="0.25">
      <c r="B103" s="137"/>
      <c r="C103" s="176"/>
      <c r="D103" s="135"/>
      <c r="E103" s="160"/>
      <c r="F103" s="170"/>
      <c r="G103" s="172">
        <f>'PB CCDC T1.17'!G108+'PB CCDC T4.17'!J103</f>
        <v>0</v>
      </c>
      <c r="H103" s="171"/>
      <c r="I103" s="152"/>
      <c r="J103" s="165"/>
      <c r="K103" s="143"/>
      <c r="L103" s="143"/>
      <c r="M103" s="264"/>
      <c r="N103" s="264"/>
      <c r="O103" s="264"/>
      <c r="P103" s="264"/>
      <c r="Q103" s="184"/>
    </row>
    <row r="104" spans="2:17" s="17" customFormat="1" ht="27.75" hidden="1" customHeight="1" x14ac:dyDescent="0.25">
      <c r="B104" s="137"/>
      <c r="C104" s="176"/>
      <c r="D104" s="135"/>
      <c r="E104" s="160"/>
      <c r="F104" s="170"/>
      <c r="G104" s="172">
        <f>'PB CCDC T1.17'!G109+'PB CCDC T4.17'!J104</f>
        <v>0</v>
      </c>
      <c r="H104" s="171"/>
      <c r="I104" s="152"/>
      <c r="J104" s="165"/>
      <c r="K104" s="143"/>
      <c r="L104" s="143"/>
      <c r="M104" s="264"/>
      <c r="N104" s="264"/>
      <c r="O104" s="264"/>
      <c r="P104" s="264"/>
      <c r="Q104" s="184"/>
    </row>
    <row r="105" spans="2:17" s="17" customFormat="1" ht="27.75" hidden="1" customHeight="1" x14ac:dyDescent="0.25">
      <c r="B105" s="137"/>
      <c r="C105" s="176"/>
      <c r="D105" s="135"/>
      <c r="E105" s="160"/>
      <c r="F105" s="170"/>
      <c r="G105" s="172">
        <f>'PB CCDC T1.17'!G136+'PB CCDC T4.17'!J105</f>
        <v>0</v>
      </c>
      <c r="H105" s="171"/>
      <c r="I105" s="152"/>
      <c r="J105" s="165"/>
      <c r="K105" s="143"/>
      <c r="L105" s="143"/>
      <c r="M105" s="264"/>
      <c r="N105" s="264"/>
      <c r="O105" s="264"/>
      <c r="P105" s="264"/>
      <c r="Q105" s="184"/>
    </row>
    <row r="106" spans="2:17" s="17" customFormat="1" ht="27.75" hidden="1" customHeight="1" x14ac:dyDescent="0.25">
      <c r="B106" s="137"/>
      <c r="C106" s="176"/>
      <c r="D106" s="135"/>
      <c r="E106" s="160"/>
      <c r="F106" s="170"/>
      <c r="G106" s="172">
        <f>'PB CCDC T1.17'!G137+'PB CCDC T4.17'!J106</f>
        <v>0</v>
      </c>
      <c r="H106" s="171"/>
      <c r="I106" s="152"/>
      <c r="J106" s="165"/>
      <c r="K106" s="143"/>
      <c r="L106" s="143"/>
      <c r="M106" s="264"/>
      <c r="N106" s="264"/>
      <c r="O106" s="264"/>
      <c r="P106" s="264"/>
      <c r="Q106" s="184"/>
    </row>
    <row r="107" spans="2:17" s="17" customFormat="1" ht="27.75" hidden="1" customHeight="1" x14ac:dyDescent="0.25">
      <c r="B107" s="137"/>
      <c r="C107" s="176"/>
      <c r="D107" s="135"/>
      <c r="E107" s="160"/>
      <c r="F107" s="170"/>
      <c r="G107" s="172">
        <f>'PB CCDC T1.17'!G138+'PB CCDC T4.17'!J107</f>
        <v>0</v>
      </c>
      <c r="H107" s="171"/>
      <c r="I107" s="152"/>
      <c r="J107" s="165"/>
      <c r="K107" s="143"/>
      <c r="L107" s="143"/>
      <c r="M107" s="264"/>
      <c r="N107" s="264"/>
      <c r="O107" s="264"/>
      <c r="P107" s="264"/>
      <c r="Q107" s="184"/>
    </row>
    <row r="108" spans="2:17" s="17" customFormat="1" ht="27.75" hidden="1" customHeight="1" x14ac:dyDescent="0.25">
      <c r="B108" s="137"/>
      <c r="C108" s="176"/>
      <c r="D108" s="135"/>
      <c r="E108" s="160"/>
      <c r="F108" s="170"/>
      <c r="G108" s="172">
        <f>'PB CCDC T1.17'!G139+'PB CCDC T4.17'!J108</f>
        <v>0</v>
      </c>
      <c r="H108" s="171"/>
      <c r="I108" s="152"/>
      <c r="J108" s="165"/>
      <c r="K108" s="143"/>
      <c r="L108" s="143"/>
      <c r="M108" s="264"/>
      <c r="N108" s="264"/>
      <c r="O108" s="264"/>
      <c r="P108" s="264"/>
      <c r="Q108" s="184"/>
    </row>
    <row r="109" spans="2:17" s="17" customFormat="1" ht="27.75" hidden="1" customHeight="1" x14ac:dyDescent="0.25">
      <c r="B109" s="137"/>
      <c r="C109" s="176"/>
      <c r="D109" s="135"/>
      <c r="E109" s="160"/>
      <c r="F109" s="170"/>
      <c r="G109" s="172">
        <f>'PB CCDC T1.17'!G140+'PB CCDC T4.17'!J109</f>
        <v>0</v>
      </c>
      <c r="H109" s="171"/>
      <c r="I109" s="152"/>
      <c r="J109" s="165"/>
      <c r="K109" s="143"/>
      <c r="L109" s="143"/>
      <c r="M109" s="264"/>
      <c r="N109" s="264"/>
      <c r="O109" s="264"/>
      <c r="P109" s="264"/>
      <c r="Q109" s="184"/>
    </row>
    <row r="110" spans="2:17" ht="33" customHeight="1" x14ac:dyDescent="0.25">
      <c r="B110" s="207"/>
      <c r="C110" s="465" t="s">
        <v>472</v>
      </c>
      <c r="D110" s="466"/>
      <c r="E110" s="467"/>
      <c r="F110" s="173">
        <f>SUM(F13:F109)</f>
        <v>922399782</v>
      </c>
      <c r="G110" s="173">
        <f>SUM(G13:G109)</f>
        <v>444895893.70833331</v>
      </c>
      <c r="H110" s="173">
        <f t="shared" ref="H110" si="29">SUM(H13:H109)</f>
        <v>477503888.29166669</v>
      </c>
      <c r="I110" s="173"/>
      <c r="J110" s="173">
        <f>SUM(J13:J109)</f>
        <v>44501667.708333336</v>
      </c>
      <c r="K110" s="173"/>
      <c r="L110" s="174"/>
      <c r="M110" s="268"/>
      <c r="N110" s="268"/>
      <c r="O110" s="268"/>
      <c r="P110" s="268"/>
    </row>
    <row r="112" spans="2:17" x14ac:dyDescent="0.25">
      <c r="I112" s="459" t="s">
        <v>490</v>
      </c>
      <c r="J112" s="459"/>
      <c r="K112" s="459"/>
      <c r="L112" s="459"/>
      <c r="M112" s="256"/>
      <c r="N112" s="256"/>
      <c r="O112" s="256"/>
      <c r="P112" s="256"/>
    </row>
    <row r="113" spans="3:19" s="130" customFormat="1" x14ac:dyDescent="0.25">
      <c r="C113" s="257" t="s">
        <v>465</v>
      </c>
      <c r="D113" s="257"/>
      <c r="E113" s="460" t="s">
        <v>466</v>
      </c>
      <c r="F113" s="460"/>
      <c r="G113" s="460"/>
      <c r="H113" s="460"/>
      <c r="I113" s="460" t="s">
        <v>467</v>
      </c>
      <c r="J113" s="460"/>
      <c r="K113" s="460"/>
      <c r="L113" s="460"/>
      <c r="M113" s="257"/>
      <c r="N113" s="257"/>
      <c r="O113" s="257"/>
      <c r="P113" s="257"/>
      <c r="Q113" s="1"/>
      <c r="R113" s="1"/>
      <c r="S113" s="1"/>
    </row>
    <row r="114" spans="3:19" s="130" customFormat="1" x14ac:dyDescent="0.25">
      <c r="C114" s="257"/>
      <c r="D114" s="257"/>
      <c r="E114" s="257"/>
      <c r="F114" s="257"/>
      <c r="G114" s="257"/>
      <c r="H114" s="257"/>
      <c r="I114" s="257"/>
      <c r="J114" s="303"/>
      <c r="K114" s="303"/>
      <c r="L114" s="257"/>
      <c r="M114" s="257"/>
      <c r="N114" s="257"/>
      <c r="O114" s="257"/>
      <c r="P114" s="257"/>
      <c r="Q114" s="1"/>
      <c r="R114" s="1"/>
      <c r="S114" s="1"/>
    </row>
    <row r="115" spans="3:19" x14ac:dyDescent="0.25">
      <c r="C115" s="256"/>
      <c r="D115" s="256"/>
      <c r="E115" s="213"/>
      <c r="F115" s="247"/>
      <c r="G115" s="247"/>
      <c r="H115" s="247"/>
      <c r="I115" s="256"/>
      <c r="J115" s="302"/>
      <c r="K115" s="302"/>
    </row>
    <row r="116" spans="3:19" x14ac:dyDescent="0.25">
      <c r="C116" s="302"/>
      <c r="D116" s="302"/>
      <c r="E116" s="213"/>
      <c r="F116" s="247"/>
      <c r="G116" s="247"/>
      <c r="H116" s="247"/>
      <c r="I116" s="302"/>
      <c r="J116" s="302"/>
      <c r="K116" s="302"/>
    </row>
    <row r="117" spans="3:19" x14ac:dyDescent="0.25">
      <c r="C117" s="302"/>
      <c r="D117" s="302"/>
      <c r="E117" s="213"/>
      <c r="F117" s="247"/>
      <c r="G117" s="247"/>
      <c r="H117" s="247"/>
      <c r="I117" s="302"/>
      <c r="J117" s="302"/>
      <c r="K117" s="302"/>
    </row>
    <row r="118" spans="3:19" x14ac:dyDescent="0.25">
      <c r="C118" s="256"/>
      <c r="D118" s="256"/>
      <c r="E118" s="213"/>
      <c r="F118" s="247"/>
      <c r="G118" s="247"/>
      <c r="H118" s="247"/>
      <c r="I118" s="247"/>
      <c r="J118" s="247"/>
      <c r="K118" s="247"/>
    </row>
    <row r="119" spans="3:19" x14ac:dyDescent="0.25">
      <c r="C119" s="256"/>
      <c r="D119" s="256"/>
      <c r="E119" s="213"/>
      <c r="F119" s="247"/>
      <c r="G119" s="247"/>
      <c r="H119" s="247"/>
      <c r="I119" s="256"/>
      <c r="J119" s="302"/>
      <c r="K119" s="302"/>
    </row>
    <row r="120" spans="3:19" x14ac:dyDescent="0.25">
      <c r="C120" s="256"/>
      <c r="D120" s="256"/>
      <c r="E120" s="213"/>
      <c r="F120" s="247"/>
      <c r="G120" s="247"/>
      <c r="H120" s="247"/>
      <c r="I120" s="256"/>
      <c r="J120" s="247"/>
    </row>
    <row r="121" spans="3:19" s="130" customFormat="1" x14ac:dyDescent="0.25">
      <c r="C121" s="257" t="s">
        <v>281</v>
      </c>
      <c r="D121" s="257"/>
      <c r="E121" s="460" t="s">
        <v>282</v>
      </c>
      <c r="F121" s="460"/>
      <c r="G121" s="460"/>
      <c r="H121" s="460"/>
      <c r="I121" s="460" t="s">
        <v>291</v>
      </c>
      <c r="J121" s="460"/>
      <c r="K121" s="460"/>
      <c r="L121" s="460"/>
      <c r="M121" s="257"/>
      <c r="N121" s="257"/>
      <c r="O121" s="257"/>
      <c r="P121" s="257"/>
    </row>
  </sheetData>
  <mergeCells count="8">
    <mergeCell ref="E121:H121"/>
    <mergeCell ref="I121:L121"/>
    <mergeCell ref="A9:L9"/>
    <mergeCell ref="A10:L10"/>
    <mergeCell ref="C110:E110"/>
    <mergeCell ref="I112:L112"/>
    <mergeCell ref="E113:H113"/>
    <mergeCell ref="I113:L113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4"/>
  <sheetViews>
    <sheetView view="pageBreakPreview" topLeftCell="E58" zoomScale="70" zoomScaleSheetLayoutView="70" workbookViewId="0">
      <selection activeCell="M91" sqref="M9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4.5703125" style="163" customWidth="1"/>
    <col min="9" max="9" width="11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4" width="21" style="157" customWidth="1"/>
    <col min="15" max="15" width="24.140625" style="157" customWidth="1"/>
    <col min="16" max="16" width="14" style="157" customWidth="1"/>
    <col min="17" max="17" width="16.28515625" style="157" customWidth="1"/>
    <col min="18" max="18" width="15.42578125" style="1" customWidth="1"/>
    <col min="19" max="20" width="12.7109375" style="1" customWidth="1"/>
    <col min="21" max="21" width="14.85546875" style="1" customWidth="1"/>
    <col min="22" max="22" width="15.7109375" style="1" customWidth="1"/>
    <col min="23" max="16384" width="9.140625" style="1"/>
  </cols>
  <sheetData>
    <row r="1" spans="1:22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304">
        <v>14830669.9583333</v>
      </c>
      <c r="M1" s="304">
        <v>14768799</v>
      </c>
      <c r="N1" s="262"/>
      <c r="O1" s="262"/>
      <c r="P1" s="262"/>
      <c r="Q1" s="262"/>
    </row>
    <row r="2" spans="1:22" ht="20.25" customHeight="1" x14ac:dyDescent="0.25">
      <c r="B2" s="206" t="s">
        <v>12</v>
      </c>
      <c r="C2" s="5"/>
      <c r="D2" s="5"/>
      <c r="K2" s="129" t="s">
        <v>478</v>
      </c>
      <c r="L2" s="298">
        <v>5728054.708333333</v>
      </c>
      <c r="M2" s="288"/>
      <c r="N2" s="300"/>
      <c r="O2" s="263"/>
      <c r="P2" s="263"/>
      <c r="Q2" s="263"/>
    </row>
    <row r="3" spans="1:22" ht="20.25" customHeight="1" x14ac:dyDescent="0.25">
      <c r="B3" s="5"/>
      <c r="C3" s="5"/>
      <c r="D3" s="5"/>
      <c r="K3" s="129" t="s">
        <v>479</v>
      </c>
      <c r="L3" s="298">
        <v>3044421</v>
      </c>
      <c r="M3" s="289"/>
      <c r="N3" s="300"/>
      <c r="O3" s="263"/>
      <c r="P3" s="263"/>
      <c r="Q3" s="263"/>
    </row>
    <row r="4" spans="1:22" ht="20.25" customHeight="1" x14ac:dyDescent="0.25">
      <c r="B4" s="5"/>
      <c r="C4" s="5"/>
      <c r="D4" s="5"/>
      <c r="K4" s="129" t="s">
        <v>480</v>
      </c>
      <c r="L4" s="298">
        <v>12300000</v>
      </c>
      <c r="M4" s="263"/>
      <c r="N4" s="263"/>
      <c r="O4" s="263"/>
      <c r="P4" s="263"/>
      <c r="Q4" s="263"/>
    </row>
    <row r="5" spans="1:22" ht="20.25" customHeight="1" x14ac:dyDescent="0.25">
      <c r="B5" s="5"/>
      <c r="C5" s="5"/>
      <c r="D5" s="5"/>
      <c r="K5" s="129" t="s">
        <v>481</v>
      </c>
      <c r="L5" s="298">
        <v>8666666</v>
      </c>
      <c r="M5" s="263">
        <f>SUM(L1:L5)</f>
        <v>44569811.666666634</v>
      </c>
      <c r="N5" s="263"/>
      <c r="O5" s="263"/>
      <c r="P5" s="263"/>
      <c r="Q5" s="263"/>
    </row>
    <row r="6" spans="1:22" ht="20.25" customHeight="1" x14ac:dyDescent="0.25">
      <c r="B6" s="5"/>
      <c r="C6" s="5"/>
      <c r="D6" s="5"/>
      <c r="K6" s="129" t="s">
        <v>482</v>
      </c>
      <c r="L6" s="287">
        <v>25539776.708333299</v>
      </c>
      <c r="M6" s="262">
        <f>L7+L6</f>
        <v>44569811.708333299</v>
      </c>
      <c r="N6" s="262"/>
      <c r="O6" s="262"/>
      <c r="P6" s="262"/>
      <c r="Q6" s="262"/>
      <c r="R6" s="163">
        <f>SUM(L1:L5)</f>
        <v>44569811.666666634</v>
      </c>
    </row>
    <row r="7" spans="1:22" ht="20.25" customHeight="1" x14ac:dyDescent="0.25">
      <c r="K7" s="78" t="s">
        <v>483</v>
      </c>
      <c r="L7" s="292">
        <f>18961891+68144</f>
        <v>19030035</v>
      </c>
      <c r="M7" s="262">
        <f>J103</f>
        <v>44569811.666666672</v>
      </c>
      <c r="N7" s="262"/>
      <c r="O7" s="262"/>
      <c r="P7" s="262"/>
      <c r="Q7" s="262">
        <f>L7+L6</f>
        <v>44569811.708333299</v>
      </c>
      <c r="R7" s="71">
        <f>L7+L6</f>
        <v>44569811.708333299</v>
      </c>
      <c r="U7" s="163">
        <f>L7+L6</f>
        <v>44569811.708333299</v>
      </c>
    </row>
    <row r="8" spans="1:22" ht="20.25" customHeight="1" x14ac:dyDescent="0.25">
      <c r="M8" s="157">
        <f>M7-M6</f>
        <v>-4.1666626930236816E-2</v>
      </c>
      <c r="Q8" s="157">
        <f>P12+Q12</f>
        <v>44410948</v>
      </c>
      <c r="R8" s="159">
        <f>J103</f>
        <v>44569811.666666672</v>
      </c>
      <c r="S8" s="159"/>
      <c r="T8" s="130" t="s">
        <v>426</v>
      </c>
      <c r="U8" s="193">
        <f>R12+S12+T12+U12+V12</f>
        <v>44507940.708333328</v>
      </c>
    </row>
    <row r="9" spans="1:22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282">
        <f>M12+N12</f>
        <v>39186038.958333336</v>
      </c>
      <c r="N9" s="282"/>
      <c r="O9" s="283">
        <f>L2-O12</f>
        <v>0</v>
      </c>
      <c r="P9" s="258"/>
      <c r="Q9" s="258"/>
      <c r="R9" s="159">
        <f>R7-R6</f>
        <v>4.1666664183139801E-2</v>
      </c>
      <c r="S9" s="159"/>
      <c r="T9" s="130"/>
      <c r="U9" s="193">
        <f>U8-J103</f>
        <v>-61870.958333343267</v>
      </c>
    </row>
    <row r="10" spans="1:22" ht="22.5" x14ac:dyDescent="0.25">
      <c r="A10" s="468" t="s">
        <v>495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258"/>
      <c r="N10" s="286"/>
      <c r="O10" s="258"/>
      <c r="P10" s="191">
        <v>2422</v>
      </c>
      <c r="Q10" s="191">
        <v>2421</v>
      </c>
      <c r="R10" s="158">
        <v>6273</v>
      </c>
      <c r="S10" s="158">
        <v>6423</v>
      </c>
      <c r="T10" s="3">
        <v>2412</v>
      </c>
      <c r="U10" s="3">
        <v>6277</v>
      </c>
      <c r="V10" s="301">
        <v>6428</v>
      </c>
    </row>
    <row r="11" spans="1:22" ht="24.75" customHeight="1" x14ac:dyDescent="0.25">
      <c r="M11" s="157" t="s">
        <v>487</v>
      </c>
      <c r="N11" s="157" t="s">
        <v>501</v>
      </c>
      <c r="O11" s="157" t="s">
        <v>500</v>
      </c>
    </row>
    <row r="12" spans="1:22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9">
        <f t="shared" ref="M12:T12" si="0">SUM(M13:M103)</f>
        <v>37748068.958333336</v>
      </c>
      <c r="N12" s="199">
        <f>SUM(N13:N103)</f>
        <v>1437970</v>
      </c>
      <c r="O12" s="199">
        <f>SUM(O13:O103)</f>
        <v>5728054.708333333</v>
      </c>
      <c r="P12" s="199">
        <f t="shared" si="0"/>
        <v>25449057</v>
      </c>
      <c r="Q12" s="199">
        <f t="shared" si="0"/>
        <v>18961891</v>
      </c>
      <c r="R12" s="199">
        <f t="shared" si="0"/>
        <v>14768799</v>
      </c>
      <c r="S12" s="199">
        <f t="shared" si="0"/>
        <v>5728054.708333333</v>
      </c>
      <c r="T12" s="199">
        <f t="shared" si="0"/>
        <v>3044421</v>
      </c>
      <c r="U12" s="199">
        <f>SUM(U13:U103)</f>
        <v>8666666</v>
      </c>
      <c r="V12" s="199">
        <f>SUM(V13:V103)</f>
        <v>12300000</v>
      </c>
    </row>
    <row r="13" spans="1:22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T4.17'!G13+J13</f>
        <v>3648982</v>
      </c>
      <c r="H13" s="169">
        <f>F13-G13</f>
        <v>4078290</v>
      </c>
      <c r="I13" s="270">
        <v>36</v>
      </c>
      <c r="J13" s="271">
        <v>214646</v>
      </c>
      <c r="K13" s="181">
        <v>6273</v>
      </c>
      <c r="L13" s="142"/>
      <c r="M13" s="264">
        <f t="shared" ref="M13:M23" si="1">J13</f>
        <v>214646</v>
      </c>
      <c r="N13" s="264"/>
      <c r="O13" s="264"/>
      <c r="P13" s="264"/>
      <c r="Q13" s="264">
        <f>J13</f>
        <v>214646</v>
      </c>
      <c r="R13" s="198">
        <f>J13</f>
        <v>214646</v>
      </c>
      <c r="S13" s="185"/>
      <c r="T13" s="185"/>
    </row>
    <row r="14" spans="1:22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T4.17'!G14+J14</f>
        <v>7083339</v>
      </c>
      <c r="H14" s="171">
        <f>F14-G14</f>
        <v>7916661</v>
      </c>
      <c r="I14" s="182">
        <v>36</v>
      </c>
      <c r="J14" s="179">
        <v>416667</v>
      </c>
      <c r="K14" s="156">
        <v>6273</v>
      </c>
      <c r="L14" s="143"/>
      <c r="M14" s="264">
        <f t="shared" si="1"/>
        <v>416667</v>
      </c>
      <c r="N14" s="264"/>
      <c r="O14" s="264"/>
      <c r="P14" s="264"/>
      <c r="Q14" s="264">
        <f t="shared" ref="Q14:Q46" si="2">J14</f>
        <v>416667</v>
      </c>
      <c r="R14" s="198">
        <f t="shared" ref="R14:R34" si="3">J14</f>
        <v>416667</v>
      </c>
      <c r="S14" s="185"/>
      <c r="T14" s="185"/>
    </row>
    <row r="15" spans="1:22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T4.17'!G15+J15</f>
        <v>5366169</v>
      </c>
      <c r="H15" s="171">
        <f t="shared" ref="H15:H75" si="4">F15-G15</f>
        <v>5997467</v>
      </c>
      <c r="I15" s="182">
        <v>36</v>
      </c>
      <c r="J15" s="179">
        <v>315657</v>
      </c>
      <c r="K15" s="156">
        <v>6273</v>
      </c>
      <c r="L15" s="143"/>
      <c r="M15" s="264">
        <f t="shared" si="1"/>
        <v>315657</v>
      </c>
      <c r="N15" s="264"/>
      <c r="O15" s="264"/>
      <c r="P15" s="264"/>
      <c r="Q15" s="264">
        <f t="shared" si="2"/>
        <v>315657</v>
      </c>
      <c r="R15" s="198">
        <f t="shared" si="3"/>
        <v>315657</v>
      </c>
      <c r="S15" s="185"/>
      <c r="T15" s="185"/>
    </row>
    <row r="16" spans="1:22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T4.17'!G16+J16</f>
        <v>3305548</v>
      </c>
      <c r="H16" s="171">
        <f t="shared" si="4"/>
        <v>3694452</v>
      </c>
      <c r="I16" s="182">
        <v>36</v>
      </c>
      <c r="J16" s="179">
        <v>194444</v>
      </c>
      <c r="K16" s="156">
        <v>6273</v>
      </c>
      <c r="L16" s="143"/>
      <c r="M16" s="264">
        <f t="shared" si="1"/>
        <v>194444</v>
      </c>
      <c r="N16" s="264"/>
      <c r="O16" s="264"/>
      <c r="P16" s="264"/>
      <c r="Q16" s="264">
        <f t="shared" si="2"/>
        <v>194444</v>
      </c>
      <c r="R16" s="198">
        <f t="shared" si="3"/>
        <v>194444</v>
      </c>
      <c r="S16" s="185"/>
      <c r="T16" s="185"/>
    </row>
    <row r="17" spans="1:20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T4.17'!G17+J17</f>
        <v>2833339</v>
      </c>
      <c r="H17" s="171">
        <f t="shared" si="4"/>
        <v>3166661</v>
      </c>
      <c r="I17" s="182">
        <v>36</v>
      </c>
      <c r="J17" s="179">
        <v>166667</v>
      </c>
      <c r="K17" s="156">
        <v>6273</v>
      </c>
      <c r="L17" s="143"/>
      <c r="M17" s="264">
        <f t="shared" si="1"/>
        <v>166667</v>
      </c>
      <c r="N17" s="264"/>
      <c r="O17" s="264"/>
      <c r="P17" s="264"/>
      <c r="Q17" s="264">
        <f t="shared" si="2"/>
        <v>166667</v>
      </c>
      <c r="R17" s="198">
        <f t="shared" si="3"/>
        <v>166667</v>
      </c>
      <c r="S17" s="185"/>
      <c r="T17" s="185"/>
    </row>
    <row r="18" spans="1:20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T4.17'!G18+J18</f>
        <v>3434340</v>
      </c>
      <c r="H18" s="171">
        <f t="shared" si="4"/>
        <v>3838387</v>
      </c>
      <c r="I18" s="182">
        <v>36</v>
      </c>
      <c r="J18" s="179">
        <v>202020</v>
      </c>
      <c r="K18" s="156">
        <v>6273</v>
      </c>
      <c r="L18" s="143"/>
      <c r="M18" s="264">
        <f t="shared" si="1"/>
        <v>202020</v>
      </c>
      <c r="N18" s="264"/>
      <c r="O18" s="264"/>
      <c r="P18" s="264"/>
      <c r="Q18" s="264">
        <f t="shared" si="2"/>
        <v>202020</v>
      </c>
      <c r="R18" s="198">
        <f t="shared" si="3"/>
        <v>202020</v>
      </c>
      <c r="S18" s="185"/>
      <c r="T18" s="185"/>
    </row>
    <row r="19" spans="1:20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T4.17'!G19+J19</f>
        <v>3859340</v>
      </c>
      <c r="H19" s="171">
        <f t="shared" si="4"/>
        <v>4313387</v>
      </c>
      <c r="I19" s="182">
        <v>36</v>
      </c>
      <c r="J19" s="179">
        <v>227020</v>
      </c>
      <c r="K19" s="156">
        <v>6273</v>
      </c>
      <c r="L19" s="143"/>
      <c r="M19" s="264">
        <f t="shared" si="1"/>
        <v>227020</v>
      </c>
      <c r="N19" s="264"/>
      <c r="O19" s="264"/>
      <c r="P19" s="264"/>
      <c r="Q19" s="264">
        <f t="shared" si="2"/>
        <v>227020</v>
      </c>
      <c r="R19" s="198">
        <f t="shared" si="3"/>
        <v>227020</v>
      </c>
      <c r="S19" s="185"/>
      <c r="T19" s="185"/>
    </row>
    <row r="20" spans="1:20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T4.17'!G20+J20</f>
        <v>1116169</v>
      </c>
      <c r="H20" s="171">
        <f t="shared" si="4"/>
        <v>1247467</v>
      </c>
      <c r="I20" s="182">
        <v>36</v>
      </c>
      <c r="J20" s="179">
        <v>65657</v>
      </c>
      <c r="K20" s="156">
        <v>6273</v>
      </c>
      <c r="L20" s="143"/>
      <c r="M20" s="264">
        <f t="shared" si="1"/>
        <v>65657</v>
      </c>
      <c r="N20" s="264"/>
      <c r="O20" s="264"/>
      <c r="P20" s="264"/>
      <c r="Q20" s="264">
        <f t="shared" si="2"/>
        <v>65657</v>
      </c>
      <c r="R20" s="198">
        <f t="shared" si="3"/>
        <v>65657</v>
      </c>
      <c r="S20" s="185"/>
      <c r="T20" s="185"/>
    </row>
    <row r="21" spans="1:20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T4.17'!G21+J21</f>
        <v>12041610</v>
      </c>
      <c r="H21" s="171">
        <f t="shared" si="4"/>
        <v>13458390</v>
      </c>
      <c r="I21" s="182">
        <v>36</v>
      </c>
      <c r="J21" s="179">
        <v>708330</v>
      </c>
      <c r="K21" s="156">
        <v>6273</v>
      </c>
      <c r="L21" s="143"/>
      <c r="M21" s="264">
        <f t="shared" si="1"/>
        <v>708330</v>
      </c>
      <c r="N21" s="264"/>
      <c r="O21" s="264"/>
      <c r="P21" s="264"/>
      <c r="Q21" s="264">
        <f t="shared" si="2"/>
        <v>708330</v>
      </c>
      <c r="R21" s="198">
        <f t="shared" si="3"/>
        <v>708330</v>
      </c>
      <c r="S21" s="185"/>
      <c r="T21" s="185"/>
    </row>
    <row r="22" spans="1:20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T4.17'!G22+J22</f>
        <v>1322226</v>
      </c>
      <c r="H22" s="171">
        <f t="shared" si="4"/>
        <v>1477774</v>
      </c>
      <c r="I22" s="182">
        <v>36</v>
      </c>
      <c r="J22" s="179">
        <v>77778</v>
      </c>
      <c r="K22" s="156">
        <v>6273</v>
      </c>
      <c r="L22" s="143"/>
      <c r="M22" s="264">
        <f t="shared" si="1"/>
        <v>77778</v>
      </c>
      <c r="N22" s="264"/>
      <c r="O22" s="264"/>
      <c r="P22" s="264"/>
      <c r="Q22" s="264">
        <f t="shared" si="2"/>
        <v>77778</v>
      </c>
      <c r="R22" s="198">
        <f t="shared" si="3"/>
        <v>77778</v>
      </c>
      <c r="S22" s="185"/>
      <c r="T22" s="185"/>
    </row>
    <row r="23" spans="1:20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T4.17'!G23+J23</f>
        <v>6375000</v>
      </c>
      <c r="H23" s="171">
        <f t="shared" si="4"/>
        <v>7125000</v>
      </c>
      <c r="I23" s="182">
        <v>36</v>
      </c>
      <c r="J23" s="179">
        <v>375000</v>
      </c>
      <c r="K23" s="156">
        <v>6273</v>
      </c>
      <c r="L23" s="143"/>
      <c r="M23" s="264">
        <f t="shared" si="1"/>
        <v>375000</v>
      </c>
      <c r="N23" s="264"/>
      <c r="O23" s="264"/>
      <c r="P23" s="264"/>
      <c r="Q23" s="264">
        <f t="shared" si="2"/>
        <v>375000</v>
      </c>
      <c r="R23" s="198">
        <f t="shared" si="3"/>
        <v>375000</v>
      </c>
      <c r="S23" s="185"/>
      <c r="T23" s="185"/>
    </row>
    <row r="24" spans="1:20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T4.17'!G24+J24</f>
        <v>2597226</v>
      </c>
      <c r="H24" s="171">
        <f t="shared" si="4"/>
        <v>2902774</v>
      </c>
      <c r="I24" s="182">
        <v>36</v>
      </c>
      <c r="J24" s="179">
        <v>152778</v>
      </c>
      <c r="K24" s="156">
        <v>6273</v>
      </c>
      <c r="L24" s="143"/>
      <c r="M24" s="264">
        <f t="shared" ref="M24:M28" si="5">J24</f>
        <v>152778</v>
      </c>
      <c r="N24" s="264"/>
      <c r="O24" s="264"/>
      <c r="P24" s="264"/>
      <c r="Q24" s="264">
        <f t="shared" si="2"/>
        <v>152778</v>
      </c>
      <c r="R24" s="198">
        <f t="shared" si="3"/>
        <v>152778</v>
      </c>
      <c r="S24" s="185"/>
      <c r="T24" s="185"/>
    </row>
    <row r="25" spans="1:20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T4.17'!G25+J25</f>
        <v>3258339</v>
      </c>
      <c r="H25" s="171">
        <f t="shared" si="4"/>
        <v>1341661</v>
      </c>
      <c r="I25" s="182">
        <v>24</v>
      </c>
      <c r="J25" s="179">
        <v>191667</v>
      </c>
      <c r="K25" s="156">
        <v>6273</v>
      </c>
      <c r="L25" s="143"/>
      <c r="M25" s="264">
        <f t="shared" si="5"/>
        <v>191667</v>
      </c>
      <c r="N25" s="264"/>
      <c r="O25" s="264"/>
      <c r="P25" s="264"/>
      <c r="Q25" s="264">
        <f t="shared" si="2"/>
        <v>191667</v>
      </c>
      <c r="R25" s="198">
        <f t="shared" si="3"/>
        <v>191667</v>
      </c>
      <c r="S25" s="185"/>
      <c r="T25" s="185"/>
    </row>
    <row r="26" spans="1:20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T4.17'!G26+J26</f>
        <v>1322226</v>
      </c>
      <c r="H26" s="171">
        <f t="shared" si="4"/>
        <v>1477774</v>
      </c>
      <c r="I26" s="182">
        <v>36</v>
      </c>
      <c r="J26" s="179">
        <v>77778</v>
      </c>
      <c r="K26" s="156">
        <v>6273</v>
      </c>
      <c r="L26" s="143"/>
      <c r="M26" s="264">
        <f t="shared" si="5"/>
        <v>77778</v>
      </c>
      <c r="N26" s="264"/>
      <c r="O26" s="264"/>
      <c r="P26" s="264"/>
      <c r="Q26" s="264">
        <f t="shared" si="2"/>
        <v>77778</v>
      </c>
      <c r="R26" s="198">
        <f t="shared" si="3"/>
        <v>77778</v>
      </c>
      <c r="S26" s="185"/>
      <c r="T26" s="185"/>
    </row>
    <row r="27" spans="1:20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T4.17'!G27+J27</f>
        <v>1124754</v>
      </c>
      <c r="H27" s="171">
        <f t="shared" si="4"/>
        <v>1257064</v>
      </c>
      <c r="I27" s="182">
        <v>36</v>
      </c>
      <c r="J27" s="179">
        <v>66162</v>
      </c>
      <c r="K27" s="156">
        <v>6273</v>
      </c>
      <c r="L27" s="143"/>
      <c r="M27" s="264">
        <f t="shared" si="5"/>
        <v>66162</v>
      </c>
      <c r="N27" s="264"/>
      <c r="O27" s="264"/>
      <c r="P27" s="264"/>
      <c r="Q27" s="264">
        <f t="shared" si="2"/>
        <v>66162</v>
      </c>
      <c r="R27" s="198">
        <f t="shared" si="3"/>
        <v>66162</v>
      </c>
      <c r="S27" s="185"/>
      <c r="T27" s="185"/>
    </row>
    <row r="28" spans="1:20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T4.17'!G28+J28</f>
        <v>4378792</v>
      </c>
      <c r="H28" s="171">
        <f t="shared" si="4"/>
        <v>4893935</v>
      </c>
      <c r="I28" s="182">
        <v>36</v>
      </c>
      <c r="J28" s="179">
        <v>257576</v>
      </c>
      <c r="K28" s="156">
        <v>6273</v>
      </c>
      <c r="L28" s="143"/>
      <c r="M28" s="264">
        <f t="shared" si="5"/>
        <v>257576</v>
      </c>
      <c r="N28" s="264"/>
      <c r="O28" s="264"/>
      <c r="P28" s="264"/>
      <c r="Q28" s="264">
        <f t="shared" si="2"/>
        <v>257576</v>
      </c>
      <c r="R28" s="198">
        <f t="shared" si="3"/>
        <v>257576</v>
      </c>
      <c r="S28" s="185"/>
      <c r="T28" s="185"/>
    </row>
    <row r="29" spans="1:20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T4.17'!G29+J29</f>
        <v>3129547</v>
      </c>
      <c r="H29" s="171">
        <f t="shared" si="4"/>
        <v>3497726</v>
      </c>
      <c r="I29" s="272">
        <v>36</v>
      </c>
      <c r="J29" s="273">
        <v>184091</v>
      </c>
      <c r="K29" s="274">
        <v>6423</v>
      </c>
      <c r="L29" s="143"/>
      <c r="M29" s="264"/>
      <c r="N29" s="264"/>
      <c r="O29" s="264">
        <f>J29</f>
        <v>184091</v>
      </c>
      <c r="P29" s="264"/>
      <c r="Q29" s="264">
        <f t="shared" si="2"/>
        <v>184091</v>
      </c>
      <c r="R29" s="198"/>
      <c r="S29" s="198">
        <f>J29</f>
        <v>184091</v>
      </c>
      <c r="T29" s="185"/>
    </row>
    <row r="30" spans="1:20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T4.17'!G30+J30</f>
        <v>1925386</v>
      </c>
      <c r="H30" s="171">
        <f t="shared" si="4"/>
        <v>792796</v>
      </c>
      <c r="I30" s="272">
        <v>24</v>
      </c>
      <c r="J30" s="273">
        <v>113258</v>
      </c>
      <c r="K30" s="274">
        <v>6423</v>
      </c>
      <c r="L30" s="143"/>
      <c r="M30" s="264"/>
      <c r="N30" s="264"/>
      <c r="O30" s="264">
        <f t="shared" ref="O30:O33" si="6">J30</f>
        <v>113258</v>
      </c>
      <c r="P30" s="264"/>
      <c r="Q30" s="264">
        <f t="shared" si="2"/>
        <v>113258</v>
      </c>
      <c r="R30" s="198"/>
      <c r="S30" s="198">
        <f t="shared" ref="S30:S33" si="7">J30</f>
        <v>113258</v>
      </c>
      <c r="T30" s="185"/>
    </row>
    <row r="31" spans="1:20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T4.17'!G31+J31</f>
        <v>6460867</v>
      </c>
      <c r="H31" s="171">
        <f t="shared" si="4"/>
        <v>7220951</v>
      </c>
      <c r="I31" s="272">
        <v>36</v>
      </c>
      <c r="J31" s="273">
        <v>380051</v>
      </c>
      <c r="K31" s="274">
        <v>6423</v>
      </c>
      <c r="L31" s="143"/>
      <c r="M31" s="264"/>
      <c r="N31" s="264"/>
      <c r="O31" s="264">
        <f t="shared" si="6"/>
        <v>380051</v>
      </c>
      <c r="P31" s="264"/>
      <c r="Q31" s="264">
        <f t="shared" si="2"/>
        <v>380051</v>
      </c>
      <c r="R31" s="198"/>
      <c r="S31" s="198">
        <f t="shared" si="7"/>
        <v>380051</v>
      </c>
      <c r="T31" s="185"/>
    </row>
    <row r="32" spans="1:20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T4.17'!G32+J32</f>
        <v>3541661</v>
      </c>
      <c r="H32" s="171">
        <f t="shared" si="4"/>
        <v>3958339</v>
      </c>
      <c r="I32" s="272">
        <v>36</v>
      </c>
      <c r="J32" s="273">
        <v>208333</v>
      </c>
      <c r="K32" s="274">
        <v>6423</v>
      </c>
      <c r="L32" s="143"/>
      <c r="M32" s="264"/>
      <c r="N32" s="264"/>
      <c r="O32" s="264">
        <f t="shared" si="6"/>
        <v>208333</v>
      </c>
      <c r="P32" s="264"/>
      <c r="Q32" s="264">
        <f t="shared" si="2"/>
        <v>208333</v>
      </c>
      <c r="R32" s="198"/>
      <c r="S32" s="198">
        <f t="shared" si="7"/>
        <v>208333</v>
      </c>
      <c r="T32" s="185"/>
    </row>
    <row r="33" spans="1:20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T4.17'!G33+J33</f>
        <v>5258831</v>
      </c>
      <c r="H33" s="171">
        <f t="shared" si="4"/>
        <v>5877533</v>
      </c>
      <c r="I33" s="272">
        <v>36</v>
      </c>
      <c r="J33" s="273">
        <v>309343</v>
      </c>
      <c r="K33" s="274">
        <v>6423</v>
      </c>
      <c r="L33" s="143"/>
      <c r="M33" s="264"/>
      <c r="N33" s="264"/>
      <c r="O33" s="264">
        <f t="shared" si="6"/>
        <v>309343</v>
      </c>
      <c r="P33" s="264"/>
      <c r="Q33" s="264">
        <f t="shared" si="2"/>
        <v>309343</v>
      </c>
      <c r="R33" s="198"/>
      <c r="S33" s="198">
        <f t="shared" si="7"/>
        <v>309343</v>
      </c>
      <c r="T33" s="185"/>
    </row>
    <row r="34" spans="1:20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T4.17'!G34+J34</f>
        <v>2489905</v>
      </c>
      <c r="H34" s="171">
        <f t="shared" si="4"/>
        <v>2782822</v>
      </c>
      <c r="I34" s="182">
        <v>36</v>
      </c>
      <c r="J34" s="179">
        <v>146465</v>
      </c>
      <c r="K34" s="156">
        <v>6273</v>
      </c>
      <c r="L34" s="143"/>
      <c r="M34" s="264">
        <f>J34</f>
        <v>146465</v>
      </c>
      <c r="N34" s="264"/>
      <c r="O34" s="264"/>
      <c r="P34" s="264"/>
      <c r="Q34" s="264">
        <f t="shared" si="2"/>
        <v>146465</v>
      </c>
      <c r="R34" s="198">
        <f t="shared" si="3"/>
        <v>146465</v>
      </c>
      <c r="S34" s="185"/>
      <c r="T34" s="269"/>
    </row>
    <row r="35" spans="1:20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T4.17'!G35+J35</f>
        <v>1925386</v>
      </c>
      <c r="H35" s="171">
        <f t="shared" si="4"/>
        <v>792796</v>
      </c>
      <c r="I35" s="272">
        <v>24</v>
      </c>
      <c r="J35" s="273">
        <v>113258</v>
      </c>
      <c r="K35" s="274">
        <v>6423</v>
      </c>
      <c r="L35" s="143"/>
      <c r="M35" s="264"/>
      <c r="N35" s="264"/>
      <c r="O35" s="264">
        <f>J35</f>
        <v>113258</v>
      </c>
      <c r="P35" s="264"/>
      <c r="Q35" s="264">
        <f t="shared" si="2"/>
        <v>113258</v>
      </c>
      <c r="R35" s="198"/>
      <c r="S35" s="198">
        <f>J35</f>
        <v>113258</v>
      </c>
      <c r="T35" s="185"/>
    </row>
    <row r="36" spans="1:20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T4.17'!G36+J36</f>
        <v>6439396</v>
      </c>
      <c r="H36" s="171">
        <f t="shared" si="4"/>
        <v>7196968</v>
      </c>
      <c r="I36" s="182">
        <v>36</v>
      </c>
      <c r="J36" s="179">
        <v>378788</v>
      </c>
      <c r="K36" s="156">
        <v>6273</v>
      </c>
      <c r="L36" s="143"/>
      <c r="M36" s="264">
        <f>J36</f>
        <v>378788</v>
      </c>
      <c r="N36" s="264"/>
      <c r="O36" s="264"/>
      <c r="P36" s="264"/>
      <c r="Q36" s="264">
        <f t="shared" si="2"/>
        <v>378788</v>
      </c>
      <c r="R36" s="198">
        <f>J36</f>
        <v>378788</v>
      </c>
      <c r="S36" s="185"/>
      <c r="T36" s="269"/>
    </row>
    <row r="37" spans="1:20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T4.17'!G37+J37</f>
        <v>895084</v>
      </c>
      <c r="H37" s="171">
        <f t="shared" si="4"/>
        <v>368552</v>
      </c>
      <c r="I37" s="272">
        <v>24</v>
      </c>
      <c r="J37" s="273">
        <v>52652</v>
      </c>
      <c r="K37" s="274">
        <v>6423</v>
      </c>
      <c r="L37" s="274"/>
      <c r="M37" s="275"/>
      <c r="N37" s="275"/>
      <c r="O37" s="275">
        <f>J37</f>
        <v>52652</v>
      </c>
      <c r="P37" s="264"/>
      <c r="Q37" s="264">
        <f t="shared" si="2"/>
        <v>52652</v>
      </c>
      <c r="R37" s="198"/>
      <c r="S37" s="198">
        <f>J37</f>
        <v>52652</v>
      </c>
      <c r="T37" s="185"/>
    </row>
    <row r="38" spans="1:20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T4.17'!G38+J38</f>
        <v>10946334</v>
      </c>
      <c r="H38" s="171">
        <f t="shared" si="4"/>
        <v>4507302</v>
      </c>
      <c r="I38" s="272">
        <v>24</v>
      </c>
      <c r="J38" s="273">
        <v>643902</v>
      </c>
      <c r="K38" s="274">
        <v>6423</v>
      </c>
      <c r="L38" s="274"/>
      <c r="M38" s="275"/>
      <c r="N38" s="275"/>
      <c r="O38" s="275">
        <f t="shared" ref="O38:O39" si="8">J38</f>
        <v>643902</v>
      </c>
      <c r="P38" s="264"/>
      <c r="Q38" s="264">
        <f t="shared" si="2"/>
        <v>643902</v>
      </c>
      <c r="R38" s="198"/>
      <c r="S38" s="198">
        <f t="shared" ref="S38:S39" si="9">J38</f>
        <v>643902</v>
      </c>
      <c r="T38" s="185"/>
    </row>
    <row r="39" spans="1:20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T4.17'!G39+J39</f>
        <v>2440537</v>
      </c>
      <c r="H39" s="171">
        <f t="shared" si="4"/>
        <v>1004918</v>
      </c>
      <c r="I39" s="272">
        <v>24</v>
      </c>
      <c r="J39" s="273">
        <v>143561</v>
      </c>
      <c r="K39" s="274">
        <v>6423</v>
      </c>
      <c r="L39" s="274"/>
      <c r="M39" s="275"/>
      <c r="N39" s="275"/>
      <c r="O39" s="275">
        <f t="shared" si="8"/>
        <v>143561</v>
      </c>
      <c r="P39" s="264"/>
      <c r="Q39" s="264">
        <f t="shared" si="2"/>
        <v>143561</v>
      </c>
      <c r="R39" s="198"/>
      <c r="S39" s="198">
        <f t="shared" si="9"/>
        <v>143561</v>
      </c>
      <c r="T39" s="185"/>
    </row>
    <row r="40" spans="1:20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T4.17'!G40+J40</f>
        <v>7825576</v>
      </c>
      <c r="H40" s="171">
        <f t="shared" si="4"/>
        <v>8746242</v>
      </c>
      <c r="I40" s="182">
        <v>36</v>
      </c>
      <c r="J40" s="179">
        <v>460328</v>
      </c>
      <c r="K40" s="156">
        <v>6273</v>
      </c>
      <c r="L40" s="156"/>
      <c r="M40" s="264">
        <f>J40</f>
        <v>460328</v>
      </c>
      <c r="N40" s="264"/>
      <c r="O40" s="264"/>
      <c r="P40" s="264"/>
      <c r="Q40" s="264">
        <f t="shared" si="2"/>
        <v>460328</v>
      </c>
      <c r="R40" s="198">
        <f>J40</f>
        <v>460328</v>
      </c>
      <c r="S40" s="185"/>
      <c r="T40" s="185"/>
    </row>
    <row r="41" spans="1:20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T4.17'!G41+J41</f>
        <v>14037240</v>
      </c>
      <c r="H41" s="171">
        <f t="shared" si="4"/>
        <v>5780033</v>
      </c>
      <c r="I41" s="280">
        <v>24</v>
      </c>
      <c r="J41" s="281">
        <v>825720</v>
      </c>
      <c r="K41" s="274">
        <v>6423</v>
      </c>
      <c r="L41" s="143"/>
      <c r="M41" s="264"/>
      <c r="N41" s="264"/>
      <c r="O41" s="264">
        <f>J41</f>
        <v>825720</v>
      </c>
      <c r="P41" s="264"/>
      <c r="Q41" s="264">
        <f t="shared" si="2"/>
        <v>825720</v>
      </c>
      <c r="R41" s="185"/>
      <c r="S41" s="198">
        <f>J41</f>
        <v>825720</v>
      </c>
      <c r="T41" s="185"/>
    </row>
    <row r="42" spans="1:20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T4.17'!G42+J42</f>
        <v>4245699</v>
      </c>
      <c r="H42" s="171">
        <f t="shared" si="4"/>
        <v>4745210</v>
      </c>
      <c r="I42" s="280">
        <v>36</v>
      </c>
      <c r="J42" s="281">
        <v>249747</v>
      </c>
      <c r="K42" s="274">
        <v>6423</v>
      </c>
      <c r="L42" s="143"/>
      <c r="M42" s="264"/>
      <c r="N42" s="264"/>
      <c r="O42" s="264">
        <f t="shared" ref="O42:O43" si="10">J42</f>
        <v>249747</v>
      </c>
      <c r="P42" s="264"/>
      <c r="Q42" s="264">
        <f t="shared" si="2"/>
        <v>249747</v>
      </c>
      <c r="R42" s="185"/>
      <c r="S42" s="198">
        <f t="shared" ref="S42:S46" si="11">J42</f>
        <v>249747</v>
      </c>
      <c r="T42" s="185"/>
    </row>
    <row r="43" spans="1:20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T4.17'!G43+J43</f>
        <v>5138641</v>
      </c>
      <c r="H43" s="171">
        <f t="shared" si="4"/>
        <v>5743177</v>
      </c>
      <c r="I43" s="280">
        <v>36</v>
      </c>
      <c r="J43" s="281">
        <v>302273</v>
      </c>
      <c r="K43" s="274">
        <v>6423</v>
      </c>
      <c r="L43" s="143"/>
      <c r="M43" s="264"/>
      <c r="N43" s="264"/>
      <c r="O43" s="264">
        <f t="shared" si="10"/>
        <v>302273</v>
      </c>
      <c r="P43" s="264"/>
      <c r="Q43" s="264">
        <f t="shared" si="2"/>
        <v>302273</v>
      </c>
      <c r="R43" s="185"/>
      <c r="S43" s="198">
        <f t="shared" si="11"/>
        <v>302273</v>
      </c>
      <c r="T43" s="185"/>
    </row>
    <row r="44" spans="1:20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T4.17'!G44+J44</f>
        <v>3044432</v>
      </c>
      <c r="H44" s="171">
        <f t="shared" si="4"/>
        <v>3805568</v>
      </c>
      <c r="I44" s="182">
        <v>36</v>
      </c>
      <c r="J44" s="166">
        <v>190277</v>
      </c>
      <c r="K44" s="156">
        <v>6273</v>
      </c>
      <c r="L44" s="143"/>
      <c r="M44" s="264">
        <f>J44</f>
        <v>190277</v>
      </c>
      <c r="N44" s="264"/>
      <c r="O44" s="264"/>
      <c r="P44" s="264"/>
      <c r="Q44" s="264">
        <f t="shared" si="2"/>
        <v>190277</v>
      </c>
      <c r="R44" s="195">
        <f>J44</f>
        <v>190277</v>
      </c>
      <c r="S44" s="198"/>
    </row>
    <row r="45" spans="1:20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T4.17'!G45+J45</f>
        <v>2580802</v>
      </c>
      <c r="H45" s="171">
        <f t="shared" si="4"/>
        <v>4055561</v>
      </c>
      <c r="I45" s="182">
        <v>36</v>
      </c>
      <c r="J45" s="179">
        <v>184343</v>
      </c>
      <c r="K45" s="156">
        <v>6273</v>
      </c>
      <c r="L45" s="143"/>
      <c r="M45" s="264">
        <f>J45</f>
        <v>184343</v>
      </c>
      <c r="N45" s="264"/>
      <c r="O45" s="264"/>
      <c r="P45" s="264"/>
      <c r="Q45" s="264">
        <f t="shared" si="2"/>
        <v>184343</v>
      </c>
      <c r="R45" s="195">
        <f>J45</f>
        <v>184343</v>
      </c>
      <c r="S45" s="198"/>
    </row>
    <row r="46" spans="1:20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T4.17'!G46+J46</f>
        <v>2158338</v>
      </c>
      <c r="H46" s="171">
        <f t="shared" si="4"/>
        <v>3391662</v>
      </c>
      <c r="I46" s="272">
        <v>36</v>
      </c>
      <c r="J46" s="273">
        <v>154167</v>
      </c>
      <c r="K46" s="274">
        <v>6423</v>
      </c>
      <c r="L46" s="143"/>
      <c r="M46" s="264"/>
      <c r="N46" s="264"/>
      <c r="O46" s="264">
        <f>J46</f>
        <v>154167</v>
      </c>
      <c r="P46" s="264"/>
      <c r="Q46" s="264">
        <f t="shared" si="2"/>
        <v>154167</v>
      </c>
      <c r="S46" s="198">
        <f t="shared" si="11"/>
        <v>154167</v>
      </c>
    </row>
    <row r="47" spans="1:20" s="16" customFormat="1" ht="27.75" customHeight="1" x14ac:dyDescent="0.25">
      <c r="A47" s="19"/>
      <c r="B47" s="137" t="s">
        <v>174</v>
      </c>
      <c r="C47" s="176">
        <v>42460</v>
      </c>
      <c r="D47" s="135" t="s">
        <v>434</v>
      </c>
      <c r="E47" s="160" t="s">
        <v>380</v>
      </c>
      <c r="F47" s="170">
        <v>26500000</v>
      </c>
      <c r="G47" s="170">
        <f>'PB CCDC T4.17'!G47+J47</f>
        <v>10305554</v>
      </c>
      <c r="H47" s="171">
        <f t="shared" si="4"/>
        <v>16194446</v>
      </c>
      <c r="I47" s="182">
        <v>36</v>
      </c>
      <c r="J47" s="179">
        <v>736111</v>
      </c>
      <c r="K47" s="156">
        <v>6273</v>
      </c>
      <c r="L47" s="143"/>
      <c r="M47" s="264">
        <f>J47</f>
        <v>736111</v>
      </c>
      <c r="N47" s="264"/>
      <c r="O47" s="264"/>
      <c r="P47" s="264"/>
      <c r="Q47" s="264">
        <f>J47</f>
        <v>736111</v>
      </c>
      <c r="R47" s="195">
        <f t="shared" ref="R47:R71" si="12">J47</f>
        <v>736111</v>
      </c>
    </row>
    <row r="48" spans="1:20" s="16" customFormat="1" ht="27.75" customHeight="1" x14ac:dyDescent="0.25">
      <c r="A48" s="19"/>
      <c r="B48" s="137" t="s">
        <v>131</v>
      </c>
      <c r="C48" s="176">
        <v>42490</v>
      </c>
      <c r="D48" s="135" t="s">
        <v>471</v>
      </c>
      <c r="E48" s="160" t="s">
        <v>381</v>
      </c>
      <c r="F48" s="170">
        <v>6127273</v>
      </c>
      <c r="G48" s="170">
        <f>'PB CCDC T4.17'!G48+J48</f>
        <v>2212626</v>
      </c>
      <c r="H48" s="171">
        <f t="shared" si="4"/>
        <v>3914647</v>
      </c>
      <c r="I48" s="182">
        <v>36</v>
      </c>
      <c r="J48" s="179">
        <v>170202</v>
      </c>
      <c r="K48" s="156">
        <v>6273</v>
      </c>
      <c r="L48" s="143"/>
      <c r="M48" s="264">
        <f>J48</f>
        <v>170202</v>
      </c>
      <c r="N48" s="264"/>
      <c r="O48" s="264"/>
      <c r="P48" s="264"/>
      <c r="Q48" s="264">
        <f t="shared" ref="Q48:Q52" si="13">J48</f>
        <v>170202</v>
      </c>
      <c r="R48" s="195">
        <f t="shared" si="12"/>
        <v>170202</v>
      </c>
    </row>
    <row r="49" spans="1:21" s="6" customFormat="1" ht="27.75" customHeight="1" x14ac:dyDescent="0.25">
      <c r="A49" s="18"/>
      <c r="B49" s="137" t="s">
        <v>133</v>
      </c>
      <c r="C49" s="176">
        <v>42490</v>
      </c>
      <c r="D49" s="135" t="s">
        <v>471</v>
      </c>
      <c r="E49" s="160" t="s">
        <v>382</v>
      </c>
      <c r="F49" s="170">
        <v>6363636</v>
      </c>
      <c r="G49" s="170">
        <f>'PB CCDC T4.17'!G49+J49</f>
        <v>2297984</v>
      </c>
      <c r="H49" s="171">
        <f t="shared" si="4"/>
        <v>4065652</v>
      </c>
      <c r="I49" s="272">
        <v>36</v>
      </c>
      <c r="J49" s="273">
        <v>176768</v>
      </c>
      <c r="K49" s="274">
        <v>6423</v>
      </c>
      <c r="L49" s="143"/>
      <c r="M49" s="264"/>
      <c r="N49" s="264"/>
      <c r="O49" s="264">
        <f>J49</f>
        <v>176768</v>
      </c>
      <c r="P49" s="264"/>
      <c r="Q49" s="264">
        <f t="shared" si="13"/>
        <v>176768</v>
      </c>
      <c r="S49" s="195">
        <f>J49</f>
        <v>176768</v>
      </c>
    </row>
    <row r="50" spans="1:21" s="6" customFormat="1" ht="27.75" customHeight="1" x14ac:dyDescent="0.25">
      <c r="A50" s="18"/>
      <c r="B50" s="137" t="s">
        <v>175</v>
      </c>
      <c r="C50" s="176">
        <v>42490</v>
      </c>
      <c r="D50" s="135" t="s">
        <v>409</v>
      </c>
      <c r="E50" s="160" t="s">
        <v>383</v>
      </c>
      <c r="F50" s="170">
        <v>6636364</v>
      </c>
      <c r="G50" s="170">
        <f>'PB CCDC T4.17'!G50+J50</f>
        <v>3594695</v>
      </c>
      <c r="H50" s="171">
        <f t="shared" si="4"/>
        <v>3041669</v>
      </c>
      <c r="I50" s="272">
        <v>24</v>
      </c>
      <c r="J50" s="273">
        <v>276515</v>
      </c>
      <c r="K50" s="274">
        <v>6423</v>
      </c>
      <c r="L50" s="143"/>
      <c r="M50" s="264"/>
      <c r="N50" s="264"/>
      <c r="O50" s="264">
        <f>J50</f>
        <v>276515</v>
      </c>
      <c r="P50" s="264"/>
      <c r="Q50" s="264">
        <f t="shared" si="13"/>
        <v>276515</v>
      </c>
      <c r="S50" s="195">
        <f>J50</f>
        <v>276515</v>
      </c>
    </row>
    <row r="51" spans="1:21" s="6" customFormat="1" ht="27.75" customHeight="1" x14ac:dyDescent="0.25">
      <c r="A51" s="18"/>
      <c r="B51" s="137" t="s">
        <v>177</v>
      </c>
      <c r="C51" s="176">
        <v>42490</v>
      </c>
      <c r="D51" s="135" t="s">
        <v>432</v>
      </c>
      <c r="E51" s="160" t="s">
        <v>384</v>
      </c>
      <c r="F51" s="170">
        <v>18600000</v>
      </c>
      <c r="G51" s="170">
        <f>'PB CCDC T4.17'!G51+J51</f>
        <v>6716671</v>
      </c>
      <c r="H51" s="171">
        <f t="shared" si="4"/>
        <v>11883329</v>
      </c>
      <c r="I51" s="182">
        <v>36</v>
      </c>
      <c r="J51" s="179">
        <v>516667</v>
      </c>
      <c r="K51" s="156">
        <v>6273</v>
      </c>
      <c r="L51" s="143"/>
      <c r="M51" s="264">
        <f>J51</f>
        <v>516667</v>
      </c>
      <c r="N51" s="264"/>
      <c r="O51" s="264"/>
      <c r="P51" s="264"/>
      <c r="Q51" s="264">
        <f t="shared" si="13"/>
        <v>516667</v>
      </c>
      <c r="R51" s="195">
        <f t="shared" si="12"/>
        <v>516667</v>
      </c>
    </row>
    <row r="52" spans="1:21" s="16" customFormat="1" ht="27.75" customHeight="1" x14ac:dyDescent="0.25">
      <c r="A52" s="19"/>
      <c r="B52" s="137" t="s">
        <v>179</v>
      </c>
      <c r="C52" s="176">
        <v>42521</v>
      </c>
      <c r="D52" s="135" t="s">
        <v>433</v>
      </c>
      <c r="E52" s="160" t="s">
        <v>340</v>
      </c>
      <c r="F52" s="170">
        <v>33187270</v>
      </c>
      <c r="G52" s="170">
        <f>'PB CCDC T4.17'!G52+J52</f>
        <v>11062416</v>
      </c>
      <c r="H52" s="171">
        <f t="shared" si="4"/>
        <v>22124854</v>
      </c>
      <c r="I52" s="182">
        <v>36</v>
      </c>
      <c r="J52" s="179">
        <v>921868</v>
      </c>
      <c r="K52" s="156">
        <v>6273</v>
      </c>
      <c r="L52" s="143"/>
      <c r="M52" s="264">
        <f>J52</f>
        <v>921868</v>
      </c>
      <c r="N52" s="264"/>
      <c r="O52" s="264"/>
      <c r="P52" s="264"/>
      <c r="Q52" s="264">
        <f t="shared" si="13"/>
        <v>921868</v>
      </c>
      <c r="R52" s="195">
        <f t="shared" si="12"/>
        <v>921868</v>
      </c>
    </row>
    <row r="53" spans="1:21" s="260" customFormat="1" ht="27.75" customHeight="1" x14ac:dyDescent="0.25">
      <c r="A53" s="259"/>
      <c r="B53" s="137" t="s">
        <v>181</v>
      </c>
      <c r="C53" s="176">
        <v>42550</v>
      </c>
      <c r="D53" s="135"/>
      <c r="E53" s="160" t="s">
        <v>473</v>
      </c>
      <c r="F53" s="170">
        <v>86000000</v>
      </c>
      <c r="G53" s="170">
        <f>'PB CCDC T4.17'!G53+J53</f>
        <v>78833326</v>
      </c>
      <c r="H53" s="171">
        <f t="shared" si="4"/>
        <v>7166674</v>
      </c>
      <c r="I53" s="144">
        <v>12</v>
      </c>
      <c r="J53" s="171">
        <v>7166666</v>
      </c>
      <c r="K53" s="143">
        <v>6277</v>
      </c>
      <c r="L53" s="143"/>
      <c r="M53" s="264"/>
      <c r="N53" s="264"/>
      <c r="O53" s="264"/>
      <c r="P53" s="264">
        <f>J53</f>
        <v>7166666</v>
      </c>
      <c r="Q53" s="264"/>
      <c r="R53" s="261"/>
      <c r="U53" s="278">
        <f>J53</f>
        <v>7166666</v>
      </c>
    </row>
    <row r="54" spans="1:21" s="260" customFormat="1" ht="27.75" customHeight="1" x14ac:dyDescent="0.25">
      <c r="A54" s="259"/>
      <c r="B54" s="137" t="s">
        <v>183</v>
      </c>
      <c r="C54" s="176">
        <v>42551</v>
      </c>
      <c r="D54" s="135" t="s">
        <v>406</v>
      </c>
      <c r="E54" s="160" t="s">
        <v>385</v>
      </c>
      <c r="F54" s="170">
        <v>1620000</v>
      </c>
      <c r="G54" s="170">
        <f>'PB CCDC T4.17'!G54+J54</f>
        <v>1485000</v>
      </c>
      <c r="H54" s="171">
        <f t="shared" si="4"/>
        <v>135000</v>
      </c>
      <c r="I54" s="144">
        <v>12</v>
      </c>
      <c r="J54" s="171">
        <v>135000</v>
      </c>
      <c r="K54" s="143">
        <v>6273</v>
      </c>
      <c r="L54" s="143"/>
      <c r="M54" s="264"/>
      <c r="N54" s="264">
        <f>J54</f>
        <v>135000</v>
      </c>
      <c r="O54" s="264"/>
      <c r="P54" s="264">
        <f>J54</f>
        <v>135000</v>
      </c>
      <c r="Q54" s="264"/>
      <c r="R54" s="261">
        <f t="shared" si="12"/>
        <v>135000</v>
      </c>
    </row>
    <row r="55" spans="1:21" s="6" customFormat="1" ht="27.75" customHeight="1" x14ac:dyDescent="0.25">
      <c r="A55" s="18"/>
      <c r="B55" s="137" t="s">
        <v>135</v>
      </c>
      <c r="C55" s="176">
        <v>42551</v>
      </c>
      <c r="D55" s="135" t="s">
        <v>407</v>
      </c>
      <c r="E55" s="160" t="s">
        <v>386</v>
      </c>
      <c r="F55" s="170">
        <v>1400000</v>
      </c>
      <c r="G55" s="170">
        <f>'PB CCDC T4.17'!G55+J55</f>
        <v>641663</v>
      </c>
      <c r="H55" s="171">
        <f t="shared" si="4"/>
        <v>758337</v>
      </c>
      <c r="I55" s="182">
        <v>24</v>
      </c>
      <c r="J55" s="179">
        <v>58333</v>
      </c>
      <c r="K55" s="156">
        <v>6273</v>
      </c>
      <c r="L55" s="143"/>
      <c r="M55" s="264">
        <f>J55</f>
        <v>58333</v>
      </c>
      <c r="N55" s="264"/>
      <c r="O55" s="264"/>
      <c r="P55" s="264"/>
      <c r="Q55" s="264">
        <f>J55</f>
        <v>58333</v>
      </c>
      <c r="R55" s="195">
        <f t="shared" si="12"/>
        <v>58333</v>
      </c>
    </row>
    <row r="56" spans="1:21" s="6" customFormat="1" ht="27.75" customHeight="1" x14ac:dyDescent="0.25">
      <c r="A56" s="18"/>
      <c r="B56" s="137" t="s">
        <v>184</v>
      </c>
      <c r="C56" s="176">
        <v>42551</v>
      </c>
      <c r="D56" s="135" t="s">
        <v>408</v>
      </c>
      <c r="E56" s="160" t="s">
        <v>387</v>
      </c>
      <c r="F56" s="170">
        <v>15500000</v>
      </c>
      <c r="G56" s="170">
        <f>'PB CCDC T4.17'!G56+J56</f>
        <v>4736116</v>
      </c>
      <c r="H56" s="171">
        <f t="shared" si="4"/>
        <v>10763884</v>
      </c>
      <c r="I56" s="182">
        <v>36</v>
      </c>
      <c r="J56" s="179">
        <v>430556</v>
      </c>
      <c r="K56" s="156">
        <v>6273</v>
      </c>
      <c r="L56" s="143"/>
      <c r="M56" s="264">
        <f t="shared" ref="M56:M57" si="14">J56</f>
        <v>430556</v>
      </c>
      <c r="N56" s="264"/>
      <c r="O56" s="264"/>
      <c r="P56" s="264"/>
      <c r="Q56" s="264">
        <f t="shared" ref="Q56:Q57" si="15">J56</f>
        <v>430556</v>
      </c>
      <c r="R56" s="195">
        <f t="shared" si="12"/>
        <v>430556</v>
      </c>
    </row>
    <row r="57" spans="1:21" s="16" customFormat="1" ht="27.75" customHeight="1" x14ac:dyDescent="0.25">
      <c r="A57" s="19"/>
      <c r="B57" s="137" t="s">
        <v>186</v>
      </c>
      <c r="C57" s="176">
        <v>42551</v>
      </c>
      <c r="D57" s="135" t="s">
        <v>410</v>
      </c>
      <c r="E57" s="160" t="s">
        <v>388</v>
      </c>
      <c r="F57" s="170">
        <v>2200000</v>
      </c>
      <c r="G57" s="170">
        <f>'PB CCDC T4.17'!G57+J57</f>
        <v>1008337</v>
      </c>
      <c r="H57" s="171">
        <f t="shared" si="4"/>
        <v>1191663</v>
      </c>
      <c r="I57" s="182">
        <v>24</v>
      </c>
      <c r="J57" s="179">
        <v>91667</v>
      </c>
      <c r="K57" s="156">
        <v>6273</v>
      </c>
      <c r="L57" s="143"/>
      <c r="M57" s="264">
        <f t="shared" si="14"/>
        <v>91667</v>
      </c>
      <c r="N57" s="264"/>
      <c r="O57" s="264"/>
      <c r="P57" s="264"/>
      <c r="Q57" s="264">
        <f t="shared" si="15"/>
        <v>91667</v>
      </c>
      <c r="R57" s="195">
        <f t="shared" si="12"/>
        <v>91667</v>
      </c>
    </row>
    <row r="58" spans="1:21" s="6" customFormat="1" ht="27.75" customHeight="1" x14ac:dyDescent="0.25">
      <c r="A58" s="221"/>
      <c r="B58" s="137" t="s">
        <v>188</v>
      </c>
      <c r="C58" s="222">
        <v>42551</v>
      </c>
      <c r="D58" s="223" t="s">
        <v>411</v>
      </c>
      <c r="E58" s="224" t="s">
        <v>389</v>
      </c>
      <c r="F58" s="239">
        <v>1980000</v>
      </c>
      <c r="G58" s="170">
        <f>'PB CCDC T4.17'!G58+J58</f>
        <v>1815000</v>
      </c>
      <c r="H58" s="240">
        <f t="shared" si="4"/>
        <v>165000</v>
      </c>
      <c r="I58" s="227">
        <v>12</v>
      </c>
      <c r="J58" s="240">
        <v>165000</v>
      </c>
      <c r="K58" s="228">
        <v>6273</v>
      </c>
      <c r="L58" s="228"/>
      <c r="M58" s="277"/>
      <c r="N58" s="277">
        <f>J58</f>
        <v>165000</v>
      </c>
      <c r="O58" s="277"/>
      <c r="P58" s="277">
        <f>J58</f>
        <v>165000</v>
      </c>
      <c r="Q58" s="277"/>
      <c r="R58" s="195">
        <f t="shared" si="12"/>
        <v>165000</v>
      </c>
    </row>
    <row r="59" spans="1:21" s="6" customFormat="1" ht="27.75" customHeight="1" x14ac:dyDescent="0.25">
      <c r="A59" s="18"/>
      <c r="B59" s="137" t="s">
        <v>190</v>
      </c>
      <c r="C59" s="176">
        <v>42551</v>
      </c>
      <c r="D59" s="135" t="s">
        <v>412</v>
      </c>
      <c r="E59" s="160" t="s">
        <v>390</v>
      </c>
      <c r="F59" s="170">
        <v>9900000</v>
      </c>
      <c r="G59" s="170">
        <f>'PB CCDC T4.17'!G59+J59</f>
        <v>3025000</v>
      </c>
      <c r="H59" s="171">
        <f t="shared" si="4"/>
        <v>6875000</v>
      </c>
      <c r="I59" s="182">
        <v>36</v>
      </c>
      <c r="J59" s="179">
        <v>275000</v>
      </c>
      <c r="K59" s="156">
        <v>6273</v>
      </c>
      <c r="L59" s="143"/>
      <c r="M59" s="264">
        <f>J59</f>
        <v>275000</v>
      </c>
      <c r="N59" s="264"/>
      <c r="O59" s="264"/>
      <c r="P59" s="264"/>
      <c r="Q59" s="264">
        <f>J59</f>
        <v>275000</v>
      </c>
      <c r="R59" s="195">
        <f t="shared" si="12"/>
        <v>275000</v>
      </c>
    </row>
    <row r="60" spans="1:21" s="16" customFormat="1" ht="27.75" customHeight="1" x14ac:dyDescent="0.25">
      <c r="A60" s="19"/>
      <c r="B60" s="137" t="s">
        <v>192</v>
      </c>
      <c r="C60" s="176">
        <v>42551</v>
      </c>
      <c r="D60" s="135" t="s">
        <v>413</v>
      </c>
      <c r="E60" s="160" t="s">
        <v>391</v>
      </c>
      <c r="F60" s="170">
        <v>6500000</v>
      </c>
      <c r="G60" s="170">
        <f>'PB CCDC T4.17'!G60+J60</f>
        <v>1986116</v>
      </c>
      <c r="H60" s="171">
        <f t="shared" si="4"/>
        <v>4513884</v>
      </c>
      <c r="I60" s="182">
        <v>36</v>
      </c>
      <c r="J60" s="179">
        <v>180556</v>
      </c>
      <c r="K60" s="156">
        <v>6273</v>
      </c>
      <c r="L60" s="143"/>
      <c r="M60" s="264">
        <f t="shared" ref="M60:M66" si="16">J60</f>
        <v>180556</v>
      </c>
      <c r="N60" s="264"/>
      <c r="O60" s="264"/>
      <c r="P60" s="264"/>
      <c r="Q60" s="264">
        <f t="shared" ref="Q60:Q66" si="17">J60</f>
        <v>180556</v>
      </c>
      <c r="R60" s="195">
        <f t="shared" si="12"/>
        <v>180556</v>
      </c>
    </row>
    <row r="61" spans="1:21" s="6" customFormat="1" ht="27.75" customHeight="1" x14ac:dyDescent="0.25">
      <c r="A61" s="18"/>
      <c r="B61" s="137" t="s">
        <v>194</v>
      </c>
      <c r="C61" s="176">
        <v>42551</v>
      </c>
      <c r="D61" s="135" t="s">
        <v>414</v>
      </c>
      <c r="E61" s="160" t="s">
        <v>392</v>
      </c>
      <c r="F61" s="170">
        <v>4000000</v>
      </c>
      <c r="G61" s="170">
        <f>'PB CCDC T4.17'!G61+J61</f>
        <v>1833337</v>
      </c>
      <c r="H61" s="171">
        <f t="shared" si="4"/>
        <v>2166663</v>
      </c>
      <c r="I61" s="182">
        <v>24</v>
      </c>
      <c r="J61" s="179">
        <v>166667</v>
      </c>
      <c r="K61" s="156">
        <v>6273</v>
      </c>
      <c r="L61" s="143"/>
      <c r="M61" s="264">
        <f t="shared" si="16"/>
        <v>166667</v>
      </c>
      <c r="N61" s="264"/>
      <c r="O61" s="264"/>
      <c r="P61" s="264"/>
      <c r="Q61" s="264">
        <f t="shared" si="17"/>
        <v>166667</v>
      </c>
      <c r="R61" s="195">
        <f t="shared" si="12"/>
        <v>166667</v>
      </c>
    </row>
    <row r="62" spans="1:21" s="6" customFormat="1" ht="27.75" customHeight="1" x14ac:dyDescent="0.25">
      <c r="A62" s="18"/>
      <c r="B62" s="137" t="s">
        <v>196</v>
      </c>
      <c r="C62" s="176">
        <v>42551</v>
      </c>
      <c r="D62" s="135" t="s">
        <v>415</v>
      </c>
      <c r="E62" s="160" t="s">
        <v>393</v>
      </c>
      <c r="F62" s="170">
        <v>8200000</v>
      </c>
      <c r="G62" s="170">
        <f>'PB CCDC T4.17'!G62+J62</f>
        <v>2505558</v>
      </c>
      <c r="H62" s="171">
        <f t="shared" si="4"/>
        <v>5694442</v>
      </c>
      <c r="I62" s="182">
        <v>36</v>
      </c>
      <c r="J62" s="179">
        <v>227778</v>
      </c>
      <c r="K62" s="156">
        <v>6273</v>
      </c>
      <c r="L62" s="143"/>
      <c r="M62" s="264">
        <f t="shared" si="16"/>
        <v>227778</v>
      </c>
      <c r="N62" s="264"/>
      <c r="O62" s="264"/>
      <c r="P62" s="264"/>
      <c r="Q62" s="264">
        <f t="shared" si="17"/>
        <v>227778</v>
      </c>
      <c r="R62" s="195">
        <f t="shared" si="12"/>
        <v>227778</v>
      </c>
    </row>
    <row r="63" spans="1:21" s="6" customFormat="1" ht="27.75" customHeight="1" x14ac:dyDescent="0.25">
      <c r="A63" s="18"/>
      <c r="B63" s="137" t="s">
        <v>201</v>
      </c>
      <c r="C63" s="176">
        <v>42551</v>
      </c>
      <c r="D63" s="135" t="s">
        <v>416</v>
      </c>
      <c r="E63" s="160" t="s">
        <v>394</v>
      </c>
      <c r="F63" s="170">
        <v>14800000</v>
      </c>
      <c r="G63" s="170">
        <f>'PB CCDC T4.17'!G63+J63</f>
        <v>4522221</v>
      </c>
      <c r="H63" s="171">
        <f t="shared" si="4"/>
        <v>10277779</v>
      </c>
      <c r="I63" s="182">
        <v>36</v>
      </c>
      <c r="J63" s="179">
        <v>411111</v>
      </c>
      <c r="K63" s="156">
        <v>6273</v>
      </c>
      <c r="L63" s="143"/>
      <c r="M63" s="264">
        <f t="shared" si="16"/>
        <v>411111</v>
      </c>
      <c r="N63" s="264"/>
      <c r="O63" s="264"/>
      <c r="P63" s="264"/>
      <c r="Q63" s="264">
        <f t="shared" si="17"/>
        <v>411111</v>
      </c>
      <c r="R63" s="195">
        <f t="shared" si="12"/>
        <v>411111</v>
      </c>
    </row>
    <row r="64" spans="1:21" s="6" customFormat="1" ht="27.75" customHeight="1" x14ac:dyDescent="0.25">
      <c r="A64" s="18"/>
      <c r="B64" s="137" t="s">
        <v>202</v>
      </c>
      <c r="C64" s="176">
        <v>42551</v>
      </c>
      <c r="D64" s="135" t="s">
        <v>417</v>
      </c>
      <c r="E64" s="160" t="s">
        <v>395</v>
      </c>
      <c r="F64" s="170">
        <v>8000000</v>
      </c>
      <c r="G64" s="170">
        <f>'PB CCDC T4.17'!G64+J64</f>
        <v>2444442</v>
      </c>
      <c r="H64" s="171">
        <f t="shared" si="4"/>
        <v>5555558</v>
      </c>
      <c r="I64" s="182">
        <v>36</v>
      </c>
      <c r="J64" s="179">
        <v>222222</v>
      </c>
      <c r="K64" s="156">
        <v>6273</v>
      </c>
      <c r="L64" s="143"/>
      <c r="M64" s="264">
        <f t="shared" si="16"/>
        <v>222222</v>
      </c>
      <c r="N64" s="264"/>
      <c r="O64" s="264"/>
      <c r="P64" s="264"/>
      <c r="Q64" s="264">
        <f t="shared" si="17"/>
        <v>222222</v>
      </c>
      <c r="R64" s="195">
        <f t="shared" si="12"/>
        <v>222222</v>
      </c>
    </row>
    <row r="65" spans="1:22" s="6" customFormat="1" ht="27.75" customHeight="1" x14ac:dyDescent="0.25">
      <c r="A65" s="18"/>
      <c r="B65" s="137" t="s">
        <v>203</v>
      </c>
      <c r="C65" s="176">
        <v>42551</v>
      </c>
      <c r="D65" s="135" t="s">
        <v>418</v>
      </c>
      <c r="E65" s="160" t="s">
        <v>396</v>
      </c>
      <c r="F65" s="170">
        <v>7600000</v>
      </c>
      <c r="G65" s="170">
        <f>'PB CCDC T4.17'!G65+J65</f>
        <v>2322221</v>
      </c>
      <c r="H65" s="171">
        <f t="shared" si="4"/>
        <v>5277779</v>
      </c>
      <c r="I65" s="182">
        <v>36</v>
      </c>
      <c r="J65" s="179">
        <v>211111</v>
      </c>
      <c r="K65" s="156">
        <v>6273</v>
      </c>
      <c r="L65" s="143"/>
      <c r="M65" s="264">
        <f t="shared" si="16"/>
        <v>211111</v>
      </c>
      <c r="N65" s="264"/>
      <c r="O65" s="264"/>
      <c r="P65" s="264"/>
      <c r="Q65" s="264">
        <f t="shared" si="17"/>
        <v>211111</v>
      </c>
      <c r="R65" s="195">
        <f t="shared" si="12"/>
        <v>211111</v>
      </c>
    </row>
    <row r="66" spans="1:22" s="6" customFormat="1" ht="27.75" customHeight="1" x14ac:dyDescent="0.25">
      <c r="A66" s="18"/>
      <c r="B66" s="137" t="s">
        <v>204</v>
      </c>
      <c r="C66" s="176">
        <v>42551</v>
      </c>
      <c r="D66" s="135" t="s">
        <v>419</v>
      </c>
      <c r="E66" s="160" t="s">
        <v>397</v>
      </c>
      <c r="F66" s="170">
        <v>4400000</v>
      </c>
      <c r="G66" s="170">
        <f>'PB CCDC T4.17'!G66+J66</f>
        <v>2016663</v>
      </c>
      <c r="H66" s="171">
        <f t="shared" si="4"/>
        <v>2383337</v>
      </c>
      <c r="I66" s="182">
        <v>24</v>
      </c>
      <c r="J66" s="179">
        <v>183333</v>
      </c>
      <c r="K66" s="156">
        <v>6273</v>
      </c>
      <c r="L66" s="143"/>
      <c r="M66" s="264">
        <f t="shared" si="16"/>
        <v>183333</v>
      </c>
      <c r="N66" s="264"/>
      <c r="O66" s="264"/>
      <c r="P66" s="264"/>
      <c r="Q66" s="264">
        <f t="shared" si="17"/>
        <v>183333</v>
      </c>
      <c r="R66" s="195">
        <f t="shared" si="12"/>
        <v>183333</v>
      </c>
    </row>
    <row r="67" spans="1:22" s="260" customFormat="1" ht="27.75" customHeight="1" x14ac:dyDescent="0.25">
      <c r="A67" s="259"/>
      <c r="B67" s="137" t="s">
        <v>205</v>
      </c>
      <c r="C67" s="176">
        <v>42551</v>
      </c>
      <c r="D67" s="135" t="s">
        <v>420</v>
      </c>
      <c r="E67" s="160" t="s">
        <v>398</v>
      </c>
      <c r="F67" s="170">
        <v>3960000</v>
      </c>
      <c r="G67" s="170">
        <f>'PB CCDC T4.17'!G67+J67</f>
        <v>3630000</v>
      </c>
      <c r="H67" s="171">
        <f t="shared" si="4"/>
        <v>330000</v>
      </c>
      <c r="I67" s="144">
        <v>12</v>
      </c>
      <c r="J67" s="171">
        <v>330000</v>
      </c>
      <c r="K67" s="143">
        <v>6273</v>
      </c>
      <c r="L67" s="143"/>
      <c r="M67" s="264"/>
      <c r="N67" s="264">
        <f>J67</f>
        <v>330000</v>
      </c>
      <c r="O67" s="264"/>
      <c r="P67" s="264">
        <f>J67</f>
        <v>330000</v>
      </c>
      <c r="Q67" s="264"/>
      <c r="R67" s="261">
        <f t="shared" si="12"/>
        <v>330000</v>
      </c>
    </row>
    <row r="68" spans="1:22" s="260" customFormat="1" ht="27.75" customHeight="1" x14ac:dyDescent="0.25">
      <c r="A68" s="259"/>
      <c r="B68" s="137" t="s">
        <v>206</v>
      </c>
      <c r="C68" s="176">
        <v>42551</v>
      </c>
      <c r="D68" s="135" t="s">
        <v>421</v>
      </c>
      <c r="E68" s="160" t="s">
        <v>399</v>
      </c>
      <c r="F68" s="170">
        <v>1000000</v>
      </c>
      <c r="G68" s="170">
        <f>'PB CCDC T4.17'!G68+J68</f>
        <v>916663</v>
      </c>
      <c r="H68" s="171">
        <f t="shared" si="4"/>
        <v>83337</v>
      </c>
      <c r="I68" s="144">
        <v>12</v>
      </c>
      <c r="J68" s="171">
        <v>83333</v>
      </c>
      <c r="K68" s="143">
        <v>6273</v>
      </c>
      <c r="L68" s="143"/>
      <c r="M68" s="264"/>
      <c r="N68" s="264">
        <f>J68</f>
        <v>83333</v>
      </c>
      <c r="O68" s="264"/>
      <c r="P68" s="264">
        <f>J68</f>
        <v>83333</v>
      </c>
      <c r="Q68" s="264"/>
      <c r="R68" s="261">
        <f t="shared" si="12"/>
        <v>83333</v>
      </c>
    </row>
    <row r="69" spans="1:22" s="16" customFormat="1" ht="27.75" customHeight="1" x14ac:dyDescent="0.25">
      <c r="A69" s="19"/>
      <c r="B69" s="137" t="s">
        <v>207</v>
      </c>
      <c r="C69" s="177">
        <v>42551</v>
      </c>
      <c r="D69" s="22" t="s">
        <v>422</v>
      </c>
      <c r="E69" s="211" t="s">
        <v>400</v>
      </c>
      <c r="F69" s="178">
        <v>18800000</v>
      </c>
      <c r="G69" s="170">
        <f>'PB CCDC T4.17'!G69+J69</f>
        <v>5744442</v>
      </c>
      <c r="H69" s="179">
        <f t="shared" si="4"/>
        <v>13055558</v>
      </c>
      <c r="I69" s="182">
        <v>36</v>
      </c>
      <c r="J69" s="179">
        <v>522222</v>
      </c>
      <c r="K69" s="156">
        <v>6273</v>
      </c>
      <c r="L69" s="156"/>
      <c r="M69" s="265">
        <f>J69</f>
        <v>522222</v>
      </c>
      <c r="N69" s="265"/>
      <c r="O69" s="265"/>
      <c r="P69" s="265"/>
      <c r="Q69" s="265">
        <f>J69</f>
        <v>522222</v>
      </c>
      <c r="R69" s="183">
        <f t="shared" si="12"/>
        <v>522222</v>
      </c>
    </row>
    <row r="70" spans="1:22" s="16" customFormat="1" ht="27.75" customHeight="1" x14ac:dyDescent="0.25">
      <c r="A70" s="19"/>
      <c r="B70" s="137" t="s">
        <v>208</v>
      </c>
      <c r="C70" s="177">
        <v>42551</v>
      </c>
      <c r="D70" s="22" t="s">
        <v>423</v>
      </c>
      <c r="E70" s="211" t="s">
        <v>401</v>
      </c>
      <c r="F70" s="178">
        <v>23600000</v>
      </c>
      <c r="G70" s="170">
        <f>'PB CCDC T4.17'!G70+J70</f>
        <v>7211116</v>
      </c>
      <c r="H70" s="179">
        <f t="shared" si="4"/>
        <v>16388884</v>
      </c>
      <c r="I70" s="182">
        <v>36</v>
      </c>
      <c r="J70" s="179">
        <v>655556</v>
      </c>
      <c r="K70" s="156">
        <v>6273</v>
      </c>
      <c r="L70" s="156"/>
      <c r="M70" s="265">
        <f>J70</f>
        <v>655556</v>
      </c>
      <c r="N70" s="265"/>
      <c r="O70" s="265"/>
      <c r="P70" s="265"/>
      <c r="Q70" s="265">
        <f>J70</f>
        <v>655556</v>
      </c>
      <c r="R70" s="183">
        <f t="shared" si="12"/>
        <v>655556</v>
      </c>
    </row>
    <row r="71" spans="1:22" s="260" customFormat="1" ht="27.75" customHeight="1" x14ac:dyDescent="0.25">
      <c r="A71" s="259"/>
      <c r="B71" s="137" t="s">
        <v>209</v>
      </c>
      <c r="C71" s="176">
        <v>42551</v>
      </c>
      <c r="D71" s="135" t="s">
        <v>430</v>
      </c>
      <c r="E71" s="160" t="s">
        <v>402</v>
      </c>
      <c r="F71" s="170">
        <v>900000</v>
      </c>
      <c r="G71" s="170">
        <f>'PB CCDC T4.17'!G71+J71</f>
        <v>825000</v>
      </c>
      <c r="H71" s="171">
        <f t="shared" si="4"/>
        <v>75000</v>
      </c>
      <c r="I71" s="144">
        <v>12</v>
      </c>
      <c r="J71" s="171">
        <v>75000</v>
      </c>
      <c r="K71" s="143">
        <v>6273</v>
      </c>
      <c r="L71" s="143"/>
      <c r="M71" s="264"/>
      <c r="N71" s="264">
        <f>J71</f>
        <v>75000</v>
      </c>
      <c r="O71" s="264"/>
      <c r="P71" s="264">
        <f>H71</f>
        <v>75000</v>
      </c>
      <c r="Q71" s="264"/>
      <c r="R71" s="261">
        <f t="shared" si="12"/>
        <v>75000</v>
      </c>
    </row>
    <row r="72" spans="1:22" s="260" customFormat="1" ht="27.75" customHeight="1" x14ac:dyDescent="0.25">
      <c r="A72" s="259"/>
      <c r="B72" s="137" t="s">
        <v>210</v>
      </c>
      <c r="C72" s="176">
        <v>42551</v>
      </c>
      <c r="D72" s="135" t="s">
        <v>429</v>
      </c>
      <c r="E72" s="160" t="s">
        <v>403</v>
      </c>
      <c r="F72" s="170">
        <v>4800000</v>
      </c>
      <c r="G72" s="170">
        <f>'PB CCDC T4.17'!G72+J72</f>
        <v>2200000</v>
      </c>
      <c r="H72" s="171">
        <f t="shared" si="4"/>
        <v>2600000</v>
      </c>
      <c r="I72" s="182">
        <v>24</v>
      </c>
      <c r="J72" s="179">
        <v>200000</v>
      </c>
      <c r="K72" s="156">
        <v>6273</v>
      </c>
      <c r="L72" s="143"/>
      <c r="M72" s="264">
        <f>J72</f>
        <v>200000</v>
      </c>
      <c r="N72" s="264"/>
      <c r="O72" s="264"/>
      <c r="P72" s="264"/>
      <c r="Q72" s="264">
        <f>J72</f>
        <v>200000</v>
      </c>
      <c r="R72" s="261">
        <f>J72</f>
        <v>200000</v>
      </c>
    </row>
    <row r="73" spans="1:22" s="260" customFormat="1" ht="27.75" customHeight="1" x14ac:dyDescent="0.25">
      <c r="A73" s="259"/>
      <c r="B73" s="137" t="s">
        <v>211</v>
      </c>
      <c r="C73" s="176">
        <v>42582</v>
      </c>
      <c r="D73" s="135"/>
      <c r="E73" s="160" t="s">
        <v>474</v>
      </c>
      <c r="F73" s="170">
        <v>99600000</v>
      </c>
      <c r="G73" s="170">
        <f>'PB CCDC T4.17'!G73+J73</f>
        <v>83000000</v>
      </c>
      <c r="H73" s="171">
        <f t="shared" si="4"/>
        <v>16600000</v>
      </c>
      <c r="I73" s="144">
        <v>12</v>
      </c>
      <c r="J73" s="171">
        <v>8300000</v>
      </c>
      <c r="K73" s="143">
        <v>6428</v>
      </c>
      <c r="L73" s="143"/>
      <c r="M73" s="264"/>
      <c r="N73" s="264"/>
      <c r="O73" s="264"/>
      <c r="P73" s="264">
        <f>J73</f>
        <v>8300000</v>
      </c>
      <c r="Q73" s="264"/>
      <c r="R73" s="261"/>
      <c r="V73" s="278">
        <f>J73</f>
        <v>8300000</v>
      </c>
    </row>
    <row r="74" spans="1:22" s="260" customFormat="1" ht="27.75" customHeight="1" x14ac:dyDescent="0.25">
      <c r="A74" s="259"/>
      <c r="B74" s="137" t="s">
        <v>212</v>
      </c>
      <c r="C74" s="176">
        <v>42607</v>
      </c>
      <c r="D74" s="135"/>
      <c r="E74" s="160" t="s">
        <v>475</v>
      </c>
      <c r="F74" s="170">
        <v>48000000</v>
      </c>
      <c r="G74" s="170">
        <f>'PB CCDC T4.17'!G74+J74</f>
        <v>40000000</v>
      </c>
      <c r="H74" s="171">
        <f t="shared" si="4"/>
        <v>8000000</v>
      </c>
      <c r="I74" s="144">
        <v>12</v>
      </c>
      <c r="J74" s="171">
        <v>4000000</v>
      </c>
      <c r="K74" s="143">
        <v>6428</v>
      </c>
      <c r="L74" s="143"/>
      <c r="M74" s="264"/>
      <c r="N74" s="264"/>
      <c r="O74" s="264"/>
      <c r="P74" s="264">
        <f>J74</f>
        <v>4000000</v>
      </c>
      <c r="Q74" s="264"/>
      <c r="R74" s="261"/>
      <c r="V74" s="278">
        <f>J74</f>
        <v>4000000</v>
      </c>
    </row>
    <row r="75" spans="1:22" s="260" customFormat="1" ht="27.75" customHeight="1" x14ac:dyDescent="0.25">
      <c r="A75" s="259"/>
      <c r="B75" s="137" t="s">
        <v>213</v>
      </c>
      <c r="C75" s="176">
        <v>42613</v>
      </c>
      <c r="D75" s="135" t="s">
        <v>431</v>
      </c>
      <c r="E75" s="160" t="s">
        <v>333</v>
      </c>
      <c r="F75" s="170">
        <v>5324000</v>
      </c>
      <c r="G75" s="170">
        <f>'PB CCDC T4.17'!G75+J75</f>
        <v>1331001</v>
      </c>
      <c r="H75" s="171">
        <f t="shared" si="4"/>
        <v>3992999</v>
      </c>
      <c r="I75" s="272">
        <v>36</v>
      </c>
      <c r="J75" s="273">
        <v>147889</v>
      </c>
      <c r="K75" s="274">
        <v>6423</v>
      </c>
      <c r="L75" s="144"/>
      <c r="M75" s="266"/>
      <c r="N75" s="266"/>
      <c r="O75" s="266">
        <f>J75</f>
        <v>147889</v>
      </c>
      <c r="P75" s="266"/>
      <c r="Q75" s="266">
        <f>J75</f>
        <v>147889</v>
      </c>
      <c r="S75" s="261">
        <f>J75</f>
        <v>147889</v>
      </c>
    </row>
    <row r="76" spans="1:22" s="260" customFormat="1" ht="27.75" customHeight="1" x14ac:dyDescent="0.25">
      <c r="A76" s="259"/>
      <c r="B76" s="137" t="s">
        <v>214</v>
      </c>
      <c r="C76" s="176">
        <v>42613</v>
      </c>
      <c r="D76" s="135" t="s">
        <v>428</v>
      </c>
      <c r="E76" s="160" t="s">
        <v>404</v>
      </c>
      <c r="F76" s="170">
        <v>8172727</v>
      </c>
      <c r="G76" s="170">
        <f>'PB CCDC T4.17'!G76+J76</f>
        <v>2043180</v>
      </c>
      <c r="H76" s="171">
        <f t="shared" ref="H76:H99" si="18">F76-G76</f>
        <v>6129547</v>
      </c>
      <c r="I76" s="272">
        <v>36</v>
      </c>
      <c r="J76" s="273">
        <v>227020</v>
      </c>
      <c r="K76" s="274">
        <v>6423</v>
      </c>
      <c r="L76" s="144"/>
      <c r="M76" s="266"/>
      <c r="N76" s="266"/>
      <c r="O76" s="266">
        <f t="shared" ref="O76:O78" si="19">J76</f>
        <v>227020</v>
      </c>
      <c r="P76" s="266"/>
      <c r="Q76" s="266">
        <f t="shared" ref="Q76:Q78" si="20">J76</f>
        <v>227020</v>
      </c>
      <c r="S76" s="261">
        <f t="shared" ref="S76:S78" si="21">J76</f>
        <v>227020</v>
      </c>
    </row>
    <row r="77" spans="1:22" s="260" customFormat="1" ht="27.75" customHeight="1" x14ac:dyDescent="0.25">
      <c r="A77" s="259"/>
      <c r="B77" s="137" t="s">
        <v>215</v>
      </c>
      <c r="C77" s="176">
        <v>42643</v>
      </c>
      <c r="D77" s="135" t="s">
        <v>427</v>
      </c>
      <c r="E77" s="160" t="s">
        <v>405</v>
      </c>
      <c r="F77" s="170">
        <v>10772727</v>
      </c>
      <c r="G77" s="170">
        <f>'PB CCDC T4.17'!G77+J77</f>
        <v>2393936</v>
      </c>
      <c r="H77" s="171">
        <f t="shared" si="18"/>
        <v>8378791</v>
      </c>
      <c r="I77" s="272">
        <v>36</v>
      </c>
      <c r="J77" s="273">
        <v>299242</v>
      </c>
      <c r="K77" s="274">
        <v>6423</v>
      </c>
      <c r="L77" s="144"/>
      <c r="M77" s="266"/>
      <c r="N77" s="266"/>
      <c r="O77" s="266">
        <f t="shared" si="19"/>
        <v>299242</v>
      </c>
      <c r="P77" s="266"/>
      <c r="Q77" s="266">
        <f t="shared" si="20"/>
        <v>299242</v>
      </c>
      <c r="S77" s="261">
        <f t="shared" si="21"/>
        <v>299242</v>
      </c>
    </row>
    <row r="78" spans="1:22" s="260" customFormat="1" ht="27.75" customHeight="1" x14ac:dyDescent="0.25">
      <c r="A78" s="259"/>
      <c r="B78" s="137" t="s">
        <v>216</v>
      </c>
      <c r="C78" s="176">
        <v>42643</v>
      </c>
      <c r="D78" s="135" t="s">
        <v>363</v>
      </c>
      <c r="E78" s="160" t="s">
        <v>372</v>
      </c>
      <c r="F78" s="170">
        <v>1090909</v>
      </c>
      <c r="G78" s="170">
        <f>'PB CCDC T4.17'!G78+J78</f>
        <v>242424</v>
      </c>
      <c r="H78" s="171">
        <f t="shared" si="18"/>
        <v>848485</v>
      </c>
      <c r="I78" s="272">
        <v>36</v>
      </c>
      <c r="J78" s="273">
        <v>30303</v>
      </c>
      <c r="K78" s="274">
        <v>6423</v>
      </c>
      <c r="L78" s="144"/>
      <c r="M78" s="266"/>
      <c r="N78" s="266"/>
      <c r="O78" s="266">
        <f t="shared" si="19"/>
        <v>30303</v>
      </c>
      <c r="P78" s="266"/>
      <c r="Q78" s="266">
        <f t="shared" si="20"/>
        <v>30303</v>
      </c>
      <c r="S78" s="261">
        <f t="shared" si="21"/>
        <v>30303</v>
      </c>
    </row>
    <row r="79" spans="1:22" s="260" customFormat="1" ht="27.75" customHeight="1" x14ac:dyDescent="0.25">
      <c r="A79" s="259"/>
      <c r="B79" s="137" t="s">
        <v>217</v>
      </c>
      <c r="C79" s="176">
        <v>42643</v>
      </c>
      <c r="D79" s="135" t="s">
        <v>364</v>
      </c>
      <c r="E79" s="160" t="s">
        <v>371</v>
      </c>
      <c r="F79" s="170">
        <v>1181818</v>
      </c>
      <c r="G79" s="170">
        <f>'PB CCDC T4.17'!G79+J79</f>
        <v>755880</v>
      </c>
      <c r="H79" s="171">
        <f t="shared" si="18"/>
        <v>425938</v>
      </c>
      <c r="I79" s="144">
        <v>12</v>
      </c>
      <c r="J79" s="171">
        <v>94485</v>
      </c>
      <c r="K79" s="143">
        <v>6273</v>
      </c>
      <c r="L79" s="143"/>
      <c r="M79" s="264"/>
      <c r="N79" s="264">
        <f>J79</f>
        <v>94485</v>
      </c>
      <c r="O79" s="264"/>
      <c r="P79" s="264">
        <f>J79</f>
        <v>94485</v>
      </c>
      <c r="Q79" s="264"/>
      <c r="R79" s="71">
        <f t="shared" ref="R79:R86" si="22">J79</f>
        <v>94485</v>
      </c>
    </row>
    <row r="80" spans="1:22" s="260" customFormat="1" ht="27.75" customHeight="1" x14ac:dyDescent="0.25">
      <c r="A80" s="259"/>
      <c r="B80" s="137" t="s">
        <v>218</v>
      </c>
      <c r="C80" s="176">
        <v>42643</v>
      </c>
      <c r="D80" s="135" t="s">
        <v>366</v>
      </c>
      <c r="E80" s="160" t="s">
        <v>365</v>
      </c>
      <c r="F80" s="170">
        <v>681818</v>
      </c>
      <c r="G80" s="170">
        <f>'PB CCDC T4.17'!G80+J80</f>
        <v>454544</v>
      </c>
      <c r="H80" s="171">
        <f t="shared" si="18"/>
        <v>227274</v>
      </c>
      <c r="I80" s="144">
        <v>12</v>
      </c>
      <c r="J80" s="171">
        <v>56818</v>
      </c>
      <c r="K80" s="143">
        <v>6273</v>
      </c>
      <c r="L80" s="143"/>
      <c r="M80" s="264"/>
      <c r="N80" s="264">
        <f>J80</f>
        <v>56818</v>
      </c>
      <c r="O80" s="264"/>
      <c r="P80" s="264">
        <f>J80</f>
        <v>56818</v>
      </c>
      <c r="Q80" s="264"/>
      <c r="R80" s="71">
        <f t="shared" si="22"/>
        <v>56818</v>
      </c>
    </row>
    <row r="81" spans="1:21" s="16" customFormat="1" ht="27.75" customHeight="1" x14ac:dyDescent="0.25">
      <c r="A81" s="19"/>
      <c r="B81" s="137" t="s">
        <v>219</v>
      </c>
      <c r="C81" s="177">
        <v>42643</v>
      </c>
      <c r="D81" s="22" t="s">
        <v>368</v>
      </c>
      <c r="E81" s="211" t="s">
        <v>369</v>
      </c>
      <c r="F81" s="178">
        <v>6600000</v>
      </c>
      <c r="G81" s="170">
        <f>'PB CCDC T4.17'!G81+J81</f>
        <v>2200000</v>
      </c>
      <c r="H81" s="179">
        <f t="shared" si="18"/>
        <v>4400000</v>
      </c>
      <c r="I81" s="182">
        <v>24</v>
      </c>
      <c r="J81" s="179">
        <v>275000</v>
      </c>
      <c r="K81" s="156">
        <v>6273</v>
      </c>
      <c r="L81" s="156"/>
      <c r="M81" s="265">
        <f>J81</f>
        <v>275000</v>
      </c>
      <c r="N81" s="265"/>
      <c r="O81" s="265"/>
      <c r="P81" s="265"/>
      <c r="Q81" s="265">
        <f>J81</f>
        <v>275000</v>
      </c>
      <c r="R81" s="184">
        <f t="shared" si="22"/>
        <v>275000</v>
      </c>
    </row>
    <row r="82" spans="1:21" s="260" customFormat="1" ht="27.75" customHeight="1" x14ac:dyDescent="0.25">
      <c r="A82" s="259"/>
      <c r="B82" s="137" t="s">
        <v>220</v>
      </c>
      <c r="C82" s="176">
        <v>42643</v>
      </c>
      <c r="D82" s="135" t="s">
        <v>367</v>
      </c>
      <c r="E82" s="160" t="s">
        <v>370</v>
      </c>
      <c r="F82" s="170">
        <v>780000</v>
      </c>
      <c r="G82" s="170">
        <f>'PB CCDC T4.17'!G82+J82</f>
        <v>520000</v>
      </c>
      <c r="H82" s="171">
        <f t="shared" si="18"/>
        <v>260000</v>
      </c>
      <c r="I82" s="144">
        <v>12</v>
      </c>
      <c r="J82" s="171">
        <v>65000</v>
      </c>
      <c r="K82" s="143">
        <v>6273</v>
      </c>
      <c r="L82" s="143"/>
      <c r="M82" s="264"/>
      <c r="N82" s="264">
        <f>J82</f>
        <v>65000</v>
      </c>
      <c r="O82" s="264"/>
      <c r="P82" s="264">
        <f>J82</f>
        <v>65000</v>
      </c>
      <c r="Q82" s="264"/>
      <c r="R82" s="71">
        <f t="shared" si="22"/>
        <v>65000</v>
      </c>
    </row>
    <row r="83" spans="1:21" s="260" customFormat="1" ht="27.75" customHeight="1" x14ac:dyDescent="0.25">
      <c r="A83" s="259"/>
      <c r="B83" s="137" t="s">
        <v>221</v>
      </c>
      <c r="C83" s="176">
        <v>42643</v>
      </c>
      <c r="D83" s="135" t="s">
        <v>361</v>
      </c>
      <c r="E83" s="160" t="s">
        <v>360</v>
      </c>
      <c r="F83" s="170">
        <v>1200000</v>
      </c>
      <c r="G83" s="170">
        <f>'PB CCDC T4.17'!G83+J83</f>
        <v>800000</v>
      </c>
      <c r="H83" s="171">
        <f t="shared" si="18"/>
        <v>400000</v>
      </c>
      <c r="I83" s="144">
        <v>12</v>
      </c>
      <c r="J83" s="171">
        <v>100000</v>
      </c>
      <c r="K83" s="143">
        <v>6273</v>
      </c>
      <c r="L83" s="143"/>
      <c r="M83" s="264"/>
      <c r="N83" s="264">
        <f t="shared" ref="N83:N85" si="23">J83</f>
        <v>100000</v>
      </c>
      <c r="O83" s="264"/>
      <c r="P83" s="264">
        <f t="shared" ref="P83:P85" si="24">J83</f>
        <v>100000</v>
      </c>
      <c r="Q83" s="264"/>
      <c r="R83" s="71">
        <f t="shared" si="22"/>
        <v>100000</v>
      </c>
    </row>
    <row r="84" spans="1:21" s="260" customFormat="1" ht="27.75" customHeight="1" x14ac:dyDescent="0.25">
      <c r="A84" s="259"/>
      <c r="B84" s="137" t="s">
        <v>222</v>
      </c>
      <c r="C84" s="176">
        <v>42643</v>
      </c>
      <c r="D84" s="135" t="s">
        <v>359</v>
      </c>
      <c r="E84" s="160" t="s">
        <v>358</v>
      </c>
      <c r="F84" s="170">
        <v>1700000</v>
      </c>
      <c r="G84" s="170">
        <f>'PB CCDC T4.17'!G84+J84</f>
        <v>1133336</v>
      </c>
      <c r="H84" s="171">
        <f t="shared" si="18"/>
        <v>566664</v>
      </c>
      <c r="I84" s="144">
        <v>12</v>
      </c>
      <c r="J84" s="171">
        <v>141667</v>
      </c>
      <c r="K84" s="143">
        <v>6273</v>
      </c>
      <c r="L84" s="143"/>
      <c r="M84" s="264"/>
      <c r="N84" s="264">
        <f t="shared" si="23"/>
        <v>141667</v>
      </c>
      <c r="O84" s="264"/>
      <c r="P84" s="264">
        <f t="shared" si="24"/>
        <v>141667</v>
      </c>
      <c r="Q84" s="264"/>
      <c r="R84" s="71">
        <f t="shared" si="22"/>
        <v>141667</v>
      </c>
    </row>
    <row r="85" spans="1:21" s="260" customFormat="1" ht="27.75" customHeight="1" x14ac:dyDescent="0.25">
      <c r="A85" s="259"/>
      <c r="B85" s="137" t="s">
        <v>223</v>
      </c>
      <c r="C85" s="176">
        <v>42643</v>
      </c>
      <c r="D85" s="135" t="s">
        <v>357</v>
      </c>
      <c r="E85" s="160" t="s">
        <v>356</v>
      </c>
      <c r="F85" s="170">
        <v>900000</v>
      </c>
      <c r="G85" s="170">
        <f>'PB CCDC T4.17'!G85+J85</f>
        <v>600000</v>
      </c>
      <c r="H85" s="171">
        <f t="shared" si="18"/>
        <v>300000</v>
      </c>
      <c r="I85" s="144">
        <v>12</v>
      </c>
      <c r="J85" s="171">
        <v>75000</v>
      </c>
      <c r="K85" s="143">
        <v>6273</v>
      </c>
      <c r="L85" s="143"/>
      <c r="M85" s="264"/>
      <c r="N85" s="264">
        <f t="shared" si="23"/>
        <v>75000</v>
      </c>
      <c r="O85" s="264"/>
      <c r="P85" s="264">
        <f t="shared" si="24"/>
        <v>75000</v>
      </c>
      <c r="Q85" s="264"/>
      <c r="R85" s="71">
        <f t="shared" si="22"/>
        <v>75000</v>
      </c>
    </row>
    <row r="86" spans="1:21" s="16" customFormat="1" ht="27.75" customHeight="1" x14ac:dyDescent="0.25">
      <c r="A86" s="19"/>
      <c r="B86" s="137" t="s">
        <v>224</v>
      </c>
      <c r="C86" s="177">
        <v>42643</v>
      </c>
      <c r="D86" s="22" t="s">
        <v>355</v>
      </c>
      <c r="E86" s="211" t="s">
        <v>354</v>
      </c>
      <c r="F86" s="178">
        <v>1500000</v>
      </c>
      <c r="G86" s="170">
        <f>'PB CCDC T4.17'!G86+J86</f>
        <v>500000</v>
      </c>
      <c r="H86" s="179">
        <f t="shared" si="18"/>
        <v>1000000</v>
      </c>
      <c r="I86" s="182">
        <v>24</v>
      </c>
      <c r="J86" s="179">
        <v>62500</v>
      </c>
      <c r="K86" s="156">
        <v>6273</v>
      </c>
      <c r="L86" s="156"/>
      <c r="M86" s="265">
        <f>J86</f>
        <v>62500</v>
      </c>
      <c r="N86" s="265"/>
      <c r="O86" s="265"/>
      <c r="P86" s="265"/>
      <c r="Q86" s="265">
        <f>J86</f>
        <v>62500</v>
      </c>
      <c r="R86" s="184">
        <f t="shared" si="22"/>
        <v>62500</v>
      </c>
    </row>
    <row r="87" spans="1:21" s="16" customFormat="1" ht="27.75" customHeight="1" x14ac:dyDescent="0.25">
      <c r="A87" s="19"/>
      <c r="B87" s="137" t="s">
        <v>225</v>
      </c>
      <c r="C87" s="177">
        <v>42643</v>
      </c>
      <c r="D87" s="22" t="s">
        <v>352</v>
      </c>
      <c r="E87" s="211" t="s">
        <v>353</v>
      </c>
      <c r="F87" s="178">
        <v>1445455</v>
      </c>
      <c r="G87" s="170">
        <f>'PB CCDC T4.17'!G87+J87</f>
        <v>481816</v>
      </c>
      <c r="H87" s="179">
        <f t="shared" si="18"/>
        <v>963639</v>
      </c>
      <c r="I87" s="182">
        <v>24</v>
      </c>
      <c r="J87" s="179">
        <v>60227</v>
      </c>
      <c r="K87" s="156">
        <v>6273</v>
      </c>
      <c r="L87" s="156"/>
      <c r="M87" s="265">
        <f>J87</f>
        <v>60227</v>
      </c>
      <c r="N87" s="265"/>
      <c r="O87" s="265"/>
      <c r="P87" s="265"/>
      <c r="Q87" s="265">
        <f t="shared" ref="Q87:Q89" si="25">J87</f>
        <v>60227</v>
      </c>
      <c r="R87" s="184">
        <f>J87</f>
        <v>60227</v>
      </c>
    </row>
    <row r="88" spans="1:21" ht="27.75" customHeight="1" x14ac:dyDescent="0.25">
      <c r="A88" s="279"/>
      <c r="B88" s="137" t="s">
        <v>226</v>
      </c>
      <c r="C88" s="176">
        <v>42643</v>
      </c>
      <c r="D88" s="135" t="s">
        <v>351</v>
      </c>
      <c r="E88" s="160" t="s">
        <v>350</v>
      </c>
      <c r="F88" s="170">
        <v>7118182</v>
      </c>
      <c r="G88" s="170">
        <f>'PB CCDC T4.17'!G88+J88</f>
        <v>1581816</v>
      </c>
      <c r="H88" s="171">
        <f t="shared" si="18"/>
        <v>5536366</v>
      </c>
      <c r="I88" s="280">
        <v>36</v>
      </c>
      <c r="J88" s="281">
        <v>197727</v>
      </c>
      <c r="K88" s="274">
        <v>6423</v>
      </c>
      <c r="L88" s="144"/>
      <c r="M88" s="266"/>
      <c r="N88" s="266"/>
      <c r="O88" s="266">
        <f>J88</f>
        <v>197727</v>
      </c>
      <c r="P88" s="266"/>
      <c r="Q88" s="264">
        <f t="shared" si="25"/>
        <v>197727</v>
      </c>
      <c r="R88" s="71"/>
      <c r="S88" s="71">
        <f>J88</f>
        <v>197727</v>
      </c>
    </row>
    <row r="89" spans="1:21" s="17" customFormat="1" ht="27.75" customHeight="1" x14ac:dyDescent="0.25">
      <c r="B89" s="137" t="s">
        <v>227</v>
      </c>
      <c r="C89" s="177">
        <v>42643</v>
      </c>
      <c r="D89" s="22" t="s">
        <v>362</v>
      </c>
      <c r="E89" s="211" t="s">
        <v>349</v>
      </c>
      <c r="F89" s="178">
        <v>4954545</v>
      </c>
      <c r="G89" s="170">
        <f>'PB CCDC T4.17'!G89+J89</f>
        <v>1101008</v>
      </c>
      <c r="H89" s="179">
        <f t="shared" si="18"/>
        <v>3853537</v>
      </c>
      <c r="I89" s="242">
        <v>36</v>
      </c>
      <c r="J89" s="166">
        <v>137626</v>
      </c>
      <c r="K89" s="156">
        <v>6273</v>
      </c>
      <c r="L89" s="156"/>
      <c r="M89" s="265">
        <f>J89</f>
        <v>137626</v>
      </c>
      <c r="N89" s="265"/>
      <c r="O89" s="267"/>
      <c r="P89" s="265"/>
      <c r="Q89" s="265">
        <f t="shared" si="25"/>
        <v>137626</v>
      </c>
      <c r="R89" s="184">
        <f>J89</f>
        <v>137626</v>
      </c>
    </row>
    <row r="90" spans="1:21" ht="27.75" customHeight="1" x14ac:dyDescent="0.25">
      <c r="B90" s="137" t="s">
        <v>228</v>
      </c>
      <c r="C90" s="176">
        <v>42690</v>
      </c>
      <c r="D90" s="135"/>
      <c r="E90" s="160" t="s">
        <v>199</v>
      </c>
      <c r="F90" s="170">
        <v>36533058</v>
      </c>
      <c r="G90" s="170">
        <f>'PB CCDC T4.17'!G90+J90</f>
        <v>18266526</v>
      </c>
      <c r="H90" s="171">
        <f t="shared" si="18"/>
        <v>18266532</v>
      </c>
      <c r="I90" s="152">
        <v>12</v>
      </c>
      <c r="J90" s="165">
        <v>3044421</v>
      </c>
      <c r="K90" s="144">
        <v>2412</v>
      </c>
      <c r="L90" s="144"/>
      <c r="M90" s="266">
        <f>F90/12</f>
        <v>3044421.5</v>
      </c>
      <c r="N90" s="266"/>
      <c r="O90" s="266"/>
      <c r="P90" s="266">
        <f>J90</f>
        <v>3044421</v>
      </c>
      <c r="Q90" s="266"/>
      <c r="T90" s="71">
        <f>J90</f>
        <v>3044421</v>
      </c>
    </row>
    <row r="91" spans="1:21" ht="27.75" customHeight="1" x14ac:dyDescent="0.25">
      <c r="B91" s="137" t="s">
        <v>229</v>
      </c>
      <c r="C91" s="176">
        <v>42704</v>
      </c>
      <c r="D91" s="135" t="s">
        <v>315</v>
      </c>
      <c r="E91" s="160" t="s">
        <v>324</v>
      </c>
      <c r="F91" s="170">
        <v>2636364</v>
      </c>
      <c r="G91" s="170">
        <f>'PB CCDC T4.17'!G91+J91</f>
        <v>659088</v>
      </c>
      <c r="H91" s="171">
        <f t="shared" si="18"/>
        <v>1977276</v>
      </c>
      <c r="I91" s="280">
        <v>24</v>
      </c>
      <c r="J91" s="281">
        <v>109848</v>
      </c>
      <c r="K91" s="274">
        <v>6423</v>
      </c>
      <c r="L91" s="144"/>
      <c r="M91" s="266">
        <f>M90+G90</f>
        <v>21310947.5</v>
      </c>
      <c r="N91" s="266"/>
      <c r="O91" s="266">
        <f>J91</f>
        <v>109848</v>
      </c>
      <c r="P91" s="266"/>
      <c r="Q91" s="266">
        <f>J91</f>
        <v>109848</v>
      </c>
      <c r="S91" s="71">
        <f>J91</f>
        <v>109848</v>
      </c>
    </row>
    <row r="92" spans="1:21" ht="27.75" customHeight="1" x14ac:dyDescent="0.25">
      <c r="B92" s="137" t="s">
        <v>230</v>
      </c>
      <c r="C92" s="176">
        <v>42735</v>
      </c>
      <c r="D92" s="135" t="s">
        <v>314</v>
      </c>
      <c r="E92" s="160" t="s">
        <v>323</v>
      </c>
      <c r="F92" s="170">
        <v>11800002</v>
      </c>
      <c r="G92" s="170">
        <f>'PB CCDC T4.17'!G92+J92</f>
        <v>2458335</v>
      </c>
      <c r="H92" s="171">
        <f t="shared" si="18"/>
        <v>9341667</v>
      </c>
      <c r="I92" s="280">
        <v>24</v>
      </c>
      <c r="J92" s="281">
        <v>491667</v>
      </c>
      <c r="K92" s="274">
        <v>6423</v>
      </c>
      <c r="L92" s="144"/>
      <c r="M92" s="266"/>
      <c r="N92" s="266"/>
      <c r="O92" s="266">
        <f>J92</f>
        <v>491667</v>
      </c>
      <c r="P92" s="266"/>
      <c r="Q92" s="266">
        <f t="shared" ref="Q92:Q94" si="26">J92</f>
        <v>491667</v>
      </c>
      <c r="S92" s="71">
        <f>J92</f>
        <v>491667</v>
      </c>
    </row>
    <row r="93" spans="1:21" s="17" customFormat="1" ht="27.75" customHeight="1" x14ac:dyDescent="0.25">
      <c r="B93" s="137" t="s">
        <v>231</v>
      </c>
      <c r="C93" s="177">
        <v>42735</v>
      </c>
      <c r="D93" s="22" t="s">
        <v>313</v>
      </c>
      <c r="E93" s="211" t="s">
        <v>322</v>
      </c>
      <c r="F93" s="178">
        <v>7500000</v>
      </c>
      <c r="G93" s="170">
        <f>'PB CCDC T4.17'!G93+J93</f>
        <v>1562500</v>
      </c>
      <c r="H93" s="179">
        <f t="shared" si="18"/>
        <v>5937500</v>
      </c>
      <c r="I93" s="242">
        <v>24</v>
      </c>
      <c r="J93" s="166">
        <v>312500</v>
      </c>
      <c r="K93" s="156">
        <v>6273</v>
      </c>
      <c r="L93" s="156"/>
      <c r="M93" s="265">
        <f>J93</f>
        <v>312500</v>
      </c>
      <c r="N93" s="265"/>
      <c r="O93" s="265"/>
      <c r="P93" s="265"/>
      <c r="Q93" s="267">
        <f t="shared" si="26"/>
        <v>312500</v>
      </c>
      <c r="R93" s="184">
        <f>J93</f>
        <v>312500</v>
      </c>
    </row>
    <row r="94" spans="1:21" s="17" customFormat="1" ht="27.75" customHeight="1" x14ac:dyDescent="0.25">
      <c r="B94" s="137" t="s">
        <v>232</v>
      </c>
      <c r="C94" s="177">
        <v>42735</v>
      </c>
      <c r="D94" s="22" t="s">
        <v>312</v>
      </c>
      <c r="E94" s="211" t="s">
        <v>321</v>
      </c>
      <c r="F94" s="178">
        <v>2500000</v>
      </c>
      <c r="G94" s="170">
        <f>'PB CCDC T4.17'!G94+J94</f>
        <v>520835</v>
      </c>
      <c r="H94" s="179">
        <f t="shared" si="18"/>
        <v>1979165</v>
      </c>
      <c r="I94" s="242">
        <v>24</v>
      </c>
      <c r="J94" s="166">
        <v>104167</v>
      </c>
      <c r="K94" s="156">
        <v>6273</v>
      </c>
      <c r="L94" s="156"/>
      <c r="M94" s="265">
        <f>J94</f>
        <v>104167</v>
      </c>
      <c r="N94" s="265"/>
      <c r="O94" s="265"/>
      <c r="P94" s="265"/>
      <c r="Q94" s="267">
        <f t="shared" si="26"/>
        <v>104167</v>
      </c>
      <c r="R94" s="184">
        <f t="shared" ref="R94:R95" si="27">J94</f>
        <v>104167</v>
      </c>
    </row>
    <row r="95" spans="1:21" ht="27.75" customHeight="1" x14ac:dyDescent="0.25">
      <c r="B95" s="137" t="s">
        <v>233</v>
      </c>
      <c r="C95" s="188">
        <v>42735</v>
      </c>
      <c r="D95" s="189" t="s">
        <v>311</v>
      </c>
      <c r="E95" s="212" t="s">
        <v>320</v>
      </c>
      <c r="F95" s="245">
        <v>1400000</v>
      </c>
      <c r="G95" s="170">
        <f>'PB CCDC T4.17'!G95+J95</f>
        <v>583335</v>
      </c>
      <c r="H95" s="246">
        <f t="shared" si="18"/>
        <v>816665</v>
      </c>
      <c r="I95" s="201">
        <v>12</v>
      </c>
      <c r="J95" s="248">
        <v>116667</v>
      </c>
      <c r="K95" s="203">
        <v>6273</v>
      </c>
      <c r="L95" s="143"/>
      <c r="M95" s="264"/>
      <c r="N95" s="264">
        <f>J95</f>
        <v>116667</v>
      </c>
      <c r="O95" s="264"/>
      <c r="P95" s="264">
        <f>J95</f>
        <v>116667</v>
      </c>
      <c r="Q95" s="264"/>
      <c r="R95" s="71">
        <f t="shared" si="27"/>
        <v>116667</v>
      </c>
    </row>
    <row r="96" spans="1:21" ht="27.75" customHeight="1" x14ac:dyDescent="0.25">
      <c r="B96" s="137" t="s">
        <v>234</v>
      </c>
      <c r="C96" s="176">
        <v>42735</v>
      </c>
      <c r="D96" s="135"/>
      <c r="E96" s="160" t="s">
        <v>476</v>
      </c>
      <c r="F96" s="170">
        <v>9000000</v>
      </c>
      <c r="G96" s="170">
        <f>'PB CCDC T4.17'!G96+J96</f>
        <v>9000000</v>
      </c>
      <c r="H96" s="293">
        <f t="shared" si="18"/>
        <v>0</v>
      </c>
      <c r="I96" s="152">
        <v>12</v>
      </c>
      <c r="J96" s="165">
        <v>1500000</v>
      </c>
      <c r="K96" s="143">
        <v>6277</v>
      </c>
      <c r="L96" s="143"/>
      <c r="M96" s="264"/>
      <c r="N96" s="264"/>
      <c r="O96" s="264"/>
      <c r="P96" s="264">
        <f>J96</f>
        <v>1500000</v>
      </c>
      <c r="Q96" s="264"/>
      <c r="R96" s="71"/>
      <c r="U96" s="163">
        <f>J96</f>
        <v>1500000</v>
      </c>
    </row>
    <row r="97" spans="2:20" ht="27.75" customHeight="1" x14ac:dyDescent="0.25">
      <c r="B97" s="137" t="s">
        <v>235</v>
      </c>
      <c r="C97" s="176">
        <v>42767</v>
      </c>
      <c r="D97" s="135" t="s">
        <v>310</v>
      </c>
      <c r="E97" s="160" t="s">
        <v>286</v>
      </c>
      <c r="F97" s="170">
        <v>5250000</v>
      </c>
      <c r="G97" s="170">
        <f>'PB CCDC T4.17'!G97+J97</f>
        <v>875000</v>
      </c>
      <c r="H97" s="171">
        <f t="shared" si="18"/>
        <v>4375000</v>
      </c>
      <c r="I97" s="242">
        <v>24</v>
      </c>
      <c r="J97" s="166">
        <v>218750</v>
      </c>
      <c r="K97" s="156">
        <v>6273</v>
      </c>
      <c r="L97" s="143"/>
      <c r="M97" s="264">
        <f>J97</f>
        <v>218750</v>
      </c>
      <c r="N97" s="264"/>
      <c r="O97" s="264"/>
      <c r="P97" s="264"/>
      <c r="Q97" s="264">
        <f>J97</f>
        <v>218750</v>
      </c>
      <c r="R97" s="71">
        <f>J97</f>
        <v>218750</v>
      </c>
    </row>
    <row r="98" spans="2:20" ht="27.75" customHeight="1" x14ac:dyDescent="0.25">
      <c r="B98" s="137" t="s">
        <v>236</v>
      </c>
      <c r="C98" s="176" t="s">
        <v>319</v>
      </c>
      <c r="D98" s="135" t="s">
        <v>468</v>
      </c>
      <c r="E98" s="160" t="s">
        <v>316</v>
      </c>
      <c r="F98" s="170">
        <v>25000000</v>
      </c>
      <c r="G98" s="170">
        <f>'PB CCDC T4.17'!G98+J98</f>
        <v>2083332</v>
      </c>
      <c r="H98" s="171">
        <f t="shared" si="18"/>
        <v>22916668</v>
      </c>
      <c r="I98" s="242">
        <v>36</v>
      </c>
      <c r="J98" s="166">
        <v>694444</v>
      </c>
      <c r="K98" s="156">
        <v>6273</v>
      </c>
      <c r="L98" s="143"/>
      <c r="M98" s="264">
        <f t="shared" ref="M98:M102" si="28">J98</f>
        <v>694444</v>
      </c>
      <c r="N98" s="264"/>
      <c r="O98" s="264"/>
      <c r="P98" s="264"/>
      <c r="Q98" s="264">
        <f t="shared" ref="Q98:Q100" si="29">J98</f>
        <v>694444</v>
      </c>
      <c r="R98" s="71">
        <f t="shared" ref="R98:R100" si="30">J98</f>
        <v>694444</v>
      </c>
    </row>
    <row r="99" spans="2:20" ht="27.75" customHeight="1" x14ac:dyDescent="0.25">
      <c r="B99" s="137" t="s">
        <v>237</v>
      </c>
      <c r="C99" s="176" t="s">
        <v>319</v>
      </c>
      <c r="D99" s="135" t="s">
        <v>470</v>
      </c>
      <c r="E99" s="160" t="s">
        <v>317</v>
      </c>
      <c r="F99" s="170">
        <v>2800000</v>
      </c>
      <c r="G99" s="170">
        <f>'PB CCDC T4.17'!G99+J99</f>
        <v>350001</v>
      </c>
      <c r="H99" s="171">
        <f t="shared" si="18"/>
        <v>2449999</v>
      </c>
      <c r="I99" s="242">
        <v>24</v>
      </c>
      <c r="J99" s="166">
        <v>116667</v>
      </c>
      <c r="K99" s="156">
        <v>6273</v>
      </c>
      <c r="L99" s="143"/>
      <c r="M99" s="264">
        <f t="shared" si="28"/>
        <v>116667</v>
      </c>
      <c r="N99" s="264"/>
      <c r="O99" s="264"/>
      <c r="P99" s="264"/>
      <c r="Q99" s="264">
        <f t="shared" si="29"/>
        <v>116667</v>
      </c>
      <c r="R99" s="71">
        <f t="shared" si="30"/>
        <v>116667</v>
      </c>
    </row>
    <row r="100" spans="2:20" ht="27.75" customHeight="1" x14ac:dyDescent="0.25">
      <c r="B100" s="137" t="s">
        <v>238</v>
      </c>
      <c r="C100" s="176" t="s">
        <v>319</v>
      </c>
      <c r="D100" s="135" t="s">
        <v>469</v>
      </c>
      <c r="E100" s="160" t="s">
        <v>318</v>
      </c>
      <c r="F100" s="170">
        <v>2200000</v>
      </c>
      <c r="G100" s="170">
        <f>'PB CCDC T4.17'!G100+J100</f>
        <v>275001</v>
      </c>
      <c r="H100" s="171">
        <f>F100-G100</f>
        <v>1924999</v>
      </c>
      <c r="I100" s="242">
        <v>24</v>
      </c>
      <c r="J100" s="166">
        <v>91667</v>
      </c>
      <c r="K100" s="156">
        <v>6273</v>
      </c>
      <c r="L100" s="143"/>
      <c r="M100" s="264">
        <f t="shared" si="28"/>
        <v>91667</v>
      </c>
      <c r="N100" s="264"/>
      <c r="O100" s="264"/>
      <c r="P100" s="264"/>
      <c r="Q100" s="264">
        <f t="shared" si="29"/>
        <v>91667</v>
      </c>
      <c r="R100" s="71">
        <f t="shared" si="30"/>
        <v>91667</v>
      </c>
    </row>
    <row r="101" spans="2:20" ht="27.75" customHeight="1" x14ac:dyDescent="0.25">
      <c r="B101" s="137" t="s">
        <v>239</v>
      </c>
      <c r="C101" s="137" t="s">
        <v>488</v>
      </c>
      <c r="D101" s="135" t="s">
        <v>498</v>
      </c>
      <c r="E101" s="160" t="s">
        <v>489</v>
      </c>
      <c r="F101" s="170">
        <v>2177273</v>
      </c>
      <c r="G101" s="170">
        <f>'PB CCDC T4.17'!G101+J101</f>
        <v>181439.41666666666</v>
      </c>
      <c r="H101" s="171">
        <f>F101-G101</f>
        <v>1995833.5833333333</v>
      </c>
      <c r="I101" s="152">
        <v>24</v>
      </c>
      <c r="J101" s="165">
        <v>90719.708333333328</v>
      </c>
      <c r="K101" s="143">
        <v>6423</v>
      </c>
      <c r="L101" s="143"/>
      <c r="M101" s="264"/>
      <c r="N101" s="264"/>
      <c r="O101" s="264">
        <f>J101</f>
        <v>90719.708333333328</v>
      </c>
      <c r="P101" s="264"/>
      <c r="Q101" s="264"/>
      <c r="R101" s="71"/>
      <c r="S101" s="163">
        <f>J101</f>
        <v>90719.708333333328</v>
      </c>
    </row>
    <row r="102" spans="2:20" s="17" customFormat="1" ht="27.75" customHeight="1" x14ac:dyDescent="0.25">
      <c r="B102" s="137" t="s">
        <v>240</v>
      </c>
      <c r="C102" s="192" t="s">
        <v>493</v>
      </c>
      <c r="D102" s="22" t="s">
        <v>499</v>
      </c>
      <c r="E102" s="211" t="s">
        <v>494</v>
      </c>
      <c r="F102" s="178">
        <v>1635455</v>
      </c>
      <c r="G102" s="170">
        <f>'PB CCDC T4.17'!G102+J102</f>
        <v>68143.958333333328</v>
      </c>
      <c r="H102" s="179">
        <f>F102-G102</f>
        <v>1567311.0416666667</v>
      </c>
      <c r="I102" s="242">
        <v>24</v>
      </c>
      <c r="J102" s="166">
        <v>68143.958333333328</v>
      </c>
      <c r="K102" s="156">
        <v>6273</v>
      </c>
      <c r="L102" s="156"/>
      <c r="M102" s="264">
        <f t="shared" si="28"/>
        <v>68143.958333333328</v>
      </c>
      <c r="N102" s="265"/>
      <c r="O102" s="265"/>
      <c r="P102" s="265"/>
      <c r="Q102" s="265"/>
      <c r="R102" s="184">
        <f>K102</f>
        <v>6273</v>
      </c>
    </row>
    <row r="103" spans="2:20" ht="33" customHeight="1" x14ac:dyDescent="0.25">
      <c r="B103" s="207"/>
      <c r="C103" s="465" t="s">
        <v>472</v>
      </c>
      <c r="D103" s="466"/>
      <c r="E103" s="467"/>
      <c r="F103" s="173">
        <f>SUM(F13:F102)</f>
        <v>924035237</v>
      </c>
      <c r="G103" s="173">
        <f>SUM(G13:G102)</f>
        <v>489465705.375</v>
      </c>
      <c r="H103" s="173">
        <f>SUM(H13:H102)</f>
        <v>434569531.625</v>
      </c>
      <c r="I103" s="173"/>
      <c r="J103" s="173">
        <f>SUM(J13:J102)</f>
        <v>44569811.666666672</v>
      </c>
      <c r="K103" s="173"/>
      <c r="L103" s="174"/>
      <c r="M103" s="268"/>
      <c r="N103" s="268"/>
      <c r="O103" s="268"/>
      <c r="P103" s="268"/>
      <c r="Q103" s="268"/>
    </row>
    <row r="105" spans="2:20" x14ac:dyDescent="0.25">
      <c r="I105" s="459" t="s">
        <v>492</v>
      </c>
      <c r="J105" s="459"/>
      <c r="K105" s="459"/>
      <c r="L105" s="459"/>
      <c r="M105" s="256"/>
      <c r="N105" s="284"/>
      <c r="O105" s="256"/>
      <c r="P105" s="256"/>
      <c r="Q105" s="256"/>
    </row>
    <row r="106" spans="2:20" s="130" customFormat="1" x14ac:dyDescent="0.25">
      <c r="C106" s="257" t="s">
        <v>465</v>
      </c>
      <c r="D106" s="257"/>
      <c r="E106" s="460" t="s">
        <v>466</v>
      </c>
      <c r="F106" s="460"/>
      <c r="G106" s="460"/>
      <c r="H106" s="460"/>
      <c r="I106" s="460" t="s">
        <v>467</v>
      </c>
      <c r="J106" s="460"/>
      <c r="K106" s="460"/>
      <c r="L106" s="460"/>
      <c r="M106" s="257"/>
      <c r="N106" s="285"/>
      <c r="O106" s="257"/>
      <c r="P106" s="257"/>
      <c r="Q106" s="257"/>
      <c r="R106" s="1"/>
      <c r="S106" s="1"/>
      <c r="T106" s="1"/>
    </row>
    <row r="107" spans="2:20" s="130" customFormat="1" x14ac:dyDescent="0.25"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85"/>
      <c r="O107" s="257"/>
      <c r="P107" s="257"/>
      <c r="Q107" s="257"/>
      <c r="R107" s="1"/>
      <c r="S107" s="1"/>
      <c r="T107" s="1"/>
    </row>
    <row r="108" spans="2:20" s="130" customFormat="1" x14ac:dyDescent="0.25">
      <c r="C108" s="303"/>
      <c r="D108" s="303"/>
      <c r="E108" s="303"/>
      <c r="F108" s="303"/>
      <c r="G108" s="303"/>
      <c r="H108" s="303"/>
      <c r="I108" s="303"/>
      <c r="J108" s="303"/>
      <c r="K108" s="303"/>
      <c r="L108" s="303"/>
      <c r="M108" s="303"/>
      <c r="N108" s="303"/>
      <c r="O108" s="303"/>
      <c r="P108" s="303"/>
      <c r="Q108" s="303"/>
      <c r="R108" s="1"/>
      <c r="S108" s="1"/>
      <c r="T108" s="1"/>
    </row>
    <row r="109" spans="2:20" s="130" customFormat="1" x14ac:dyDescent="0.25">
      <c r="C109" s="303"/>
      <c r="D109" s="303"/>
      <c r="E109" s="303"/>
      <c r="F109" s="303"/>
      <c r="G109" s="303"/>
      <c r="H109" s="303"/>
      <c r="I109" s="303"/>
      <c r="J109" s="303"/>
      <c r="K109" s="303"/>
      <c r="L109" s="303"/>
      <c r="M109" s="303"/>
      <c r="N109" s="303"/>
      <c r="O109" s="303"/>
      <c r="P109" s="303"/>
      <c r="Q109" s="303"/>
      <c r="R109" s="1"/>
      <c r="S109" s="1"/>
      <c r="T109" s="1"/>
    </row>
    <row r="110" spans="2:20" x14ac:dyDescent="0.25">
      <c r="C110" s="256"/>
      <c r="D110" s="256"/>
      <c r="E110" s="213"/>
      <c r="F110" s="247"/>
      <c r="G110" s="247"/>
      <c r="H110" s="247"/>
      <c r="I110" s="256"/>
      <c r="J110" s="247"/>
    </row>
    <row r="111" spans="2:20" x14ac:dyDescent="0.25">
      <c r="C111" s="256"/>
      <c r="D111" s="256"/>
      <c r="E111" s="213"/>
      <c r="F111" s="247"/>
      <c r="G111" s="247"/>
      <c r="H111" s="247"/>
      <c r="I111" s="247"/>
      <c r="J111" s="247"/>
    </row>
    <row r="112" spans="2:20" x14ac:dyDescent="0.25">
      <c r="C112" s="256"/>
      <c r="D112" s="256"/>
      <c r="E112" s="213"/>
      <c r="F112" s="247"/>
      <c r="G112" s="247"/>
      <c r="H112" s="247"/>
      <c r="I112" s="256"/>
      <c r="J112" s="247"/>
    </row>
    <row r="113" spans="3:17" x14ac:dyDescent="0.25">
      <c r="C113" s="256"/>
      <c r="D113" s="256"/>
      <c r="E113" s="213"/>
      <c r="F113" s="247"/>
      <c r="G113" s="247"/>
      <c r="H113" s="247"/>
      <c r="I113" s="256"/>
      <c r="J113" s="247"/>
    </row>
    <row r="114" spans="3:17" s="130" customFormat="1" x14ac:dyDescent="0.25">
      <c r="C114" s="257" t="s">
        <v>281</v>
      </c>
      <c r="D114" s="257"/>
      <c r="E114" s="460" t="s">
        <v>282</v>
      </c>
      <c r="F114" s="460"/>
      <c r="G114" s="460"/>
      <c r="H114" s="460"/>
      <c r="I114" s="460" t="s">
        <v>291</v>
      </c>
      <c r="J114" s="460"/>
      <c r="K114" s="460"/>
      <c r="L114" s="460"/>
      <c r="M114" s="257"/>
      <c r="N114" s="285"/>
      <c r="O114" s="257"/>
      <c r="P114" s="257"/>
      <c r="Q114" s="257"/>
    </row>
  </sheetData>
  <mergeCells count="8">
    <mergeCell ref="E114:H114"/>
    <mergeCell ref="I114:L114"/>
    <mergeCell ref="A9:L9"/>
    <mergeCell ref="A10:L10"/>
    <mergeCell ref="C103:E103"/>
    <mergeCell ref="I105:L105"/>
    <mergeCell ref="E106:H106"/>
    <mergeCell ref="I106:L106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3"/>
  <sheetViews>
    <sheetView view="pageBreakPreview" topLeftCell="B91" zoomScale="85" zoomScaleSheetLayoutView="85" workbookViewId="0">
      <selection activeCell="G107" sqref="G10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19.85546875" style="157" customWidth="1"/>
    <col min="14" max="14" width="14" style="157" customWidth="1"/>
    <col min="15" max="17" width="12.7109375" style="1" customWidth="1"/>
    <col min="18" max="18" width="14.85546875" style="1" customWidth="1"/>
    <col min="19" max="19" width="15.7109375" style="1" customWidth="1"/>
    <col min="20" max="16384" width="9.140625" style="1"/>
  </cols>
  <sheetData>
    <row r="1" spans="1:19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14830669.958333334</v>
      </c>
      <c r="M1" s="262"/>
      <c r="N1" s="262"/>
    </row>
    <row r="2" spans="1:19" ht="20.25" customHeight="1" x14ac:dyDescent="0.25">
      <c r="B2" s="206" t="s">
        <v>12</v>
      </c>
      <c r="C2" s="5"/>
      <c r="D2" s="5"/>
      <c r="K2" s="129" t="s">
        <v>478</v>
      </c>
      <c r="L2" s="129">
        <v>5728054.708333333</v>
      </c>
      <c r="M2" s="263"/>
      <c r="N2" s="263"/>
    </row>
    <row r="3" spans="1:19" ht="20.25" customHeight="1" x14ac:dyDescent="0.25">
      <c r="B3" s="5"/>
      <c r="C3" s="5"/>
      <c r="D3" s="5"/>
      <c r="K3" s="129" t="s">
        <v>479</v>
      </c>
      <c r="L3" s="129">
        <v>3044421</v>
      </c>
      <c r="M3" s="154"/>
      <c r="N3" s="154"/>
    </row>
    <row r="4" spans="1:19" ht="20.25" customHeight="1" x14ac:dyDescent="0.25">
      <c r="B4" s="5"/>
      <c r="C4" s="5"/>
      <c r="D4" s="5"/>
      <c r="K4" s="129" t="s">
        <v>480</v>
      </c>
      <c r="L4" s="129">
        <v>12300000</v>
      </c>
      <c r="M4" s="296"/>
      <c r="N4" s="296"/>
    </row>
    <row r="5" spans="1:19" ht="20.25" customHeight="1" x14ac:dyDescent="0.25">
      <c r="B5" s="5"/>
      <c r="C5" s="5"/>
      <c r="D5" s="5"/>
      <c r="K5" s="129" t="s">
        <v>481</v>
      </c>
      <c r="L5" s="287">
        <v>7166666</v>
      </c>
      <c r="M5" s="297">
        <f>SUM(L1:L5)</f>
        <v>43069811.666666672</v>
      </c>
      <c r="N5" s="297"/>
    </row>
    <row r="6" spans="1:19" ht="20.25" customHeight="1" x14ac:dyDescent="0.25">
      <c r="B6" s="5"/>
      <c r="C6" s="5"/>
      <c r="D6" s="5"/>
      <c r="K6" s="129" t="s">
        <v>482</v>
      </c>
      <c r="L6" s="298">
        <v>23949057</v>
      </c>
      <c r="M6" s="297"/>
      <c r="N6" s="297"/>
    </row>
    <row r="7" spans="1:19" ht="20.25" customHeight="1" x14ac:dyDescent="0.25">
      <c r="B7" s="5"/>
      <c r="C7" s="5"/>
      <c r="D7" s="5"/>
      <c r="K7" s="78" t="s">
        <v>483</v>
      </c>
      <c r="L7" s="299">
        <v>19120754.666666664</v>
      </c>
      <c r="M7" s="297"/>
      <c r="N7" s="297"/>
      <c r="R7" s="163"/>
    </row>
    <row r="8" spans="1:19" ht="20.25" customHeight="1" x14ac:dyDescent="0.25">
      <c r="I8" s="294"/>
      <c r="M8" s="157">
        <f>J102</f>
        <v>43069811.666666672</v>
      </c>
      <c r="O8" s="159"/>
      <c r="P8" s="159"/>
      <c r="Q8" s="130" t="s">
        <v>426</v>
      </c>
      <c r="R8" s="193">
        <f>O12+P12+Q12+R12+S12</f>
        <v>43069811.666666672</v>
      </c>
    </row>
    <row r="9" spans="1:19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286"/>
      <c r="N9" s="286"/>
      <c r="O9" s="159"/>
      <c r="P9" s="159"/>
      <c r="Q9" s="130"/>
      <c r="R9" s="193">
        <f>R8-J102</f>
        <v>0</v>
      </c>
    </row>
    <row r="10" spans="1:19" ht="22.5" x14ac:dyDescent="0.25">
      <c r="A10" s="468" t="s">
        <v>497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159">
        <v>2422</v>
      </c>
      <c r="N10" s="159">
        <v>2421</v>
      </c>
      <c r="O10" s="158">
        <v>6273</v>
      </c>
      <c r="P10" s="158">
        <v>6423</v>
      </c>
      <c r="Q10" s="3">
        <v>2412</v>
      </c>
      <c r="R10" s="3">
        <v>6277</v>
      </c>
      <c r="S10" s="301">
        <v>6428</v>
      </c>
    </row>
    <row r="11" spans="1:19" ht="24.75" customHeight="1" x14ac:dyDescent="0.25"/>
    <row r="12" spans="1:19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1">
        <f>SUM(M13:M101)</f>
        <v>19120754.666666664</v>
      </c>
      <c r="N12" s="191">
        <f>SUM(N13:N101)</f>
        <v>23949057</v>
      </c>
      <c r="O12" s="199">
        <f>SUM(O13:O102)</f>
        <v>14830669.958333334</v>
      </c>
      <c r="P12" s="199">
        <f>SUM(P13:P102)</f>
        <v>5728054.708333333</v>
      </c>
      <c r="Q12" s="199">
        <f>SUM(Q13:Q102)</f>
        <v>3044421</v>
      </c>
      <c r="R12" s="199">
        <f>SUM(R13:R102)</f>
        <v>7166666</v>
      </c>
      <c r="S12" s="199">
        <f>SUM(S13:S102)</f>
        <v>12300000</v>
      </c>
    </row>
    <row r="13" spans="1:19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T5.17'!G13+J13</f>
        <v>3863628</v>
      </c>
      <c r="H13" s="169">
        <f t="shared" ref="H13:H44" si="0">F13-G13</f>
        <v>3863644</v>
      </c>
      <c r="I13" s="270">
        <v>36</v>
      </c>
      <c r="J13" s="271">
        <v>214646</v>
      </c>
      <c r="K13" s="181">
        <v>6273</v>
      </c>
      <c r="L13" s="142"/>
      <c r="M13" s="264">
        <f>J13</f>
        <v>214646</v>
      </c>
      <c r="N13" s="264"/>
      <c r="O13" s="198">
        <f>J13</f>
        <v>214646</v>
      </c>
      <c r="P13" s="185"/>
      <c r="Q13" s="185"/>
    </row>
    <row r="14" spans="1:19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T5.17'!G14+J14</f>
        <v>7500006</v>
      </c>
      <c r="H14" s="171">
        <f t="shared" si="0"/>
        <v>7499994</v>
      </c>
      <c r="I14" s="182">
        <v>36</v>
      </c>
      <c r="J14" s="179">
        <v>416667</v>
      </c>
      <c r="K14" s="156">
        <v>6273</v>
      </c>
      <c r="L14" s="143"/>
      <c r="M14" s="264">
        <f>J14</f>
        <v>416667</v>
      </c>
      <c r="N14" s="264"/>
      <c r="O14" s="198">
        <f t="shared" ref="O14:O34" si="1">J14</f>
        <v>416667</v>
      </c>
      <c r="P14" s="185"/>
      <c r="Q14" s="185"/>
    </row>
    <row r="15" spans="1:19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T5.17'!G15+J15</f>
        <v>5681826</v>
      </c>
      <c r="H15" s="171">
        <f t="shared" si="0"/>
        <v>5681810</v>
      </c>
      <c r="I15" s="182">
        <v>36</v>
      </c>
      <c r="J15" s="179">
        <v>315657</v>
      </c>
      <c r="K15" s="156">
        <v>6273</v>
      </c>
      <c r="L15" s="143"/>
      <c r="M15" s="264">
        <f>J15</f>
        <v>315657</v>
      </c>
      <c r="N15" s="264"/>
      <c r="O15" s="198">
        <f t="shared" si="1"/>
        <v>315657</v>
      </c>
      <c r="P15" s="185"/>
      <c r="Q15" s="185"/>
    </row>
    <row r="16" spans="1:19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T5.17'!G16+J16</f>
        <v>3499992</v>
      </c>
      <c r="H16" s="171">
        <f t="shared" si="0"/>
        <v>3500008</v>
      </c>
      <c r="I16" s="182">
        <v>36</v>
      </c>
      <c r="J16" s="179">
        <v>194444</v>
      </c>
      <c r="K16" s="156">
        <v>6273</v>
      </c>
      <c r="L16" s="143"/>
      <c r="M16" s="264">
        <f t="shared" ref="M16:M52" si="2">J16</f>
        <v>194444</v>
      </c>
      <c r="N16" s="264"/>
      <c r="O16" s="198">
        <f t="shared" si="1"/>
        <v>194444</v>
      </c>
      <c r="P16" s="185"/>
      <c r="Q16" s="185"/>
    </row>
    <row r="17" spans="1:17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T5.17'!G17+J17</f>
        <v>3000006</v>
      </c>
      <c r="H17" s="171">
        <f t="shared" si="0"/>
        <v>2999994</v>
      </c>
      <c r="I17" s="182">
        <v>36</v>
      </c>
      <c r="J17" s="179">
        <v>166667</v>
      </c>
      <c r="K17" s="156">
        <v>6273</v>
      </c>
      <c r="L17" s="143"/>
      <c r="M17" s="264">
        <f t="shared" si="2"/>
        <v>166667</v>
      </c>
      <c r="N17" s="264"/>
      <c r="O17" s="198">
        <f t="shared" si="1"/>
        <v>166667</v>
      </c>
      <c r="P17" s="185"/>
      <c r="Q17" s="185"/>
    </row>
    <row r="18" spans="1:17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T5.17'!G18+J18</f>
        <v>3636360</v>
      </c>
      <c r="H18" s="171">
        <f t="shared" si="0"/>
        <v>3636367</v>
      </c>
      <c r="I18" s="182">
        <v>36</v>
      </c>
      <c r="J18" s="179">
        <v>202020</v>
      </c>
      <c r="K18" s="156">
        <v>6273</v>
      </c>
      <c r="L18" s="143"/>
      <c r="M18" s="264">
        <f t="shared" si="2"/>
        <v>202020</v>
      </c>
      <c r="N18" s="264"/>
      <c r="O18" s="198">
        <f t="shared" si="1"/>
        <v>202020</v>
      </c>
      <c r="P18" s="185"/>
      <c r="Q18" s="185"/>
    </row>
    <row r="19" spans="1:17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T5.17'!G19+J19</f>
        <v>4086360</v>
      </c>
      <c r="H19" s="171">
        <f t="shared" si="0"/>
        <v>4086367</v>
      </c>
      <c r="I19" s="182">
        <v>36</v>
      </c>
      <c r="J19" s="179">
        <v>227020</v>
      </c>
      <c r="K19" s="156">
        <v>6273</v>
      </c>
      <c r="L19" s="143"/>
      <c r="M19" s="264">
        <f t="shared" si="2"/>
        <v>227020</v>
      </c>
      <c r="N19" s="264"/>
      <c r="O19" s="198">
        <f t="shared" si="1"/>
        <v>227020</v>
      </c>
      <c r="P19" s="185"/>
      <c r="Q19" s="185"/>
    </row>
    <row r="20" spans="1:17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T5.17'!G20+J20</f>
        <v>1181826</v>
      </c>
      <c r="H20" s="171">
        <f t="shared" si="0"/>
        <v>1181810</v>
      </c>
      <c r="I20" s="182">
        <v>36</v>
      </c>
      <c r="J20" s="179">
        <v>65657</v>
      </c>
      <c r="K20" s="156">
        <v>6273</v>
      </c>
      <c r="L20" s="143"/>
      <c r="M20" s="264">
        <f t="shared" si="2"/>
        <v>65657</v>
      </c>
      <c r="N20" s="264"/>
      <c r="O20" s="198">
        <f t="shared" si="1"/>
        <v>65657</v>
      </c>
      <c r="P20" s="185"/>
      <c r="Q20" s="185"/>
    </row>
    <row r="21" spans="1:17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T5.17'!G21+J21</f>
        <v>12749940</v>
      </c>
      <c r="H21" s="171">
        <f t="shared" si="0"/>
        <v>12750060</v>
      </c>
      <c r="I21" s="182">
        <v>36</v>
      </c>
      <c r="J21" s="179">
        <v>708330</v>
      </c>
      <c r="K21" s="156">
        <v>6273</v>
      </c>
      <c r="L21" s="143"/>
      <c r="M21" s="264">
        <f t="shared" si="2"/>
        <v>708330</v>
      </c>
      <c r="N21" s="264"/>
      <c r="O21" s="198">
        <f t="shared" si="1"/>
        <v>708330</v>
      </c>
      <c r="P21" s="185"/>
      <c r="Q21" s="185"/>
    </row>
    <row r="22" spans="1:17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T5.17'!G22+J22</f>
        <v>1400004</v>
      </c>
      <c r="H22" s="171">
        <f t="shared" si="0"/>
        <v>1399996</v>
      </c>
      <c r="I22" s="182">
        <v>36</v>
      </c>
      <c r="J22" s="179">
        <v>77778</v>
      </c>
      <c r="K22" s="156">
        <v>6273</v>
      </c>
      <c r="L22" s="143"/>
      <c r="M22" s="264">
        <f>J22</f>
        <v>77778</v>
      </c>
      <c r="N22" s="264"/>
      <c r="O22" s="198">
        <f t="shared" si="1"/>
        <v>77778</v>
      </c>
      <c r="P22" s="185"/>
      <c r="Q22" s="185"/>
    </row>
    <row r="23" spans="1:17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T5.17'!G23+J23</f>
        <v>6750000</v>
      </c>
      <c r="H23" s="171">
        <f t="shared" si="0"/>
        <v>6750000</v>
      </c>
      <c r="I23" s="182">
        <v>36</v>
      </c>
      <c r="J23" s="179">
        <v>375000</v>
      </c>
      <c r="K23" s="156">
        <v>6273</v>
      </c>
      <c r="L23" s="143"/>
      <c r="M23" s="264">
        <f t="shared" si="2"/>
        <v>375000</v>
      </c>
      <c r="N23" s="264"/>
      <c r="O23" s="198">
        <f t="shared" si="1"/>
        <v>375000</v>
      </c>
      <c r="P23" s="185"/>
      <c r="Q23" s="185"/>
    </row>
    <row r="24" spans="1:17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T5.17'!G24+J24</f>
        <v>2750004</v>
      </c>
      <c r="H24" s="171">
        <f t="shared" si="0"/>
        <v>2749996</v>
      </c>
      <c r="I24" s="182">
        <v>36</v>
      </c>
      <c r="J24" s="179">
        <v>152778</v>
      </c>
      <c r="K24" s="156">
        <v>6273</v>
      </c>
      <c r="L24" s="143"/>
      <c r="M24" s="264">
        <f t="shared" si="2"/>
        <v>152778</v>
      </c>
      <c r="N24" s="264"/>
      <c r="O24" s="198">
        <f t="shared" si="1"/>
        <v>152778</v>
      </c>
      <c r="P24" s="185"/>
      <c r="Q24" s="185"/>
    </row>
    <row r="25" spans="1:17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T5.17'!G25+J25</f>
        <v>3450006</v>
      </c>
      <c r="H25" s="171">
        <f t="shared" si="0"/>
        <v>1149994</v>
      </c>
      <c r="I25" s="182">
        <v>24</v>
      </c>
      <c r="J25" s="179">
        <v>191667</v>
      </c>
      <c r="K25" s="156">
        <v>6273</v>
      </c>
      <c r="L25" s="143"/>
      <c r="M25" s="264">
        <f t="shared" si="2"/>
        <v>191667</v>
      </c>
      <c r="N25" s="264"/>
      <c r="O25" s="198">
        <f t="shared" si="1"/>
        <v>191667</v>
      </c>
      <c r="P25" s="185"/>
      <c r="Q25" s="185"/>
    </row>
    <row r="26" spans="1:17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T5.17'!G26+J26</f>
        <v>1400004</v>
      </c>
      <c r="H26" s="171">
        <f t="shared" si="0"/>
        <v>1399996</v>
      </c>
      <c r="I26" s="182">
        <v>36</v>
      </c>
      <c r="J26" s="179">
        <v>77778</v>
      </c>
      <c r="K26" s="156">
        <v>6273</v>
      </c>
      <c r="L26" s="143"/>
      <c r="M26" s="264">
        <f t="shared" si="2"/>
        <v>77778</v>
      </c>
      <c r="N26" s="264"/>
      <c r="O26" s="198">
        <f t="shared" si="1"/>
        <v>77778</v>
      </c>
      <c r="P26" s="185"/>
      <c r="Q26" s="185"/>
    </row>
    <row r="27" spans="1:17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T5.17'!G27+J27</f>
        <v>1190916</v>
      </c>
      <c r="H27" s="171">
        <f t="shared" si="0"/>
        <v>1190902</v>
      </c>
      <c r="I27" s="182">
        <v>36</v>
      </c>
      <c r="J27" s="179">
        <v>66162</v>
      </c>
      <c r="K27" s="156">
        <v>6273</v>
      </c>
      <c r="L27" s="143"/>
      <c r="M27" s="264">
        <f t="shared" si="2"/>
        <v>66162</v>
      </c>
      <c r="N27" s="264"/>
      <c r="O27" s="198">
        <f t="shared" si="1"/>
        <v>66162</v>
      </c>
      <c r="P27" s="185"/>
      <c r="Q27" s="185"/>
    </row>
    <row r="28" spans="1:17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T5.17'!G28+J28</f>
        <v>4636368</v>
      </c>
      <c r="H28" s="171">
        <f t="shared" si="0"/>
        <v>4636359</v>
      </c>
      <c r="I28" s="182">
        <v>36</v>
      </c>
      <c r="J28" s="179">
        <v>257576</v>
      </c>
      <c r="K28" s="156">
        <v>6273</v>
      </c>
      <c r="L28" s="143"/>
      <c r="M28" s="264">
        <f t="shared" si="2"/>
        <v>257576</v>
      </c>
      <c r="N28" s="264"/>
      <c r="O28" s="198">
        <f t="shared" si="1"/>
        <v>257576</v>
      </c>
      <c r="P28" s="185"/>
      <c r="Q28" s="185"/>
    </row>
    <row r="29" spans="1:17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T5.17'!G29+J29</f>
        <v>3313638</v>
      </c>
      <c r="H29" s="171">
        <f t="shared" si="0"/>
        <v>3313635</v>
      </c>
      <c r="I29" s="272">
        <v>36</v>
      </c>
      <c r="J29" s="273">
        <v>184091</v>
      </c>
      <c r="K29" s="274">
        <v>6423</v>
      </c>
      <c r="L29" s="143"/>
      <c r="M29" s="264">
        <f>J29</f>
        <v>184091</v>
      </c>
      <c r="N29" s="264"/>
      <c r="O29" s="198"/>
      <c r="P29" s="198">
        <f>J29</f>
        <v>184091</v>
      </c>
      <c r="Q29" s="185"/>
    </row>
    <row r="30" spans="1:17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T5.17'!G30+J30</f>
        <v>2038644</v>
      </c>
      <c r="H30" s="171">
        <f t="shared" si="0"/>
        <v>679538</v>
      </c>
      <c r="I30" s="272">
        <v>24</v>
      </c>
      <c r="J30" s="273">
        <v>113258</v>
      </c>
      <c r="K30" s="274">
        <v>6423</v>
      </c>
      <c r="L30" s="143"/>
      <c r="M30" s="264">
        <f t="shared" si="2"/>
        <v>113258</v>
      </c>
      <c r="N30" s="264"/>
      <c r="O30" s="198"/>
      <c r="P30" s="198">
        <f t="shared" ref="P30:P33" si="3">J30</f>
        <v>113258</v>
      </c>
      <c r="Q30" s="185"/>
    </row>
    <row r="31" spans="1:17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T5.17'!G31+J31</f>
        <v>6840918</v>
      </c>
      <c r="H31" s="171">
        <f t="shared" si="0"/>
        <v>6840900</v>
      </c>
      <c r="I31" s="272">
        <v>36</v>
      </c>
      <c r="J31" s="273">
        <v>380051</v>
      </c>
      <c r="K31" s="274">
        <v>6423</v>
      </c>
      <c r="L31" s="143"/>
      <c r="M31" s="264">
        <f t="shared" si="2"/>
        <v>380051</v>
      </c>
      <c r="N31" s="264"/>
      <c r="O31" s="198"/>
      <c r="P31" s="198">
        <f t="shared" si="3"/>
        <v>380051</v>
      </c>
      <c r="Q31" s="185"/>
    </row>
    <row r="32" spans="1:17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T5.17'!G32+J32</f>
        <v>3749994</v>
      </c>
      <c r="H32" s="171">
        <f t="shared" si="0"/>
        <v>3750006</v>
      </c>
      <c r="I32" s="272">
        <v>36</v>
      </c>
      <c r="J32" s="273">
        <v>208333</v>
      </c>
      <c r="K32" s="274">
        <v>6423</v>
      </c>
      <c r="L32" s="143"/>
      <c r="M32" s="264">
        <f t="shared" si="2"/>
        <v>208333</v>
      </c>
      <c r="N32" s="264"/>
      <c r="O32" s="198"/>
      <c r="P32" s="198">
        <f t="shared" si="3"/>
        <v>208333</v>
      </c>
      <c r="Q32" s="185"/>
    </row>
    <row r="33" spans="1:17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T5.17'!G33+J33</f>
        <v>5568174</v>
      </c>
      <c r="H33" s="171">
        <f t="shared" si="0"/>
        <v>5568190</v>
      </c>
      <c r="I33" s="272">
        <v>36</v>
      </c>
      <c r="J33" s="273">
        <v>309343</v>
      </c>
      <c r="K33" s="274">
        <v>6423</v>
      </c>
      <c r="L33" s="143"/>
      <c r="M33" s="264">
        <f t="shared" si="2"/>
        <v>309343</v>
      </c>
      <c r="N33" s="264"/>
      <c r="O33" s="198"/>
      <c r="P33" s="198">
        <f t="shared" si="3"/>
        <v>309343</v>
      </c>
      <c r="Q33" s="185"/>
    </row>
    <row r="34" spans="1:17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T5.17'!G34+J34</f>
        <v>2636370</v>
      </c>
      <c r="H34" s="171">
        <f t="shared" si="0"/>
        <v>2636357</v>
      </c>
      <c r="I34" s="182">
        <v>36</v>
      </c>
      <c r="J34" s="179">
        <v>146465</v>
      </c>
      <c r="K34" s="156">
        <v>6273</v>
      </c>
      <c r="L34" s="143"/>
      <c r="M34" s="264">
        <f t="shared" si="2"/>
        <v>146465</v>
      </c>
      <c r="N34" s="264"/>
      <c r="O34" s="198">
        <f t="shared" si="1"/>
        <v>146465</v>
      </c>
      <c r="P34" s="185"/>
      <c r="Q34" s="269"/>
    </row>
    <row r="35" spans="1:17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T5.17'!G35+J35</f>
        <v>2038644</v>
      </c>
      <c r="H35" s="171">
        <f t="shared" si="0"/>
        <v>679538</v>
      </c>
      <c r="I35" s="272">
        <v>24</v>
      </c>
      <c r="J35" s="273">
        <v>113258</v>
      </c>
      <c r="K35" s="274">
        <v>6423</v>
      </c>
      <c r="L35" s="143"/>
      <c r="M35" s="264">
        <f t="shared" si="2"/>
        <v>113258</v>
      </c>
      <c r="N35" s="264"/>
      <c r="O35" s="198"/>
      <c r="P35" s="198">
        <f>J35</f>
        <v>113258</v>
      </c>
      <c r="Q35" s="185"/>
    </row>
    <row r="36" spans="1:17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T5.17'!G36+J36</f>
        <v>6818184</v>
      </c>
      <c r="H36" s="171">
        <f t="shared" si="0"/>
        <v>6818180</v>
      </c>
      <c r="I36" s="182">
        <v>36</v>
      </c>
      <c r="J36" s="179">
        <v>378788</v>
      </c>
      <c r="K36" s="156">
        <v>6273</v>
      </c>
      <c r="L36" s="143"/>
      <c r="M36" s="264">
        <f>J36</f>
        <v>378788</v>
      </c>
      <c r="N36" s="264"/>
      <c r="O36" s="198">
        <f>J36</f>
        <v>378788</v>
      </c>
      <c r="P36" s="185"/>
      <c r="Q36" s="269"/>
    </row>
    <row r="37" spans="1:17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T5.17'!G37+J37</f>
        <v>947736</v>
      </c>
      <c r="H37" s="171">
        <f t="shared" si="0"/>
        <v>315900</v>
      </c>
      <c r="I37" s="272">
        <v>24</v>
      </c>
      <c r="J37" s="273">
        <v>52652</v>
      </c>
      <c r="K37" s="274">
        <v>6423</v>
      </c>
      <c r="L37" s="274"/>
      <c r="M37" s="264">
        <f t="shared" si="2"/>
        <v>52652</v>
      </c>
      <c r="N37" s="275"/>
      <c r="O37" s="198"/>
      <c r="P37" s="198">
        <f>J37</f>
        <v>52652</v>
      </c>
      <c r="Q37" s="185"/>
    </row>
    <row r="38" spans="1:17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T5.17'!G38+J38</f>
        <v>11590236</v>
      </c>
      <c r="H38" s="171">
        <f t="shared" si="0"/>
        <v>3863400</v>
      </c>
      <c r="I38" s="272">
        <v>24</v>
      </c>
      <c r="J38" s="273">
        <v>643902</v>
      </c>
      <c r="K38" s="274">
        <v>6423</v>
      </c>
      <c r="L38" s="274"/>
      <c r="M38" s="264">
        <f>J38</f>
        <v>643902</v>
      </c>
      <c r="N38" s="275"/>
      <c r="O38" s="198"/>
      <c r="P38" s="198">
        <f t="shared" ref="P38:P39" si="4">J38</f>
        <v>643902</v>
      </c>
      <c r="Q38" s="185"/>
    </row>
    <row r="39" spans="1:17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T5.17'!G39+J39</f>
        <v>2584098</v>
      </c>
      <c r="H39" s="171">
        <f t="shared" si="0"/>
        <v>861357</v>
      </c>
      <c r="I39" s="272">
        <v>24</v>
      </c>
      <c r="J39" s="273">
        <v>143561</v>
      </c>
      <c r="K39" s="274">
        <v>6423</v>
      </c>
      <c r="L39" s="274"/>
      <c r="M39" s="264">
        <f t="shared" si="2"/>
        <v>143561</v>
      </c>
      <c r="N39" s="275"/>
      <c r="O39" s="198"/>
      <c r="P39" s="198">
        <f t="shared" si="4"/>
        <v>143561</v>
      </c>
      <c r="Q39" s="185"/>
    </row>
    <row r="40" spans="1:17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T5.17'!G40+J40</f>
        <v>8285904</v>
      </c>
      <c r="H40" s="171">
        <f t="shared" si="0"/>
        <v>8285914</v>
      </c>
      <c r="I40" s="182">
        <v>36</v>
      </c>
      <c r="J40" s="179">
        <v>460328</v>
      </c>
      <c r="K40" s="156">
        <v>6273</v>
      </c>
      <c r="L40" s="156"/>
      <c r="M40" s="264">
        <f t="shared" si="2"/>
        <v>460328</v>
      </c>
      <c r="N40" s="265"/>
      <c r="O40" s="198">
        <f>J40</f>
        <v>460328</v>
      </c>
      <c r="P40" s="185"/>
      <c r="Q40" s="185"/>
    </row>
    <row r="41" spans="1:17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T5.17'!G41+J41</f>
        <v>14862960</v>
      </c>
      <c r="H41" s="171">
        <f t="shared" si="0"/>
        <v>4954313</v>
      </c>
      <c r="I41" s="280">
        <v>24</v>
      </c>
      <c r="J41" s="281">
        <v>825720</v>
      </c>
      <c r="K41" s="274">
        <v>6423</v>
      </c>
      <c r="L41" s="143"/>
      <c r="M41" s="264">
        <f t="shared" si="2"/>
        <v>825720</v>
      </c>
      <c r="N41" s="264"/>
      <c r="O41" s="185"/>
      <c r="P41" s="198">
        <f>J41</f>
        <v>825720</v>
      </c>
      <c r="Q41" s="185"/>
    </row>
    <row r="42" spans="1:17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T5.17'!G42+J42</f>
        <v>4495446</v>
      </c>
      <c r="H42" s="171">
        <f t="shared" si="0"/>
        <v>4495463</v>
      </c>
      <c r="I42" s="280">
        <v>36</v>
      </c>
      <c r="J42" s="281">
        <v>249747</v>
      </c>
      <c r="K42" s="274">
        <v>6423</v>
      </c>
      <c r="L42" s="143"/>
      <c r="M42" s="264">
        <f t="shared" si="2"/>
        <v>249747</v>
      </c>
      <c r="N42" s="264"/>
      <c r="O42" s="185"/>
      <c r="P42" s="198">
        <f t="shared" ref="P42:P46" si="5">J42</f>
        <v>249747</v>
      </c>
      <c r="Q42" s="185"/>
    </row>
    <row r="43" spans="1:17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T5.17'!G43+J43</f>
        <v>5440914</v>
      </c>
      <c r="H43" s="171">
        <f t="shared" si="0"/>
        <v>5440904</v>
      </c>
      <c r="I43" s="280">
        <v>36</v>
      </c>
      <c r="J43" s="281">
        <v>302273</v>
      </c>
      <c r="K43" s="274">
        <v>6423</v>
      </c>
      <c r="L43" s="143"/>
      <c r="M43" s="264">
        <f t="shared" si="2"/>
        <v>302273</v>
      </c>
      <c r="N43" s="264"/>
      <c r="O43" s="185"/>
      <c r="P43" s="198">
        <f t="shared" si="5"/>
        <v>302273</v>
      </c>
      <c r="Q43" s="185"/>
    </row>
    <row r="44" spans="1:17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T5.17'!G44+J44</f>
        <v>3234709</v>
      </c>
      <c r="H44" s="171">
        <f t="shared" si="0"/>
        <v>3615291</v>
      </c>
      <c r="I44" s="182">
        <v>36</v>
      </c>
      <c r="J44" s="166">
        <v>190277</v>
      </c>
      <c r="K44" s="156">
        <v>6273</v>
      </c>
      <c r="L44" s="143"/>
      <c r="M44" s="264">
        <f t="shared" si="2"/>
        <v>190277</v>
      </c>
      <c r="N44" s="264"/>
      <c r="O44" s="195">
        <f>J44</f>
        <v>190277</v>
      </c>
      <c r="P44" s="198"/>
    </row>
    <row r="45" spans="1:17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T5.17'!G45+J45</f>
        <v>2765145</v>
      </c>
      <c r="H45" s="171">
        <f t="shared" ref="H45:H76" si="6">F45-G45</f>
        <v>3871218</v>
      </c>
      <c r="I45" s="182">
        <v>36</v>
      </c>
      <c r="J45" s="179">
        <v>184343</v>
      </c>
      <c r="K45" s="156">
        <v>6273</v>
      </c>
      <c r="L45" s="143"/>
      <c r="M45" s="264">
        <f>J45</f>
        <v>184343</v>
      </c>
      <c r="N45" s="264"/>
      <c r="O45" s="195">
        <f>J45</f>
        <v>184343</v>
      </c>
      <c r="P45" s="198"/>
    </row>
    <row r="46" spans="1:17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T5.17'!G46+J46</f>
        <v>2312505</v>
      </c>
      <c r="H46" s="171">
        <f t="shared" si="6"/>
        <v>3237495</v>
      </c>
      <c r="I46" s="272">
        <v>36</v>
      </c>
      <c r="J46" s="273">
        <v>154167</v>
      </c>
      <c r="K46" s="274">
        <v>6423</v>
      </c>
      <c r="L46" s="143"/>
      <c r="M46" s="264">
        <f t="shared" si="2"/>
        <v>154167</v>
      </c>
      <c r="N46" s="264"/>
      <c r="P46" s="198">
        <f t="shared" si="5"/>
        <v>154167</v>
      </c>
    </row>
    <row r="47" spans="1:17" s="16" customFormat="1" ht="27.75" customHeight="1" x14ac:dyDescent="0.25">
      <c r="A47" s="19"/>
      <c r="B47" s="137" t="s">
        <v>174</v>
      </c>
      <c r="C47" s="176">
        <v>42460</v>
      </c>
      <c r="D47" s="135" t="s">
        <v>434</v>
      </c>
      <c r="E47" s="160" t="s">
        <v>380</v>
      </c>
      <c r="F47" s="170">
        <v>26500000</v>
      </c>
      <c r="G47" s="170">
        <f>'PB CCDC T5.17'!G47+J47</f>
        <v>11041665</v>
      </c>
      <c r="H47" s="171">
        <f t="shared" si="6"/>
        <v>15458335</v>
      </c>
      <c r="I47" s="182">
        <v>36</v>
      </c>
      <c r="J47" s="179">
        <v>736111</v>
      </c>
      <c r="K47" s="156">
        <v>6273</v>
      </c>
      <c r="L47" s="143"/>
      <c r="M47" s="264">
        <f t="shared" si="2"/>
        <v>736111</v>
      </c>
      <c r="N47" s="264"/>
      <c r="O47" s="195">
        <f>J47</f>
        <v>736111</v>
      </c>
    </row>
    <row r="48" spans="1:17" s="16" customFormat="1" ht="27.75" customHeight="1" x14ac:dyDescent="0.25">
      <c r="A48" s="19"/>
      <c r="B48" s="137" t="s">
        <v>131</v>
      </c>
      <c r="C48" s="176">
        <v>42490</v>
      </c>
      <c r="D48" s="135" t="s">
        <v>471</v>
      </c>
      <c r="E48" s="160" t="s">
        <v>381</v>
      </c>
      <c r="F48" s="170">
        <v>6127273</v>
      </c>
      <c r="G48" s="170">
        <f>'PB CCDC T5.17'!G48+J48</f>
        <v>2382828</v>
      </c>
      <c r="H48" s="171">
        <f t="shared" si="6"/>
        <v>3744445</v>
      </c>
      <c r="I48" s="182">
        <v>36</v>
      </c>
      <c r="J48" s="179">
        <v>170202</v>
      </c>
      <c r="K48" s="156">
        <v>6273</v>
      </c>
      <c r="L48" s="143"/>
      <c r="M48" s="264">
        <f>J48</f>
        <v>170202</v>
      </c>
      <c r="N48" s="264"/>
      <c r="O48" s="195">
        <f>J48</f>
        <v>170202</v>
      </c>
    </row>
    <row r="49" spans="1:18" s="6" customFormat="1" ht="27.75" customHeight="1" x14ac:dyDescent="0.25">
      <c r="A49" s="18"/>
      <c r="B49" s="137" t="s">
        <v>133</v>
      </c>
      <c r="C49" s="176">
        <v>42490</v>
      </c>
      <c r="D49" s="135" t="s">
        <v>471</v>
      </c>
      <c r="E49" s="160" t="s">
        <v>382</v>
      </c>
      <c r="F49" s="170">
        <v>6363636</v>
      </c>
      <c r="G49" s="170">
        <f>'PB CCDC T5.17'!G49+J49</f>
        <v>2474752</v>
      </c>
      <c r="H49" s="171">
        <f t="shared" si="6"/>
        <v>3888884</v>
      </c>
      <c r="I49" s="272">
        <v>36</v>
      </c>
      <c r="J49" s="273">
        <v>176768</v>
      </c>
      <c r="K49" s="274">
        <v>6423</v>
      </c>
      <c r="L49" s="143"/>
      <c r="M49" s="264">
        <f t="shared" si="2"/>
        <v>176768</v>
      </c>
      <c r="N49" s="264"/>
      <c r="P49" s="195">
        <f>J49</f>
        <v>176768</v>
      </c>
    </row>
    <row r="50" spans="1:18" s="6" customFormat="1" ht="27.75" customHeight="1" x14ac:dyDescent="0.25">
      <c r="A50" s="18"/>
      <c r="B50" s="137" t="s">
        <v>175</v>
      </c>
      <c r="C50" s="176">
        <v>42490</v>
      </c>
      <c r="D50" s="135" t="s">
        <v>409</v>
      </c>
      <c r="E50" s="160" t="s">
        <v>383</v>
      </c>
      <c r="F50" s="170">
        <v>6636364</v>
      </c>
      <c r="G50" s="170">
        <f>'PB CCDC T5.17'!G50+J50</f>
        <v>3871210</v>
      </c>
      <c r="H50" s="171">
        <f t="shared" si="6"/>
        <v>2765154</v>
      </c>
      <c r="I50" s="272">
        <v>24</v>
      </c>
      <c r="J50" s="273">
        <v>276515</v>
      </c>
      <c r="K50" s="274">
        <v>6423</v>
      </c>
      <c r="L50" s="143"/>
      <c r="M50" s="264">
        <f t="shared" si="2"/>
        <v>276515</v>
      </c>
      <c r="N50" s="264"/>
      <c r="P50" s="195">
        <f>J50</f>
        <v>276515</v>
      </c>
    </row>
    <row r="51" spans="1:18" s="6" customFormat="1" ht="27.75" customHeight="1" x14ac:dyDescent="0.25">
      <c r="A51" s="18"/>
      <c r="B51" s="137" t="s">
        <v>177</v>
      </c>
      <c r="C51" s="176">
        <v>42490</v>
      </c>
      <c r="D51" s="135" t="s">
        <v>432</v>
      </c>
      <c r="E51" s="160" t="s">
        <v>384</v>
      </c>
      <c r="F51" s="170">
        <v>18600000</v>
      </c>
      <c r="G51" s="170">
        <f>'PB CCDC T5.17'!G51+J51</f>
        <v>7233338</v>
      </c>
      <c r="H51" s="171">
        <f t="shared" si="6"/>
        <v>11366662</v>
      </c>
      <c r="I51" s="182">
        <v>36</v>
      </c>
      <c r="J51" s="179">
        <v>516667</v>
      </c>
      <c r="K51" s="156">
        <v>6273</v>
      </c>
      <c r="L51" s="143"/>
      <c r="M51" s="264">
        <f t="shared" si="2"/>
        <v>516667</v>
      </c>
      <c r="N51" s="264"/>
      <c r="O51" s="195">
        <f>J51</f>
        <v>516667</v>
      </c>
    </row>
    <row r="52" spans="1:18" s="16" customFormat="1" ht="27.75" customHeight="1" x14ac:dyDescent="0.25">
      <c r="A52" s="19"/>
      <c r="B52" s="137" t="s">
        <v>179</v>
      </c>
      <c r="C52" s="176">
        <v>42521</v>
      </c>
      <c r="D52" s="135" t="s">
        <v>433</v>
      </c>
      <c r="E52" s="160" t="s">
        <v>340</v>
      </c>
      <c r="F52" s="170">
        <v>33187270</v>
      </c>
      <c r="G52" s="170">
        <f>'PB CCDC T5.17'!G52+J52</f>
        <v>11984284</v>
      </c>
      <c r="H52" s="171">
        <f t="shared" si="6"/>
        <v>21202986</v>
      </c>
      <c r="I52" s="182">
        <v>36</v>
      </c>
      <c r="J52" s="179">
        <v>921868</v>
      </c>
      <c r="K52" s="156">
        <v>6273</v>
      </c>
      <c r="L52" s="143"/>
      <c r="M52" s="264">
        <f t="shared" si="2"/>
        <v>921868</v>
      </c>
      <c r="N52" s="264"/>
      <c r="O52" s="195">
        <f>J52</f>
        <v>921868</v>
      </c>
    </row>
    <row r="53" spans="1:18" s="260" customFormat="1" ht="27.75" customHeight="1" x14ac:dyDescent="0.25">
      <c r="A53" s="259"/>
      <c r="B53" s="315" t="s">
        <v>181</v>
      </c>
      <c r="C53" s="316">
        <v>42550</v>
      </c>
      <c r="D53" s="317"/>
      <c r="E53" s="318" t="s">
        <v>473</v>
      </c>
      <c r="F53" s="319">
        <v>86000000</v>
      </c>
      <c r="G53" s="319">
        <f>'PB CCDC T5.17'!G53+J53</f>
        <v>85999992</v>
      </c>
      <c r="H53" s="320">
        <f t="shared" si="6"/>
        <v>8</v>
      </c>
      <c r="I53" s="321">
        <v>12</v>
      </c>
      <c r="J53" s="320">
        <v>7166666</v>
      </c>
      <c r="K53" s="322">
        <v>6277</v>
      </c>
      <c r="L53" s="322">
        <f>F53-G53</f>
        <v>8</v>
      </c>
      <c r="M53" s="264"/>
      <c r="N53" s="264">
        <f>J53</f>
        <v>7166666</v>
      </c>
      <c r="O53" s="261"/>
      <c r="R53" s="278">
        <f>J53</f>
        <v>7166666</v>
      </c>
    </row>
    <row r="54" spans="1:18" s="260" customFormat="1" ht="27.75" customHeight="1" x14ac:dyDescent="0.25">
      <c r="A54" s="259"/>
      <c r="B54" s="137" t="s">
        <v>183</v>
      </c>
      <c r="C54" s="176">
        <v>42551</v>
      </c>
      <c r="D54" s="135" t="s">
        <v>406</v>
      </c>
      <c r="E54" s="160" t="s">
        <v>385</v>
      </c>
      <c r="F54" s="170">
        <v>1620000</v>
      </c>
      <c r="G54" s="170">
        <f>'PB CCDC T5.17'!G54+J54</f>
        <v>1620000</v>
      </c>
      <c r="H54" s="293">
        <f t="shared" si="6"/>
        <v>0</v>
      </c>
      <c r="I54" s="144">
        <v>12</v>
      </c>
      <c r="J54" s="171">
        <v>135000</v>
      </c>
      <c r="K54" s="143">
        <v>6273</v>
      </c>
      <c r="L54" s="143"/>
      <c r="M54" s="264"/>
      <c r="N54" s="264">
        <f>J54</f>
        <v>135000</v>
      </c>
      <c r="O54" s="261">
        <f t="shared" ref="O54:O72" si="7">J54</f>
        <v>135000</v>
      </c>
    </row>
    <row r="55" spans="1:18" s="6" customFormat="1" ht="27.75" customHeight="1" x14ac:dyDescent="0.25">
      <c r="A55" s="18"/>
      <c r="B55" s="137" t="s">
        <v>135</v>
      </c>
      <c r="C55" s="176">
        <v>42551</v>
      </c>
      <c r="D55" s="135" t="s">
        <v>407</v>
      </c>
      <c r="E55" s="160" t="s">
        <v>386</v>
      </c>
      <c r="F55" s="170">
        <v>1400000</v>
      </c>
      <c r="G55" s="170">
        <f>'PB CCDC T5.17'!G55+J55</f>
        <v>699996</v>
      </c>
      <c r="H55" s="171">
        <f t="shared" si="6"/>
        <v>700004</v>
      </c>
      <c r="I55" s="182">
        <v>24</v>
      </c>
      <c r="J55" s="179">
        <v>58333</v>
      </c>
      <c r="K55" s="156">
        <v>6273</v>
      </c>
      <c r="L55" s="143"/>
      <c r="M55" s="264">
        <f>J55</f>
        <v>58333</v>
      </c>
      <c r="N55" s="264"/>
      <c r="O55" s="195">
        <f t="shared" si="7"/>
        <v>58333</v>
      </c>
    </row>
    <row r="56" spans="1:18" s="6" customFormat="1" ht="27.75" customHeight="1" x14ac:dyDescent="0.25">
      <c r="A56" s="18"/>
      <c r="B56" s="137" t="s">
        <v>184</v>
      </c>
      <c r="C56" s="176">
        <v>42551</v>
      </c>
      <c r="D56" s="135" t="s">
        <v>408</v>
      </c>
      <c r="E56" s="160" t="s">
        <v>387</v>
      </c>
      <c r="F56" s="170">
        <v>15500000</v>
      </c>
      <c r="G56" s="170">
        <f>'PB CCDC T5.17'!G56+J56</f>
        <v>5166672</v>
      </c>
      <c r="H56" s="171">
        <f t="shared" si="6"/>
        <v>10333328</v>
      </c>
      <c r="I56" s="182">
        <v>36</v>
      </c>
      <c r="J56" s="179">
        <v>430556</v>
      </c>
      <c r="K56" s="156">
        <v>6273</v>
      </c>
      <c r="L56" s="143"/>
      <c r="M56" s="264">
        <f t="shared" ref="M56:M57" si="8">J56</f>
        <v>430556</v>
      </c>
      <c r="N56" s="264"/>
      <c r="O56" s="195">
        <f t="shared" si="7"/>
        <v>430556</v>
      </c>
    </row>
    <row r="57" spans="1:18" s="16" customFormat="1" ht="27.75" customHeight="1" x14ac:dyDescent="0.25">
      <c r="A57" s="19"/>
      <c r="B57" s="137" t="s">
        <v>186</v>
      </c>
      <c r="C57" s="176">
        <v>42551</v>
      </c>
      <c r="D57" s="135" t="s">
        <v>410</v>
      </c>
      <c r="E57" s="160" t="s">
        <v>388</v>
      </c>
      <c r="F57" s="170">
        <v>2200000</v>
      </c>
      <c r="G57" s="170">
        <f>'PB CCDC T5.17'!G57+J57</f>
        <v>1100004</v>
      </c>
      <c r="H57" s="171">
        <f t="shared" si="6"/>
        <v>1099996</v>
      </c>
      <c r="I57" s="182">
        <v>24</v>
      </c>
      <c r="J57" s="179">
        <v>91667</v>
      </c>
      <c r="K57" s="156">
        <v>6273</v>
      </c>
      <c r="L57" s="143"/>
      <c r="M57" s="264">
        <f t="shared" si="8"/>
        <v>91667</v>
      </c>
      <c r="N57" s="264"/>
      <c r="O57" s="195">
        <f t="shared" si="7"/>
        <v>91667</v>
      </c>
    </row>
    <row r="58" spans="1:18" s="6" customFormat="1" ht="27.75" customHeight="1" x14ac:dyDescent="0.25">
      <c r="A58" s="221"/>
      <c r="B58" s="137" t="s">
        <v>188</v>
      </c>
      <c r="C58" s="222">
        <v>42551</v>
      </c>
      <c r="D58" s="223" t="s">
        <v>411</v>
      </c>
      <c r="E58" s="224" t="s">
        <v>389</v>
      </c>
      <c r="F58" s="239">
        <v>1980000</v>
      </c>
      <c r="G58" s="170">
        <f>'PB CCDC T5.17'!G58+J58</f>
        <v>1980000</v>
      </c>
      <c r="H58" s="295">
        <f t="shared" si="6"/>
        <v>0</v>
      </c>
      <c r="I58" s="227">
        <v>12</v>
      </c>
      <c r="J58" s="240">
        <v>165000</v>
      </c>
      <c r="K58" s="228">
        <v>6273</v>
      </c>
      <c r="L58" s="228"/>
      <c r="M58" s="277"/>
      <c r="N58" s="277">
        <f>J58</f>
        <v>165000</v>
      </c>
      <c r="O58" s="195">
        <f t="shared" si="7"/>
        <v>165000</v>
      </c>
    </row>
    <row r="59" spans="1:18" s="6" customFormat="1" ht="27.75" customHeight="1" x14ac:dyDescent="0.25">
      <c r="A59" s="18"/>
      <c r="B59" s="137" t="s">
        <v>190</v>
      </c>
      <c r="C59" s="176">
        <v>42551</v>
      </c>
      <c r="D59" s="135" t="s">
        <v>412</v>
      </c>
      <c r="E59" s="160" t="s">
        <v>390</v>
      </c>
      <c r="F59" s="170">
        <v>9900000</v>
      </c>
      <c r="G59" s="170">
        <f>'PB CCDC T5.17'!G59+J59</f>
        <v>3300000</v>
      </c>
      <c r="H59" s="171">
        <f t="shared" si="6"/>
        <v>6600000</v>
      </c>
      <c r="I59" s="182">
        <v>36</v>
      </c>
      <c r="J59" s="179">
        <v>275000</v>
      </c>
      <c r="K59" s="156">
        <v>6273</v>
      </c>
      <c r="L59" s="143"/>
      <c r="M59" s="264">
        <f>J59</f>
        <v>275000</v>
      </c>
      <c r="N59" s="264"/>
      <c r="O59" s="195">
        <f t="shared" si="7"/>
        <v>275000</v>
      </c>
    </row>
    <row r="60" spans="1:18" s="16" customFormat="1" ht="27.75" customHeight="1" x14ac:dyDescent="0.25">
      <c r="A60" s="19"/>
      <c r="B60" s="137" t="s">
        <v>192</v>
      </c>
      <c r="C60" s="176">
        <v>42551</v>
      </c>
      <c r="D60" s="135" t="s">
        <v>413</v>
      </c>
      <c r="E60" s="160" t="s">
        <v>391</v>
      </c>
      <c r="F60" s="170">
        <v>6500000</v>
      </c>
      <c r="G60" s="170">
        <f>'PB CCDC T5.17'!G60+J60</f>
        <v>2166672</v>
      </c>
      <c r="H60" s="171">
        <f t="shared" si="6"/>
        <v>4333328</v>
      </c>
      <c r="I60" s="182">
        <v>36</v>
      </c>
      <c r="J60" s="179">
        <v>180556</v>
      </c>
      <c r="K60" s="156">
        <v>6273</v>
      </c>
      <c r="L60" s="143"/>
      <c r="M60" s="264">
        <f t="shared" ref="M60:M66" si="9">J60</f>
        <v>180556</v>
      </c>
      <c r="N60" s="264"/>
      <c r="O60" s="195">
        <f t="shared" si="7"/>
        <v>180556</v>
      </c>
    </row>
    <row r="61" spans="1:18" s="6" customFormat="1" ht="27.75" customHeight="1" x14ac:dyDescent="0.25">
      <c r="A61" s="18"/>
      <c r="B61" s="137" t="s">
        <v>194</v>
      </c>
      <c r="C61" s="176">
        <v>42551</v>
      </c>
      <c r="D61" s="135" t="s">
        <v>414</v>
      </c>
      <c r="E61" s="160" t="s">
        <v>392</v>
      </c>
      <c r="F61" s="170">
        <v>4000000</v>
      </c>
      <c r="G61" s="170">
        <f>'PB CCDC T5.17'!G61+J61</f>
        <v>2000004</v>
      </c>
      <c r="H61" s="171">
        <f t="shared" si="6"/>
        <v>1999996</v>
      </c>
      <c r="I61" s="182">
        <v>24</v>
      </c>
      <c r="J61" s="179">
        <v>166667</v>
      </c>
      <c r="K61" s="156">
        <v>6273</v>
      </c>
      <c r="L61" s="143"/>
      <c r="M61" s="264">
        <f t="shared" si="9"/>
        <v>166667</v>
      </c>
      <c r="N61" s="264"/>
      <c r="O61" s="195">
        <f t="shared" si="7"/>
        <v>166667</v>
      </c>
    </row>
    <row r="62" spans="1:18" s="6" customFormat="1" ht="27.75" customHeight="1" x14ac:dyDescent="0.25">
      <c r="A62" s="18"/>
      <c r="B62" s="137" t="s">
        <v>196</v>
      </c>
      <c r="C62" s="176">
        <v>42551</v>
      </c>
      <c r="D62" s="135" t="s">
        <v>415</v>
      </c>
      <c r="E62" s="160" t="s">
        <v>393</v>
      </c>
      <c r="F62" s="170">
        <v>8200000</v>
      </c>
      <c r="G62" s="170">
        <f>'PB CCDC T5.17'!G62+J62</f>
        <v>2733336</v>
      </c>
      <c r="H62" s="171">
        <f t="shared" si="6"/>
        <v>5466664</v>
      </c>
      <c r="I62" s="182">
        <v>36</v>
      </c>
      <c r="J62" s="179">
        <v>227778</v>
      </c>
      <c r="K62" s="156">
        <v>6273</v>
      </c>
      <c r="L62" s="143"/>
      <c r="M62" s="264">
        <f t="shared" si="9"/>
        <v>227778</v>
      </c>
      <c r="N62" s="264"/>
      <c r="O62" s="195">
        <f t="shared" si="7"/>
        <v>227778</v>
      </c>
    </row>
    <row r="63" spans="1:18" s="6" customFormat="1" ht="27.75" customHeight="1" x14ac:dyDescent="0.25">
      <c r="A63" s="18"/>
      <c r="B63" s="137" t="s">
        <v>201</v>
      </c>
      <c r="C63" s="176">
        <v>42551</v>
      </c>
      <c r="D63" s="135" t="s">
        <v>416</v>
      </c>
      <c r="E63" s="160" t="s">
        <v>394</v>
      </c>
      <c r="F63" s="170">
        <v>14800000</v>
      </c>
      <c r="G63" s="170">
        <f>'PB CCDC T5.17'!G63+J63</f>
        <v>4933332</v>
      </c>
      <c r="H63" s="171">
        <f t="shared" si="6"/>
        <v>9866668</v>
      </c>
      <c r="I63" s="182">
        <v>36</v>
      </c>
      <c r="J63" s="179">
        <v>411111</v>
      </c>
      <c r="K63" s="156">
        <v>6273</v>
      </c>
      <c r="L63" s="143"/>
      <c r="M63" s="264">
        <f t="shared" si="9"/>
        <v>411111</v>
      </c>
      <c r="N63" s="264"/>
      <c r="O63" s="195">
        <f t="shared" si="7"/>
        <v>411111</v>
      </c>
    </row>
    <row r="64" spans="1:18" s="6" customFormat="1" ht="27.75" customHeight="1" x14ac:dyDescent="0.25">
      <c r="A64" s="18"/>
      <c r="B64" s="137" t="s">
        <v>202</v>
      </c>
      <c r="C64" s="176">
        <v>42551</v>
      </c>
      <c r="D64" s="135" t="s">
        <v>417</v>
      </c>
      <c r="E64" s="160" t="s">
        <v>395</v>
      </c>
      <c r="F64" s="170">
        <v>8000000</v>
      </c>
      <c r="G64" s="170">
        <f>'PB CCDC T5.17'!G64+J64</f>
        <v>2666664</v>
      </c>
      <c r="H64" s="171">
        <f t="shared" si="6"/>
        <v>5333336</v>
      </c>
      <c r="I64" s="182">
        <v>36</v>
      </c>
      <c r="J64" s="179">
        <v>222222</v>
      </c>
      <c r="K64" s="156">
        <v>6273</v>
      </c>
      <c r="L64" s="143"/>
      <c r="M64" s="264">
        <f t="shared" si="9"/>
        <v>222222</v>
      </c>
      <c r="N64" s="264"/>
      <c r="O64" s="195">
        <f t="shared" si="7"/>
        <v>222222</v>
      </c>
    </row>
    <row r="65" spans="1:19" s="6" customFormat="1" ht="27.75" customHeight="1" x14ac:dyDescent="0.25">
      <c r="A65" s="18"/>
      <c r="B65" s="137" t="s">
        <v>203</v>
      </c>
      <c r="C65" s="176">
        <v>42551</v>
      </c>
      <c r="D65" s="135" t="s">
        <v>418</v>
      </c>
      <c r="E65" s="160" t="s">
        <v>396</v>
      </c>
      <c r="F65" s="170">
        <v>7600000</v>
      </c>
      <c r="G65" s="170">
        <f>'PB CCDC T5.17'!G65+J65</f>
        <v>2533332</v>
      </c>
      <c r="H65" s="171">
        <f t="shared" si="6"/>
        <v>5066668</v>
      </c>
      <c r="I65" s="182">
        <v>36</v>
      </c>
      <c r="J65" s="179">
        <v>211111</v>
      </c>
      <c r="K65" s="156">
        <v>6273</v>
      </c>
      <c r="L65" s="143"/>
      <c r="M65" s="264">
        <f t="shared" si="9"/>
        <v>211111</v>
      </c>
      <c r="N65" s="264"/>
      <c r="O65" s="195">
        <f t="shared" si="7"/>
        <v>211111</v>
      </c>
    </row>
    <row r="66" spans="1:19" s="6" customFormat="1" ht="27.75" customHeight="1" x14ac:dyDescent="0.25">
      <c r="A66" s="18"/>
      <c r="B66" s="137" t="s">
        <v>204</v>
      </c>
      <c r="C66" s="176">
        <v>42551</v>
      </c>
      <c r="D66" s="135" t="s">
        <v>419</v>
      </c>
      <c r="E66" s="160" t="s">
        <v>397</v>
      </c>
      <c r="F66" s="170">
        <v>4400000</v>
      </c>
      <c r="G66" s="170">
        <f>'PB CCDC T5.17'!G66+J66</f>
        <v>2199996</v>
      </c>
      <c r="H66" s="171">
        <f t="shared" si="6"/>
        <v>2200004</v>
      </c>
      <c r="I66" s="182">
        <v>24</v>
      </c>
      <c r="J66" s="179">
        <v>183333</v>
      </c>
      <c r="K66" s="156">
        <v>6273</v>
      </c>
      <c r="L66" s="143"/>
      <c r="M66" s="264">
        <f t="shared" si="9"/>
        <v>183333</v>
      </c>
      <c r="N66" s="264"/>
      <c r="O66" s="195">
        <f t="shared" si="7"/>
        <v>183333</v>
      </c>
    </row>
    <row r="67" spans="1:19" s="260" customFormat="1" ht="27.75" customHeight="1" x14ac:dyDescent="0.25">
      <c r="A67" s="259"/>
      <c r="B67" s="137" t="s">
        <v>205</v>
      </c>
      <c r="C67" s="176">
        <v>42551</v>
      </c>
      <c r="D67" s="135" t="s">
        <v>420</v>
      </c>
      <c r="E67" s="160" t="s">
        <v>398</v>
      </c>
      <c r="F67" s="170">
        <v>3960000</v>
      </c>
      <c r="G67" s="170">
        <f>'PB CCDC T5.17'!G67+J67</f>
        <v>3960000</v>
      </c>
      <c r="H67" s="171">
        <f t="shared" si="6"/>
        <v>0</v>
      </c>
      <c r="I67" s="144">
        <v>12</v>
      </c>
      <c r="J67" s="171">
        <v>330000</v>
      </c>
      <c r="K67" s="143">
        <v>6273</v>
      </c>
      <c r="L67" s="143"/>
      <c r="M67" s="264"/>
      <c r="N67" s="264">
        <f>J67</f>
        <v>330000</v>
      </c>
      <c r="O67" s="261">
        <f t="shared" si="7"/>
        <v>330000</v>
      </c>
    </row>
    <row r="68" spans="1:19" s="260" customFormat="1" ht="27.75" customHeight="1" x14ac:dyDescent="0.25">
      <c r="A68" s="259"/>
      <c r="B68" s="137" t="s">
        <v>206</v>
      </c>
      <c r="C68" s="176">
        <v>42551</v>
      </c>
      <c r="D68" s="135" t="s">
        <v>421</v>
      </c>
      <c r="E68" s="160" t="s">
        <v>399</v>
      </c>
      <c r="F68" s="170">
        <v>1000000</v>
      </c>
      <c r="G68" s="170">
        <f>'PB CCDC T5.17'!G68+J68</f>
        <v>999996</v>
      </c>
      <c r="H68" s="293">
        <f t="shared" si="6"/>
        <v>4</v>
      </c>
      <c r="I68" s="144">
        <v>12</v>
      </c>
      <c r="J68" s="171">
        <v>83333</v>
      </c>
      <c r="K68" s="143">
        <v>6273</v>
      </c>
      <c r="L68" s="143"/>
      <c r="M68" s="264"/>
      <c r="N68" s="264">
        <f>J68</f>
        <v>83333</v>
      </c>
      <c r="O68" s="261">
        <f t="shared" si="7"/>
        <v>83333</v>
      </c>
    </row>
    <row r="69" spans="1:19" s="16" customFormat="1" ht="27.75" customHeight="1" x14ac:dyDescent="0.25">
      <c r="A69" s="19"/>
      <c r="B69" s="137" t="s">
        <v>207</v>
      </c>
      <c r="C69" s="177">
        <v>42551</v>
      </c>
      <c r="D69" s="22" t="s">
        <v>422</v>
      </c>
      <c r="E69" s="211" t="s">
        <v>400</v>
      </c>
      <c r="F69" s="178">
        <v>18800000</v>
      </c>
      <c r="G69" s="170">
        <f>'PB CCDC T5.17'!G69+J69</f>
        <v>6266664</v>
      </c>
      <c r="H69" s="179">
        <f t="shared" si="6"/>
        <v>12533336</v>
      </c>
      <c r="I69" s="182">
        <v>36</v>
      </c>
      <c r="J69" s="179">
        <v>522222</v>
      </c>
      <c r="K69" s="156">
        <v>6273</v>
      </c>
      <c r="L69" s="156"/>
      <c r="M69" s="265">
        <f>J69</f>
        <v>522222</v>
      </c>
      <c r="N69" s="265"/>
      <c r="O69" s="183">
        <f t="shared" si="7"/>
        <v>522222</v>
      </c>
    </row>
    <row r="70" spans="1:19" s="16" customFormat="1" ht="27.75" customHeight="1" x14ac:dyDescent="0.25">
      <c r="A70" s="19"/>
      <c r="B70" s="137" t="s">
        <v>208</v>
      </c>
      <c r="C70" s="177">
        <v>42551</v>
      </c>
      <c r="D70" s="22" t="s">
        <v>423</v>
      </c>
      <c r="E70" s="211" t="s">
        <v>401</v>
      </c>
      <c r="F70" s="178">
        <v>23600000</v>
      </c>
      <c r="G70" s="170">
        <f>'PB CCDC T5.17'!G70+J70</f>
        <v>7866672</v>
      </c>
      <c r="H70" s="179">
        <f t="shared" si="6"/>
        <v>15733328</v>
      </c>
      <c r="I70" s="182">
        <v>36</v>
      </c>
      <c r="J70" s="179">
        <v>655556</v>
      </c>
      <c r="K70" s="156">
        <v>6273</v>
      </c>
      <c r="L70" s="156"/>
      <c r="M70" s="265">
        <f>J70</f>
        <v>655556</v>
      </c>
      <c r="N70" s="265"/>
      <c r="O70" s="183">
        <f t="shared" si="7"/>
        <v>655556</v>
      </c>
    </row>
    <row r="71" spans="1:19" s="260" customFormat="1" ht="27.75" customHeight="1" x14ac:dyDescent="0.25">
      <c r="A71" s="259"/>
      <c r="B71" s="137" t="s">
        <v>209</v>
      </c>
      <c r="C71" s="176">
        <v>42551</v>
      </c>
      <c r="D71" s="135" t="s">
        <v>430</v>
      </c>
      <c r="E71" s="160" t="s">
        <v>402</v>
      </c>
      <c r="F71" s="170">
        <v>900000</v>
      </c>
      <c r="G71" s="170">
        <f>'PB CCDC T5.17'!G71+J71</f>
        <v>900000</v>
      </c>
      <c r="H71" s="171">
        <f t="shared" si="6"/>
        <v>0</v>
      </c>
      <c r="I71" s="144">
        <v>12</v>
      </c>
      <c r="J71" s="171">
        <v>75000</v>
      </c>
      <c r="K71" s="143">
        <v>6273</v>
      </c>
      <c r="L71" s="143"/>
      <c r="M71" s="264"/>
      <c r="N71" s="264">
        <f>J71</f>
        <v>75000</v>
      </c>
      <c r="O71" s="261">
        <f t="shared" si="7"/>
        <v>75000</v>
      </c>
    </row>
    <row r="72" spans="1:19" s="260" customFormat="1" ht="27.75" customHeight="1" x14ac:dyDescent="0.25">
      <c r="A72" s="259"/>
      <c r="B72" s="137" t="s">
        <v>210</v>
      </c>
      <c r="C72" s="176">
        <v>42551</v>
      </c>
      <c r="D72" s="135" t="s">
        <v>429</v>
      </c>
      <c r="E72" s="160" t="s">
        <v>403</v>
      </c>
      <c r="F72" s="170">
        <v>4800000</v>
      </c>
      <c r="G72" s="170">
        <f>'PB CCDC T5.17'!G72+J72</f>
        <v>2400000</v>
      </c>
      <c r="H72" s="171">
        <f t="shared" si="6"/>
        <v>2400000</v>
      </c>
      <c r="I72" s="182">
        <v>24</v>
      </c>
      <c r="J72" s="179">
        <v>200000</v>
      </c>
      <c r="K72" s="156">
        <v>6273</v>
      </c>
      <c r="L72" s="143"/>
      <c r="M72" s="264">
        <f>J72</f>
        <v>200000</v>
      </c>
      <c r="N72" s="264"/>
      <c r="O72" s="261">
        <f t="shared" si="7"/>
        <v>200000</v>
      </c>
    </row>
    <row r="73" spans="1:19" s="260" customFormat="1" ht="27.75" customHeight="1" x14ac:dyDescent="0.25">
      <c r="A73" s="259"/>
      <c r="B73" s="315" t="s">
        <v>211</v>
      </c>
      <c r="C73" s="316">
        <v>42582</v>
      </c>
      <c r="D73" s="317"/>
      <c r="E73" s="318" t="s">
        <v>474</v>
      </c>
      <c r="F73" s="319">
        <v>99600000</v>
      </c>
      <c r="G73" s="319">
        <f>'PB CCDC T5.17'!G73+J73</f>
        <v>91300000</v>
      </c>
      <c r="H73" s="320">
        <f t="shared" si="6"/>
        <v>8300000</v>
      </c>
      <c r="I73" s="321">
        <v>12</v>
      </c>
      <c r="J73" s="320">
        <v>8300000</v>
      </c>
      <c r="K73" s="322">
        <v>6428</v>
      </c>
      <c r="L73" s="322"/>
      <c r="M73" s="264"/>
      <c r="N73" s="264">
        <f>J73</f>
        <v>8300000</v>
      </c>
      <c r="O73" s="261"/>
      <c r="S73" s="278">
        <f>J73</f>
        <v>8300000</v>
      </c>
    </row>
    <row r="74" spans="1:19" s="260" customFormat="1" ht="27.75" customHeight="1" x14ac:dyDescent="0.25">
      <c r="A74" s="259"/>
      <c r="B74" s="315" t="s">
        <v>212</v>
      </c>
      <c r="C74" s="316">
        <v>42607</v>
      </c>
      <c r="D74" s="317"/>
      <c r="E74" s="318" t="s">
        <v>475</v>
      </c>
      <c r="F74" s="319">
        <v>48000000</v>
      </c>
      <c r="G74" s="319">
        <f>'PB CCDC T5.17'!G74+J74</f>
        <v>44000000</v>
      </c>
      <c r="H74" s="320">
        <f t="shared" si="6"/>
        <v>4000000</v>
      </c>
      <c r="I74" s="321">
        <v>12</v>
      </c>
      <c r="J74" s="320">
        <v>4000000</v>
      </c>
      <c r="K74" s="322">
        <v>6428</v>
      </c>
      <c r="L74" s="322"/>
      <c r="M74" s="264"/>
      <c r="N74" s="264">
        <f>J74</f>
        <v>4000000</v>
      </c>
      <c r="O74" s="261"/>
      <c r="R74" s="278"/>
      <c r="S74" s="278">
        <f>J74</f>
        <v>4000000</v>
      </c>
    </row>
    <row r="75" spans="1:19" s="260" customFormat="1" ht="27.75" customHeight="1" x14ac:dyDescent="0.25">
      <c r="A75" s="259"/>
      <c r="B75" s="137" t="s">
        <v>213</v>
      </c>
      <c r="C75" s="176">
        <v>42613</v>
      </c>
      <c r="D75" s="135" t="s">
        <v>431</v>
      </c>
      <c r="E75" s="160" t="s">
        <v>333</v>
      </c>
      <c r="F75" s="170">
        <v>5324000</v>
      </c>
      <c r="G75" s="170">
        <f>'PB CCDC T5.17'!G75+J75</f>
        <v>1478890</v>
      </c>
      <c r="H75" s="171">
        <f t="shared" si="6"/>
        <v>3845110</v>
      </c>
      <c r="I75" s="272">
        <v>36</v>
      </c>
      <c r="J75" s="273">
        <v>147889</v>
      </c>
      <c r="K75" s="274">
        <v>6423</v>
      </c>
      <c r="L75" s="144"/>
      <c r="M75" s="266">
        <f>J75</f>
        <v>147889</v>
      </c>
      <c r="N75" s="266"/>
      <c r="P75" s="261">
        <f>J75</f>
        <v>147889</v>
      </c>
    </row>
    <row r="76" spans="1:19" s="260" customFormat="1" ht="27.75" customHeight="1" x14ac:dyDescent="0.25">
      <c r="A76" s="259"/>
      <c r="B76" s="137" t="s">
        <v>214</v>
      </c>
      <c r="C76" s="176">
        <v>42613</v>
      </c>
      <c r="D76" s="135" t="s">
        <v>428</v>
      </c>
      <c r="E76" s="160" t="s">
        <v>404</v>
      </c>
      <c r="F76" s="170">
        <v>8172727</v>
      </c>
      <c r="G76" s="170">
        <f>'PB CCDC T5.17'!G76+J76</f>
        <v>2270200</v>
      </c>
      <c r="H76" s="171">
        <f t="shared" si="6"/>
        <v>5902527</v>
      </c>
      <c r="I76" s="272">
        <v>36</v>
      </c>
      <c r="J76" s="273">
        <v>227020</v>
      </c>
      <c r="K76" s="274">
        <v>6423</v>
      </c>
      <c r="L76" s="144"/>
      <c r="M76" s="266">
        <f t="shared" ref="M76:M78" si="10">J76</f>
        <v>227020</v>
      </c>
      <c r="N76" s="266"/>
      <c r="P76" s="261">
        <f t="shared" ref="P76:P78" si="11">J76</f>
        <v>227020</v>
      </c>
    </row>
    <row r="77" spans="1:19" s="260" customFormat="1" ht="27.75" customHeight="1" x14ac:dyDescent="0.25">
      <c r="A77" s="259"/>
      <c r="B77" s="137" t="s">
        <v>215</v>
      </c>
      <c r="C77" s="176">
        <v>42643</v>
      </c>
      <c r="D77" s="135" t="s">
        <v>427</v>
      </c>
      <c r="E77" s="160" t="s">
        <v>405</v>
      </c>
      <c r="F77" s="170">
        <v>10772727</v>
      </c>
      <c r="G77" s="170">
        <f>'PB CCDC T5.17'!G77+J77</f>
        <v>2693178</v>
      </c>
      <c r="H77" s="171">
        <f t="shared" ref="H77:H101" si="12">F77-G77</f>
        <v>8079549</v>
      </c>
      <c r="I77" s="272">
        <v>36</v>
      </c>
      <c r="J77" s="273">
        <v>299242</v>
      </c>
      <c r="K77" s="274">
        <v>6423</v>
      </c>
      <c r="L77" s="144"/>
      <c r="M77" s="266">
        <f t="shared" si="10"/>
        <v>299242</v>
      </c>
      <c r="N77" s="266"/>
      <c r="P77" s="261">
        <f t="shared" si="11"/>
        <v>299242</v>
      </c>
    </row>
    <row r="78" spans="1:19" s="260" customFormat="1" ht="27.75" customHeight="1" x14ac:dyDescent="0.25">
      <c r="A78" s="259"/>
      <c r="B78" s="137" t="s">
        <v>216</v>
      </c>
      <c r="C78" s="176">
        <v>42643</v>
      </c>
      <c r="D78" s="135" t="s">
        <v>363</v>
      </c>
      <c r="E78" s="160" t="s">
        <v>372</v>
      </c>
      <c r="F78" s="170">
        <v>1090909</v>
      </c>
      <c r="G78" s="170">
        <f>'PB CCDC T5.17'!G78+J78</f>
        <v>272727</v>
      </c>
      <c r="H78" s="171">
        <f t="shared" si="12"/>
        <v>818182</v>
      </c>
      <c r="I78" s="272">
        <v>36</v>
      </c>
      <c r="J78" s="273">
        <v>30303</v>
      </c>
      <c r="K78" s="274">
        <v>6423</v>
      </c>
      <c r="L78" s="144"/>
      <c r="M78" s="266">
        <f t="shared" si="10"/>
        <v>30303</v>
      </c>
      <c r="N78" s="266"/>
      <c r="P78" s="261">
        <f t="shared" si="11"/>
        <v>30303</v>
      </c>
    </row>
    <row r="79" spans="1:19" s="260" customFormat="1" ht="27.75" customHeight="1" x14ac:dyDescent="0.25">
      <c r="A79" s="259"/>
      <c r="B79" s="137" t="s">
        <v>217</v>
      </c>
      <c r="C79" s="176">
        <v>42643</v>
      </c>
      <c r="D79" s="135" t="s">
        <v>364</v>
      </c>
      <c r="E79" s="160" t="s">
        <v>371</v>
      </c>
      <c r="F79" s="170">
        <v>1181818</v>
      </c>
      <c r="G79" s="170">
        <f>'PB CCDC T5.17'!G79+J79</f>
        <v>850365</v>
      </c>
      <c r="H79" s="171">
        <f t="shared" si="12"/>
        <v>331453</v>
      </c>
      <c r="I79" s="144">
        <v>12</v>
      </c>
      <c r="J79" s="171">
        <v>94485</v>
      </c>
      <c r="K79" s="143">
        <v>6273</v>
      </c>
      <c r="L79" s="143"/>
      <c r="M79" s="264"/>
      <c r="N79" s="264">
        <f>J79</f>
        <v>94485</v>
      </c>
      <c r="O79" s="71">
        <f t="shared" ref="O79:O86" si="13">J79</f>
        <v>94485</v>
      </c>
    </row>
    <row r="80" spans="1:19" s="260" customFormat="1" ht="27.75" customHeight="1" x14ac:dyDescent="0.25">
      <c r="A80" s="259"/>
      <c r="B80" s="137" t="s">
        <v>218</v>
      </c>
      <c r="C80" s="176">
        <v>42643</v>
      </c>
      <c r="D80" s="135" t="s">
        <v>366</v>
      </c>
      <c r="E80" s="160" t="s">
        <v>365</v>
      </c>
      <c r="F80" s="170">
        <v>681818</v>
      </c>
      <c r="G80" s="170">
        <f>'PB CCDC T5.17'!G80+J80</f>
        <v>511362</v>
      </c>
      <c r="H80" s="171">
        <f t="shared" si="12"/>
        <v>170456</v>
      </c>
      <c r="I80" s="144">
        <v>12</v>
      </c>
      <c r="J80" s="171">
        <v>56818</v>
      </c>
      <c r="K80" s="143">
        <v>6273</v>
      </c>
      <c r="L80" s="143"/>
      <c r="M80" s="264"/>
      <c r="N80" s="264">
        <f>J80</f>
        <v>56818</v>
      </c>
      <c r="O80" s="71">
        <f t="shared" si="13"/>
        <v>56818</v>
      </c>
    </row>
    <row r="81" spans="1:17" s="16" customFormat="1" ht="27.75" customHeight="1" x14ac:dyDescent="0.25">
      <c r="A81" s="19"/>
      <c r="B81" s="137" t="s">
        <v>219</v>
      </c>
      <c r="C81" s="177">
        <v>42643</v>
      </c>
      <c r="D81" s="22" t="s">
        <v>368</v>
      </c>
      <c r="E81" s="211" t="s">
        <v>369</v>
      </c>
      <c r="F81" s="178">
        <v>6600000</v>
      </c>
      <c r="G81" s="170">
        <f>'PB CCDC T5.17'!G81+J81</f>
        <v>2475000</v>
      </c>
      <c r="H81" s="179">
        <f t="shared" si="12"/>
        <v>4125000</v>
      </c>
      <c r="I81" s="182">
        <v>24</v>
      </c>
      <c r="J81" s="179">
        <v>275000</v>
      </c>
      <c r="K81" s="156">
        <v>6273</v>
      </c>
      <c r="L81" s="156"/>
      <c r="M81" s="265">
        <f>J81</f>
        <v>275000</v>
      </c>
      <c r="N81" s="265"/>
      <c r="O81" s="184">
        <f t="shared" si="13"/>
        <v>275000</v>
      </c>
    </row>
    <row r="82" spans="1:17" s="260" customFormat="1" ht="27.75" customHeight="1" x14ac:dyDescent="0.25">
      <c r="A82" s="259"/>
      <c r="B82" s="137" t="s">
        <v>220</v>
      </c>
      <c r="C82" s="176">
        <v>42643</v>
      </c>
      <c r="D82" s="135" t="s">
        <v>367</v>
      </c>
      <c r="E82" s="160" t="s">
        <v>370</v>
      </c>
      <c r="F82" s="170">
        <v>780000</v>
      </c>
      <c r="G82" s="170">
        <f>'PB CCDC T5.17'!G82+J82</f>
        <v>585000</v>
      </c>
      <c r="H82" s="171">
        <f t="shared" si="12"/>
        <v>195000</v>
      </c>
      <c r="I82" s="144">
        <v>12</v>
      </c>
      <c r="J82" s="171">
        <v>65000</v>
      </c>
      <c r="K82" s="143">
        <v>6273</v>
      </c>
      <c r="L82" s="143"/>
      <c r="M82" s="264"/>
      <c r="N82" s="264">
        <f>J82</f>
        <v>65000</v>
      </c>
      <c r="O82" s="71">
        <f t="shared" si="13"/>
        <v>65000</v>
      </c>
    </row>
    <row r="83" spans="1:17" s="260" customFormat="1" ht="27.75" customHeight="1" x14ac:dyDescent="0.25">
      <c r="A83" s="259"/>
      <c r="B83" s="137" t="s">
        <v>221</v>
      </c>
      <c r="C83" s="176">
        <v>42643</v>
      </c>
      <c r="D83" s="135" t="s">
        <v>361</v>
      </c>
      <c r="E83" s="160" t="s">
        <v>360</v>
      </c>
      <c r="F83" s="170">
        <v>1200000</v>
      </c>
      <c r="G83" s="170">
        <f>'PB CCDC T5.17'!G83+J83</f>
        <v>900000</v>
      </c>
      <c r="H83" s="171">
        <f t="shared" si="12"/>
        <v>300000</v>
      </c>
      <c r="I83" s="144">
        <v>12</v>
      </c>
      <c r="J83" s="171">
        <v>100000</v>
      </c>
      <c r="K83" s="143">
        <v>6273</v>
      </c>
      <c r="L83" s="143"/>
      <c r="M83" s="264"/>
      <c r="N83" s="264">
        <f t="shared" ref="N83:N85" si="14">J83</f>
        <v>100000</v>
      </c>
      <c r="O83" s="71">
        <f t="shared" si="13"/>
        <v>100000</v>
      </c>
    </row>
    <row r="84" spans="1:17" s="260" customFormat="1" ht="27.75" customHeight="1" x14ac:dyDescent="0.25">
      <c r="A84" s="259"/>
      <c r="B84" s="137" t="s">
        <v>222</v>
      </c>
      <c r="C84" s="176">
        <v>42643</v>
      </c>
      <c r="D84" s="135" t="s">
        <v>359</v>
      </c>
      <c r="E84" s="160" t="s">
        <v>358</v>
      </c>
      <c r="F84" s="170">
        <v>1700000</v>
      </c>
      <c r="G84" s="170">
        <f>'PB CCDC T5.17'!G84+J84</f>
        <v>1275003</v>
      </c>
      <c r="H84" s="171">
        <f t="shared" si="12"/>
        <v>424997</v>
      </c>
      <c r="I84" s="144">
        <v>12</v>
      </c>
      <c r="J84" s="171">
        <v>141667</v>
      </c>
      <c r="K84" s="143">
        <v>6273</v>
      </c>
      <c r="L84" s="143"/>
      <c r="M84" s="264"/>
      <c r="N84" s="264">
        <f t="shared" si="14"/>
        <v>141667</v>
      </c>
      <c r="O84" s="71">
        <f t="shared" si="13"/>
        <v>141667</v>
      </c>
    </row>
    <row r="85" spans="1:17" s="260" customFormat="1" ht="27.75" customHeight="1" x14ac:dyDescent="0.25">
      <c r="A85" s="259"/>
      <c r="B85" s="137" t="s">
        <v>223</v>
      </c>
      <c r="C85" s="176">
        <v>42643</v>
      </c>
      <c r="D85" s="135" t="s">
        <v>357</v>
      </c>
      <c r="E85" s="160" t="s">
        <v>356</v>
      </c>
      <c r="F85" s="170">
        <v>900000</v>
      </c>
      <c r="G85" s="170">
        <f>'PB CCDC T5.17'!G85+J85</f>
        <v>675000</v>
      </c>
      <c r="H85" s="171">
        <f t="shared" si="12"/>
        <v>225000</v>
      </c>
      <c r="I85" s="144">
        <v>12</v>
      </c>
      <c r="J85" s="171">
        <v>75000</v>
      </c>
      <c r="K85" s="143">
        <v>6273</v>
      </c>
      <c r="L85" s="143"/>
      <c r="M85" s="264"/>
      <c r="N85" s="264">
        <f t="shared" si="14"/>
        <v>75000</v>
      </c>
      <c r="O85" s="71">
        <f t="shared" si="13"/>
        <v>75000</v>
      </c>
    </row>
    <row r="86" spans="1:17" s="16" customFormat="1" ht="27.75" customHeight="1" x14ac:dyDescent="0.25">
      <c r="A86" s="19"/>
      <c r="B86" s="137" t="s">
        <v>224</v>
      </c>
      <c r="C86" s="177">
        <v>42643</v>
      </c>
      <c r="D86" s="22" t="s">
        <v>355</v>
      </c>
      <c r="E86" s="211" t="s">
        <v>354</v>
      </c>
      <c r="F86" s="178">
        <v>1500000</v>
      </c>
      <c r="G86" s="170">
        <f>'PB CCDC T5.17'!G86+J86</f>
        <v>562500</v>
      </c>
      <c r="H86" s="179">
        <f t="shared" si="12"/>
        <v>937500</v>
      </c>
      <c r="I86" s="182">
        <v>24</v>
      </c>
      <c r="J86" s="179">
        <v>62500</v>
      </c>
      <c r="K86" s="156">
        <v>6273</v>
      </c>
      <c r="L86" s="156"/>
      <c r="M86" s="265">
        <f>J86</f>
        <v>62500</v>
      </c>
      <c r="N86" s="265"/>
      <c r="O86" s="184">
        <f t="shared" si="13"/>
        <v>62500</v>
      </c>
    </row>
    <row r="87" spans="1:17" s="16" customFormat="1" ht="27.75" customHeight="1" x14ac:dyDescent="0.25">
      <c r="A87" s="19"/>
      <c r="B87" s="137" t="s">
        <v>225</v>
      </c>
      <c r="C87" s="177">
        <v>42643</v>
      </c>
      <c r="D87" s="22" t="s">
        <v>352</v>
      </c>
      <c r="E87" s="211" t="s">
        <v>353</v>
      </c>
      <c r="F87" s="178">
        <v>1445455</v>
      </c>
      <c r="G87" s="170">
        <f>'PB CCDC T5.17'!G87+J87</f>
        <v>542043</v>
      </c>
      <c r="H87" s="179">
        <f t="shared" si="12"/>
        <v>903412</v>
      </c>
      <c r="I87" s="182">
        <v>24</v>
      </c>
      <c r="J87" s="179">
        <v>60227</v>
      </c>
      <c r="K87" s="156">
        <v>6273</v>
      </c>
      <c r="L87" s="156"/>
      <c r="M87" s="265">
        <f t="shared" ref="M87:M89" si="15">J87</f>
        <v>60227</v>
      </c>
      <c r="N87" s="265"/>
      <c r="O87" s="184">
        <f>J87</f>
        <v>60227</v>
      </c>
    </row>
    <row r="88" spans="1:17" ht="27.75" customHeight="1" x14ac:dyDescent="0.25">
      <c r="A88" s="279"/>
      <c r="B88" s="137" t="s">
        <v>226</v>
      </c>
      <c r="C88" s="176">
        <v>42643</v>
      </c>
      <c r="D88" s="135" t="s">
        <v>351</v>
      </c>
      <c r="E88" s="160" t="s">
        <v>350</v>
      </c>
      <c r="F88" s="170">
        <v>7118182</v>
      </c>
      <c r="G88" s="170">
        <f>'PB CCDC T5.17'!G88+J88</f>
        <v>1779543</v>
      </c>
      <c r="H88" s="171">
        <f t="shared" si="12"/>
        <v>5338639</v>
      </c>
      <c r="I88" s="280">
        <v>36</v>
      </c>
      <c r="J88" s="281">
        <v>197727</v>
      </c>
      <c r="K88" s="274">
        <v>6423</v>
      </c>
      <c r="L88" s="144"/>
      <c r="M88" s="265">
        <f t="shared" si="15"/>
        <v>197727</v>
      </c>
      <c r="N88" s="266"/>
      <c r="O88" s="71"/>
      <c r="P88" s="71">
        <f>J88</f>
        <v>197727</v>
      </c>
    </row>
    <row r="89" spans="1:17" s="17" customFormat="1" ht="27.75" customHeight="1" x14ac:dyDescent="0.25">
      <c r="B89" s="137" t="s">
        <v>227</v>
      </c>
      <c r="C89" s="177">
        <v>42643</v>
      </c>
      <c r="D89" s="22" t="s">
        <v>362</v>
      </c>
      <c r="E89" s="211" t="s">
        <v>349</v>
      </c>
      <c r="F89" s="178">
        <v>4954545</v>
      </c>
      <c r="G89" s="170">
        <f>'PB CCDC T5.17'!G89+J89</f>
        <v>1238634</v>
      </c>
      <c r="H89" s="179">
        <f t="shared" si="12"/>
        <v>3715911</v>
      </c>
      <c r="I89" s="242">
        <v>36</v>
      </c>
      <c r="J89" s="166">
        <v>137626</v>
      </c>
      <c r="K89" s="156">
        <v>6273</v>
      </c>
      <c r="L89" s="156"/>
      <c r="M89" s="265">
        <f t="shared" si="15"/>
        <v>137626</v>
      </c>
      <c r="N89" s="265"/>
      <c r="O89" s="184">
        <f>J89</f>
        <v>137626</v>
      </c>
    </row>
    <row r="90" spans="1:17" ht="27.75" customHeight="1" x14ac:dyDescent="0.25">
      <c r="B90" s="315" t="s">
        <v>228</v>
      </c>
      <c r="C90" s="316">
        <v>42690</v>
      </c>
      <c r="D90" s="317"/>
      <c r="E90" s="318" t="s">
        <v>199</v>
      </c>
      <c r="F90" s="319">
        <v>36533058</v>
      </c>
      <c r="G90" s="319">
        <f>'PB CCDC T5.17'!G90+J90</f>
        <v>21310947</v>
      </c>
      <c r="H90" s="320">
        <f t="shared" si="12"/>
        <v>15222111</v>
      </c>
      <c r="I90" s="323">
        <v>12</v>
      </c>
      <c r="J90" s="324">
        <v>3044421</v>
      </c>
      <c r="K90" s="321">
        <v>2412</v>
      </c>
      <c r="L90" s="321"/>
      <c r="M90" s="266"/>
      <c r="N90" s="266">
        <f>J90</f>
        <v>3044421</v>
      </c>
      <c r="Q90" s="71">
        <f>J90</f>
        <v>3044421</v>
      </c>
    </row>
    <row r="91" spans="1:17" ht="27.75" customHeight="1" x14ac:dyDescent="0.25">
      <c r="B91" s="137" t="s">
        <v>229</v>
      </c>
      <c r="C91" s="176">
        <v>42704</v>
      </c>
      <c r="D91" s="135" t="s">
        <v>315</v>
      </c>
      <c r="E91" s="160" t="s">
        <v>324</v>
      </c>
      <c r="F91" s="170">
        <v>2636364</v>
      </c>
      <c r="G91" s="170">
        <f>'PB CCDC T5.17'!G91+J91</f>
        <v>768936</v>
      </c>
      <c r="H91" s="171">
        <f t="shared" si="12"/>
        <v>1867428</v>
      </c>
      <c r="I91" s="280">
        <v>24</v>
      </c>
      <c r="J91" s="281">
        <v>109848</v>
      </c>
      <c r="K91" s="274">
        <v>6423</v>
      </c>
      <c r="L91" s="144"/>
      <c r="M91" s="266">
        <f>J91</f>
        <v>109848</v>
      </c>
      <c r="N91" s="266"/>
      <c r="P91" s="71">
        <f>J91</f>
        <v>109848</v>
      </c>
    </row>
    <row r="92" spans="1:17" ht="27.75" customHeight="1" x14ac:dyDescent="0.25">
      <c r="B92" s="137" t="s">
        <v>230</v>
      </c>
      <c r="C92" s="176">
        <v>42735</v>
      </c>
      <c r="D92" s="135" t="s">
        <v>314</v>
      </c>
      <c r="E92" s="160" t="s">
        <v>323</v>
      </c>
      <c r="F92" s="170">
        <v>11800002</v>
      </c>
      <c r="G92" s="170">
        <f>'PB CCDC T5.17'!G92+J92</f>
        <v>2950002</v>
      </c>
      <c r="H92" s="171">
        <f t="shared" si="12"/>
        <v>8850000</v>
      </c>
      <c r="I92" s="280">
        <v>24</v>
      </c>
      <c r="J92" s="281">
        <v>491667</v>
      </c>
      <c r="K92" s="274">
        <v>6423</v>
      </c>
      <c r="L92" s="144"/>
      <c r="M92" s="266">
        <f t="shared" ref="M92:M94" si="16">J92</f>
        <v>491667</v>
      </c>
      <c r="N92" s="266"/>
      <c r="P92" s="71">
        <f>J92</f>
        <v>491667</v>
      </c>
    </row>
    <row r="93" spans="1:17" s="17" customFormat="1" ht="27.75" customHeight="1" x14ac:dyDescent="0.25">
      <c r="B93" s="137" t="s">
        <v>231</v>
      </c>
      <c r="C93" s="177">
        <v>42735</v>
      </c>
      <c r="D93" s="22" t="s">
        <v>313</v>
      </c>
      <c r="E93" s="211" t="s">
        <v>322</v>
      </c>
      <c r="F93" s="178">
        <v>7500000</v>
      </c>
      <c r="G93" s="170">
        <f>'PB CCDC T5.17'!G93+J93</f>
        <v>1875000</v>
      </c>
      <c r="H93" s="179">
        <f t="shared" si="12"/>
        <v>5625000</v>
      </c>
      <c r="I93" s="242">
        <v>24</v>
      </c>
      <c r="J93" s="166">
        <v>312500</v>
      </c>
      <c r="K93" s="156">
        <v>6273</v>
      </c>
      <c r="L93" s="156"/>
      <c r="M93" s="266">
        <f t="shared" si="16"/>
        <v>312500</v>
      </c>
      <c r="N93" s="265"/>
      <c r="O93" s="184">
        <f>J93</f>
        <v>312500</v>
      </c>
    </row>
    <row r="94" spans="1:17" s="17" customFormat="1" ht="27.75" customHeight="1" x14ac:dyDescent="0.25">
      <c r="B94" s="137" t="s">
        <v>232</v>
      </c>
      <c r="C94" s="177">
        <v>42735</v>
      </c>
      <c r="D94" s="22" t="s">
        <v>312</v>
      </c>
      <c r="E94" s="211" t="s">
        <v>321</v>
      </c>
      <c r="F94" s="178">
        <v>2500000</v>
      </c>
      <c r="G94" s="170">
        <f>'PB CCDC T5.17'!G94+J94</f>
        <v>625002</v>
      </c>
      <c r="H94" s="179">
        <f t="shared" si="12"/>
        <v>1874998</v>
      </c>
      <c r="I94" s="242">
        <v>24</v>
      </c>
      <c r="J94" s="166">
        <v>104167</v>
      </c>
      <c r="K94" s="156">
        <v>6273</v>
      </c>
      <c r="L94" s="156"/>
      <c r="M94" s="266">
        <f t="shared" si="16"/>
        <v>104167</v>
      </c>
      <c r="N94" s="265"/>
      <c r="O94" s="184">
        <f t="shared" ref="O94:O95" si="17">J94</f>
        <v>104167</v>
      </c>
    </row>
    <row r="95" spans="1:17" ht="27.75" customHeight="1" x14ac:dyDescent="0.25">
      <c r="B95" s="137" t="s">
        <v>233</v>
      </c>
      <c r="C95" s="188">
        <v>42735</v>
      </c>
      <c r="D95" s="189" t="s">
        <v>311</v>
      </c>
      <c r="E95" s="212" t="s">
        <v>320</v>
      </c>
      <c r="F95" s="245">
        <v>1400000</v>
      </c>
      <c r="G95" s="170">
        <f>'PB CCDC T5.17'!G95+J95</f>
        <v>700002</v>
      </c>
      <c r="H95" s="246">
        <f t="shared" si="12"/>
        <v>699998</v>
      </c>
      <c r="I95" s="201">
        <v>12</v>
      </c>
      <c r="J95" s="248">
        <v>116667</v>
      </c>
      <c r="K95" s="203">
        <v>6273</v>
      </c>
      <c r="L95" s="143"/>
      <c r="M95" s="264"/>
      <c r="N95" s="264">
        <f>J95</f>
        <v>116667</v>
      </c>
      <c r="O95" s="71">
        <f t="shared" si="17"/>
        <v>116667</v>
      </c>
    </row>
    <row r="96" spans="1:17" ht="27.75" customHeight="1" x14ac:dyDescent="0.25">
      <c r="B96" s="137" t="s">
        <v>234</v>
      </c>
      <c r="C96" s="176">
        <v>42767</v>
      </c>
      <c r="D96" s="135" t="s">
        <v>310</v>
      </c>
      <c r="E96" s="160" t="s">
        <v>286</v>
      </c>
      <c r="F96" s="170">
        <v>5250000</v>
      </c>
      <c r="G96" s="170">
        <f>'PB CCDC T5.17'!G97+J96</f>
        <v>1093750</v>
      </c>
      <c r="H96" s="171">
        <f t="shared" si="12"/>
        <v>4156250</v>
      </c>
      <c r="I96" s="242">
        <v>24</v>
      </c>
      <c r="J96" s="166">
        <v>218750</v>
      </c>
      <c r="K96" s="156">
        <v>6273</v>
      </c>
      <c r="L96" s="143"/>
      <c r="M96" s="264">
        <f>J96</f>
        <v>218750</v>
      </c>
      <c r="N96" s="264"/>
      <c r="O96" s="71">
        <f>J96</f>
        <v>218750</v>
      </c>
    </row>
    <row r="97" spans="2:19" ht="27.75" customHeight="1" x14ac:dyDescent="0.25">
      <c r="B97" s="137" t="s">
        <v>235</v>
      </c>
      <c r="C97" s="176" t="s">
        <v>319</v>
      </c>
      <c r="D97" s="135" t="s">
        <v>468</v>
      </c>
      <c r="E97" s="160" t="s">
        <v>316</v>
      </c>
      <c r="F97" s="170">
        <v>25000000</v>
      </c>
      <c r="G97" s="170">
        <f>'PB CCDC T5.17'!G98+J97</f>
        <v>2777776</v>
      </c>
      <c r="H97" s="171">
        <f t="shared" si="12"/>
        <v>22222224</v>
      </c>
      <c r="I97" s="242">
        <v>36</v>
      </c>
      <c r="J97" s="166">
        <v>694444</v>
      </c>
      <c r="K97" s="156">
        <v>6273</v>
      </c>
      <c r="L97" s="143"/>
      <c r="M97" s="264">
        <f t="shared" ref="M97:M101" si="18">J97</f>
        <v>694444</v>
      </c>
      <c r="N97" s="264"/>
      <c r="O97" s="71">
        <f t="shared" ref="O97:O99" si="19">J97</f>
        <v>694444</v>
      </c>
    </row>
    <row r="98" spans="2:19" ht="27.75" customHeight="1" x14ac:dyDescent="0.25">
      <c r="B98" s="137" t="s">
        <v>236</v>
      </c>
      <c r="C98" s="176" t="s">
        <v>319</v>
      </c>
      <c r="D98" s="135" t="s">
        <v>470</v>
      </c>
      <c r="E98" s="160" t="s">
        <v>317</v>
      </c>
      <c r="F98" s="170">
        <v>2800000</v>
      </c>
      <c r="G98" s="170">
        <f>'PB CCDC T5.17'!G99+J98</f>
        <v>466668</v>
      </c>
      <c r="H98" s="171">
        <f t="shared" si="12"/>
        <v>2333332</v>
      </c>
      <c r="I98" s="242">
        <v>24</v>
      </c>
      <c r="J98" s="166">
        <v>116667</v>
      </c>
      <c r="K98" s="156">
        <v>6273</v>
      </c>
      <c r="L98" s="143"/>
      <c r="M98" s="264">
        <f t="shared" si="18"/>
        <v>116667</v>
      </c>
      <c r="N98" s="264"/>
      <c r="O98" s="71">
        <f t="shared" si="19"/>
        <v>116667</v>
      </c>
    </row>
    <row r="99" spans="2:19" ht="27.75" customHeight="1" x14ac:dyDescent="0.25">
      <c r="B99" s="137" t="s">
        <v>237</v>
      </c>
      <c r="C99" s="176" t="s">
        <v>319</v>
      </c>
      <c r="D99" s="135" t="s">
        <v>469</v>
      </c>
      <c r="E99" s="160" t="s">
        <v>318</v>
      </c>
      <c r="F99" s="170">
        <v>2200000</v>
      </c>
      <c r="G99" s="170">
        <f>'PB CCDC T5.17'!G100+J99</f>
        <v>366668</v>
      </c>
      <c r="H99" s="171">
        <f t="shared" si="12"/>
        <v>1833332</v>
      </c>
      <c r="I99" s="242">
        <v>24</v>
      </c>
      <c r="J99" s="166">
        <v>91667</v>
      </c>
      <c r="K99" s="156">
        <v>6273</v>
      </c>
      <c r="L99" s="143"/>
      <c r="M99" s="264">
        <f t="shared" si="18"/>
        <v>91667</v>
      </c>
      <c r="N99" s="264"/>
      <c r="O99" s="71">
        <f t="shared" si="19"/>
        <v>91667</v>
      </c>
    </row>
    <row r="100" spans="2:19" ht="27.75" customHeight="1" x14ac:dyDescent="0.25">
      <c r="B100" s="137" t="s">
        <v>238</v>
      </c>
      <c r="C100" s="137" t="s">
        <v>488</v>
      </c>
      <c r="D100" s="135" t="s">
        <v>498</v>
      </c>
      <c r="E100" s="160" t="s">
        <v>489</v>
      </c>
      <c r="F100" s="170">
        <v>2177273</v>
      </c>
      <c r="G100" s="170">
        <f>'PB CCDC T5.17'!G101+J100</f>
        <v>272159.125</v>
      </c>
      <c r="H100" s="171">
        <f t="shared" si="12"/>
        <v>1905113.875</v>
      </c>
      <c r="I100" s="152">
        <v>24</v>
      </c>
      <c r="J100" s="165">
        <v>90719.708333333328</v>
      </c>
      <c r="K100" s="143">
        <v>6423</v>
      </c>
      <c r="L100" s="143"/>
      <c r="M100" s="264">
        <f t="shared" si="18"/>
        <v>90719.708333333328</v>
      </c>
      <c r="N100" s="264"/>
      <c r="O100" s="71"/>
      <c r="P100" s="71">
        <f>J100</f>
        <v>90719.708333333328</v>
      </c>
      <c r="S100" s="163"/>
    </row>
    <row r="101" spans="2:19" s="17" customFormat="1" ht="27.75" customHeight="1" x14ac:dyDescent="0.25">
      <c r="B101" s="137" t="s">
        <v>239</v>
      </c>
      <c r="C101" s="192" t="s">
        <v>493</v>
      </c>
      <c r="D101" s="22" t="s">
        <v>499</v>
      </c>
      <c r="E101" s="211" t="s">
        <v>494</v>
      </c>
      <c r="F101" s="178">
        <v>1635455</v>
      </c>
      <c r="G101" s="170">
        <f>'PB CCDC T5.17'!G102+J101</f>
        <v>136287.91666666666</v>
      </c>
      <c r="H101" s="179">
        <f t="shared" si="12"/>
        <v>1499167.0833333333</v>
      </c>
      <c r="I101" s="242">
        <v>24</v>
      </c>
      <c r="J101" s="166">
        <v>68143.958333333328</v>
      </c>
      <c r="K101" s="156">
        <v>6273</v>
      </c>
      <c r="L101" s="156"/>
      <c r="M101" s="264">
        <f t="shared" si="18"/>
        <v>68143.958333333328</v>
      </c>
      <c r="N101" s="265"/>
      <c r="O101" s="184">
        <f>J101</f>
        <v>68143.958333333328</v>
      </c>
    </row>
    <row r="102" spans="2:19" ht="33" customHeight="1" x14ac:dyDescent="0.25">
      <c r="B102" s="207"/>
      <c r="C102" s="465" t="s">
        <v>472</v>
      </c>
      <c r="D102" s="466"/>
      <c r="E102" s="467"/>
      <c r="F102" s="173">
        <f>SUM(F13:F101)</f>
        <v>915035237</v>
      </c>
      <c r="G102" s="173">
        <f>SUM(G13:G101)</f>
        <v>523535517.04166669</v>
      </c>
      <c r="H102" s="173">
        <f>SUM(H13:H101)</f>
        <v>391499719.95833331</v>
      </c>
      <c r="I102" s="173"/>
      <c r="J102" s="173">
        <f>SUM(J13:J101)</f>
        <v>43069811.666666672</v>
      </c>
      <c r="K102" s="173"/>
      <c r="L102" s="174"/>
      <c r="M102" s="268"/>
      <c r="N102" s="268"/>
    </row>
    <row r="104" spans="2:19" x14ac:dyDescent="0.25">
      <c r="I104" s="459" t="s">
        <v>496</v>
      </c>
      <c r="J104" s="459"/>
      <c r="K104" s="459"/>
      <c r="L104" s="459"/>
      <c r="M104" s="284"/>
      <c r="N104" s="284"/>
    </row>
    <row r="105" spans="2:19" s="130" customFormat="1" x14ac:dyDescent="0.25">
      <c r="C105" s="257" t="s">
        <v>465</v>
      </c>
      <c r="D105" s="257"/>
      <c r="E105" s="460" t="s">
        <v>466</v>
      </c>
      <c r="F105" s="460"/>
      <c r="G105" s="460"/>
      <c r="H105" s="460"/>
      <c r="I105" s="460" t="s">
        <v>467</v>
      </c>
      <c r="J105" s="460"/>
      <c r="K105" s="460"/>
      <c r="L105" s="460"/>
      <c r="M105" s="285"/>
      <c r="N105" s="285"/>
      <c r="O105" s="1"/>
      <c r="P105" s="1"/>
      <c r="Q105" s="1"/>
    </row>
    <row r="106" spans="2:19" s="130" customFormat="1" x14ac:dyDescent="0.25"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85"/>
      <c r="N106" s="285"/>
      <c r="O106" s="1"/>
      <c r="P106" s="1"/>
      <c r="Q106" s="1"/>
    </row>
    <row r="107" spans="2:19" s="130" customFormat="1" x14ac:dyDescent="0.25"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1"/>
      <c r="P107" s="1"/>
      <c r="Q107" s="1"/>
    </row>
    <row r="108" spans="2:19" s="130" customFormat="1" x14ac:dyDescent="0.25">
      <c r="C108" s="303"/>
      <c r="D108" s="303"/>
      <c r="E108" s="303"/>
      <c r="F108" s="303"/>
      <c r="G108" s="303"/>
      <c r="H108" s="303"/>
      <c r="I108" s="303"/>
      <c r="J108" s="303"/>
      <c r="K108" s="303"/>
      <c r="L108" s="303"/>
      <c r="M108" s="303"/>
      <c r="N108" s="303"/>
      <c r="O108" s="1"/>
      <c r="P108" s="1"/>
      <c r="Q108" s="1"/>
    </row>
    <row r="109" spans="2:19" x14ac:dyDescent="0.25">
      <c r="C109" s="256"/>
      <c r="D109" s="256"/>
      <c r="E109" s="213"/>
      <c r="F109" s="247"/>
      <c r="G109" s="247"/>
      <c r="H109" s="247"/>
      <c r="I109" s="256"/>
      <c r="J109" s="247"/>
    </row>
    <row r="110" spans="2:19" x14ac:dyDescent="0.25">
      <c r="C110" s="256"/>
      <c r="D110" s="256"/>
      <c r="E110" s="213"/>
      <c r="F110" s="247"/>
      <c r="G110" s="247"/>
      <c r="H110" s="247"/>
      <c r="I110" s="247"/>
      <c r="J110" s="247"/>
    </row>
    <row r="111" spans="2:19" x14ac:dyDescent="0.25">
      <c r="C111" s="256"/>
      <c r="D111" s="256"/>
      <c r="E111" s="213"/>
      <c r="F111" s="247"/>
      <c r="G111" s="247"/>
      <c r="H111" s="247"/>
      <c r="I111" s="256"/>
      <c r="J111" s="247"/>
    </row>
    <row r="112" spans="2:19" x14ac:dyDescent="0.25">
      <c r="C112" s="256"/>
      <c r="D112" s="256"/>
      <c r="E112" s="213"/>
      <c r="F112" s="247"/>
      <c r="G112" s="247"/>
      <c r="H112" s="247"/>
      <c r="I112" s="256"/>
      <c r="J112" s="247"/>
    </row>
    <row r="113" spans="3:14" s="130" customFormat="1" x14ac:dyDescent="0.25">
      <c r="C113" s="257" t="s">
        <v>281</v>
      </c>
      <c r="D113" s="257"/>
      <c r="E113" s="460" t="s">
        <v>282</v>
      </c>
      <c r="F113" s="460"/>
      <c r="G113" s="460"/>
      <c r="H113" s="460"/>
      <c r="I113" s="460" t="s">
        <v>291</v>
      </c>
      <c r="J113" s="460"/>
      <c r="K113" s="460"/>
      <c r="L113" s="460"/>
      <c r="M113" s="285"/>
      <c r="N113" s="285"/>
    </row>
  </sheetData>
  <mergeCells count="8">
    <mergeCell ref="E113:H113"/>
    <mergeCell ref="I113:L113"/>
    <mergeCell ref="A9:L9"/>
    <mergeCell ref="A10:L10"/>
    <mergeCell ref="C102:E102"/>
    <mergeCell ref="I104:L104"/>
    <mergeCell ref="E105:H105"/>
    <mergeCell ref="I105:L105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9"/>
  <sheetViews>
    <sheetView view="pageBreakPreview" topLeftCell="B106" zoomScale="85" zoomScaleSheetLayoutView="85" workbookViewId="0">
      <selection activeCell="L88" sqref="L88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3" width="14" style="157" customWidth="1"/>
    <col min="14" max="14" width="19.85546875" style="157" customWidth="1"/>
    <col min="15" max="15" width="14" style="157" customWidth="1"/>
    <col min="16" max="16" width="13.7109375" style="1" bestFit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14042340.958333334</v>
      </c>
      <c r="M1" s="378"/>
      <c r="N1" s="470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5947498.708333333</v>
      </c>
      <c r="M2" s="379"/>
      <c r="N2" s="470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3044421</v>
      </c>
      <c r="M3" s="379"/>
      <c r="N3" s="470"/>
      <c r="O3" s="263"/>
    </row>
    <row r="4" spans="1:21" ht="20.25" customHeight="1" x14ac:dyDescent="0.25">
      <c r="B4" s="5"/>
      <c r="C4" s="5"/>
      <c r="D4" s="5"/>
      <c r="K4" s="129" t="s">
        <v>480</v>
      </c>
      <c r="L4" s="129">
        <v>52204174</v>
      </c>
      <c r="M4" s="379"/>
      <c r="N4" s="470"/>
      <c r="O4" s="263"/>
    </row>
    <row r="5" spans="1:21" ht="20.25" customHeight="1" x14ac:dyDescent="0.25">
      <c r="B5" s="5"/>
      <c r="C5" s="5"/>
      <c r="D5" s="5"/>
      <c r="K5" s="129" t="s">
        <v>481</v>
      </c>
      <c r="L5" s="287">
        <v>8</v>
      </c>
      <c r="M5" s="380"/>
      <c r="N5" s="470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55898244</v>
      </c>
      <c r="M6" s="381"/>
      <c r="N6" s="470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19340198.666666664</v>
      </c>
      <c r="M7" s="382"/>
      <c r="N7" s="263">
        <f>SUM(L1:L5)</f>
        <v>75238442.666666672</v>
      </c>
      <c r="O7" s="297"/>
      <c r="S7" s="163"/>
    </row>
    <row r="8" spans="1:21" ht="20.25" customHeight="1" x14ac:dyDescent="0.25">
      <c r="B8" s="5"/>
      <c r="C8" s="5"/>
      <c r="D8" s="5"/>
      <c r="N8" s="157">
        <f>J108</f>
        <v>75238442.666666657</v>
      </c>
      <c r="P8" s="159"/>
      <c r="Q8" s="159"/>
      <c r="R8" s="130" t="s">
        <v>426</v>
      </c>
      <c r="S8" s="193">
        <f>P12+Q12+R12+S12+T12</f>
        <v>75238442.666666672</v>
      </c>
    </row>
    <row r="9" spans="1:21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387"/>
      <c r="N9" s="345">
        <f>N12+O12</f>
        <v>75238442.666666657</v>
      </c>
      <c r="O9" s="387"/>
      <c r="P9" s="159"/>
      <c r="Q9" s="159"/>
      <c r="R9" s="130"/>
      <c r="S9" s="193">
        <f>S8-J108</f>
        <v>0</v>
      </c>
    </row>
    <row r="10" spans="1:21" ht="22.5" x14ac:dyDescent="0.25">
      <c r="A10" s="468" t="s">
        <v>521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387"/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/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1"/>
      <c r="N12" s="191">
        <f>SUM(N14:N108)</f>
        <v>19340198.666666664</v>
      </c>
      <c r="O12" s="191">
        <f t="shared" ref="O12:S12" si="0">SUM(O14:O108)</f>
        <v>55898244</v>
      </c>
      <c r="P12" s="191">
        <f t="shared" si="0"/>
        <v>14042340.958333334</v>
      </c>
      <c r="Q12" s="191">
        <f t="shared" si="0"/>
        <v>5947498.708333333</v>
      </c>
      <c r="R12" s="191">
        <f t="shared" si="0"/>
        <v>3044421</v>
      </c>
      <c r="S12" s="191">
        <f t="shared" si="0"/>
        <v>8</v>
      </c>
      <c r="T12" s="191">
        <f>SUM(T14:T108)</f>
        <v>52204174</v>
      </c>
      <c r="U12" s="345"/>
    </row>
    <row r="13" spans="1:21" s="3" customFormat="1" ht="34.5" customHeight="1" x14ac:dyDescent="0.25">
      <c r="A13" s="2"/>
      <c r="B13" s="30" t="s">
        <v>28</v>
      </c>
      <c r="C13" s="451" t="s">
        <v>502</v>
      </c>
      <c r="D13" s="469"/>
      <c r="E13" s="452"/>
      <c r="F13" s="329">
        <f>SUM(F14:F95)</f>
        <v>644342179</v>
      </c>
      <c r="G13" s="329">
        <f>SUM(G14:G95)</f>
        <v>292454417.70833331</v>
      </c>
      <c r="H13" s="329">
        <f t="shared" ref="H13" si="1">SUM(H14:H95)</f>
        <v>351887761.29166669</v>
      </c>
      <c r="I13" s="329"/>
      <c r="J13" s="329">
        <f>SUM(J14:J95)</f>
        <v>19989839.666666664</v>
      </c>
      <c r="K13" s="329"/>
      <c r="L13" s="383"/>
      <c r="M13" s="383">
        <f>SUM(M14:M108)</f>
        <v>13392699.958333334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28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348">
        <v>4078274</v>
      </c>
      <c r="H14" s="169">
        <f t="shared" ref="H14:H77" si="2">F14-G14</f>
        <v>3648998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64" si="3">J14</f>
        <v>214646</v>
      </c>
      <c r="O14" s="264"/>
      <c r="P14" s="198">
        <f t="shared" ref="P14:P29" si="4">J14</f>
        <v>214646</v>
      </c>
      <c r="Q14" s="185"/>
      <c r="R14" s="185"/>
    </row>
    <row r="15" spans="1:21" s="29" customFormat="1" ht="27.75" customHeight="1" x14ac:dyDescent="0.25">
      <c r="A15" s="28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49">
        <v>7916673</v>
      </c>
      <c r="H15" s="171">
        <f t="shared" si="2"/>
        <v>7083327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3"/>
        <v>416667</v>
      </c>
      <c r="O15" s="264"/>
      <c r="P15" s="198">
        <f t="shared" si="4"/>
        <v>416667</v>
      </c>
      <c r="Q15" s="185"/>
      <c r="R15" s="185"/>
    </row>
    <row r="16" spans="1:21" s="29" customFormat="1" ht="27.75" customHeight="1" x14ac:dyDescent="0.25">
      <c r="A16" s="28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49">
        <v>5997483</v>
      </c>
      <c r="H16" s="171">
        <f t="shared" si="2"/>
        <v>5366153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3"/>
        <v>315657</v>
      </c>
      <c r="O16" s="264"/>
      <c r="P16" s="198">
        <f t="shared" si="4"/>
        <v>315657</v>
      </c>
      <c r="Q16" s="185"/>
      <c r="R16" s="185"/>
    </row>
    <row r="17" spans="1:18" s="29" customFormat="1" ht="27.75" customHeight="1" x14ac:dyDescent="0.25">
      <c r="A17" s="28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49">
        <v>3694436</v>
      </c>
      <c r="H17" s="171">
        <f t="shared" si="2"/>
        <v>3305564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3"/>
        <v>194444</v>
      </c>
      <c r="O17" s="264"/>
      <c r="P17" s="198">
        <f t="shared" si="4"/>
        <v>194444</v>
      </c>
      <c r="Q17" s="185"/>
      <c r="R17" s="185"/>
    </row>
    <row r="18" spans="1:18" s="29" customFormat="1" ht="27.75" customHeight="1" x14ac:dyDescent="0.25">
      <c r="A18" s="28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49">
        <v>3166673</v>
      </c>
      <c r="H18" s="171">
        <f t="shared" si="2"/>
        <v>2833327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3"/>
        <v>166667</v>
      </c>
      <c r="O18" s="264"/>
      <c r="P18" s="198">
        <f t="shared" si="4"/>
        <v>166667</v>
      </c>
      <c r="Q18" s="185"/>
      <c r="R18" s="185"/>
    </row>
    <row r="19" spans="1:18" s="29" customFormat="1" ht="27.75" customHeight="1" x14ac:dyDescent="0.25">
      <c r="A19" s="28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49">
        <v>3838380</v>
      </c>
      <c r="H19" s="171">
        <f t="shared" si="2"/>
        <v>3434347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3"/>
        <v>202020</v>
      </c>
      <c r="O19" s="264"/>
      <c r="P19" s="198">
        <f t="shared" si="4"/>
        <v>202020</v>
      </c>
      <c r="Q19" s="185"/>
      <c r="R19" s="185"/>
    </row>
    <row r="20" spans="1:18" s="29" customFormat="1" ht="27.75" customHeight="1" x14ac:dyDescent="0.25">
      <c r="A20" s="28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49">
        <v>4313380</v>
      </c>
      <c r="H20" s="171">
        <f t="shared" si="2"/>
        <v>3859347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3"/>
        <v>227020</v>
      </c>
      <c r="O20" s="264"/>
      <c r="P20" s="198">
        <f t="shared" si="4"/>
        <v>227020</v>
      </c>
      <c r="Q20" s="185"/>
      <c r="R20" s="185"/>
    </row>
    <row r="21" spans="1:18" s="29" customFormat="1" ht="27.75" customHeight="1" x14ac:dyDescent="0.25">
      <c r="A21" s="28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49">
        <v>1247483</v>
      </c>
      <c r="H21" s="171">
        <f t="shared" si="2"/>
        <v>1116153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3"/>
        <v>65657</v>
      </c>
      <c r="O21" s="264"/>
      <c r="P21" s="198">
        <f t="shared" si="4"/>
        <v>65657</v>
      </c>
      <c r="Q21" s="185"/>
      <c r="R21" s="185"/>
    </row>
    <row r="22" spans="1:18" s="29" customFormat="1" ht="27.75" customHeight="1" x14ac:dyDescent="0.25">
      <c r="A22" s="28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49">
        <v>13458270</v>
      </c>
      <c r="H22" s="171">
        <f t="shared" si="2"/>
        <v>12041730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3"/>
        <v>708330</v>
      </c>
      <c r="O22" s="264"/>
      <c r="P22" s="198">
        <f t="shared" si="4"/>
        <v>708330</v>
      </c>
      <c r="Q22" s="185"/>
      <c r="R22" s="185"/>
    </row>
    <row r="23" spans="1:18" s="29" customFormat="1" ht="27.75" customHeight="1" x14ac:dyDescent="0.25">
      <c r="A23" s="28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49">
        <v>1477782</v>
      </c>
      <c r="H23" s="171">
        <f t="shared" si="2"/>
        <v>1322218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3"/>
        <v>77778</v>
      </c>
      <c r="O23" s="264"/>
      <c r="P23" s="198">
        <f t="shared" si="4"/>
        <v>77778</v>
      </c>
      <c r="Q23" s="185"/>
      <c r="R23" s="185"/>
    </row>
    <row r="24" spans="1:18" s="29" customFormat="1" ht="27.75" customHeight="1" x14ac:dyDescent="0.25">
      <c r="A24" s="28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49">
        <v>7125000</v>
      </c>
      <c r="H24" s="171">
        <f t="shared" si="2"/>
        <v>6375000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3"/>
        <v>375000</v>
      </c>
      <c r="O24" s="264"/>
      <c r="P24" s="198">
        <f t="shared" si="4"/>
        <v>375000</v>
      </c>
      <c r="Q24" s="185"/>
      <c r="R24" s="185"/>
    </row>
    <row r="25" spans="1:18" s="29" customFormat="1" ht="27.75" customHeight="1" x14ac:dyDescent="0.25">
      <c r="A25" s="28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49">
        <v>2902782</v>
      </c>
      <c r="H25" s="171">
        <f t="shared" si="2"/>
        <v>2597218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3"/>
        <v>152778</v>
      </c>
      <c r="O25" s="264"/>
      <c r="P25" s="198">
        <f t="shared" si="4"/>
        <v>152778</v>
      </c>
      <c r="Q25" s="185"/>
      <c r="R25" s="185"/>
    </row>
    <row r="26" spans="1:18" s="29" customFormat="1" ht="27.75" customHeight="1" x14ac:dyDescent="0.25">
      <c r="A26" s="28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49">
        <v>3641673</v>
      </c>
      <c r="H26" s="171">
        <f t="shared" si="2"/>
        <v>958327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3"/>
        <v>191667</v>
      </c>
      <c r="O26" s="264"/>
      <c r="P26" s="198">
        <f t="shared" si="4"/>
        <v>191667</v>
      </c>
      <c r="Q26" s="185"/>
      <c r="R26" s="185"/>
    </row>
    <row r="27" spans="1:18" s="29" customFormat="1" ht="27.75" customHeight="1" x14ac:dyDescent="0.25">
      <c r="A27" s="28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49">
        <v>1477782</v>
      </c>
      <c r="H27" s="171">
        <f t="shared" si="2"/>
        <v>1322218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3"/>
        <v>77778</v>
      </c>
      <c r="O27" s="264"/>
      <c r="P27" s="198">
        <f t="shared" si="4"/>
        <v>77778</v>
      </c>
      <c r="Q27" s="185"/>
      <c r="R27" s="185"/>
    </row>
    <row r="28" spans="1:18" s="29" customFormat="1" ht="27.75" customHeight="1" x14ac:dyDescent="0.25">
      <c r="A28" s="28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49">
        <v>1257078</v>
      </c>
      <c r="H28" s="171">
        <f t="shared" si="2"/>
        <v>1124740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3"/>
        <v>66162</v>
      </c>
      <c r="O28" s="264"/>
      <c r="P28" s="198">
        <f t="shared" si="4"/>
        <v>66162</v>
      </c>
      <c r="Q28" s="185"/>
      <c r="R28" s="185"/>
    </row>
    <row r="29" spans="1:18" s="29" customFormat="1" ht="27.75" customHeight="1" x14ac:dyDescent="0.25">
      <c r="A29" s="28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49">
        <v>4893944</v>
      </c>
      <c r="H29" s="171">
        <f t="shared" si="2"/>
        <v>4378783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3"/>
        <v>257576</v>
      </c>
      <c r="O29" s="264"/>
      <c r="P29" s="198">
        <f t="shared" si="4"/>
        <v>257576</v>
      </c>
      <c r="Q29" s="185"/>
      <c r="R29" s="185"/>
    </row>
    <row r="30" spans="1:18" s="29" customFormat="1" ht="27.75" customHeight="1" x14ac:dyDescent="0.25">
      <c r="A30" s="28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49">
        <v>3497729</v>
      </c>
      <c r="H30" s="171">
        <f t="shared" si="2"/>
        <v>3129544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3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28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49">
        <v>2151902</v>
      </c>
      <c r="H31" s="171">
        <f t="shared" si="2"/>
        <v>566280</v>
      </c>
      <c r="I31" s="272">
        <v>24</v>
      </c>
      <c r="J31" s="273">
        <v>113258</v>
      </c>
      <c r="K31" s="274">
        <v>6423</v>
      </c>
      <c r="L31" s="143"/>
      <c r="M31" s="264"/>
      <c r="N31" s="264">
        <f t="shared" si="3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28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49">
        <v>7220969</v>
      </c>
      <c r="H32" s="171">
        <f t="shared" si="2"/>
        <v>6460849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3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28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49">
        <v>3958327</v>
      </c>
      <c r="H33" s="171">
        <f t="shared" si="2"/>
        <v>3541673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3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28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49">
        <v>5877517</v>
      </c>
      <c r="H34" s="171">
        <f t="shared" si="2"/>
        <v>5258847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3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28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49">
        <v>2782835</v>
      </c>
      <c r="H35" s="171">
        <f t="shared" si="2"/>
        <v>2489892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3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28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49">
        <v>2151902</v>
      </c>
      <c r="H36" s="171">
        <f t="shared" si="2"/>
        <v>566280</v>
      </c>
      <c r="I36" s="272">
        <v>24</v>
      </c>
      <c r="J36" s="273">
        <v>113258</v>
      </c>
      <c r="K36" s="274">
        <v>6423</v>
      </c>
      <c r="L36" s="143"/>
      <c r="M36" s="264"/>
      <c r="N36" s="264">
        <f t="shared" si="3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28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49">
        <v>7196972</v>
      </c>
      <c r="H37" s="171">
        <f t="shared" si="2"/>
        <v>6439392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3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28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49">
        <v>1000388</v>
      </c>
      <c r="H38" s="171">
        <f t="shared" si="2"/>
        <v>263248</v>
      </c>
      <c r="I38" s="272">
        <v>24</v>
      </c>
      <c r="J38" s="273">
        <v>52652</v>
      </c>
      <c r="K38" s="274">
        <v>6423</v>
      </c>
      <c r="L38" s="274"/>
      <c r="M38" s="275"/>
      <c r="N38" s="264">
        <f t="shared" si="3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28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49">
        <v>12234138</v>
      </c>
      <c r="H39" s="171">
        <f t="shared" si="2"/>
        <v>3219498</v>
      </c>
      <c r="I39" s="272">
        <v>24</v>
      </c>
      <c r="J39" s="273">
        <v>643902</v>
      </c>
      <c r="K39" s="274">
        <v>6423</v>
      </c>
      <c r="L39" s="274"/>
      <c r="M39" s="275"/>
      <c r="N39" s="264">
        <f t="shared" si="3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28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49">
        <v>2727659</v>
      </c>
      <c r="H40" s="171">
        <f t="shared" si="2"/>
        <v>717796</v>
      </c>
      <c r="I40" s="272">
        <v>24</v>
      </c>
      <c r="J40" s="273">
        <v>143561</v>
      </c>
      <c r="K40" s="274">
        <v>6423</v>
      </c>
      <c r="L40" s="274"/>
      <c r="M40" s="275"/>
      <c r="N40" s="264">
        <f t="shared" si="3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28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49">
        <v>8746232</v>
      </c>
      <c r="H41" s="171">
        <f t="shared" si="2"/>
        <v>7825586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3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28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49">
        <v>15688680</v>
      </c>
      <c r="H42" s="171">
        <f t="shared" si="2"/>
        <v>4128593</v>
      </c>
      <c r="I42" s="280">
        <v>24</v>
      </c>
      <c r="J42" s="281">
        <v>825720</v>
      </c>
      <c r="K42" s="274">
        <v>6423</v>
      </c>
      <c r="L42" s="143"/>
      <c r="M42" s="264"/>
      <c r="N42" s="264">
        <f t="shared" si="3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28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49">
        <v>4745193</v>
      </c>
      <c r="H43" s="171">
        <f t="shared" si="2"/>
        <v>4245716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3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28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49">
        <v>5743187</v>
      </c>
      <c r="H44" s="171">
        <f t="shared" si="2"/>
        <v>5138631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3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18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49">
        <v>3424986</v>
      </c>
      <c r="H45" s="171">
        <f t="shared" si="2"/>
        <v>3425014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3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18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49">
        <v>2949488</v>
      </c>
      <c r="H46" s="171">
        <f t="shared" si="2"/>
        <v>3686875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3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18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49">
        <v>2466672</v>
      </c>
      <c r="H47" s="171">
        <f t="shared" si="2"/>
        <v>3083328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3"/>
        <v>154167</v>
      </c>
      <c r="O47" s="264"/>
      <c r="Q47" s="198">
        <f>J47</f>
        <v>154167</v>
      </c>
    </row>
    <row r="48" spans="1:18" s="16" customFormat="1" ht="27.75" customHeight="1" x14ac:dyDescent="0.25">
      <c r="A48" s="19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49">
        <v>11777776</v>
      </c>
      <c r="H48" s="171">
        <f t="shared" si="2"/>
        <v>14722224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3"/>
        <v>736111</v>
      </c>
      <c r="O48" s="264"/>
      <c r="P48" s="195">
        <f>J48</f>
        <v>736111</v>
      </c>
    </row>
    <row r="49" spans="1:17" s="16" customFormat="1" ht="27.75" customHeight="1" x14ac:dyDescent="0.25">
      <c r="A49" s="19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49">
        <v>2553030</v>
      </c>
      <c r="H49" s="171">
        <f t="shared" si="2"/>
        <v>3574243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3"/>
        <v>170202</v>
      </c>
      <c r="O49" s="264"/>
      <c r="P49" s="195">
        <f>J49</f>
        <v>170202</v>
      </c>
    </row>
    <row r="50" spans="1:17" s="6" customFormat="1" ht="27.75" customHeight="1" x14ac:dyDescent="0.25">
      <c r="A50" s="18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49">
        <v>2651520</v>
      </c>
      <c r="H50" s="171">
        <f t="shared" si="2"/>
        <v>3712116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3"/>
        <v>176768</v>
      </c>
      <c r="O50" s="264"/>
      <c r="Q50" s="195">
        <f>J50</f>
        <v>176768</v>
      </c>
    </row>
    <row r="51" spans="1:17" s="6" customFormat="1" ht="27.75" customHeight="1" x14ac:dyDescent="0.25">
      <c r="A51" s="18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49">
        <v>4147725</v>
      </c>
      <c r="H51" s="171">
        <f t="shared" si="2"/>
        <v>2488639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3"/>
        <v>276515</v>
      </c>
      <c r="O51" s="264"/>
      <c r="Q51" s="195">
        <f>J51</f>
        <v>276515</v>
      </c>
    </row>
    <row r="52" spans="1:17" s="6" customFormat="1" ht="27.75" customHeight="1" x14ac:dyDescent="0.25">
      <c r="A52" s="18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49">
        <v>7750005</v>
      </c>
      <c r="H52" s="171">
        <f t="shared" si="2"/>
        <v>10849995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3"/>
        <v>516667</v>
      </c>
      <c r="O52" s="264"/>
      <c r="P52" s="195">
        <f t="shared" ref="P52:P68" si="5">J52</f>
        <v>516667</v>
      </c>
    </row>
    <row r="53" spans="1:17" s="16" customFormat="1" ht="27.75" customHeight="1" x14ac:dyDescent="0.25">
      <c r="A53" s="19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49">
        <v>12906152</v>
      </c>
      <c r="H53" s="171">
        <f t="shared" si="2"/>
        <v>20281118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3"/>
        <v>921868</v>
      </c>
      <c r="O53" s="264"/>
      <c r="P53" s="195">
        <f t="shared" si="5"/>
        <v>921868</v>
      </c>
    </row>
    <row r="54" spans="1:17" s="6" customFormat="1" ht="27.75" customHeight="1" x14ac:dyDescent="0.25">
      <c r="A54" s="18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49">
        <v>758329</v>
      </c>
      <c r="H54" s="171">
        <f t="shared" si="2"/>
        <v>641671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3"/>
        <v>58333</v>
      </c>
      <c r="O54" s="264"/>
      <c r="P54" s="195">
        <f t="shared" si="5"/>
        <v>58333</v>
      </c>
    </row>
    <row r="55" spans="1:17" s="6" customFormat="1" ht="27.75" customHeight="1" x14ac:dyDescent="0.25">
      <c r="A55" s="18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49">
        <v>5597228</v>
      </c>
      <c r="H55" s="171">
        <f t="shared" si="2"/>
        <v>9902772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3"/>
        <v>430556</v>
      </c>
      <c r="O55" s="264"/>
      <c r="P55" s="195">
        <f t="shared" si="5"/>
        <v>430556</v>
      </c>
    </row>
    <row r="56" spans="1:17" s="16" customFormat="1" ht="27.75" customHeight="1" x14ac:dyDescent="0.25">
      <c r="A56" s="19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49">
        <v>1191671</v>
      </c>
      <c r="H56" s="171">
        <f t="shared" si="2"/>
        <v>1008329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3"/>
        <v>91667</v>
      </c>
      <c r="O56" s="264"/>
      <c r="P56" s="195">
        <f t="shared" si="5"/>
        <v>91667</v>
      </c>
    </row>
    <row r="57" spans="1:17" s="6" customFormat="1" ht="27.75" customHeight="1" x14ac:dyDescent="0.25">
      <c r="A57" s="18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49">
        <v>3575000</v>
      </c>
      <c r="H57" s="171">
        <f t="shared" si="2"/>
        <v>6325000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3"/>
        <v>275000</v>
      </c>
      <c r="O57" s="264"/>
      <c r="P57" s="195">
        <f t="shared" si="5"/>
        <v>275000</v>
      </c>
    </row>
    <row r="58" spans="1:17" s="16" customFormat="1" ht="27.75" customHeight="1" x14ac:dyDescent="0.25">
      <c r="A58" s="19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49">
        <v>2347228</v>
      </c>
      <c r="H58" s="171">
        <f t="shared" si="2"/>
        <v>4152772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3"/>
        <v>180556</v>
      </c>
      <c r="O58" s="264"/>
      <c r="P58" s="195">
        <f t="shared" si="5"/>
        <v>180556</v>
      </c>
    </row>
    <row r="59" spans="1:17" s="6" customFormat="1" ht="27.75" customHeight="1" x14ac:dyDescent="0.25">
      <c r="A59" s="18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49">
        <v>2166671</v>
      </c>
      <c r="H59" s="171">
        <f t="shared" si="2"/>
        <v>1833329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3"/>
        <v>166667</v>
      </c>
      <c r="O59" s="264"/>
      <c r="P59" s="195">
        <f t="shared" si="5"/>
        <v>166667</v>
      </c>
    </row>
    <row r="60" spans="1:17" s="6" customFormat="1" ht="27.75" customHeight="1" x14ac:dyDescent="0.25">
      <c r="A60" s="18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49">
        <v>2961114</v>
      </c>
      <c r="H60" s="171">
        <f t="shared" si="2"/>
        <v>5238886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3"/>
        <v>227778</v>
      </c>
      <c r="O60" s="264"/>
      <c r="P60" s="195">
        <f t="shared" si="5"/>
        <v>227778</v>
      </c>
    </row>
    <row r="61" spans="1:17" s="6" customFormat="1" ht="27.75" customHeight="1" x14ac:dyDescent="0.25">
      <c r="A61" s="18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49">
        <v>5344443</v>
      </c>
      <c r="H61" s="171">
        <f t="shared" si="2"/>
        <v>9455557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3"/>
        <v>411111</v>
      </c>
      <c r="O61" s="264"/>
      <c r="P61" s="195">
        <f t="shared" si="5"/>
        <v>411111</v>
      </c>
    </row>
    <row r="62" spans="1:17" s="6" customFormat="1" ht="27.75" customHeight="1" x14ac:dyDescent="0.25">
      <c r="A62" s="18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49">
        <v>2888886</v>
      </c>
      <c r="H62" s="171">
        <f t="shared" si="2"/>
        <v>5111114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3"/>
        <v>222222</v>
      </c>
      <c r="O62" s="264"/>
      <c r="P62" s="195">
        <f t="shared" si="5"/>
        <v>222222</v>
      </c>
    </row>
    <row r="63" spans="1:17" s="6" customFormat="1" ht="27.75" customHeight="1" x14ac:dyDescent="0.25">
      <c r="A63" s="18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49">
        <v>2744443</v>
      </c>
      <c r="H63" s="171">
        <f t="shared" si="2"/>
        <v>4855557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3"/>
        <v>211111</v>
      </c>
      <c r="O63" s="264"/>
      <c r="P63" s="195">
        <f t="shared" si="5"/>
        <v>211111</v>
      </c>
    </row>
    <row r="64" spans="1:17" s="6" customFormat="1" ht="27.75" customHeight="1" x14ac:dyDescent="0.25">
      <c r="A64" s="18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49">
        <v>2383329</v>
      </c>
      <c r="H64" s="171">
        <f t="shared" si="2"/>
        <v>2016671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3"/>
        <v>183333</v>
      </c>
      <c r="O64" s="264"/>
      <c r="P64" s="195">
        <f t="shared" si="5"/>
        <v>183333</v>
      </c>
    </row>
    <row r="65" spans="1:17" s="260" customFormat="1" ht="27.75" customHeight="1" x14ac:dyDescent="0.25">
      <c r="A65" s="259"/>
      <c r="B65" s="137" t="s">
        <v>202</v>
      </c>
      <c r="C65" s="331">
        <v>42551</v>
      </c>
      <c r="D65" s="332" t="s">
        <v>421</v>
      </c>
      <c r="E65" s="333" t="s">
        <v>399</v>
      </c>
      <c r="F65" s="334">
        <v>1000000</v>
      </c>
      <c r="G65" s="334">
        <f>999996+4</f>
        <v>1000000</v>
      </c>
      <c r="H65" s="293">
        <f t="shared" si="2"/>
        <v>0</v>
      </c>
      <c r="I65" s="335">
        <v>12</v>
      </c>
      <c r="J65" s="293">
        <v>4</v>
      </c>
      <c r="K65" s="143">
        <v>6273</v>
      </c>
      <c r="L65" s="143"/>
      <c r="M65" s="264"/>
      <c r="N65" s="264"/>
      <c r="O65" s="264">
        <f>J65</f>
        <v>4</v>
      </c>
      <c r="P65" s="261">
        <f t="shared" si="5"/>
        <v>4</v>
      </c>
    </row>
    <row r="66" spans="1:17" s="16" customFormat="1" ht="27.75" customHeight="1" x14ac:dyDescent="0.25">
      <c r="A66" s="19"/>
      <c r="B66" s="137" t="s">
        <v>203</v>
      </c>
      <c r="C66" s="177">
        <v>42551</v>
      </c>
      <c r="D66" s="22" t="s">
        <v>422</v>
      </c>
      <c r="E66" s="211" t="s">
        <v>400</v>
      </c>
      <c r="F66" s="178">
        <v>18800000</v>
      </c>
      <c r="G66" s="349">
        <v>6788886</v>
      </c>
      <c r="H66" s="179">
        <f t="shared" si="2"/>
        <v>12011114</v>
      </c>
      <c r="I66" s="182">
        <v>36</v>
      </c>
      <c r="J66" s="179">
        <v>522222</v>
      </c>
      <c r="K66" s="156">
        <v>6273</v>
      </c>
      <c r="L66" s="156"/>
      <c r="M66" s="265">
        <v>522222</v>
      </c>
      <c r="N66" s="265">
        <f t="shared" ref="N66:N72" si="6">J66</f>
        <v>522222</v>
      </c>
      <c r="O66" s="265"/>
      <c r="P66" s="183">
        <f t="shared" si="5"/>
        <v>522222</v>
      </c>
    </row>
    <row r="67" spans="1:17" s="16" customFormat="1" ht="27.75" customHeight="1" x14ac:dyDescent="0.25">
      <c r="A67" s="19"/>
      <c r="B67" s="137" t="s">
        <v>204</v>
      </c>
      <c r="C67" s="177">
        <v>42551</v>
      </c>
      <c r="D67" s="22" t="s">
        <v>423</v>
      </c>
      <c r="E67" s="211" t="s">
        <v>401</v>
      </c>
      <c r="F67" s="178">
        <v>23600000</v>
      </c>
      <c r="G67" s="349">
        <v>8522228</v>
      </c>
      <c r="H67" s="179">
        <f t="shared" si="2"/>
        <v>15077772</v>
      </c>
      <c r="I67" s="182">
        <v>36</v>
      </c>
      <c r="J67" s="179">
        <v>655556</v>
      </c>
      <c r="K67" s="156">
        <v>6273</v>
      </c>
      <c r="L67" s="156"/>
      <c r="M67" s="265">
        <v>655556</v>
      </c>
      <c r="N67" s="265">
        <f t="shared" si="6"/>
        <v>655556</v>
      </c>
      <c r="O67" s="265"/>
      <c r="P67" s="183">
        <f t="shared" si="5"/>
        <v>655556</v>
      </c>
    </row>
    <row r="68" spans="1:17" s="260" customFormat="1" ht="27.75" customHeight="1" x14ac:dyDescent="0.25">
      <c r="A68" s="259"/>
      <c r="B68" s="137" t="s">
        <v>205</v>
      </c>
      <c r="C68" s="176">
        <v>42551</v>
      </c>
      <c r="D68" s="135" t="s">
        <v>429</v>
      </c>
      <c r="E68" s="160" t="s">
        <v>403</v>
      </c>
      <c r="F68" s="170">
        <v>4800000</v>
      </c>
      <c r="G68" s="349">
        <v>2600000</v>
      </c>
      <c r="H68" s="171">
        <f t="shared" si="2"/>
        <v>2200000</v>
      </c>
      <c r="I68" s="182">
        <v>24</v>
      </c>
      <c r="J68" s="179">
        <v>200000</v>
      </c>
      <c r="K68" s="156">
        <v>6273</v>
      </c>
      <c r="L68" s="143"/>
      <c r="M68" s="264">
        <v>200000</v>
      </c>
      <c r="N68" s="264">
        <f t="shared" si="6"/>
        <v>200000</v>
      </c>
      <c r="O68" s="264"/>
      <c r="P68" s="261">
        <f t="shared" si="5"/>
        <v>200000</v>
      </c>
    </row>
    <row r="69" spans="1:17" s="260" customFormat="1" ht="27.75" customHeight="1" x14ac:dyDescent="0.25">
      <c r="A69" s="259"/>
      <c r="B69" s="137" t="s">
        <v>206</v>
      </c>
      <c r="C69" s="176">
        <v>42613</v>
      </c>
      <c r="D69" s="135" t="s">
        <v>431</v>
      </c>
      <c r="E69" s="160" t="s">
        <v>333</v>
      </c>
      <c r="F69" s="170">
        <v>5324000</v>
      </c>
      <c r="G69" s="349">
        <v>1626779</v>
      </c>
      <c r="H69" s="171">
        <f t="shared" si="2"/>
        <v>3697221</v>
      </c>
      <c r="I69" s="272">
        <v>36</v>
      </c>
      <c r="J69" s="273">
        <v>147889</v>
      </c>
      <c r="K69" s="274">
        <v>6423</v>
      </c>
      <c r="L69" s="144"/>
      <c r="M69" s="266"/>
      <c r="N69" s="266">
        <f t="shared" si="6"/>
        <v>147889</v>
      </c>
      <c r="O69" s="266"/>
      <c r="Q69" s="261">
        <f>J69</f>
        <v>147889</v>
      </c>
    </row>
    <row r="70" spans="1:17" s="260" customFormat="1" ht="27.75" customHeight="1" x14ac:dyDescent="0.25">
      <c r="A70" s="259"/>
      <c r="B70" s="137" t="s">
        <v>207</v>
      </c>
      <c r="C70" s="176">
        <v>42613</v>
      </c>
      <c r="D70" s="135" t="s">
        <v>428</v>
      </c>
      <c r="E70" s="160" t="s">
        <v>404</v>
      </c>
      <c r="F70" s="170">
        <v>8172727</v>
      </c>
      <c r="G70" s="349">
        <v>2497220</v>
      </c>
      <c r="H70" s="171">
        <f t="shared" si="2"/>
        <v>5675507</v>
      </c>
      <c r="I70" s="272">
        <v>36</v>
      </c>
      <c r="J70" s="273">
        <v>227020</v>
      </c>
      <c r="K70" s="274">
        <v>6423</v>
      </c>
      <c r="L70" s="144"/>
      <c r="M70" s="266"/>
      <c r="N70" s="266">
        <f t="shared" si="6"/>
        <v>227020</v>
      </c>
      <c r="O70" s="266"/>
      <c r="Q70" s="261">
        <f>J70</f>
        <v>227020</v>
      </c>
    </row>
    <row r="71" spans="1:17" s="260" customFormat="1" ht="27.75" customHeight="1" x14ac:dyDescent="0.25">
      <c r="A71" s="259"/>
      <c r="B71" s="137" t="s">
        <v>208</v>
      </c>
      <c r="C71" s="176">
        <v>42643</v>
      </c>
      <c r="D71" s="135" t="s">
        <v>427</v>
      </c>
      <c r="E71" s="160" t="s">
        <v>405</v>
      </c>
      <c r="F71" s="170">
        <v>10772727</v>
      </c>
      <c r="G71" s="349">
        <v>2992420</v>
      </c>
      <c r="H71" s="171">
        <f t="shared" si="2"/>
        <v>7780307</v>
      </c>
      <c r="I71" s="272">
        <v>36</v>
      </c>
      <c r="J71" s="273">
        <v>299242</v>
      </c>
      <c r="K71" s="274">
        <v>6423</v>
      </c>
      <c r="L71" s="144"/>
      <c r="M71" s="266"/>
      <c r="N71" s="266">
        <f t="shared" si="6"/>
        <v>299242</v>
      </c>
      <c r="O71" s="266"/>
      <c r="Q71" s="261">
        <f>J71</f>
        <v>299242</v>
      </c>
    </row>
    <row r="72" spans="1:17" s="260" customFormat="1" ht="27.75" customHeight="1" x14ac:dyDescent="0.25">
      <c r="A72" s="259"/>
      <c r="B72" s="137" t="s">
        <v>209</v>
      </c>
      <c r="C72" s="176">
        <v>42643</v>
      </c>
      <c r="D72" s="135" t="s">
        <v>363</v>
      </c>
      <c r="E72" s="160" t="s">
        <v>372</v>
      </c>
      <c r="F72" s="170">
        <v>1090909</v>
      </c>
      <c r="G72" s="349">
        <v>303030</v>
      </c>
      <c r="H72" s="171">
        <f t="shared" si="2"/>
        <v>787879</v>
      </c>
      <c r="I72" s="272">
        <v>36</v>
      </c>
      <c r="J72" s="273">
        <v>30303</v>
      </c>
      <c r="K72" s="274">
        <v>6423</v>
      </c>
      <c r="L72" s="144"/>
      <c r="M72" s="266"/>
      <c r="N72" s="266">
        <f t="shared" si="6"/>
        <v>30303</v>
      </c>
      <c r="O72" s="266"/>
      <c r="Q72" s="261">
        <f>J72</f>
        <v>30303</v>
      </c>
    </row>
    <row r="73" spans="1:17" s="260" customFormat="1" ht="27.75" customHeight="1" x14ac:dyDescent="0.25">
      <c r="A73" s="259"/>
      <c r="B73" s="137" t="s">
        <v>210</v>
      </c>
      <c r="C73" s="176">
        <v>42643</v>
      </c>
      <c r="D73" s="135" t="s">
        <v>364</v>
      </c>
      <c r="E73" s="160" t="s">
        <v>371</v>
      </c>
      <c r="F73" s="170">
        <v>1181818</v>
      </c>
      <c r="G73" s="349">
        <v>944850</v>
      </c>
      <c r="H73" s="171">
        <f t="shared" si="2"/>
        <v>236968</v>
      </c>
      <c r="I73" s="144">
        <v>12</v>
      </c>
      <c r="J73" s="171">
        <v>94485</v>
      </c>
      <c r="K73" s="143">
        <v>6273</v>
      </c>
      <c r="L73" s="143"/>
      <c r="M73" s="264"/>
      <c r="N73" s="264"/>
      <c r="O73" s="264">
        <f>J73</f>
        <v>94485</v>
      </c>
      <c r="P73" s="71">
        <f t="shared" ref="P73:P81" si="7">J73</f>
        <v>94485</v>
      </c>
    </row>
    <row r="74" spans="1:17" s="260" customFormat="1" ht="27.75" customHeight="1" x14ac:dyDescent="0.25">
      <c r="A74" s="259"/>
      <c r="B74" s="137" t="s">
        <v>211</v>
      </c>
      <c r="C74" s="176">
        <v>42643</v>
      </c>
      <c r="D74" s="135" t="s">
        <v>366</v>
      </c>
      <c r="E74" s="160" t="s">
        <v>365</v>
      </c>
      <c r="F74" s="170">
        <v>681818</v>
      </c>
      <c r="G74" s="349">
        <v>568180</v>
      </c>
      <c r="H74" s="171">
        <f t="shared" si="2"/>
        <v>113638</v>
      </c>
      <c r="I74" s="144">
        <v>12</v>
      </c>
      <c r="J74" s="171">
        <v>56818</v>
      </c>
      <c r="K74" s="143">
        <v>6273</v>
      </c>
      <c r="L74" s="143"/>
      <c r="M74" s="264"/>
      <c r="N74" s="264"/>
      <c r="O74" s="264">
        <f>J74</f>
        <v>56818</v>
      </c>
      <c r="P74" s="71">
        <f t="shared" si="7"/>
        <v>56818</v>
      </c>
    </row>
    <row r="75" spans="1:17" s="16" customFormat="1" ht="27.75" customHeight="1" x14ac:dyDescent="0.25">
      <c r="A75" s="19"/>
      <c r="B75" s="137" t="s">
        <v>212</v>
      </c>
      <c r="C75" s="177">
        <v>42643</v>
      </c>
      <c r="D75" s="22" t="s">
        <v>368</v>
      </c>
      <c r="E75" s="211" t="s">
        <v>369</v>
      </c>
      <c r="F75" s="178">
        <v>6600000</v>
      </c>
      <c r="G75" s="349">
        <v>2750000</v>
      </c>
      <c r="H75" s="179">
        <f t="shared" si="2"/>
        <v>3850000</v>
      </c>
      <c r="I75" s="182">
        <v>24</v>
      </c>
      <c r="J75" s="179">
        <v>275000</v>
      </c>
      <c r="K75" s="156">
        <v>6273</v>
      </c>
      <c r="L75" s="156"/>
      <c r="M75" s="265">
        <v>275000</v>
      </c>
      <c r="N75" s="265">
        <f>J75</f>
        <v>275000</v>
      </c>
      <c r="O75" s="265"/>
      <c r="P75" s="184">
        <f t="shared" si="7"/>
        <v>275000</v>
      </c>
    </row>
    <row r="76" spans="1:17" s="260" customFormat="1" ht="27.75" customHeight="1" x14ac:dyDescent="0.25">
      <c r="A76" s="259"/>
      <c r="B76" s="137" t="s">
        <v>213</v>
      </c>
      <c r="C76" s="176">
        <v>42643</v>
      </c>
      <c r="D76" s="135" t="s">
        <v>367</v>
      </c>
      <c r="E76" s="160" t="s">
        <v>370</v>
      </c>
      <c r="F76" s="170">
        <v>780000</v>
      </c>
      <c r="G76" s="349">
        <v>650000</v>
      </c>
      <c r="H76" s="171">
        <f t="shared" si="2"/>
        <v>130000</v>
      </c>
      <c r="I76" s="144">
        <v>12</v>
      </c>
      <c r="J76" s="171">
        <v>65000</v>
      </c>
      <c r="K76" s="143">
        <v>6273</v>
      </c>
      <c r="L76" s="143"/>
      <c r="M76" s="264"/>
      <c r="N76" s="264"/>
      <c r="O76" s="264">
        <f>J76</f>
        <v>65000</v>
      </c>
      <c r="P76" s="71">
        <f t="shared" si="7"/>
        <v>65000</v>
      </c>
    </row>
    <row r="77" spans="1:17" s="260" customFormat="1" ht="27.75" customHeight="1" x14ac:dyDescent="0.25">
      <c r="A77" s="259"/>
      <c r="B77" s="137" t="s">
        <v>214</v>
      </c>
      <c r="C77" s="176">
        <v>42643</v>
      </c>
      <c r="D77" s="135" t="s">
        <v>361</v>
      </c>
      <c r="E77" s="160" t="s">
        <v>360</v>
      </c>
      <c r="F77" s="170">
        <v>1200000</v>
      </c>
      <c r="G77" s="349">
        <v>1000000</v>
      </c>
      <c r="H77" s="171">
        <f t="shared" si="2"/>
        <v>200000</v>
      </c>
      <c r="I77" s="144">
        <v>12</v>
      </c>
      <c r="J77" s="171">
        <v>100000</v>
      </c>
      <c r="K77" s="143">
        <v>6273</v>
      </c>
      <c r="L77" s="143"/>
      <c r="M77" s="264"/>
      <c r="N77" s="264"/>
      <c r="O77" s="264">
        <f>J77</f>
        <v>100000</v>
      </c>
      <c r="P77" s="71">
        <f t="shared" si="7"/>
        <v>100000</v>
      </c>
    </row>
    <row r="78" spans="1:17" s="260" customFormat="1" ht="27.75" customHeight="1" x14ac:dyDescent="0.25">
      <c r="A78" s="259"/>
      <c r="B78" s="137" t="s">
        <v>215</v>
      </c>
      <c r="C78" s="176">
        <v>42643</v>
      </c>
      <c r="D78" s="135" t="s">
        <v>359</v>
      </c>
      <c r="E78" s="160" t="s">
        <v>358</v>
      </c>
      <c r="F78" s="170">
        <v>1700000</v>
      </c>
      <c r="G78" s="349">
        <v>1416670</v>
      </c>
      <c r="H78" s="171">
        <f t="shared" ref="H78:H95" si="8">F78-G78</f>
        <v>283330</v>
      </c>
      <c r="I78" s="144">
        <v>12</v>
      </c>
      <c r="J78" s="171">
        <v>141667</v>
      </c>
      <c r="K78" s="143">
        <v>6273</v>
      </c>
      <c r="L78" s="143"/>
      <c r="M78" s="264"/>
      <c r="N78" s="264"/>
      <c r="O78" s="264">
        <f>J78</f>
        <v>141667</v>
      </c>
      <c r="P78" s="71">
        <f t="shared" si="7"/>
        <v>141667</v>
      </c>
    </row>
    <row r="79" spans="1:17" s="260" customFormat="1" ht="27.75" customHeight="1" x14ac:dyDescent="0.25">
      <c r="A79" s="259"/>
      <c r="B79" s="137" t="s">
        <v>216</v>
      </c>
      <c r="C79" s="176">
        <v>42643</v>
      </c>
      <c r="D79" s="135" t="s">
        <v>357</v>
      </c>
      <c r="E79" s="160" t="s">
        <v>356</v>
      </c>
      <c r="F79" s="170">
        <v>900000</v>
      </c>
      <c r="G79" s="349">
        <v>750000</v>
      </c>
      <c r="H79" s="171">
        <f t="shared" si="8"/>
        <v>150000</v>
      </c>
      <c r="I79" s="144">
        <v>12</v>
      </c>
      <c r="J79" s="171">
        <v>75000</v>
      </c>
      <c r="K79" s="143">
        <v>6273</v>
      </c>
      <c r="L79" s="143"/>
      <c r="M79" s="264"/>
      <c r="N79" s="264"/>
      <c r="O79" s="264">
        <f>J79</f>
        <v>75000</v>
      </c>
      <c r="P79" s="71">
        <f t="shared" si="7"/>
        <v>75000</v>
      </c>
    </row>
    <row r="80" spans="1:17" s="16" customFormat="1" ht="27.75" customHeight="1" x14ac:dyDescent="0.25">
      <c r="A80" s="19"/>
      <c r="B80" s="137" t="s">
        <v>217</v>
      </c>
      <c r="C80" s="177">
        <v>42643</v>
      </c>
      <c r="D80" s="22" t="s">
        <v>355</v>
      </c>
      <c r="E80" s="211" t="s">
        <v>354</v>
      </c>
      <c r="F80" s="178">
        <v>1500000</v>
      </c>
      <c r="G80" s="349">
        <v>625000</v>
      </c>
      <c r="H80" s="179">
        <f t="shared" si="8"/>
        <v>875000</v>
      </c>
      <c r="I80" s="182">
        <v>24</v>
      </c>
      <c r="J80" s="179">
        <v>62500</v>
      </c>
      <c r="K80" s="156">
        <v>6273</v>
      </c>
      <c r="L80" s="156"/>
      <c r="M80" s="265">
        <v>62500</v>
      </c>
      <c r="N80" s="265">
        <f t="shared" ref="N80:N87" si="9">J80</f>
        <v>62500</v>
      </c>
      <c r="O80" s="265"/>
      <c r="P80" s="184">
        <f t="shared" si="7"/>
        <v>62500</v>
      </c>
    </row>
    <row r="81" spans="1:20" s="16" customFormat="1" ht="27.75" customHeight="1" x14ac:dyDescent="0.25">
      <c r="A81" s="19"/>
      <c r="B81" s="137" t="s">
        <v>218</v>
      </c>
      <c r="C81" s="177">
        <v>42643</v>
      </c>
      <c r="D81" s="22" t="s">
        <v>352</v>
      </c>
      <c r="E81" s="211" t="s">
        <v>353</v>
      </c>
      <c r="F81" s="178">
        <v>1445455</v>
      </c>
      <c r="G81" s="349">
        <v>602270</v>
      </c>
      <c r="H81" s="179">
        <f t="shared" si="8"/>
        <v>843185</v>
      </c>
      <c r="I81" s="182">
        <v>24</v>
      </c>
      <c r="J81" s="179">
        <v>60227</v>
      </c>
      <c r="K81" s="156">
        <v>6273</v>
      </c>
      <c r="L81" s="156"/>
      <c r="M81" s="265">
        <v>60227</v>
      </c>
      <c r="N81" s="265">
        <f t="shared" si="9"/>
        <v>60227</v>
      </c>
      <c r="O81" s="265"/>
      <c r="P81" s="184">
        <f t="shared" si="7"/>
        <v>60227</v>
      </c>
    </row>
    <row r="82" spans="1:20" ht="27.75" customHeight="1" x14ac:dyDescent="0.25">
      <c r="A82" s="279"/>
      <c r="B82" s="137" t="s">
        <v>219</v>
      </c>
      <c r="C82" s="176">
        <v>42643</v>
      </c>
      <c r="D82" s="135" t="s">
        <v>351</v>
      </c>
      <c r="E82" s="160" t="s">
        <v>350</v>
      </c>
      <c r="F82" s="170">
        <v>7118182</v>
      </c>
      <c r="G82" s="349">
        <v>1977270</v>
      </c>
      <c r="H82" s="171">
        <f t="shared" si="8"/>
        <v>5140912</v>
      </c>
      <c r="I82" s="280">
        <v>36</v>
      </c>
      <c r="J82" s="281">
        <v>197727</v>
      </c>
      <c r="K82" s="274">
        <v>6423</v>
      </c>
      <c r="L82" s="144"/>
      <c r="M82" s="266"/>
      <c r="N82" s="265">
        <f t="shared" si="9"/>
        <v>197727</v>
      </c>
      <c r="O82" s="266"/>
      <c r="P82" s="71"/>
      <c r="Q82" s="71">
        <f>J82</f>
        <v>197727</v>
      </c>
    </row>
    <row r="83" spans="1:20" s="17" customFormat="1" ht="27.75" customHeight="1" x14ac:dyDescent="0.25">
      <c r="B83" s="137" t="s">
        <v>220</v>
      </c>
      <c r="C83" s="177">
        <v>42643</v>
      </c>
      <c r="D83" s="22" t="s">
        <v>362</v>
      </c>
      <c r="E83" s="211" t="s">
        <v>349</v>
      </c>
      <c r="F83" s="178">
        <v>4954545</v>
      </c>
      <c r="G83" s="349">
        <v>1376260</v>
      </c>
      <c r="H83" s="179">
        <f t="shared" si="8"/>
        <v>3578285</v>
      </c>
      <c r="I83" s="242">
        <v>36</v>
      </c>
      <c r="J83" s="166">
        <v>137626</v>
      </c>
      <c r="K83" s="156">
        <v>6273</v>
      </c>
      <c r="L83" s="156"/>
      <c r="M83" s="265">
        <v>137626</v>
      </c>
      <c r="N83" s="265">
        <f t="shared" si="9"/>
        <v>137626</v>
      </c>
      <c r="O83" s="265"/>
      <c r="P83" s="184">
        <f>J83</f>
        <v>137626</v>
      </c>
    </row>
    <row r="84" spans="1:20" ht="27.75" customHeight="1" x14ac:dyDescent="0.25">
      <c r="B84" s="137" t="s">
        <v>221</v>
      </c>
      <c r="C84" s="176">
        <v>42704</v>
      </c>
      <c r="D84" s="135" t="s">
        <v>315</v>
      </c>
      <c r="E84" s="160" t="s">
        <v>324</v>
      </c>
      <c r="F84" s="170">
        <v>2636364</v>
      </c>
      <c r="G84" s="349">
        <v>878784</v>
      </c>
      <c r="H84" s="171">
        <f t="shared" si="8"/>
        <v>1757580</v>
      </c>
      <c r="I84" s="280">
        <v>24</v>
      </c>
      <c r="J84" s="281">
        <v>109848</v>
      </c>
      <c r="K84" s="274">
        <v>6423</v>
      </c>
      <c r="L84" s="144"/>
      <c r="M84" s="266"/>
      <c r="N84" s="266">
        <f t="shared" si="9"/>
        <v>109848</v>
      </c>
      <c r="O84" s="266"/>
      <c r="Q84" s="71">
        <f>J84</f>
        <v>109848</v>
      </c>
    </row>
    <row r="85" spans="1:20" ht="27.75" customHeight="1" x14ac:dyDescent="0.25">
      <c r="B85" s="137" t="s">
        <v>222</v>
      </c>
      <c r="C85" s="176">
        <v>42735</v>
      </c>
      <c r="D85" s="135" t="s">
        <v>314</v>
      </c>
      <c r="E85" s="160" t="s">
        <v>323</v>
      </c>
      <c r="F85" s="170">
        <v>11800002</v>
      </c>
      <c r="G85" s="349">
        <v>3441669</v>
      </c>
      <c r="H85" s="171">
        <f t="shared" si="8"/>
        <v>8358333</v>
      </c>
      <c r="I85" s="280">
        <v>24</v>
      </c>
      <c r="J85" s="281">
        <v>491667</v>
      </c>
      <c r="K85" s="274">
        <v>6423</v>
      </c>
      <c r="L85" s="144"/>
      <c r="M85" s="266"/>
      <c r="N85" s="266">
        <f t="shared" si="9"/>
        <v>491667</v>
      </c>
      <c r="O85" s="266"/>
      <c r="Q85" s="71">
        <f>J85</f>
        <v>491667</v>
      </c>
    </row>
    <row r="86" spans="1:20" s="17" customFormat="1" ht="27.75" customHeight="1" x14ac:dyDescent="0.25">
      <c r="B86" s="137" t="s">
        <v>223</v>
      </c>
      <c r="C86" s="177">
        <v>42735</v>
      </c>
      <c r="D86" s="22" t="s">
        <v>313</v>
      </c>
      <c r="E86" s="211" t="s">
        <v>322</v>
      </c>
      <c r="F86" s="178">
        <v>7500000</v>
      </c>
      <c r="G86" s="349">
        <v>2187500</v>
      </c>
      <c r="H86" s="179">
        <f t="shared" si="8"/>
        <v>5312500</v>
      </c>
      <c r="I86" s="242">
        <v>24</v>
      </c>
      <c r="J86" s="166">
        <v>312500</v>
      </c>
      <c r="K86" s="156">
        <v>6273</v>
      </c>
      <c r="L86" s="156"/>
      <c r="M86" s="265">
        <v>312500</v>
      </c>
      <c r="N86" s="266">
        <f t="shared" si="9"/>
        <v>312500</v>
      </c>
      <c r="O86" s="265"/>
      <c r="P86" s="184">
        <f t="shared" ref="P86:P92" si="10">J86</f>
        <v>312500</v>
      </c>
    </row>
    <row r="87" spans="1:20" s="17" customFormat="1" ht="27.75" customHeight="1" x14ac:dyDescent="0.25">
      <c r="B87" s="137" t="s">
        <v>224</v>
      </c>
      <c r="C87" s="177">
        <v>42735</v>
      </c>
      <c r="D87" s="22" t="s">
        <v>312</v>
      </c>
      <c r="E87" s="211" t="s">
        <v>321</v>
      </c>
      <c r="F87" s="178">
        <v>2500000</v>
      </c>
      <c r="G87" s="349">
        <v>729169</v>
      </c>
      <c r="H87" s="179">
        <f t="shared" si="8"/>
        <v>1770831</v>
      </c>
      <c r="I87" s="242">
        <v>24</v>
      </c>
      <c r="J87" s="166">
        <v>104167</v>
      </c>
      <c r="K87" s="156">
        <v>6273</v>
      </c>
      <c r="L87" s="156"/>
      <c r="M87" s="265">
        <v>104167</v>
      </c>
      <c r="N87" s="266">
        <f t="shared" si="9"/>
        <v>104167</v>
      </c>
      <c r="O87" s="265"/>
      <c r="P87" s="184">
        <f t="shared" si="10"/>
        <v>104167</v>
      </c>
    </row>
    <row r="88" spans="1:20" ht="27.75" customHeight="1" x14ac:dyDescent="0.25">
      <c r="B88" s="137" t="s">
        <v>225</v>
      </c>
      <c r="C88" s="176">
        <v>42735</v>
      </c>
      <c r="D88" s="135" t="s">
        <v>311</v>
      </c>
      <c r="E88" s="160" t="s">
        <v>320</v>
      </c>
      <c r="F88" s="170">
        <v>1400000</v>
      </c>
      <c r="G88" s="349">
        <v>816669</v>
      </c>
      <c r="H88" s="171">
        <f t="shared" si="8"/>
        <v>583331</v>
      </c>
      <c r="I88" s="152">
        <v>12</v>
      </c>
      <c r="J88" s="165">
        <v>116667</v>
      </c>
      <c r="K88" s="143">
        <v>6273</v>
      </c>
      <c r="L88" s="143"/>
      <c r="M88" s="264"/>
      <c r="N88" s="264"/>
      <c r="O88" s="264">
        <f>J88</f>
        <v>116667</v>
      </c>
      <c r="P88" s="71">
        <f t="shared" si="10"/>
        <v>116667</v>
      </c>
    </row>
    <row r="89" spans="1:20" ht="27.75" customHeight="1" x14ac:dyDescent="0.25">
      <c r="B89" s="137" t="s">
        <v>226</v>
      </c>
      <c r="C89" s="176">
        <v>42767</v>
      </c>
      <c r="D89" s="135" t="s">
        <v>310</v>
      </c>
      <c r="E89" s="160" t="s">
        <v>286</v>
      </c>
      <c r="F89" s="170">
        <v>5250000</v>
      </c>
      <c r="G89" s="349">
        <v>1312500</v>
      </c>
      <c r="H89" s="171">
        <f t="shared" si="8"/>
        <v>3937500</v>
      </c>
      <c r="I89" s="242">
        <v>24</v>
      </c>
      <c r="J89" s="166">
        <v>218750</v>
      </c>
      <c r="K89" s="156">
        <v>6273</v>
      </c>
      <c r="L89" s="143"/>
      <c r="M89" s="264">
        <v>218750</v>
      </c>
      <c r="N89" s="264">
        <f t="shared" ref="N89:N95" si="11">J89</f>
        <v>218750</v>
      </c>
      <c r="O89" s="264"/>
      <c r="P89" s="71">
        <f t="shared" si="10"/>
        <v>218750</v>
      </c>
    </row>
    <row r="90" spans="1:20" ht="27.75" customHeight="1" x14ac:dyDescent="0.25">
      <c r="B90" s="137" t="s">
        <v>227</v>
      </c>
      <c r="C90" s="176" t="s">
        <v>319</v>
      </c>
      <c r="D90" s="135" t="s">
        <v>468</v>
      </c>
      <c r="E90" s="160" t="s">
        <v>316</v>
      </c>
      <c r="F90" s="170">
        <v>25000000</v>
      </c>
      <c r="G90" s="349">
        <v>3472220</v>
      </c>
      <c r="H90" s="171">
        <f t="shared" si="8"/>
        <v>21527780</v>
      </c>
      <c r="I90" s="242">
        <v>36</v>
      </c>
      <c r="J90" s="166">
        <v>694444</v>
      </c>
      <c r="K90" s="156">
        <v>6273</v>
      </c>
      <c r="L90" s="143"/>
      <c r="M90" s="264">
        <v>694444</v>
      </c>
      <c r="N90" s="264">
        <f t="shared" si="11"/>
        <v>694444</v>
      </c>
      <c r="O90" s="264"/>
      <c r="P90" s="71">
        <f t="shared" si="10"/>
        <v>694444</v>
      </c>
    </row>
    <row r="91" spans="1:20" ht="27.75" customHeight="1" x14ac:dyDescent="0.25">
      <c r="B91" s="137" t="s">
        <v>228</v>
      </c>
      <c r="C91" s="176" t="s">
        <v>319</v>
      </c>
      <c r="D91" s="135" t="s">
        <v>470</v>
      </c>
      <c r="E91" s="160" t="s">
        <v>317</v>
      </c>
      <c r="F91" s="170">
        <v>2800000</v>
      </c>
      <c r="G91" s="349">
        <v>583335</v>
      </c>
      <c r="H91" s="171">
        <f t="shared" si="8"/>
        <v>2216665</v>
      </c>
      <c r="I91" s="242">
        <v>24</v>
      </c>
      <c r="J91" s="166">
        <v>116667</v>
      </c>
      <c r="K91" s="156">
        <v>6273</v>
      </c>
      <c r="L91" s="143"/>
      <c r="M91" s="264">
        <v>116667</v>
      </c>
      <c r="N91" s="264">
        <f t="shared" si="11"/>
        <v>116667</v>
      </c>
      <c r="O91" s="264"/>
      <c r="P91" s="71">
        <f t="shared" si="10"/>
        <v>116667</v>
      </c>
    </row>
    <row r="92" spans="1:20" ht="27.75" customHeight="1" x14ac:dyDescent="0.25">
      <c r="B92" s="137" t="s">
        <v>229</v>
      </c>
      <c r="C92" s="176" t="s">
        <v>319</v>
      </c>
      <c r="D92" s="135" t="s">
        <v>469</v>
      </c>
      <c r="E92" s="160" t="s">
        <v>318</v>
      </c>
      <c r="F92" s="170">
        <v>2200000</v>
      </c>
      <c r="G92" s="349">
        <v>458335</v>
      </c>
      <c r="H92" s="171">
        <f t="shared" si="8"/>
        <v>1741665</v>
      </c>
      <c r="I92" s="242">
        <v>24</v>
      </c>
      <c r="J92" s="166">
        <v>91667</v>
      </c>
      <c r="K92" s="156">
        <v>6273</v>
      </c>
      <c r="L92" s="143"/>
      <c r="M92" s="264">
        <v>91667</v>
      </c>
      <c r="N92" s="264">
        <f t="shared" si="11"/>
        <v>91667</v>
      </c>
      <c r="O92" s="264"/>
      <c r="P92" s="71">
        <f t="shared" si="10"/>
        <v>91667</v>
      </c>
    </row>
    <row r="93" spans="1:20" ht="27.75" customHeight="1" x14ac:dyDescent="0.25">
      <c r="B93" s="137" t="s">
        <v>230</v>
      </c>
      <c r="C93" s="137" t="s">
        <v>488</v>
      </c>
      <c r="D93" s="135" t="s">
        <v>498</v>
      </c>
      <c r="E93" s="160" t="s">
        <v>489</v>
      </c>
      <c r="F93" s="170">
        <v>2177273</v>
      </c>
      <c r="G93" s="349">
        <v>362878.83333333331</v>
      </c>
      <c r="H93" s="171">
        <f t="shared" si="8"/>
        <v>1814394.1666666667</v>
      </c>
      <c r="I93" s="152">
        <v>24</v>
      </c>
      <c r="J93" s="165">
        <v>90719.708333333328</v>
      </c>
      <c r="K93" s="143">
        <v>6423</v>
      </c>
      <c r="L93" s="143"/>
      <c r="M93" s="264"/>
      <c r="N93" s="264">
        <f t="shared" si="11"/>
        <v>90719.708333333328</v>
      </c>
      <c r="O93" s="264"/>
      <c r="P93" s="71"/>
      <c r="Q93" s="71">
        <f>J93</f>
        <v>90719.708333333328</v>
      </c>
      <c r="T93" s="163"/>
    </row>
    <row r="94" spans="1:20" s="17" customFormat="1" ht="27.75" customHeight="1" x14ac:dyDescent="0.25">
      <c r="B94" s="137" t="s">
        <v>231</v>
      </c>
      <c r="C94" s="192" t="s">
        <v>493</v>
      </c>
      <c r="D94" s="22" t="s">
        <v>499</v>
      </c>
      <c r="E94" s="211" t="s">
        <v>494</v>
      </c>
      <c r="F94" s="178">
        <v>1635455</v>
      </c>
      <c r="G94" s="349">
        <v>204431.875</v>
      </c>
      <c r="H94" s="179">
        <f t="shared" si="8"/>
        <v>1431023.125</v>
      </c>
      <c r="I94" s="242">
        <v>24</v>
      </c>
      <c r="J94" s="166">
        <v>68143.958333333328</v>
      </c>
      <c r="K94" s="156">
        <v>6273</v>
      </c>
      <c r="L94" s="156"/>
      <c r="M94" s="265">
        <v>68143.958333333328</v>
      </c>
      <c r="N94" s="264">
        <f t="shared" si="11"/>
        <v>68143.958333333328</v>
      </c>
      <c r="O94" s="265"/>
      <c r="P94" s="184">
        <f>J94</f>
        <v>68143.958333333328</v>
      </c>
    </row>
    <row r="95" spans="1:20" s="17" customFormat="1" ht="27.75" customHeight="1" x14ac:dyDescent="0.25">
      <c r="B95" s="359" t="s">
        <v>232</v>
      </c>
      <c r="C95" s="360" t="s">
        <v>519</v>
      </c>
      <c r="D95" s="361" t="s">
        <v>518</v>
      </c>
      <c r="E95" s="362" t="s">
        <v>517</v>
      </c>
      <c r="F95" s="363">
        <v>7900000</v>
      </c>
      <c r="G95" s="364">
        <v>219444</v>
      </c>
      <c r="H95" s="365">
        <f t="shared" si="8"/>
        <v>7680556</v>
      </c>
      <c r="I95" s="366">
        <v>36</v>
      </c>
      <c r="J95" s="289">
        <v>219444</v>
      </c>
      <c r="K95" s="367">
        <v>6423</v>
      </c>
      <c r="L95" s="368"/>
      <c r="M95" s="265"/>
      <c r="N95" s="264">
        <f t="shared" si="11"/>
        <v>219444</v>
      </c>
      <c r="O95" s="265"/>
      <c r="P95" s="184"/>
      <c r="Q95" s="336">
        <f>J95</f>
        <v>219444</v>
      </c>
    </row>
    <row r="96" spans="1:20" s="325" customFormat="1" ht="27.75" customHeight="1" x14ac:dyDescent="0.25">
      <c r="B96" s="371" t="s">
        <v>30</v>
      </c>
      <c r="C96" s="471" t="s">
        <v>503</v>
      </c>
      <c r="D96" s="472"/>
      <c r="E96" s="473"/>
      <c r="F96" s="357">
        <f>SUM(F97:F104)</f>
        <v>824200000</v>
      </c>
      <c r="G96" s="357">
        <f>SUM(G97:G104)</f>
        <v>268733333</v>
      </c>
      <c r="H96" s="357">
        <f>SUM(H97:H104)</f>
        <v>555466667</v>
      </c>
      <c r="I96" s="357"/>
      <c r="J96" s="357">
        <f>SUM(J97:J104)</f>
        <v>47433341</v>
      </c>
      <c r="K96" s="357"/>
      <c r="L96" s="358"/>
      <c r="M96" s="384"/>
      <c r="N96" s="326"/>
      <c r="O96" s="327"/>
      <c r="P96" s="328"/>
    </row>
    <row r="97" spans="1:20" s="260" customFormat="1" ht="27.75" customHeight="1" x14ac:dyDescent="0.25">
      <c r="A97" s="259"/>
      <c r="B97" s="370" t="s">
        <v>18</v>
      </c>
      <c r="C97" s="331">
        <v>42582</v>
      </c>
      <c r="D97" s="332"/>
      <c r="E97" s="333" t="s">
        <v>515</v>
      </c>
      <c r="F97" s="337">
        <v>99600000</v>
      </c>
      <c r="G97" s="337">
        <v>99600000</v>
      </c>
      <c r="H97" s="338">
        <f>F97-G97</f>
        <v>0</v>
      </c>
      <c r="I97" s="339">
        <v>12</v>
      </c>
      <c r="J97" s="338">
        <v>8300000</v>
      </c>
      <c r="K97" s="340">
        <v>6428</v>
      </c>
      <c r="L97" s="143"/>
      <c r="M97" s="264"/>
      <c r="N97" s="264"/>
      <c r="O97" s="264">
        <f t="shared" ref="O97:O104" si="12">J97</f>
        <v>8300000</v>
      </c>
      <c r="P97" s="261"/>
      <c r="T97" s="278">
        <f>J97</f>
        <v>8300000</v>
      </c>
    </row>
    <row r="98" spans="1:20" s="260" customFormat="1" ht="27.75" customHeight="1" x14ac:dyDescent="0.25">
      <c r="A98" s="259"/>
      <c r="B98" s="330" t="s">
        <v>19</v>
      </c>
      <c r="C98" s="331">
        <v>42607</v>
      </c>
      <c r="D98" s="332"/>
      <c r="E98" s="333" t="s">
        <v>516</v>
      </c>
      <c r="F98" s="334">
        <v>48000000</v>
      </c>
      <c r="G98" s="334">
        <v>48000000</v>
      </c>
      <c r="H98" s="293">
        <f>F98-G98</f>
        <v>0</v>
      </c>
      <c r="I98" s="335">
        <v>12</v>
      </c>
      <c r="J98" s="293">
        <v>4000000</v>
      </c>
      <c r="K98" s="143">
        <v>6428</v>
      </c>
      <c r="L98" s="143"/>
      <c r="M98" s="264"/>
      <c r="N98" s="264"/>
      <c r="O98" s="264">
        <f t="shared" si="12"/>
        <v>4000000</v>
      </c>
      <c r="P98" s="261"/>
      <c r="S98" s="278"/>
      <c r="T98" s="278">
        <f>J98</f>
        <v>4000000</v>
      </c>
    </row>
    <row r="99" spans="1:20" s="260" customFormat="1" ht="27.75" customHeight="1" x14ac:dyDescent="0.25">
      <c r="A99" s="259"/>
      <c r="B99" s="330" t="s">
        <v>20</v>
      </c>
      <c r="C99" s="331">
        <v>42550</v>
      </c>
      <c r="D99" s="332"/>
      <c r="E99" s="333" t="s">
        <v>514</v>
      </c>
      <c r="F99" s="334">
        <v>86000000</v>
      </c>
      <c r="G99" s="334">
        <f>85999992+8</f>
        <v>86000000</v>
      </c>
      <c r="H99" s="293">
        <f>F99-G99</f>
        <v>0</v>
      </c>
      <c r="I99" s="335">
        <v>12</v>
      </c>
      <c r="J99" s="293">
        <v>8</v>
      </c>
      <c r="K99" s="143">
        <v>6277</v>
      </c>
      <c r="L99" s="143"/>
      <c r="M99" s="264"/>
      <c r="N99" s="264"/>
      <c r="O99" s="264">
        <f t="shared" si="12"/>
        <v>8</v>
      </c>
      <c r="P99" s="261"/>
      <c r="S99" s="278">
        <f>J99</f>
        <v>8</v>
      </c>
      <c r="T99" s="278"/>
    </row>
    <row r="100" spans="1:20" s="260" customFormat="1" ht="33" customHeight="1" x14ac:dyDescent="0.25">
      <c r="A100" s="259"/>
      <c r="B100" s="330" t="s">
        <v>21</v>
      </c>
      <c r="C100" s="331" t="s">
        <v>508</v>
      </c>
      <c r="D100" s="332"/>
      <c r="E100" s="333" t="s">
        <v>509</v>
      </c>
      <c r="F100" s="334">
        <v>21600000</v>
      </c>
      <c r="G100" s="334">
        <v>1800000</v>
      </c>
      <c r="H100" s="171">
        <f t="shared" ref="H100:H102" si="13">F100-G100</f>
        <v>19800000</v>
      </c>
      <c r="I100" s="335">
        <v>12</v>
      </c>
      <c r="J100" s="293">
        <v>1800000</v>
      </c>
      <c r="K100" s="143">
        <v>6428</v>
      </c>
      <c r="L100" s="143"/>
      <c r="M100" s="264"/>
      <c r="N100" s="264"/>
      <c r="O100" s="264">
        <f t="shared" si="12"/>
        <v>1800000</v>
      </c>
      <c r="P100" s="261"/>
      <c r="S100" s="278"/>
      <c r="T100" s="278">
        <f>J100</f>
        <v>1800000</v>
      </c>
    </row>
    <row r="101" spans="1:20" s="260" customFormat="1" ht="31.5" x14ac:dyDescent="0.25">
      <c r="A101" s="259"/>
      <c r="B101" s="330" t="s">
        <v>23</v>
      </c>
      <c r="C101" s="331" t="s">
        <v>510</v>
      </c>
      <c r="D101" s="332"/>
      <c r="E101" s="333" t="s">
        <v>511</v>
      </c>
      <c r="F101" s="334">
        <v>100000000</v>
      </c>
      <c r="G101" s="350"/>
      <c r="H101" s="171">
        <f t="shared" si="13"/>
        <v>100000000</v>
      </c>
      <c r="I101" s="335">
        <v>12</v>
      </c>
      <c r="J101" s="293">
        <v>0</v>
      </c>
      <c r="K101" s="143">
        <v>6428</v>
      </c>
      <c r="L101" s="143"/>
      <c r="M101" s="264"/>
      <c r="N101" s="264"/>
      <c r="O101" s="264">
        <f t="shared" si="12"/>
        <v>0</v>
      </c>
      <c r="P101" s="261"/>
      <c r="S101" s="278"/>
      <c r="T101" s="278"/>
    </row>
    <row r="102" spans="1:20" s="260" customFormat="1" ht="33" customHeight="1" x14ac:dyDescent="0.25">
      <c r="A102" s="259"/>
      <c r="B102" s="330" t="s">
        <v>22</v>
      </c>
      <c r="C102" s="331" t="s">
        <v>506</v>
      </c>
      <c r="D102" s="332"/>
      <c r="E102" s="333" t="s">
        <v>507</v>
      </c>
      <c r="F102" s="334">
        <v>36000000</v>
      </c>
      <c r="G102" s="350"/>
      <c r="H102" s="171">
        <f t="shared" si="13"/>
        <v>36000000</v>
      </c>
      <c r="I102" s="335">
        <v>12</v>
      </c>
      <c r="J102" s="293">
        <v>0</v>
      </c>
      <c r="K102" s="143">
        <v>6277</v>
      </c>
      <c r="L102" s="143"/>
      <c r="M102" s="264"/>
      <c r="N102" s="264"/>
      <c r="O102" s="264">
        <f t="shared" si="12"/>
        <v>0</v>
      </c>
      <c r="P102" s="261"/>
      <c r="S102" s="278"/>
      <c r="T102" s="278"/>
    </row>
    <row r="103" spans="1:20" s="260" customFormat="1" ht="31.5" customHeight="1" x14ac:dyDescent="0.25">
      <c r="A103" s="259"/>
      <c r="B103" s="369" t="s">
        <v>287</v>
      </c>
      <c r="C103" s="331" t="s">
        <v>513</v>
      </c>
      <c r="D103" s="332"/>
      <c r="E103" s="333" t="s">
        <v>512</v>
      </c>
      <c r="F103" s="353">
        <v>33000000</v>
      </c>
      <c r="G103" s="354"/>
      <c r="H103" s="171">
        <f>F103-G103</f>
        <v>33000000</v>
      </c>
      <c r="I103" s="356">
        <v>12</v>
      </c>
      <c r="J103" s="355">
        <v>0</v>
      </c>
      <c r="K103" s="203">
        <v>6277</v>
      </c>
      <c r="L103" s="203"/>
      <c r="M103" s="264"/>
      <c r="N103" s="264"/>
      <c r="O103" s="264">
        <f t="shared" si="12"/>
        <v>0</v>
      </c>
      <c r="P103" s="261"/>
      <c r="S103" s="278"/>
      <c r="T103" s="278"/>
    </row>
    <row r="104" spans="1:20" s="260" customFormat="1" ht="31.5" customHeight="1" x14ac:dyDescent="0.25">
      <c r="A104" s="259"/>
      <c r="B104" s="369" t="s">
        <v>288</v>
      </c>
      <c r="C104" s="331" t="s">
        <v>523</v>
      </c>
      <c r="D104" s="332"/>
      <c r="E104" s="333" t="s">
        <v>524</v>
      </c>
      <c r="F104" s="353">
        <v>400000000</v>
      </c>
      <c r="G104" s="353">
        <v>33333333</v>
      </c>
      <c r="H104" s="171">
        <f>F104-G104</f>
        <v>366666667</v>
      </c>
      <c r="I104" s="356">
        <v>12</v>
      </c>
      <c r="J104" s="355">
        <v>33333333</v>
      </c>
      <c r="K104" s="203">
        <v>6428</v>
      </c>
      <c r="L104" s="203"/>
      <c r="M104" s="264"/>
      <c r="N104" s="264"/>
      <c r="O104" s="264">
        <f t="shared" si="12"/>
        <v>33333333</v>
      </c>
      <c r="P104" s="261"/>
      <c r="S104" s="278"/>
      <c r="T104" s="278">
        <f>J104</f>
        <v>33333333</v>
      </c>
    </row>
    <row r="105" spans="1:20" s="325" customFormat="1" ht="27.75" customHeight="1" x14ac:dyDescent="0.25">
      <c r="B105" s="371" t="s">
        <v>504</v>
      </c>
      <c r="C105" s="451" t="s">
        <v>505</v>
      </c>
      <c r="D105" s="469"/>
      <c r="E105" s="452"/>
      <c r="F105" s="341">
        <f>SUM(F106:F107)</f>
        <v>93783149</v>
      </c>
      <c r="G105" s="341">
        <f t="shared" ref="G105:H105" si="14">SUM(G106:G107)</f>
        <v>29126209</v>
      </c>
      <c r="H105" s="341">
        <f t="shared" si="14"/>
        <v>64656940</v>
      </c>
      <c r="I105" s="341"/>
      <c r="J105" s="341">
        <f>SUM(J106:J107)</f>
        <v>7815262</v>
      </c>
      <c r="K105" s="341"/>
      <c r="L105" s="342"/>
      <c r="M105" s="384"/>
      <c r="N105" s="326"/>
      <c r="O105" s="327"/>
      <c r="P105" s="328"/>
    </row>
    <row r="106" spans="1:20" ht="36.75" customHeight="1" x14ac:dyDescent="0.25">
      <c r="B106" s="370" t="s">
        <v>18</v>
      </c>
      <c r="C106" s="331">
        <v>42690</v>
      </c>
      <c r="D106" s="332"/>
      <c r="E106" s="333" t="s">
        <v>199</v>
      </c>
      <c r="F106" s="337">
        <v>36533058</v>
      </c>
      <c r="G106" s="337">
        <v>24355368</v>
      </c>
      <c r="H106" s="171">
        <f>F106-G106</f>
        <v>12177690</v>
      </c>
      <c r="I106" s="343">
        <v>12</v>
      </c>
      <c r="J106" s="344">
        <v>3044421</v>
      </c>
      <c r="K106" s="339">
        <v>2412</v>
      </c>
      <c r="L106" s="143"/>
      <c r="M106" s="264"/>
      <c r="N106" s="266"/>
      <c r="O106" s="266">
        <f>J106</f>
        <v>3044421</v>
      </c>
      <c r="R106" s="71">
        <f>J106</f>
        <v>3044421</v>
      </c>
    </row>
    <row r="107" spans="1:20" ht="36.75" customHeight="1" x14ac:dyDescent="0.25">
      <c r="B107" s="370" t="s">
        <v>19</v>
      </c>
      <c r="C107" s="376" t="s">
        <v>526</v>
      </c>
      <c r="D107" s="332"/>
      <c r="E107" s="375" t="s">
        <v>525</v>
      </c>
      <c r="F107" s="377">
        <v>57250091</v>
      </c>
      <c r="G107" s="337">
        <f>J107</f>
        <v>4770841</v>
      </c>
      <c r="H107" s="171">
        <f>F107-G107</f>
        <v>52479250</v>
      </c>
      <c r="I107" s="343">
        <v>12</v>
      </c>
      <c r="J107" s="344">
        <v>4770841</v>
      </c>
      <c r="K107" s="203">
        <v>6428</v>
      </c>
      <c r="L107" s="143"/>
      <c r="M107" s="264"/>
      <c r="N107" s="266"/>
      <c r="O107" s="266">
        <f>J107</f>
        <v>4770841</v>
      </c>
      <c r="R107" s="71"/>
      <c r="T107" s="163">
        <f>J107</f>
        <v>4770841</v>
      </c>
    </row>
    <row r="108" spans="1:20" ht="33" customHeight="1" x14ac:dyDescent="0.25">
      <c r="B108" s="207"/>
      <c r="C108" s="465" t="s">
        <v>472</v>
      </c>
      <c r="D108" s="466"/>
      <c r="E108" s="467"/>
      <c r="F108" s="173">
        <f>F105+F96+F13</f>
        <v>1562325328</v>
      </c>
      <c r="G108" s="173">
        <f t="shared" ref="G108:H108" si="15">G105+G96+G13</f>
        <v>590313959.70833325</v>
      </c>
      <c r="H108" s="173">
        <f t="shared" si="15"/>
        <v>972011368.29166675</v>
      </c>
      <c r="I108" s="173"/>
      <c r="J108" s="173">
        <f>J105+J96+J13</f>
        <v>75238442.666666657</v>
      </c>
      <c r="K108" s="173"/>
      <c r="L108" s="174"/>
      <c r="M108" s="268"/>
      <c r="N108" s="268"/>
      <c r="O108" s="268"/>
    </row>
    <row r="110" spans="1:20" x14ac:dyDescent="0.25">
      <c r="I110" s="459" t="s">
        <v>520</v>
      </c>
      <c r="J110" s="459"/>
      <c r="K110" s="459"/>
      <c r="L110" s="459"/>
      <c r="M110" s="385"/>
      <c r="N110" s="385"/>
      <c r="O110" s="385"/>
    </row>
    <row r="111" spans="1:20" s="130" customFormat="1" x14ac:dyDescent="0.25">
      <c r="C111" s="386" t="s">
        <v>465</v>
      </c>
      <c r="D111" s="386"/>
      <c r="E111" s="460" t="s">
        <v>466</v>
      </c>
      <c r="F111" s="460"/>
      <c r="G111" s="460"/>
      <c r="H111" s="460"/>
      <c r="I111" s="460" t="s">
        <v>467</v>
      </c>
      <c r="J111" s="460"/>
      <c r="K111" s="460"/>
      <c r="L111" s="460"/>
      <c r="M111" s="386"/>
      <c r="N111" s="386"/>
      <c r="O111" s="386"/>
      <c r="P111" s="1"/>
      <c r="Q111" s="1"/>
      <c r="R111" s="1"/>
    </row>
    <row r="112" spans="1:20" s="130" customFormat="1" x14ac:dyDescent="0.25">
      <c r="C112" s="386"/>
      <c r="D112" s="386"/>
      <c r="E112" s="386"/>
      <c r="F112" s="386"/>
      <c r="G112" s="351"/>
      <c r="H112" s="386"/>
      <c r="I112" s="386"/>
      <c r="J112" s="386"/>
      <c r="K112" s="386"/>
      <c r="L112" s="386"/>
      <c r="M112" s="386"/>
      <c r="N112" s="386"/>
      <c r="O112" s="386"/>
      <c r="P112" s="1"/>
      <c r="Q112" s="1"/>
      <c r="R112" s="1"/>
    </row>
    <row r="113" spans="3:18" s="130" customFormat="1" x14ac:dyDescent="0.25">
      <c r="C113" s="386"/>
      <c r="D113" s="386"/>
      <c r="E113" s="386"/>
      <c r="F113" s="386"/>
      <c r="G113" s="351"/>
      <c r="H113" s="386"/>
      <c r="I113" s="386"/>
      <c r="J113" s="386"/>
      <c r="K113" s="386"/>
      <c r="L113" s="386"/>
      <c r="M113" s="386"/>
      <c r="N113" s="386"/>
      <c r="O113" s="386"/>
      <c r="P113" s="1"/>
      <c r="Q113" s="1"/>
      <c r="R113" s="1"/>
    </row>
    <row r="114" spans="3:18" s="130" customFormat="1" x14ac:dyDescent="0.25">
      <c r="C114" s="386"/>
      <c r="D114" s="386"/>
      <c r="E114" s="386"/>
      <c r="F114" s="386"/>
      <c r="G114" s="351"/>
      <c r="H114" s="386"/>
      <c r="I114" s="386"/>
      <c r="J114" s="386"/>
      <c r="K114" s="386"/>
      <c r="L114" s="386"/>
      <c r="M114" s="386"/>
      <c r="N114" s="386"/>
      <c r="O114" s="386"/>
      <c r="P114" s="1"/>
      <c r="Q114" s="1"/>
      <c r="R114" s="1"/>
    </row>
    <row r="115" spans="3:18" x14ac:dyDescent="0.25">
      <c r="C115" s="385"/>
      <c r="D115" s="385"/>
      <c r="E115" s="213"/>
      <c r="F115" s="247"/>
      <c r="G115" s="352"/>
      <c r="H115" s="247"/>
      <c r="I115" s="385"/>
      <c r="J115" s="247"/>
    </row>
    <row r="116" spans="3:18" x14ac:dyDescent="0.25">
      <c r="C116" s="385"/>
      <c r="D116" s="385"/>
      <c r="E116" s="213"/>
      <c r="F116" s="247"/>
      <c r="G116" s="352"/>
      <c r="H116" s="247"/>
      <c r="I116" s="247"/>
      <c r="J116" s="247"/>
    </row>
    <row r="117" spans="3:18" x14ac:dyDescent="0.25">
      <c r="C117" s="385"/>
      <c r="D117" s="385"/>
      <c r="E117" s="213"/>
      <c r="F117" s="247"/>
      <c r="G117" s="352"/>
      <c r="H117" s="247"/>
      <c r="I117" s="385"/>
      <c r="J117" s="247"/>
    </row>
    <row r="118" spans="3:18" x14ac:dyDescent="0.25">
      <c r="C118" s="385"/>
      <c r="D118" s="385"/>
      <c r="E118" s="213"/>
      <c r="F118" s="247"/>
      <c r="G118" s="352"/>
      <c r="H118" s="247"/>
      <c r="I118" s="385"/>
      <c r="J118" s="247"/>
    </row>
    <row r="119" spans="3:18" s="130" customFormat="1" x14ac:dyDescent="0.25">
      <c r="C119" s="386" t="s">
        <v>281</v>
      </c>
      <c r="D119" s="386"/>
      <c r="E119" s="460" t="s">
        <v>282</v>
      </c>
      <c r="F119" s="460"/>
      <c r="G119" s="460"/>
      <c r="H119" s="460"/>
      <c r="I119" s="460" t="s">
        <v>291</v>
      </c>
      <c r="J119" s="460"/>
      <c r="K119" s="460"/>
      <c r="L119" s="460"/>
      <c r="M119" s="386"/>
      <c r="N119" s="386"/>
      <c r="O119" s="386"/>
    </row>
  </sheetData>
  <mergeCells count="12">
    <mergeCell ref="C105:E105"/>
    <mergeCell ref="N1:N6"/>
    <mergeCell ref="A9:L9"/>
    <mergeCell ref="A10:L10"/>
    <mergeCell ref="C13:E13"/>
    <mergeCell ref="C96:E96"/>
    <mergeCell ref="C108:E108"/>
    <mergeCell ref="I110:L110"/>
    <mergeCell ref="E111:H111"/>
    <mergeCell ref="I111:L111"/>
    <mergeCell ref="E119:H119"/>
    <mergeCell ref="I119:L119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3" zoomScaleSheetLayoutView="85" workbookViewId="0">
      <selection activeCell="G11" sqref="G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45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29" customFormat="1" ht="25.5" customHeight="1" x14ac:dyDescent="0.25">
      <c r="A13" s="28"/>
      <c r="B13" s="34" t="s">
        <v>30</v>
      </c>
      <c r="C13" s="453" t="s">
        <v>31</v>
      </c>
      <c r="D13" s="454"/>
      <c r="E13" s="35"/>
      <c r="F13" s="36"/>
      <c r="G13" s="37"/>
      <c r="H13" s="37"/>
      <c r="I13" s="37"/>
      <c r="J13" s="37"/>
      <c r="K13" s="37"/>
      <c r="L13" s="28"/>
      <c r="M13" s="28"/>
    </row>
    <row r="14" spans="1:13" s="6" customFormat="1" ht="25.5" customHeight="1" x14ac:dyDescent="0.25">
      <c r="A14" s="18">
        <v>1</v>
      </c>
      <c r="B14" s="27" t="s">
        <v>17</v>
      </c>
      <c r="C14" s="11">
        <v>42400</v>
      </c>
      <c r="D14" s="12"/>
      <c r="E14" s="12" t="s">
        <v>36</v>
      </c>
      <c r="F14" s="13">
        <v>6850000</v>
      </c>
      <c r="G14" s="10"/>
      <c r="H14" s="10"/>
      <c r="I14" s="10">
        <v>36</v>
      </c>
      <c r="J14" s="10"/>
      <c r="K14" s="10"/>
    </row>
    <row r="15" spans="1:13" s="6" customFormat="1" ht="25.5" customHeight="1" x14ac:dyDescent="0.25">
      <c r="A15" s="18">
        <v>1</v>
      </c>
      <c r="B15" s="27"/>
      <c r="C15" s="49">
        <v>42460</v>
      </c>
      <c r="D15" s="50"/>
      <c r="E15" s="50" t="s">
        <v>37</v>
      </c>
      <c r="F15" s="51">
        <v>6636363</v>
      </c>
      <c r="G15" s="14"/>
      <c r="H15" s="14"/>
      <c r="I15" s="14">
        <v>36</v>
      </c>
      <c r="J15" s="14"/>
      <c r="K15" s="14"/>
    </row>
    <row r="16" spans="1:13" s="6" customFormat="1" ht="25.5" customHeight="1" x14ac:dyDescent="0.25">
      <c r="A16" s="18">
        <v>1</v>
      </c>
      <c r="B16" s="27"/>
      <c r="C16" s="49">
        <v>42460</v>
      </c>
      <c r="D16" s="50"/>
      <c r="E16" s="50" t="s">
        <v>38</v>
      </c>
      <c r="F16" s="51">
        <v>5550000</v>
      </c>
      <c r="G16" s="14"/>
      <c r="H16" s="14"/>
      <c r="I16" s="14">
        <v>36</v>
      </c>
      <c r="J16" s="14"/>
      <c r="K16" s="14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39</v>
      </c>
      <c r="F17" s="51">
        <v>950000</v>
      </c>
      <c r="G17" s="14"/>
      <c r="H17" s="14"/>
      <c r="I17" s="14">
        <v>12</v>
      </c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40</v>
      </c>
      <c r="F18" s="51">
        <v>3400000</v>
      </c>
      <c r="G18" s="14"/>
      <c r="H18" s="14"/>
      <c r="I18" s="14">
        <v>12</v>
      </c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41</v>
      </c>
      <c r="F19" s="51">
        <v>8550000</v>
      </c>
      <c r="G19" s="14"/>
      <c r="H19" s="14"/>
      <c r="I19" s="14">
        <v>12</v>
      </c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42</v>
      </c>
      <c r="F20" s="51">
        <v>200000</v>
      </c>
      <c r="G20" s="14"/>
      <c r="H20" s="14"/>
      <c r="I20" s="14">
        <v>12</v>
      </c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43</v>
      </c>
      <c r="F21" s="51">
        <v>1800000</v>
      </c>
      <c r="G21" s="14"/>
      <c r="H21" s="14"/>
      <c r="I21" s="14">
        <v>12</v>
      </c>
      <c r="J21" s="14"/>
      <c r="K21" s="14"/>
    </row>
    <row r="22" spans="1:11" s="16" customFormat="1" ht="25.5" customHeight="1" x14ac:dyDescent="0.25">
      <c r="A22" s="19"/>
      <c r="B22" s="27"/>
      <c r="C22" s="49">
        <v>42460</v>
      </c>
      <c r="D22" s="50"/>
      <c r="E22" s="50" t="s">
        <v>44</v>
      </c>
      <c r="F22" s="51">
        <v>26500000</v>
      </c>
      <c r="G22" s="24"/>
      <c r="H22" s="24"/>
      <c r="I22" s="24">
        <v>36</v>
      </c>
      <c r="J22" s="24"/>
      <c r="K22" s="24"/>
    </row>
    <row r="23" spans="1:11" ht="31.5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</row>
  </sheetData>
  <mergeCells count="4">
    <mergeCell ref="D4:K4"/>
    <mergeCell ref="D5:K5"/>
    <mergeCell ref="C8:D8"/>
    <mergeCell ref="C13:D13"/>
  </mergeCells>
  <pageMargins left="0.5" right="0.25" top="0.5" bottom="0.5" header="0.5" footer="0.5"/>
  <pageSetup scale="75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5"/>
  <sheetViews>
    <sheetView view="pageBreakPreview" topLeftCell="F1" zoomScale="85" zoomScaleSheetLayoutView="85" workbookViewId="0">
      <selection activeCell="L95" sqref="L95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3" width="14" style="157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14042337</v>
      </c>
      <c r="M1" s="378"/>
      <c r="N1" s="470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5947498.708333333</v>
      </c>
      <c r="M2" s="379"/>
      <c r="N2" s="470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3044421</v>
      </c>
      <c r="M3" s="379"/>
      <c r="N3" s="470"/>
      <c r="O3" s="263"/>
    </row>
    <row r="4" spans="1:21" ht="20.25" customHeight="1" x14ac:dyDescent="0.25">
      <c r="B4" s="5"/>
      <c r="C4" s="5"/>
      <c r="D4" s="5"/>
      <c r="K4" s="129" t="s">
        <v>480</v>
      </c>
      <c r="L4" s="154">
        <v>48237507</v>
      </c>
      <c r="M4" s="379"/>
      <c r="N4" s="470"/>
      <c r="O4" s="263"/>
    </row>
    <row r="5" spans="1:21" ht="20.25" customHeight="1" x14ac:dyDescent="0.25">
      <c r="B5" s="5"/>
      <c r="C5" s="5"/>
      <c r="D5" s="5"/>
      <c r="K5" s="129" t="s">
        <v>481</v>
      </c>
      <c r="L5" s="287">
        <v>5750000</v>
      </c>
      <c r="M5" s="380"/>
      <c r="N5" s="470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57681565</v>
      </c>
      <c r="M6" s="381"/>
      <c r="N6" s="470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19340198.666666664</v>
      </c>
      <c r="M7" s="382"/>
      <c r="N7" s="263">
        <f>SUM(L1:L5)</f>
        <v>77021763.708333328</v>
      </c>
      <c r="O7" s="297"/>
      <c r="S7" s="163"/>
    </row>
    <row r="8" spans="1:21" ht="20.25" customHeight="1" x14ac:dyDescent="0.25">
      <c r="B8" s="5"/>
      <c r="C8" s="5"/>
      <c r="D8" s="5"/>
      <c r="N8" s="157">
        <f>J104</f>
        <v>77021763.666666657</v>
      </c>
      <c r="P8" s="159"/>
      <c r="Q8" s="159"/>
      <c r="R8" s="130" t="s">
        <v>426</v>
      </c>
      <c r="S8" s="193">
        <f>P12+Q12+R12+S12+T12</f>
        <v>77021763.666666672</v>
      </c>
    </row>
    <row r="9" spans="1:21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374"/>
      <c r="N9" s="345">
        <f>N12+O12</f>
        <v>77021763.666666657</v>
      </c>
      <c r="O9" s="314"/>
      <c r="P9" s="159"/>
      <c r="Q9" s="159"/>
      <c r="R9" s="130"/>
      <c r="S9" s="193">
        <f>S8-J104</f>
        <v>0</v>
      </c>
    </row>
    <row r="10" spans="1:21" ht="22.5" x14ac:dyDescent="0.25">
      <c r="A10" s="468" t="s">
        <v>534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374"/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77021763.666666672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 t="shared" ref="M12:T12" si="0">SUM(M14:M104)</f>
        <v>13392699.958333334</v>
      </c>
      <c r="N12" s="191">
        <f t="shared" si="0"/>
        <v>19340198.666666664</v>
      </c>
      <c r="O12" s="191">
        <f t="shared" si="0"/>
        <v>57681565</v>
      </c>
      <c r="P12" s="191">
        <f t="shared" si="0"/>
        <v>14042336.958333334</v>
      </c>
      <c r="Q12" s="191">
        <f t="shared" si="0"/>
        <v>5947498.708333333</v>
      </c>
      <c r="R12" s="191">
        <f t="shared" si="0"/>
        <v>3044421</v>
      </c>
      <c r="S12" s="191">
        <f t="shared" si="0"/>
        <v>5750000</v>
      </c>
      <c r="T12" s="191">
        <f t="shared" si="0"/>
        <v>48237507</v>
      </c>
      <c r="U12" s="345"/>
    </row>
    <row r="13" spans="1:21" s="3" customFormat="1" ht="34.5" customHeight="1" x14ac:dyDescent="0.25">
      <c r="A13" s="2"/>
      <c r="B13" s="30" t="s">
        <v>28</v>
      </c>
      <c r="C13" s="475" t="s">
        <v>502</v>
      </c>
      <c r="D13" s="476"/>
      <c r="E13" s="477"/>
      <c r="F13" s="329">
        <f>SUM(F14:F94)</f>
        <v>643342179</v>
      </c>
      <c r="G13" s="329">
        <f>SUM(G14:G94)</f>
        <v>311444253.375</v>
      </c>
      <c r="H13" s="329">
        <f>SUM(H14:H94)</f>
        <v>331897925.625</v>
      </c>
      <c r="I13" s="329"/>
      <c r="J13" s="329">
        <f>SUM(J14:J94)</f>
        <v>19989835.666666664</v>
      </c>
      <c r="K13" s="329"/>
      <c r="L13" s="329">
        <f>SUM(L14:L103)</f>
        <v>5947498.708333333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4292920</v>
      </c>
      <c r="H14" s="408">
        <f>F14-G14</f>
        <v>3434352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45" si="1">J14</f>
        <v>214646</v>
      </c>
      <c r="O14" s="264"/>
      <c r="P14" s="198">
        <f t="shared" ref="P14:P29" si="2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8333340</v>
      </c>
      <c r="H15" s="334">
        <f t="shared" ref="H15:H77" si="3">F15-G15</f>
        <v>6666660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1"/>
        <v>416667</v>
      </c>
      <c r="O15" s="264"/>
      <c r="P15" s="198">
        <f t="shared" si="2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6313140</v>
      </c>
      <c r="H16" s="334">
        <f t="shared" si="3"/>
        <v>5050496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1"/>
        <v>315657</v>
      </c>
      <c r="O16" s="264"/>
      <c r="P16" s="198">
        <f t="shared" si="2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3888880</v>
      </c>
      <c r="H17" s="334">
        <f t="shared" si="3"/>
        <v>3111120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1"/>
        <v>194444</v>
      </c>
      <c r="O17" s="264"/>
      <c r="P17" s="198">
        <f t="shared" si="2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3333340</v>
      </c>
      <c r="H18" s="334">
        <f t="shared" si="3"/>
        <v>2666660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1"/>
        <v>166667</v>
      </c>
      <c r="O18" s="264"/>
      <c r="P18" s="198">
        <f t="shared" si="2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4040400</v>
      </c>
      <c r="H19" s="334">
        <f t="shared" si="3"/>
        <v>3232327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1"/>
        <v>202020</v>
      </c>
      <c r="O19" s="264"/>
      <c r="P19" s="198">
        <f t="shared" si="2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4540400</v>
      </c>
      <c r="H20" s="334">
        <f t="shared" si="3"/>
        <v>3632327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1"/>
        <v>227020</v>
      </c>
      <c r="O20" s="264"/>
      <c r="P20" s="198">
        <f t="shared" si="2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1313140</v>
      </c>
      <c r="H21" s="334">
        <f t="shared" si="3"/>
        <v>1050496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1"/>
        <v>65657</v>
      </c>
      <c r="O21" s="264"/>
      <c r="P21" s="198">
        <f t="shared" si="2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14166600</v>
      </c>
      <c r="H22" s="334">
        <f t="shared" si="3"/>
        <v>11333400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1"/>
        <v>708330</v>
      </c>
      <c r="O22" s="264"/>
      <c r="P22" s="198">
        <f t="shared" si="2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1555560</v>
      </c>
      <c r="H23" s="334">
        <f t="shared" si="3"/>
        <v>1244440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1"/>
        <v>77778</v>
      </c>
      <c r="O23" s="264"/>
      <c r="P23" s="198">
        <f t="shared" si="2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7500000</v>
      </c>
      <c r="H24" s="334">
        <f t="shared" si="3"/>
        <v>6000000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1"/>
        <v>375000</v>
      </c>
      <c r="O24" s="264"/>
      <c r="P24" s="198">
        <f t="shared" si="2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3055560</v>
      </c>
      <c r="H25" s="334">
        <f t="shared" si="3"/>
        <v>2444440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1"/>
        <v>152778</v>
      </c>
      <c r="O25" s="264"/>
      <c r="P25" s="198">
        <f t="shared" si="2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34">
        <v>3833340</v>
      </c>
      <c r="H26" s="334">
        <f t="shared" si="3"/>
        <v>766660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1"/>
        <v>191667</v>
      </c>
      <c r="O26" s="264"/>
      <c r="P26" s="198">
        <f t="shared" si="2"/>
        <v>191667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1555560</v>
      </c>
      <c r="H27" s="334">
        <f t="shared" si="3"/>
        <v>1244440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1"/>
        <v>77778</v>
      </c>
      <c r="O27" s="264"/>
      <c r="P27" s="198">
        <f t="shared" si="2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1323240</v>
      </c>
      <c r="H28" s="334">
        <f t="shared" si="3"/>
        <v>1058578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1"/>
        <v>66162</v>
      </c>
      <c r="O28" s="264"/>
      <c r="P28" s="198">
        <f t="shared" si="2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5151520</v>
      </c>
      <c r="H29" s="334">
        <f t="shared" si="3"/>
        <v>4121207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1"/>
        <v>257576</v>
      </c>
      <c r="O29" s="264"/>
      <c r="P29" s="198">
        <f t="shared" si="2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3681820</v>
      </c>
      <c r="H30" s="334">
        <f t="shared" si="3"/>
        <v>2945453</v>
      </c>
      <c r="I30" s="272">
        <v>36</v>
      </c>
      <c r="J30" s="273">
        <v>184091</v>
      </c>
      <c r="K30" s="274">
        <v>6423</v>
      </c>
      <c r="L30" s="143">
        <f>J30</f>
        <v>184091</v>
      </c>
      <c r="M30" s="264"/>
      <c r="N30" s="264">
        <f t="shared" si="1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34">
        <v>2265160</v>
      </c>
      <c r="H31" s="334">
        <f t="shared" si="3"/>
        <v>453022</v>
      </c>
      <c r="I31" s="272">
        <v>24</v>
      </c>
      <c r="J31" s="273">
        <v>113258</v>
      </c>
      <c r="K31" s="274">
        <v>6423</v>
      </c>
      <c r="L31" s="143">
        <f t="shared" ref="L31:L34" si="4">J31</f>
        <v>113258</v>
      </c>
      <c r="M31" s="264"/>
      <c r="N31" s="264">
        <f t="shared" si="1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7601020</v>
      </c>
      <c r="H32" s="334">
        <f t="shared" si="3"/>
        <v>6080798</v>
      </c>
      <c r="I32" s="272">
        <v>36</v>
      </c>
      <c r="J32" s="273">
        <v>380051</v>
      </c>
      <c r="K32" s="274">
        <v>6423</v>
      </c>
      <c r="L32" s="143">
        <f t="shared" si="4"/>
        <v>380051</v>
      </c>
      <c r="M32" s="264"/>
      <c r="N32" s="264">
        <f t="shared" si="1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4166660</v>
      </c>
      <c r="H33" s="334">
        <f t="shared" si="3"/>
        <v>3333340</v>
      </c>
      <c r="I33" s="272">
        <v>36</v>
      </c>
      <c r="J33" s="273">
        <v>208333</v>
      </c>
      <c r="K33" s="274">
        <v>6423</v>
      </c>
      <c r="L33" s="143">
        <f t="shared" si="4"/>
        <v>208333</v>
      </c>
      <c r="M33" s="264"/>
      <c r="N33" s="264">
        <f t="shared" si="1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6186860</v>
      </c>
      <c r="H34" s="334">
        <f t="shared" si="3"/>
        <v>4949504</v>
      </c>
      <c r="I34" s="272">
        <v>36</v>
      </c>
      <c r="J34" s="273">
        <v>309343</v>
      </c>
      <c r="K34" s="274">
        <v>6423</v>
      </c>
      <c r="L34" s="143">
        <f t="shared" si="4"/>
        <v>309343</v>
      </c>
      <c r="M34" s="264"/>
      <c r="N34" s="264">
        <f t="shared" si="1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2929300</v>
      </c>
      <c r="H35" s="334">
        <f t="shared" si="3"/>
        <v>2343427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1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34">
        <v>2265160</v>
      </c>
      <c r="H36" s="334">
        <f t="shared" si="3"/>
        <v>453022</v>
      </c>
      <c r="I36" s="272">
        <v>24</v>
      </c>
      <c r="J36" s="273">
        <v>113258</v>
      </c>
      <c r="K36" s="274">
        <v>6423</v>
      </c>
      <c r="L36" s="143">
        <f>J36</f>
        <v>113258</v>
      </c>
      <c r="M36" s="264"/>
      <c r="N36" s="264">
        <f t="shared" si="1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7575760</v>
      </c>
      <c r="H37" s="334">
        <f t="shared" si="3"/>
        <v>6060604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1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34">
        <v>1053040</v>
      </c>
      <c r="H38" s="334">
        <f t="shared" si="3"/>
        <v>210596</v>
      </c>
      <c r="I38" s="272">
        <v>24</v>
      </c>
      <c r="J38" s="273">
        <v>52652</v>
      </c>
      <c r="K38" s="274">
        <v>6423</v>
      </c>
      <c r="L38" s="274">
        <f>J38</f>
        <v>52652</v>
      </c>
      <c r="M38" s="275"/>
      <c r="N38" s="264">
        <f t="shared" si="1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34">
        <v>12878040</v>
      </c>
      <c r="H39" s="334">
        <f t="shared" si="3"/>
        <v>2575596</v>
      </c>
      <c r="I39" s="272">
        <v>24</v>
      </c>
      <c r="J39" s="273">
        <v>643902</v>
      </c>
      <c r="K39" s="274">
        <v>6423</v>
      </c>
      <c r="L39" s="274">
        <f t="shared" ref="L39:L40" si="5">J39</f>
        <v>643902</v>
      </c>
      <c r="M39" s="275"/>
      <c r="N39" s="264">
        <f t="shared" si="1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34">
        <v>2871220</v>
      </c>
      <c r="H40" s="334">
        <f t="shared" si="3"/>
        <v>574235</v>
      </c>
      <c r="I40" s="272">
        <v>24</v>
      </c>
      <c r="J40" s="273">
        <v>143561</v>
      </c>
      <c r="K40" s="274">
        <v>6423</v>
      </c>
      <c r="L40" s="274">
        <f t="shared" si="5"/>
        <v>143561</v>
      </c>
      <c r="M40" s="275"/>
      <c r="N40" s="264">
        <f t="shared" si="1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9206560</v>
      </c>
      <c r="H41" s="334">
        <f t="shared" si="3"/>
        <v>7365258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1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34">
        <v>16514400</v>
      </c>
      <c r="H42" s="334">
        <f t="shared" si="3"/>
        <v>3302873</v>
      </c>
      <c r="I42" s="280">
        <v>24</v>
      </c>
      <c r="J42" s="281">
        <v>825720</v>
      </c>
      <c r="K42" s="274">
        <v>6423</v>
      </c>
      <c r="L42" s="143">
        <f>J42</f>
        <v>825720</v>
      </c>
      <c r="M42" s="264"/>
      <c r="N42" s="264">
        <f t="shared" si="1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4994940</v>
      </c>
      <c r="H43" s="334">
        <f t="shared" si="3"/>
        <v>3995969</v>
      </c>
      <c r="I43" s="280">
        <v>36</v>
      </c>
      <c r="J43" s="281">
        <v>249747</v>
      </c>
      <c r="K43" s="274">
        <v>6423</v>
      </c>
      <c r="L43" s="143">
        <f t="shared" ref="L43:L44" si="6">J43</f>
        <v>249747</v>
      </c>
      <c r="M43" s="264"/>
      <c r="N43" s="264">
        <f t="shared" si="1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6045460</v>
      </c>
      <c r="H44" s="334">
        <f t="shared" si="3"/>
        <v>4836358</v>
      </c>
      <c r="I44" s="280">
        <v>36</v>
      </c>
      <c r="J44" s="281">
        <v>302273</v>
      </c>
      <c r="K44" s="274">
        <v>6423</v>
      </c>
      <c r="L44" s="143">
        <f t="shared" si="6"/>
        <v>302273</v>
      </c>
      <c r="M44" s="264"/>
      <c r="N44" s="264">
        <f t="shared" si="1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3615263</v>
      </c>
      <c r="H45" s="334">
        <f t="shared" si="3"/>
        <v>3234737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1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3133831</v>
      </c>
      <c r="H46" s="334">
        <f t="shared" si="3"/>
        <v>3502532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ref="N46:N64" si="7">J46</f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2620839</v>
      </c>
      <c r="H47" s="334">
        <f t="shared" si="3"/>
        <v>2929161</v>
      </c>
      <c r="I47" s="272">
        <v>36</v>
      </c>
      <c r="J47" s="273">
        <v>154167</v>
      </c>
      <c r="K47" s="274">
        <v>6423</v>
      </c>
      <c r="L47" s="143">
        <f>J47</f>
        <v>154167</v>
      </c>
      <c r="M47" s="264"/>
      <c r="N47" s="264">
        <f t="shared" si="7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12513887</v>
      </c>
      <c r="H48" s="334">
        <f t="shared" si="3"/>
        <v>13986113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7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2723232</v>
      </c>
      <c r="H49" s="334">
        <f t="shared" si="3"/>
        <v>3404041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7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2828288</v>
      </c>
      <c r="H50" s="334">
        <f t="shared" si="3"/>
        <v>3535348</v>
      </c>
      <c r="I50" s="272">
        <v>36</v>
      </c>
      <c r="J50" s="273">
        <v>176768</v>
      </c>
      <c r="K50" s="274">
        <v>6423</v>
      </c>
      <c r="L50" s="143">
        <f>J50</f>
        <v>176768</v>
      </c>
      <c r="M50" s="264"/>
      <c r="N50" s="264">
        <f t="shared" si="7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4424240</v>
      </c>
      <c r="H51" s="334">
        <f t="shared" si="3"/>
        <v>2212124</v>
      </c>
      <c r="I51" s="272">
        <v>24</v>
      </c>
      <c r="J51" s="273">
        <v>276515</v>
      </c>
      <c r="K51" s="274">
        <v>6423</v>
      </c>
      <c r="L51" s="143">
        <f>J51</f>
        <v>276515</v>
      </c>
      <c r="M51" s="264"/>
      <c r="N51" s="264">
        <f t="shared" si="7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8266672</v>
      </c>
      <c r="H52" s="334">
        <f t="shared" si="3"/>
        <v>10333328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7"/>
        <v>516667</v>
      </c>
      <c r="O52" s="264"/>
      <c r="P52" s="195">
        <f t="shared" ref="P52:P67" si="8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13828020</v>
      </c>
      <c r="H53" s="334">
        <f t="shared" si="3"/>
        <v>19359250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7"/>
        <v>921868</v>
      </c>
      <c r="O53" s="264"/>
      <c r="P53" s="195">
        <f t="shared" si="8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816662</v>
      </c>
      <c r="H54" s="334">
        <f t="shared" si="3"/>
        <v>583338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7"/>
        <v>58333</v>
      </c>
      <c r="O54" s="264"/>
      <c r="P54" s="195">
        <f t="shared" si="8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6027784</v>
      </c>
      <c r="H55" s="334">
        <f t="shared" si="3"/>
        <v>9472216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7"/>
        <v>430556</v>
      </c>
      <c r="O55" s="264"/>
      <c r="P55" s="195">
        <f t="shared" si="8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1283338</v>
      </c>
      <c r="H56" s="334">
        <f t="shared" si="3"/>
        <v>916662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7"/>
        <v>91667</v>
      </c>
      <c r="O56" s="264"/>
      <c r="P56" s="195">
        <f t="shared" si="8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3850000</v>
      </c>
      <c r="H57" s="334">
        <f t="shared" si="3"/>
        <v>6050000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7"/>
        <v>275000</v>
      </c>
      <c r="O57" s="264"/>
      <c r="P57" s="195">
        <f t="shared" si="8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2527784</v>
      </c>
      <c r="H58" s="334">
        <f t="shared" si="3"/>
        <v>3972216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7"/>
        <v>180556</v>
      </c>
      <c r="O58" s="264"/>
      <c r="P58" s="195">
        <f t="shared" si="8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2333338</v>
      </c>
      <c r="H59" s="334">
        <f t="shared" si="3"/>
        <v>1666662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7"/>
        <v>166667</v>
      </c>
      <c r="O59" s="264"/>
      <c r="P59" s="195">
        <f t="shared" si="8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3188892</v>
      </c>
      <c r="H60" s="334">
        <f t="shared" si="3"/>
        <v>5011108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7"/>
        <v>227778</v>
      </c>
      <c r="O60" s="264"/>
      <c r="P60" s="195">
        <f t="shared" si="8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5755554</v>
      </c>
      <c r="H61" s="334">
        <f t="shared" si="3"/>
        <v>9044446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7"/>
        <v>411111</v>
      </c>
      <c r="O61" s="264"/>
      <c r="P61" s="195">
        <f t="shared" si="8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3111108</v>
      </c>
      <c r="H62" s="334">
        <f t="shared" si="3"/>
        <v>4888892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7"/>
        <v>222222</v>
      </c>
      <c r="O62" s="264"/>
      <c r="P62" s="195">
        <f t="shared" si="8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2955554</v>
      </c>
      <c r="H63" s="334">
        <f t="shared" si="3"/>
        <v>4644446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7"/>
        <v>211111</v>
      </c>
      <c r="O63" s="264"/>
      <c r="P63" s="195">
        <f t="shared" si="8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2566662</v>
      </c>
      <c r="H64" s="334">
        <f t="shared" si="3"/>
        <v>1833338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7"/>
        <v>183333</v>
      </c>
      <c r="O64" s="264"/>
      <c r="P64" s="195">
        <f t="shared" si="8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7311108</v>
      </c>
      <c r="H65" s="334">
        <f t="shared" si="3"/>
        <v>11488892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ref="N65:N71" si="9">J65</f>
        <v>522222</v>
      </c>
      <c r="O65" s="265"/>
      <c r="P65" s="183">
        <f t="shared" si="8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9177784</v>
      </c>
      <c r="H66" s="334">
        <f t="shared" si="3"/>
        <v>14422216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9"/>
        <v>655556</v>
      </c>
      <c r="O66" s="265"/>
      <c r="P66" s="183">
        <f t="shared" si="8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2800000</v>
      </c>
      <c r="H67" s="334">
        <f t="shared" si="3"/>
        <v>2000000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9"/>
        <v>200000</v>
      </c>
      <c r="O67" s="264"/>
      <c r="P67" s="261">
        <f t="shared" si="8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1774668</v>
      </c>
      <c r="H68" s="334">
        <f t="shared" si="3"/>
        <v>3549332</v>
      </c>
      <c r="I68" s="272">
        <v>36</v>
      </c>
      <c r="J68" s="273">
        <v>147889</v>
      </c>
      <c r="K68" s="274">
        <v>6423</v>
      </c>
      <c r="L68" s="144">
        <f>J68</f>
        <v>147889</v>
      </c>
      <c r="M68" s="266"/>
      <c r="N68" s="266">
        <f t="shared" si="9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2724240</v>
      </c>
      <c r="H69" s="334">
        <f t="shared" si="3"/>
        <v>5448487</v>
      </c>
      <c r="I69" s="272">
        <v>36</v>
      </c>
      <c r="J69" s="273">
        <v>227020</v>
      </c>
      <c r="K69" s="274">
        <v>6423</v>
      </c>
      <c r="L69" s="144">
        <f t="shared" ref="L69:L71" si="10">J69</f>
        <v>227020</v>
      </c>
      <c r="M69" s="266"/>
      <c r="N69" s="266">
        <f t="shared" si="9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3291662</v>
      </c>
      <c r="H70" s="334">
        <f t="shared" si="3"/>
        <v>7481065</v>
      </c>
      <c r="I70" s="272">
        <v>36</v>
      </c>
      <c r="J70" s="273">
        <v>299242</v>
      </c>
      <c r="K70" s="274">
        <v>6423</v>
      </c>
      <c r="L70" s="144">
        <f t="shared" si="10"/>
        <v>299242</v>
      </c>
      <c r="M70" s="266"/>
      <c r="N70" s="266">
        <f t="shared" si="9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333333</v>
      </c>
      <c r="H71" s="334">
        <f t="shared" si="3"/>
        <v>757576</v>
      </c>
      <c r="I71" s="272">
        <v>36</v>
      </c>
      <c r="J71" s="273">
        <v>30303</v>
      </c>
      <c r="K71" s="274">
        <v>6423</v>
      </c>
      <c r="L71" s="144">
        <f t="shared" si="10"/>
        <v>30303</v>
      </c>
      <c r="M71" s="266"/>
      <c r="N71" s="266">
        <f t="shared" si="9"/>
        <v>30303</v>
      </c>
      <c r="O71" s="266"/>
      <c r="Q71" s="261">
        <f>J71</f>
        <v>30303</v>
      </c>
    </row>
    <row r="72" spans="1:17" s="260" customFormat="1" ht="27.75" customHeight="1" x14ac:dyDescent="0.25">
      <c r="A72" s="398"/>
      <c r="B72" s="137" t="s">
        <v>209</v>
      </c>
      <c r="C72" s="176">
        <v>42643</v>
      </c>
      <c r="D72" s="135" t="s">
        <v>364</v>
      </c>
      <c r="E72" s="160" t="s">
        <v>371</v>
      </c>
      <c r="F72" s="170">
        <v>1181818</v>
      </c>
      <c r="G72" s="334">
        <v>1039335</v>
      </c>
      <c r="H72" s="334">
        <f t="shared" si="3"/>
        <v>142483</v>
      </c>
      <c r="I72" s="144">
        <v>12</v>
      </c>
      <c r="J72" s="171">
        <v>94485</v>
      </c>
      <c r="K72" s="143">
        <v>6273</v>
      </c>
      <c r="L72" s="143"/>
      <c r="M72" s="264"/>
      <c r="N72" s="264"/>
      <c r="O72" s="264">
        <f>J72</f>
        <v>94485</v>
      </c>
      <c r="P72" s="71">
        <f t="shared" ref="P72:P80" si="11">J72</f>
        <v>94485</v>
      </c>
    </row>
    <row r="73" spans="1:17" s="260" customFormat="1" ht="27.75" customHeight="1" x14ac:dyDescent="0.25">
      <c r="A73" s="398"/>
      <c r="B73" s="137" t="s">
        <v>210</v>
      </c>
      <c r="C73" s="176">
        <v>42643</v>
      </c>
      <c r="D73" s="135" t="s">
        <v>366</v>
      </c>
      <c r="E73" s="160" t="s">
        <v>365</v>
      </c>
      <c r="F73" s="170">
        <v>681818</v>
      </c>
      <c r="G73" s="334">
        <v>624998</v>
      </c>
      <c r="H73" s="334">
        <f t="shared" si="3"/>
        <v>56820</v>
      </c>
      <c r="I73" s="144">
        <v>12</v>
      </c>
      <c r="J73" s="171">
        <v>56818</v>
      </c>
      <c r="K73" s="143">
        <v>6273</v>
      </c>
      <c r="L73" s="143"/>
      <c r="M73" s="264"/>
      <c r="N73" s="264"/>
      <c r="O73" s="264">
        <f>J73</f>
        <v>56818</v>
      </c>
      <c r="P73" s="71">
        <f t="shared" si="11"/>
        <v>56818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368</v>
      </c>
      <c r="E74" s="211" t="s">
        <v>369</v>
      </c>
      <c r="F74" s="178">
        <v>6600000</v>
      </c>
      <c r="G74" s="334">
        <v>3025000</v>
      </c>
      <c r="H74" s="334">
        <f t="shared" si="3"/>
        <v>3575000</v>
      </c>
      <c r="I74" s="182">
        <v>24</v>
      </c>
      <c r="J74" s="179">
        <v>275000</v>
      </c>
      <c r="K74" s="156">
        <v>6273</v>
      </c>
      <c r="L74" s="156"/>
      <c r="M74" s="265">
        <v>275000</v>
      </c>
      <c r="N74" s="265">
        <f>J74</f>
        <v>275000</v>
      </c>
      <c r="O74" s="265"/>
      <c r="P74" s="184">
        <f t="shared" si="11"/>
        <v>275000</v>
      </c>
    </row>
    <row r="75" spans="1:17" s="260" customFormat="1" ht="27.75" customHeight="1" x14ac:dyDescent="0.25">
      <c r="A75" s="398"/>
      <c r="B75" s="137" t="s">
        <v>212</v>
      </c>
      <c r="C75" s="176">
        <v>42643</v>
      </c>
      <c r="D75" s="135" t="s">
        <v>367</v>
      </c>
      <c r="E75" s="160" t="s">
        <v>370</v>
      </c>
      <c r="F75" s="170">
        <v>780000</v>
      </c>
      <c r="G75" s="334">
        <v>715000</v>
      </c>
      <c r="H75" s="334">
        <f t="shared" si="3"/>
        <v>65000</v>
      </c>
      <c r="I75" s="144">
        <v>12</v>
      </c>
      <c r="J75" s="171">
        <v>65000</v>
      </c>
      <c r="K75" s="143">
        <v>6273</v>
      </c>
      <c r="L75" s="143"/>
      <c r="M75" s="264"/>
      <c r="N75" s="264"/>
      <c r="O75" s="264">
        <f>J75</f>
        <v>65000</v>
      </c>
      <c r="P75" s="71">
        <f t="shared" si="11"/>
        <v>65000</v>
      </c>
    </row>
    <row r="76" spans="1:17" s="260" customFormat="1" ht="27.75" customHeight="1" x14ac:dyDescent="0.25">
      <c r="A76" s="398"/>
      <c r="B76" s="137" t="s">
        <v>213</v>
      </c>
      <c r="C76" s="176">
        <v>42643</v>
      </c>
      <c r="D76" s="135" t="s">
        <v>361</v>
      </c>
      <c r="E76" s="160" t="s">
        <v>360</v>
      </c>
      <c r="F76" s="170">
        <v>1200000</v>
      </c>
      <c r="G76" s="334">
        <v>1100000</v>
      </c>
      <c r="H76" s="334">
        <f t="shared" si="3"/>
        <v>100000</v>
      </c>
      <c r="I76" s="144">
        <v>12</v>
      </c>
      <c r="J76" s="171">
        <v>100000</v>
      </c>
      <c r="K76" s="143">
        <v>6273</v>
      </c>
      <c r="L76" s="143"/>
      <c r="M76" s="264"/>
      <c r="N76" s="264"/>
      <c r="O76" s="264">
        <f>J76</f>
        <v>100000</v>
      </c>
      <c r="P76" s="71">
        <f t="shared" si="11"/>
        <v>100000</v>
      </c>
    </row>
    <row r="77" spans="1:17" s="260" customFormat="1" ht="27.75" customHeight="1" x14ac:dyDescent="0.25">
      <c r="A77" s="398"/>
      <c r="B77" s="137" t="s">
        <v>214</v>
      </c>
      <c r="C77" s="176">
        <v>42643</v>
      </c>
      <c r="D77" s="135" t="s">
        <v>359</v>
      </c>
      <c r="E77" s="160" t="s">
        <v>358</v>
      </c>
      <c r="F77" s="170">
        <v>1700000</v>
      </c>
      <c r="G77" s="334">
        <v>1558337</v>
      </c>
      <c r="H77" s="334">
        <f t="shared" si="3"/>
        <v>141663</v>
      </c>
      <c r="I77" s="144">
        <v>12</v>
      </c>
      <c r="J77" s="171">
        <v>141667</v>
      </c>
      <c r="K77" s="143">
        <v>6273</v>
      </c>
      <c r="L77" s="143"/>
      <c r="M77" s="264"/>
      <c r="N77" s="264"/>
      <c r="O77" s="264">
        <f>J77</f>
        <v>141667</v>
      </c>
      <c r="P77" s="71">
        <f t="shared" si="11"/>
        <v>141667</v>
      </c>
    </row>
    <row r="78" spans="1:17" s="260" customFormat="1" ht="27.75" customHeight="1" x14ac:dyDescent="0.25">
      <c r="A78" s="398"/>
      <c r="B78" s="137" t="s">
        <v>215</v>
      </c>
      <c r="C78" s="176">
        <v>42643</v>
      </c>
      <c r="D78" s="135" t="s">
        <v>357</v>
      </c>
      <c r="E78" s="160" t="s">
        <v>356</v>
      </c>
      <c r="F78" s="170">
        <v>900000</v>
      </c>
      <c r="G78" s="334">
        <v>825000</v>
      </c>
      <c r="H78" s="334">
        <f t="shared" ref="H78:H93" si="12">F78-G78</f>
        <v>75000</v>
      </c>
      <c r="I78" s="144">
        <v>12</v>
      </c>
      <c r="J78" s="171">
        <v>75000</v>
      </c>
      <c r="K78" s="143">
        <v>6273</v>
      </c>
      <c r="L78" s="143"/>
      <c r="M78" s="264"/>
      <c r="N78" s="264"/>
      <c r="O78" s="264">
        <f>J78</f>
        <v>75000</v>
      </c>
      <c r="P78" s="71">
        <f t="shared" si="11"/>
        <v>75000</v>
      </c>
    </row>
    <row r="79" spans="1:17" s="16" customFormat="1" ht="27.75" customHeight="1" x14ac:dyDescent="0.25">
      <c r="A79" s="397"/>
      <c r="B79" s="137" t="s">
        <v>216</v>
      </c>
      <c r="C79" s="177">
        <v>42643</v>
      </c>
      <c r="D79" s="22" t="s">
        <v>355</v>
      </c>
      <c r="E79" s="211" t="s">
        <v>354</v>
      </c>
      <c r="F79" s="178">
        <v>1500000</v>
      </c>
      <c r="G79" s="334">
        <v>687500</v>
      </c>
      <c r="H79" s="334">
        <f t="shared" si="12"/>
        <v>812500</v>
      </c>
      <c r="I79" s="182">
        <v>24</v>
      </c>
      <c r="J79" s="179">
        <v>62500</v>
      </c>
      <c r="K79" s="156">
        <v>6273</v>
      </c>
      <c r="L79" s="156"/>
      <c r="M79" s="265">
        <v>62500</v>
      </c>
      <c r="N79" s="265">
        <f t="shared" ref="N79:N86" si="13">J79</f>
        <v>62500</v>
      </c>
      <c r="O79" s="265"/>
      <c r="P79" s="184">
        <f t="shared" si="11"/>
        <v>62500</v>
      </c>
    </row>
    <row r="80" spans="1:17" s="16" customFormat="1" ht="27.75" customHeight="1" x14ac:dyDescent="0.25">
      <c r="A80" s="397"/>
      <c r="B80" s="137" t="s">
        <v>217</v>
      </c>
      <c r="C80" s="177">
        <v>42643</v>
      </c>
      <c r="D80" s="22" t="s">
        <v>352</v>
      </c>
      <c r="E80" s="211" t="s">
        <v>353</v>
      </c>
      <c r="F80" s="178">
        <v>1445455</v>
      </c>
      <c r="G80" s="334">
        <v>662497</v>
      </c>
      <c r="H80" s="334">
        <f t="shared" si="12"/>
        <v>782958</v>
      </c>
      <c r="I80" s="182">
        <v>24</v>
      </c>
      <c r="J80" s="179">
        <v>60227</v>
      </c>
      <c r="K80" s="156">
        <v>6273</v>
      </c>
      <c r="L80" s="156"/>
      <c r="M80" s="265">
        <v>60227</v>
      </c>
      <c r="N80" s="265">
        <f t="shared" si="13"/>
        <v>60227</v>
      </c>
      <c r="O80" s="265"/>
      <c r="P80" s="184">
        <f t="shared" si="11"/>
        <v>60227</v>
      </c>
    </row>
    <row r="81" spans="1:20" ht="27.75" customHeight="1" x14ac:dyDescent="0.25">
      <c r="A81" s="26"/>
      <c r="B81" s="137" t="s">
        <v>218</v>
      </c>
      <c r="C81" s="176">
        <v>42643</v>
      </c>
      <c r="D81" s="135" t="s">
        <v>351</v>
      </c>
      <c r="E81" s="160" t="s">
        <v>350</v>
      </c>
      <c r="F81" s="170">
        <v>7118182</v>
      </c>
      <c r="G81" s="334">
        <v>2174997</v>
      </c>
      <c r="H81" s="334">
        <f t="shared" si="12"/>
        <v>4943185</v>
      </c>
      <c r="I81" s="280">
        <v>36</v>
      </c>
      <c r="J81" s="281">
        <v>197727</v>
      </c>
      <c r="K81" s="274">
        <v>6423</v>
      </c>
      <c r="L81" s="144">
        <f>J81</f>
        <v>197727</v>
      </c>
      <c r="M81" s="266"/>
      <c r="N81" s="265">
        <f t="shared" si="13"/>
        <v>197727</v>
      </c>
      <c r="O81" s="266"/>
      <c r="P81" s="71"/>
      <c r="Q81" s="71">
        <f>J81</f>
        <v>197727</v>
      </c>
    </row>
    <row r="82" spans="1:20" s="17" customFormat="1" ht="27.75" customHeight="1" x14ac:dyDescent="0.25">
      <c r="A82" s="25"/>
      <c r="B82" s="137" t="s">
        <v>219</v>
      </c>
      <c r="C82" s="177">
        <v>42643</v>
      </c>
      <c r="D82" s="22" t="s">
        <v>362</v>
      </c>
      <c r="E82" s="211" t="s">
        <v>349</v>
      </c>
      <c r="F82" s="178">
        <v>4954545</v>
      </c>
      <c r="G82" s="334">
        <v>1513886</v>
      </c>
      <c r="H82" s="334">
        <f t="shared" si="12"/>
        <v>3440659</v>
      </c>
      <c r="I82" s="242">
        <v>36</v>
      </c>
      <c r="J82" s="166">
        <v>137626</v>
      </c>
      <c r="K82" s="156">
        <v>6273</v>
      </c>
      <c r="L82" s="156"/>
      <c r="M82" s="265">
        <v>137626</v>
      </c>
      <c r="N82" s="265">
        <f t="shared" si="13"/>
        <v>137626</v>
      </c>
      <c r="O82" s="265"/>
      <c r="P82" s="184">
        <f>J82</f>
        <v>137626</v>
      </c>
    </row>
    <row r="83" spans="1:20" ht="27.75" customHeight="1" x14ac:dyDescent="0.25">
      <c r="A83" s="26"/>
      <c r="B83" s="137" t="s">
        <v>220</v>
      </c>
      <c r="C83" s="176">
        <v>42704</v>
      </c>
      <c r="D83" s="135" t="s">
        <v>315</v>
      </c>
      <c r="E83" s="160" t="s">
        <v>324</v>
      </c>
      <c r="F83" s="170">
        <v>2636364</v>
      </c>
      <c r="G83" s="334">
        <v>988632</v>
      </c>
      <c r="H83" s="334">
        <f t="shared" si="12"/>
        <v>1647732</v>
      </c>
      <c r="I83" s="280">
        <v>24</v>
      </c>
      <c r="J83" s="281">
        <v>109848</v>
      </c>
      <c r="K83" s="274">
        <v>6423</v>
      </c>
      <c r="L83" s="144">
        <f>J83</f>
        <v>109848</v>
      </c>
      <c r="M83" s="266"/>
      <c r="N83" s="266">
        <f t="shared" si="13"/>
        <v>109848</v>
      </c>
      <c r="O83" s="266"/>
      <c r="Q83" s="71">
        <f>J83</f>
        <v>109848</v>
      </c>
    </row>
    <row r="84" spans="1:20" ht="27.75" customHeight="1" x14ac:dyDescent="0.25">
      <c r="A84" s="26"/>
      <c r="B84" s="137" t="s">
        <v>221</v>
      </c>
      <c r="C84" s="176">
        <v>42735</v>
      </c>
      <c r="D84" s="135" t="s">
        <v>314</v>
      </c>
      <c r="E84" s="160" t="s">
        <v>323</v>
      </c>
      <c r="F84" s="170">
        <v>11800002</v>
      </c>
      <c r="G84" s="334">
        <v>3933336</v>
      </c>
      <c r="H84" s="334">
        <f t="shared" si="12"/>
        <v>7866666</v>
      </c>
      <c r="I84" s="280">
        <v>24</v>
      </c>
      <c r="J84" s="281">
        <v>491667</v>
      </c>
      <c r="K84" s="274">
        <v>6423</v>
      </c>
      <c r="L84" s="144">
        <f>J84</f>
        <v>491667</v>
      </c>
      <c r="M84" s="266"/>
      <c r="N84" s="266">
        <f t="shared" si="13"/>
        <v>491667</v>
      </c>
      <c r="O84" s="266"/>
      <c r="Q84" s="71">
        <f>J84</f>
        <v>491667</v>
      </c>
    </row>
    <row r="85" spans="1:20" s="17" customFormat="1" ht="27.75" customHeight="1" x14ac:dyDescent="0.25">
      <c r="A85" s="25"/>
      <c r="B85" s="137" t="s">
        <v>222</v>
      </c>
      <c r="C85" s="177">
        <v>42735</v>
      </c>
      <c r="D85" s="22" t="s">
        <v>313</v>
      </c>
      <c r="E85" s="211" t="s">
        <v>322</v>
      </c>
      <c r="F85" s="178">
        <v>7500000</v>
      </c>
      <c r="G85" s="334">
        <v>2500000</v>
      </c>
      <c r="H85" s="334">
        <f t="shared" si="12"/>
        <v>5000000</v>
      </c>
      <c r="I85" s="242">
        <v>24</v>
      </c>
      <c r="J85" s="166">
        <v>312500</v>
      </c>
      <c r="K85" s="156">
        <v>6273</v>
      </c>
      <c r="L85" s="156"/>
      <c r="M85" s="265">
        <v>312500</v>
      </c>
      <c r="N85" s="266">
        <f t="shared" si="13"/>
        <v>312500</v>
      </c>
      <c r="O85" s="265"/>
      <c r="P85" s="184">
        <f t="shared" ref="P85:P91" si="14">J85</f>
        <v>312500</v>
      </c>
    </row>
    <row r="86" spans="1:20" s="17" customFormat="1" ht="27.75" customHeight="1" x14ac:dyDescent="0.25">
      <c r="A86" s="25"/>
      <c r="B86" s="137" t="s">
        <v>223</v>
      </c>
      <c r="C86" s="177">
        <v>42735</v>
      </c>
      <c r="D86" s="22" t="s">
        <v>312</v>
      </c>
      <c r="E86" s="211" t="s">
        <v>321</v>
      </c>
      <c r="F86" s="178">
        <v>2500000</v>
      </c>
      <c r="G86" s="334">
        <v>833336</v>
      </c>
      <c r="H86" s="334">
        <f t="shared" si="12"/>
        <v>1666664</v>
      </c>
      <c r="I86" s="242">
        <v>24</v>
      </c>
      <c r="J86" s="166">
        <v>104167</v>
      </c>
      <c r="K86" s="156">
        <v>6273</v>
      </c>
      <c r="L86" s="156"/>
      <c r="M86" s="265">
        <v>104167</v>
      </c>
      <c r="N86" s="266">
        <f t="shared" si="13"/>
        <v>104167</v>
      </c>
      <c r="O86" s="265"/>
      <c r="P86" s="184">
        <f t="shared" si="14"/>
        <v>104167</v>
      </c>
    </row>
    <row r="87" spans="1:20" ht="27.75" customHeight="1" x14ac:dyDescent="0.25">
      <c r="A87" s="26"/>
      <c r="B87" s="137" t="s">
        <v>224</v>
      </c>
      <c r="C87" s="176">
        <v>42735</v>
      </c>
      <c r="D87" s="135" t="s">
        <v>311</v>
      </c>
      <c r="E87" s="160" t="s">
        <v>320</v>
      </c>
      <c r="F87" s="170">
        <v>1400000</v>
      </c>
      <c r="G87" s="334">
        <v>933336</v>
      </c>
      <c r="H87" s="334">
        <f>F87-G87</f>
        <v>466664</v>
      </c>
      <c r="I87" s="152">
        <v>12</v>
      </c>
      <c r="J87" s="165">
        <v>116667</v>
      </c>
      <c r="K87" s="143">
        <v>6273</v>
      </c>
      <c r="L87" s="143"/>
      <c r="M87" s="264"/>
      <c r="N87" s="264"/>
      <c r="O87" s="264">
        <f>J87</f>
        <v>116667</v>
      </c>
      <c r="P87" s="71">
        <f t="shared" si="14"/>
        <v>116667</v>
      </c>
    </row>
    <row r="88" spans="1:20" ht="27.75" customHeight="1" x14ac:dyDescent="0.25">
      <c r="A88" s="26"/>
      <c r="B88" s="137" t="s">
        <v>225</v>
      </c>
      <c r="C88" s="176">
        <v>42767</v>
      </c>
      <c r="D88" s="135" t="s">
        <v>310</v>
      </c>
      <c r="E88" s="160" t="s">
        <v>286</v>
      </c>
      <c r="F88" s="170">
        <v>5250000</v>
      </c>
      <c r="G88" s="334">
        <v>1531250</v>
      </c>
      <c r="H88" s="334">
        <f t="shared" si="12"/>
        <v>3718750</v>
      </c>
      <c r="I88" s="242">
        <v>24</v>
      </c>
      <c r="J88" s="166">
        <v>218750</v>
      </c>
      <c r="K88" s="156">
        <v>6273</v>
      </c>
      <c r="L88" s="143"/>
      <c r="M88" s="264">
        <v>218750</v>
      </c>
      <c r="N88" s="264">
        <f t="shared" ref="N88:N94" si="15">J88</f>
        <v>218750</v>
      </c>
      <c r="O88" s="264"/>
      <c r="P88" s="71">
        <f t="shared" si="14"/>
        <v>218750</v>
      </c>
    </row>
    <row r="89" spans="1:20" ht="27.75" customHeight="1" x14ac:dyDescent="0.25">
      <c r="A89" s="26"/>
      <c r="B89" s="137" t="s">
        <v>226</v>
      </c>
      <c r="C89" s="176" t="s">
        <v>319</v>
      </c>
      <c r="D89" s="135" t="s">
        <v>468</v>
      </c>
      <c r="E89" s="160" t="s">
        <v>316</v>
      </c>
      <c r="F89" s="170">
        <v>25000000</v>
      </c>
      <c r="G89" s="334">
        <v>4166664</v>
      </c>
      <c r="H89" s="334">
        <f t="shared" si="12"/>
        <v>20833336</v>
      </c>
      <c r="I89" s="242">
        <v>36</v>
      </c>
      <c r="J89" s="166">
        <v>694444</v>
      </c>
      <c r="K89" s="156">
        <v>6273</v>
      </c>
      <c r="L89" s="143"/>
      <c r="M89" s="264">
        <v>694444</v>
      </c>
      <c r="N89" s="264">
        <f t="shared" si="15"/>
        <v>694444</v>
      </c>
      <c r="O89" s="264"/>
      <c r="P89" s="71">
        <f t="shared" si="14"/>
        <v>694444</v>
      </c>
    </row>
    <row r="90" spans="1:20" ht="27.75" customHeight="1" x14ac:dyDescent="0.25">
      <c r="A90" s="26"/>
      <c r="B90" s="137" t="s">
        <v>227</v>
      </c>
      <c r="C90" s="176" t="s">
        <v>319</v>
      </c>
      <c r="D90" s="135" t="s">
        <v>470</v>
      </c>
      <c r="E90" s="160" t="s">
        <v>317</v>
      </c>
      <c r="F90" s="170">
        <v>2800000</v>
      </c>
      <c r="G90" s="334">
        <v>700002</v>
      </c>
      <c r="H90" s="334">
        <f t="shared" si="12"/>
        <v>2099998</v>
      </c>
      <c r="I90" s="242">
        <v>24</v>
      </c>
      <c r="J90" s="166">
        <v>116667</v>
      </c>
      <c r="K90" s="156">
        <v>6273</v>
      </c>
      <c r="L90" s="143"/>
      <c r="M90" s="264">
        <v>116667</v>
      </c>
      <c r="N90" s="264">
        <f t="shared" si="15"/>
        <v>116667</v>
      </c>
      <c r="O90" s="264"/>
      <c r="P90" s="71">
        <f t="shared" si="14"/>
        <v>116667</v>
      </c>
    </row>
    <row r="91" spans="1:20" ht="27.75" customHeight="1" x14ac:dyDescent="0.25">
      <c r="A91" s="26"/>
      <c r="B91" s="137" t="s">
        <v>228</v>
      </c>
      <c r="C91" s="176" t="s">
        <v>319</v>
      </c>
      <c r="D91" s="135" t="s">
        <v>469</v>
      </c>
      <c r="E91" s="160" t="s">
        <v>318</v>
      </c>
      <c r="F91" s="170">
        <v>2200000</v>
      </c>
      <c r="G91" s="334">
        <v>550002</v>
      </c>
      <c r="H91" s="334">
        <f t="shared" si="12"/>
        <v>1649998</v>
      </c>
      <c r="I91" s="242">
        <v>24</v>
      </c>
      <c r="J91" s="166">
        <v>91667</v>
      </c>
      <c r="K91" s="156">
        <v>6273</v>
      </c>
      <c r="L91" s="143"/>
      <c r="M91" s="264">
        <v>91667</v>
      </c>
      <c r="N91" s="264">
        <f t="shared" si="15"/>
        <v>91667</v>
      </c>
      <c r="O91" s="264"/>
      <c r="P91" s="71">
        <f t="shared" si="14"/>
        <v>91667</v>
      </c>
    </row>
    <row r="92" spans="1:20" s="310" customFormat="1" ht="27.75" customHeight="1" x14ac:dyDescent="0.25">
      <c r="A92" s="410"/>
      <c r="B92" s="137" t="s">
        <v>229</v>
      </c>
      <c r="C92" s="305" t="s">
        <v>488</v>
      </c>
      <c r="D92" s="306" t="s">
        <v>498</v>
      </c>
      <c r="E92" s="307" t="s">
        <v>489</v>
      </c>
      <c r="F92" s="308">
        <v>2177273</v>
      </c>
      <c r="G92" s="411">
        <v>453598.54166666663</v>
      </c>
      <c r="H92" s="411">
        <f t="shared" si="12"/>
        <v>1723674.4583333335</v>
      </c>
      <c r="I92" s="280">
        <v>24</v>
      </c>
      <c r="J92" s="281">
        <v>90719.708333333328</v>
      </c>
      <c r="K92" s="274">
        <v>6423</v>
      </c>
      <c r="L92" s="274">
        <f>J92</f>
        <v>90719.708333333328</v>
      </c>
      <c r="M92" s="275"/>
      <c r="N92" s="275">
        <f t="shared" si="15"/>
        <v>90719.708333333328</v>
      </c>
      <c r="O92" s="275"/>
      <c r="P92" s="309"/>
      <c r="Q92" s="309">
        <f>J92</f>
        <v>90719.708333333328</v>
      </c>
      <c r="T92" s="412"/>
    </row>
    <row r="93" spans="1:20" s="17" customFormat="1" ht="27.75" customHeight="1" x14ac:dyDescent="0.25">
      <c r="A93" s="25"/>
      <c r="B93" s="137" t="s">
        <v>230</v>
      </c>
      <c r="C93" s="192" t="s">
        <v>493</v>
      </c>
      <c r="D93" s="22" t="s">
        <v>499</v>
      </c>
      <c r="E93" s="211" t="s">
        <v>494</v>
      </c>
      <c r="F93" s="178">
        <v>1635455</v>
      </c>
      <c r="G93" s="334">
        <v>272575.83333333331</v>
      </c>
      <c r="H93" s="334">
        <f t="shared" si="12"/>
        <v>1362879.1666666667</v>
      </c>
      <c r="I93" s="242">
        <v>24</v>
      </c>
      <c r="J93" s="166">
        <v>68143.958333333328</v>
      </c>
      <c r="K93" s="156">
        <v>6273</v>
      </c>
      <c r="L93" s="156"/>
      <c r="M93" s="265">
        <v>68143.958333333328</v>
      </c>
      <c r="N93" s="264">
        <f t="shared" si="15"/>
        <v>68143.958333333328</v>
      </c>
      <c r="O93" s="265"/>
      <c r="P93" s="184">
        <f>J93</f>
        <v>68143.958333333328</v>
      </c>
    </row>
    <row r="94" spans="1:20" s="310" customFormat="1" ht="27.75" customHeight="1" x14ac:dyDescent="0.25">
      <c r="A94" s="410"/>
      <c r="B94" s="137" t="s">
        <v>231</v>
      </c>
      <c r="C94" s="413" t="s">
        <v>519</v>
      </c>
      <c r="D94" s="414" t="s">
        <v>518</v>
      </c>
      <c r="E94" s="415" t="s">
        <v>517</v>
      </c>
      <c r="F94" s="416">
        <v>7900000</v>
      </c>
      <c r="G94" s="411">
        <v>438888</v>
      </c>
      <c r="H94" s="411">
        <f>F94-G94</f>
        <v>7461112</v>
      </c>
      <c r="I94" s="417">
        <v>36</v>
      </c>
      <c r="J94" s="418">
        <v>219444</v>
      </c>
      <c r="K94" s="274">
        <v>6423</v>
      </c>
      <c r="L94" s="274">
        <f>J94</f>
        <v>219444</v>
      </c>
      <c r="M94" s="275"/>
      <c r="N94" s="275">
        <f t="shared" si="15"/>
        <v>219444</v>
      </c>
      <c r="O94" s="275"/>
      <c r="P94" s="309"/>
      <c r="Q94" s="412">
        <f>J94</f>
        <v>219444</v>
      </c>
    </row>
    <row r="95" spans="1:20" s="325" customFormat="1" ht="27.75" customHeight="1" x14ac:dyDescent="0.25">
      <c r="A95" s="400"/>
      <c r="B95" s="401" t="s">
        <v>30</v>
      </c>
      <c r="C95" s="474" t="s">
        <v>503</v>
      </c>
      <c r="D95" s="474"/>
      <c r="E95" s="474"/>
      <c r="F95" s="409">
        <f>SUM(F96:F100)</f>
        <v>590600000</v>
      </c>
      <c r="G95" s="409">
        <f>SUM(G96:G100)</f>
        <v>84349999</v>
      </c>
      <c r="H95" s="409">
        <f>SUM(H96:H100)</f>
        <v>506250001</v>
      </c>
      <c r="I95" s="402"/>
      <c r="J95" s="402">
        <f>SUM(J96:J100)</f>
        <v>49216666</v>
      </c>
      <c r="K95" s="402"/>
      <c r="L95" s="403"/>
      <c r="M95" s="384"/>
      <c r="N95" s="326"/>
      <c r="O95" s="327"/>
      <c r="P95" s="328"/>
    </row>
    <row r="96" spans="1:20" s="260" customFormat="1" ht="33" customHeight="1" x14ac:dyDescent="0.25">
      <c r="A96" s="398"/>
      <c r="B96" s="330" t="s">
        <v>18</v>
      </c>
      <c r="C96" s="331" t="s">
        <v>508</v>
      </c>
      <c r="D96" s="332"/>
      <c r="E96" s="333" t="s">
        <v>509</v>
      </c>
      <c r="F96" s="334">
        <v>21600000</v>
      </c>
      <c r="G96" s="334">
        <v>3600000</v>
      </c>
      <c r="H96" s="334">
        <f>F96-G96</f>
        <v>18000000</v>
      </c>
      <c r="I96" s="335">
        <v>12</v>
      </c>
      <c r="J96" s="293">
        <v>1800000</v>
      </c>
      <c r="K96" s="143">
        <v>6428</v>
      </c>
      <c r="L96" s="143"/>
      <c r="M96" s="264"/>
      <c r="N96" s="264"/>
      <c r="O96" s="264">
        <f t="shared" ref="O96:O100" si="16">J96</f>
        <v>1800000</v>
      </c>
      <c r="P96" s="261"/>
      <c r="S96" s="278"/>
      <c r="T96" s="278">
        <f>J96</f>
        <v>1800000</v>
      </c>
    </row>
    <row r="97" spans="1:20" s="260" customFormat="1" ht="31.5" x14ac:dyDescent="0.25">
      <c r="A97" s="398"/>
      <c r="B97" s="330" t="s">
        <v>19</v>
      </c>
      <c r="C97" s="331" t="s">
        <v>510</v>
      </c>
      <c r="D97" s="332"/>
      <c r="E97" s="333" t="s">
        <v>511</v>
      </c>
      <c r="F97" s="334">
        <v>100000000</v>
      </c>
      <c r="G97" s="334">
        <v>8333333</v>
      </c>
      <c r="H97" s="334">
        <f>F97-G97</f>
        <v>91666667</v>
      </c>
      <c r="I97" s="335">
        <v>12</v>
      </c>
      <c r="J97" s="334">
        <v>8333333</v>
      </c>
      <c r="K97" s="143">
        <v>6428</v>
      </c>
      <c r="L97" s="143"/>
      <c r="M97" s="264"/>
      <c r="N97" s="264"/>
      <c r="O97" s="264">
        <f t="shared" si="16"/>
        <v>8333333</v>
      </c>
      <c r="P97" s="261"/>
      <c r="S97" s="278"/>
      <c r="T97" s="278">
        <f>J97</f>
        <v>8333333</v>
      </c>
    </row>
    <row r="98" spans="1:20" s="429" customFormat="1" ht="33" customHeight="1" x14ac:dyDescent="0.25">
      <c r="A98" s="419"/>
      <c r="B98" s="420" t="s">
        <v>20</v>
      </c>
      <c r="C98" s="421" t="s">
        <v>506</v>
      </c>
      <c r="D98" s="422"/>
      <c r="E98" s="423" t="s">
        <v>507</v>
      </c>
      <c r="F98" s="424">
        <v>36000000</v>
      </c>
      <c r="G98" s="424">
        <v>3000000</v>
      </c>
      <c r="H98" s="424">
        <f>F98-G98</f>
        <v>33000000</v>
      </c>
      <c r="I98" s="425">
        <v>12</v>
      </c>
      <c r="J98" s="424">
        <v>3000000</v>
      </c>
      <c r="K98" s="426">
        <v>6277</v>
      </c>
      <c r="L98" s="426"/>
      <c r="M98" s="427"/>
      <c r="N98" s="427"/>
      <c r="O98" s="427">
        <f t="shared" si="16"/>
        <v>3000000</v>
      </c>
      <c r="P98" s="428"/>
      <c r="S98" s="430">
        <f>J98</f>
        <v>3000000</v>
      </c>
      <c r="T98" s="430"/>
    </row>
    <row r="99" spans="1:20" s="429" customFormat="1" ht="31.5" customHeight="1" x14ac:dyDescent="0.25">
      <c r="A99" s="419"/>
      <c r="B99" s="420" t="s">
        <v>21</v>
      </c>
      <c r="C99" s="421" t="s">
        <v>513</v>
      </c>
      <c r="D99" s="422"/>
      <c r="E99" s="423" t="s">
        <v>512</v>
      </c>
      <c r="F99" s="424">
        <v>33000000</v>
      </c>
      <c r="G99" s="424">
        <v>2750000</v>
      </c>
      <c r="H99" s="424">
        <f>F99-G99</f>
        <v>30250000</v>
      </c>
      <c r="I99" s="425">
        <v>12</v>
      </c>
      <c r="J99" s="431">
        <v>2750000</v>
      </c>
      <c r="K99" s="426">
        <v>6277</v>
      </c>
      <c r="L99" s="426"/>
      <c r="M99" s="427"/>
      <c r="N99" s="427"/>
      <c r="O99" s="427">
        <f t="shared" si="16"/>
        <v>2750000</v>
      </c>
      <c r="P99" s="428"/>
      <c r="S99" s="430">
        <f>J99</f>
        <v>2750000</v>
      </c>
      <c r="T99" s="430"/>
    </row>
    <row r="100" spans="1:20" s="260" customFormat="1" ht="31.5" customHeight="1" x14ac:dyDescent="0.25">
      <c r="A100" s="398"/>
      <c r="B100" s="330" t="s">
        <v>22</v>
      </c>
      <c r="C100" s="331" t="s">
        <v>523</v>
      </c>
      <c r="D100" s="332"/>
      <c r="E100" s="333" t="s">
        <v>524</v>
      </c>
      <c r="F100" s="334">
        <v>400000000</v>
      </c>
      <c r="G100" s="334">
        <v>66666666</v>
      </c>
      <c r="H100" s="334">
        <f>F100-G100</f>
        <v>333333334</v>
      </c>
      <c r="I100" s="335">
        <v>12</v>
      </c>
      <c r="J100" s="293">
        <v>33333333</v>
      </c>
      <c r="K100" s="143">
        <v>6428</v>
      </c>
      <c r="L100" s="143"/>
      <c r="M100" s="264"/>
      <c r="N100" s="264"/>
      <c r="O100" s="264">
        <f t="shared" si="16"/>
        <v>33333333</v>
      </c>
      <c r="P100" s="261"/>
      <c r="S100" s="278"/>
      <c r="T100" s="278">
        <f>J100</f>
        <v>33333333</v>
      </c>
    </row>
    <row r="101" spans="1:20" s="325" customFormat="1" ht="27.75" customHeight="1" x14ac:dyDescent="0.25">
      <c r="A101" s="400"/>
      <c r="B101" s="401" t="s">
        <v>504</v>
      </c>
      <c r="C101" s="474" t="s">
        <v>505</v>
      </c>
      <c r="D101" s="474"/>
      <c r="E101" s="474"/>
      <c r="F101" s="409">
        <f>SUM(F102:F103)</f>
        <v>93783149</v>
      </c>
      <c r="G101" s="409">
        <f t="shared" ref="G101:H101" si="17">SUM(G102:G103)</f>
        <v>36941471</v>
      </c>
      <c r="H101" s="409">
        <f t="shared" si="17"/>
        <v>56841678</v>
      </c>
      <c r="I101" s="402"/>
      <c r="J101" s="402">
        <f>SUM(J102:J103)</f>
        <v>7815262</v>
      </c>
      <c r="K101" s="402"/>
      <c r="L101" s="403"/>
      <c r="M101" s="384"/>
      <c r="N101" s="326"/>
      <c r="O101" s="327"/>
      <c r="P101" s="328"/>
    </row>
    <row r="102" spans="1:20" ht="36.75" customHeight="1" x14ac:dyDescent="0.25">
      <c r="A102" s="26"/>
      <c r="B102" s="330" t="s">
        <v>18</v>
      </c>
      <c r="C102" s="331">
        <v>42690</v>
      </c>
      <c r="D102" s="332"/>
      <c r="E102" s="333" t="s">
        <v>199</v>
      </c>
      <c r="F102" s="334">
        <v>36533058</v>
      </c>
      <c r="G102" s="334">
        <v>27399789</v>
      </c>
      <c r="H102" s="334">
        <f>F102-G102</f>
        <v>9133269</v>
      </c>
      <c r="I102" s="399">
        <v>12</v>
      </c>
      <c r="J102" s="288">
        <v>3044421</v>
      </c>
      <c r="K102" s="335">
        <v>2412</v>
      </c>
      <c r="L102" s="143"/>
      <c r="M102" s="264"/>
      <c r="N102" s="266"/>
      <c r="O102" s="266">
        <f>J102</f>
        <v>3044421</v>
      </c>
      <c r="R102" s="71">
        <f>J102</f>
        <v>3044421</v>
      </c>
    </row>
    <row r="103" spans="1:20" ht="36.75" customHeight="1" x14ac:dyDescent="0.25">
      <c r="A103" s="15"/>
      <c r="B103" s="404" t="s">
        <v>19</v>
      </c>
      <c r="C103" s="405" t="s">
        <v>526</v>
      </c>
      <c r="D103" s="361"/>
      <c r="E103" s="406" t="s">
        <v>525</v>
      </c>
      <c r="F103" s="407">
        <v>57250091</v>
      </c>
      <c r="G103" s="364">
        <v>9541682</v>
      </c>
      <c r="H103" s="364">
        <f>F103-G103</f>
        <v>47708409</v>
      </c>
      <c r="I103" s="366">
        <v>12</v>
      </c>
      <c r="J103" s="289">
        <v>4770841</v>
      </c>
      <c r="K103" s="367">
        <v>6428</v>
      </c>
      <c r="L103" s="367"/>
      <c r="M103" s="264"/>
      <c r="N103" s="266"/>
      <c r="O103" s="266">
        <f>J103</f>
        <v>4770841</v>
      </c>
      <c r="R103" s="71"/>
      <c r="T103" s="163">
        <f>J103</f>
        <v>4770841</v>
      </c>
    </row>
    <row r="104" spans="1:20" ht="33" customHeight="1" x14ac:dyDescent="0.25">
      <c r="B104" s="391"/>
      <c r="C104" s="478" t="s">
        <v>472</v>
      </c>
      <c r="D104" s="479"/>
      <c r="E104" s="480"/>
      <c r="F104" s="392">
        <f>F101+F95+F13</f>
        <v>1327725328</v>
      </c>
      <c r="G104" s="392">
        <f>G101+G95+G13</f>
        <v>432735723.375</v>
      </c>
      <c r="H104" s="432">
        <f>H101+H95+H13</f>
        <v>894989604.625</v>
      </c>
      <c r="I104" s="392"/>
      <c r="J104" s="392">
        <f>J101+J95+J13</f>
        <v>77021763.666666657</v>
      </c>
      <c r="K104" s="392"/>
      <c r="L104" s="393"/>
      <c r="M104" s="268"/>
      <c r="N104" s="268"/>
      <c r="O104" s="268"/>
    </row>
    <row r="106" spans="1:20" x14ac:dyDescent="0.25">
      <c r="I106" s="459" t="s">
        <v>535</v>
      </c>
      <c r="J106" s="459"/>
      <c r="K106" s="459"/>
      <c r="L106" s="459"/>
      <c r="M106" s="372"/>
      <c r="N106" s="312"/>
      <c r="O106" s="312"/>
    </row>
    <row r="107" spans="1:20" s="130" customFormat="1" x14ac:dyDescent="0.25">
      <c r="C107" s="313" t="s">
        <v>465</v>
      </c>
      <c r="D107" s="313"/>
      <c r="E107" s="460" t="s">
        <v>466</v>
      </c>
      <c r="F107" s="460"/>
      <c r="G107" s="460"/>
      <c r="H107" s="460"/>
      <c r="I107" s="460" t="s">
        <v>467</v>
      </c>
      <c r="J107" s="460"/>
      <c r="K107" s="460"/>
      <c r="L107" s="460"/>
      <c r="M107" s="373"/>
      <c r="N107" s="313"/>
      <c r="O107" s="313"/>
      <c r="P107" s="1"/>
      <c r="Q107" s="1"/>
      <c r="R107" s="1"/>
    </row>
    <row r="108" spans="1:20" s="130" customFormat="1" x14ac:dyDescent="0.25">
      <c r="C108" s="313"/>
      <c r="D108" s="313"/>
      <c r="E108" s="313"/>
      <c r="F108" s="313"/>
      <c r="G108" s="351"/>
      <c r="H108" s="313"/>
      <c r="I108" s="313"/>
      <c r="J108" s="313"/>
      <c r="K108" s="313"/>
      <c r="L108" s="313"/>
      <c r="M108" s="373"/>
      <c r="N108" s="313"/>
      <c r="O108" s="313"/>
      <c r="P108" s="1"/>
      <c r="Q108" s="1"/>
      <c r="R108" s="1"/>
    </row>
    <row r="109" spans="1:20" s="130" customFormat="1" x14ac:dyDescent="0.25">
      <c r="C109" s="313"/>
      <c r="D109" s="313"/>
      <c r="E109" s="313"/>
      <c r="F109" s="313"/>
      <c r="G109" s="351"/>
      <c r="H109" s="313"/>
      <c r="I109" s="313"/>
      <c r="J109" s="313"/>
      <c r="K109" s="313"/>
      <c r="L109" s="313"/>
      <c r="M109" s="373"/>
      <c r="N109" s="313"/>
      <c r="O109" s="313"/>
      <c r="P109" s="1"/>
      <c r="Q109" s="1"/>
      <c r="R109" s="1"/>
    </row>
    <row r="110" spans="1:20" s="130" customFormat="1" x14ac:dyDescent="0.25">
      <c r="C110" s="313"/>
      <c r="D110" s="313"/>
      <c r="E110" s="313"/>
      <c r="F110" s="313"/>
      <c r="G110" s="351"/>
      <c r="H110" s="313"/>
      <c r="I110" s="313"/>
      <c r="J110" s="313"/>
      <c r="K110" s="313"/>
      <c r="L110" s="313"/>
      <c r="M110" s="373"/>
      <c r="N110" s="313"/>
      <c r="O110" s="313"/>
      <c r="P110" s="1"/>
      <c r="Q110" s="1"/>
      <c r="R110" s="1"/>
    </row>
    <row r="111" spans="1:20" x14ac:dyDescent="0.25">
      <c r="C111" s="312"/>
      <c r="D111" s="312"/>
      <c r="E111" s="213"/>
      <c r="F111" s="247"/>
      <c r="G111" s="352"/>
      <c r="H111" s="247"/>
      <c r="I111" s="312"/>
      <c r="J111" s="247"/>
    </row>
    <row r="112" spans="1:20" x14ac:dyDescent="0.25">
      <c r="C112" s="312"/>
      <c r="D112" s="312"/>
      <c r="E112" s="213"/>
      <c r="F112" s="247"/>
      <c r="G112" s="352"/>
      <c r="H112" s="247"/>
      <c r="I112" s="247"/>
      <c r="J112" s="247"/>
    </row>
    <row r="113" spans="3:15" x14ac:dyDescent="0.25">
      <c r="C113" s="312"/>
      <c r="D113" s="312"/>
      <c r="E113" s="213"/>
      <c r="F113" s="247"/>
      <c r="G113" s="352"/>
      <c r="H113" s="247"/>
      <c r="I113" s="312"/>
      <c r="J113" s="247"/>
    </row>
    <row r="114" spans="3:15" x14ac:dyDescent="0.25">
      <c r="C114" s="312"/>
      <c r="D114" s="312"/>
      <c r="E114" s="213"/>
      <c r="F114" s="247"/>
      <c r="G114" s="352"/>
      <c r="H114" s="247"/>
      <c r="I114" s="312"/>
      <c r="J114" s="247"/>
    </row>
    <row r="115" spans="3:15" s="130" customFormat="1" x14ac:dyDescent="0.25">
      <c r="C115" s="313" t="s">
        <v>281</v>
      </c>
      <c r="D115" s="313"/>
      <c r="E115" s="460" t="s">
        <v>282</v>
      </c>
      <c r="F115" s="460"/>
      <c r="G115" s="460"/>
      <c r="H115" s="460"/>
      <c r="I115" s="460" t="s">
        <v>291</v>
      </c>
      <c r="J115" s="460"/>
      <c r="K115" s="460"/>
      <c r="L115" s="460"/>
      <c r="M115" s="373"/>
      <c r="N115" s="313"/>
      <c r="O115" s="313"/>
    </row>
  </sheetData>
  <mergeCells count="12">
    <mergeCell ref="C104:E104"/>
    <mergeCell ref="I106:L106"/>
    <mergeCell ref="E107:H107"/>
    <mergeCell ref="I107:L107"/>
    <mergeCell ref="E115:H115"/>
    <mergeCell ref="I115:L115"/>
    <mergeCell ref="N1:N6"/>
    <mergeCell ref="C101:E101"/>
    <mergeCell ref="A9:L9"/>
    <mergeCell ref="A10:L10"/>
    <mergeCell ref="C13:E13"/>
    <mergeCell ref="C95:E95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7"/>
  <sheetViews>
    <sheetView view="pageBreakPreview" topLeftCell="E1" zoomScale="85" zoomScaleSheetLayoutView="85" workbookViewId="0">
      <selection activeCell="M11" sqref="M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3" width="14" style="157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13900669.958333334</v>
      </c>
      <c r="M1" s="378"/>
      <c r="N1" s="470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6909543.708333333</v>
      </c>
      <c r="M2" s="379"/>
      <c r="N2" s="470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3044421</v>
      </c>
      <c r="M3" s="379"/>
      <c r="N3" s="470"/>
      <c r="O3" s="263"/>
    </row>
    <row r="4" spans="1:21" ht="20.25" customHeight="1" x14ac:dyDescent="0.25">
      <c r="B4" s="5"/>
      <c r="C4" s="5"/>
      <c r="D4" s="5"/>
      <c r="K4" s="129" t="s">
        <v>480</v>
      </c>
      <c r="L4" s="129">
        <v>48237507</v>
      </c>
      <c r="M4" s="379"/>
      <c r="N4" s="470"/>
      <c r="O4" s="263"/>
    </row>
    <row r="5" spans="1:21" ht="20.25" customHeight="1" x14ac:dyDescent="0.25">
      <c r="B5" s="5"/>
      <c r="C5" s="5"/>
      <c r="D5" s="5"/>
      <c r="K5" s="129" t="s">
        <v>481</v>
      </c>
      <c r="L5" s="129">
        <v>5750000</v>
      </c>
      <c r="M5" s="380"/>
      <c r="N5" s="470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57681565</v>
      </c>
      <c r="M6" s="381"/>
      <c r="N6" s="470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20302243.666666664</v>
      </c>
      <c r="M7" s="382"/>
      <c r="N7" s="263">
        <f>SUM(L1:L5)</f>
        <v>77842141.666666672</v>
      </c>
      <c r="O7" s="297"/>
      <c r="S7" s="163"/>
    </row>
    <row r="8" spans="1:21" ht="20.25" customHeight="1" x14ac:dyDescent="0.25">
      <c r="B8" s="5"/>
      <c r="C8" s="5"/>
      <c r="D8" s="5"/>
      <c r="N8" s="157">
        <f>J106</f>
        <v>77842141.666666657</v>
      </c>
      <c r="P8" s="159"/>
      <c r="Q8" s="159"/>
      <c r="R8" s="130" t="s">
        <v>426</v>
      </c>
      <c r="S8" s="193">
        <f>P12+Q12+R12+S12+T12</f>
        <v>77842141.666666672</v>
      </c>
    </row>
    <row r="9" spans="1:21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390"/>
      <c r="N9" s="345">
        <f>N12+O12</f>
        <v>77842141.666666657</v>
      </c>
      <c r="O9" s="390"/>
      <c r="P9" s="159"/>
      <c r="Q9" s="159"/>
      <c r="R9" s="130"/>
      <c r="S9" s="193">
        <f>S8-J106</f>
        <v>0</v>
      </c>
    </row>
    <row r="10" spans="1:21" ht="22.5" x14ac:dyDescent="0.25">
      <c r="A10" s="468" t="s">
        <v>536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390"/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77842141.666666672</v>
      </c>
      <c r="O11" s="157">
        <f>N9-N11</f>
        <v>0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 t="shared" ref="M12:T12" si="0">SUM(M14:M106)</f>
        <v>13392699.958333334</v>
      </c>
      <c r="N12" s="191">
        <f t="shared" si="0"/>
        <v>20302243.666666664</v>
      </c>
      <c r="O12" s="191">
        <f t="shared" si="0"/>
        <v>57539898</v>
      </c>
      <c r="P12" s="191">
        <f t="shared" si="0"/>
        <v>13900669.958333334</v>
      </c>
      <c r="Q12" s="191">
        <f t="shared" si="0"/>
        <v>6909543.708333333</v>
      </c>
      <c r="R12" s="191">
        <f t="shared" si="0"/>
        <v>3044421</v>
      </c>
      <c r="S12" s="191">
        <f t="shared" si="0"/>
        <v>5750000</v>
      </c>
      <c r="T12" s="191">
        <f t="shared" si="0"/>
        <v>48237507</v>
      </c>
      <c r="U12" s="345"/>
    </row>
    <row r="13" spans="1:21" s="3" customFormat="1" ht="34.5" customHeight="1" x14ac:dyDescent="0.25">
      <c r="A13" s="2"/>
      <c r="B13" s="30" t="s">
        <v>28</v>
      </c>
      <c r="C13" s="475" t="s">
        <v>502</v>
      </c>
      <c r="D13" s="476"/>
      <c r="E13" s="477"/>
      <c r="F13" s="329">
        <f>SUM(F14:F96)</f>
        <v>676275815</v>
      </c>
      <c r="G13" s="329">
        <f>SUM(G14:G96)</f>
        <v>330696130.04166669</v>
      </c>
      <c r="H13" s="329">
        <f>SUM(H14:H96)</f>
        <v>312870138.95833331</v>
      </c>
      <c r="I13" s="329"/>
      <c r="J13" s="329">
        <f>SUM(J14:J96)</f>
        <v>20810213.666666664</v>
      </c>
      <c r="K13" s="329"/>
      <c r="L13" s="329">
        <f>SUM(L14:L105)</f>
        <v>507970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4507566</v>
      </c>
      <c r="H14" s="408">
        <f t="shared" ref="H14:H45" si="1">F14-G14</f>
        <v>3219706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71" si="2">J14</f>
        <v>214646</v>
      </c>
      <c r="O14" s="264"/>
      <c r="P14" s="198">
        <f t="shared" ref="P14:P29" si="3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8750007</v>
      </c>
      <c r="H15" s="334">
        <f t="shared" si="1"/>
        <v>6249993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2"/>
        <v>416667</v>
      </c>
      <c r="O15" s="264"/>
      <c r="P15" s="198">
        <f t="shared" si="3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6628797</v>
      </c>
      <c r="H16" s="334">
        <f t="shared" si="1"/>
        <v>4734839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2"/>
        <v>315657</v>
      </c>
      <c r="O16" s="264"/>
      <c r="P16" s="198">
        <f t="shared" si="3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4083324</v>
      </c>
      <c r="H17" s="334">
        <f t="shared" si="1"/>
        <v>2916676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2"/>
        <v>194444</v>
      </c>
      <c r="O17" s="264"/>
      <c r="P17" s="198">
        <f t="shared" si="3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3500007</v>
      </c>
      <c r="H18" s="334">
        <f t="shared" si="1"/>
        <v>2499993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2"/>
        <v>166667</v>
      </c>
      <c r="O18" s="264"/>
      <c r="P18" s="198">
        <f t="shared" si="3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4242420</v>
      </c>
      <c r="H19" s="334">
        <f t="shared" si="1"/>
        <v>3030307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2"/>
        <v>202020</v>
      </c>
      <c r="O19" s="264"/>
      <c r="P19" s="198">
        <f t="shared" si="3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4767420</v>
      </c>
      <c r="H20" s="334">
        <f t="shared" si="1"/>
        <v>3405307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2"/>
        <v>227020</v>
      </c>
      <c r="O20" s="264"/>
      <c r="P20" s="198">
        <f t="shared" si="3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1378797</v>
      </c>
      <c r="H21" s="334">
        <f t="shared" si="1"/>
        <v>984839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2"/>
        <v>65657</v>
      </c>
      <c r="O21" s="264"/>
      <c r="P21" s="198">
        <f t="shared" si="3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14874930</v>
      </c>
      <c r="H22" s="334">
        <f t="shared" si="1"/>
        <v>10625070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2"/>
        <v>708330</v>
      </c>
      <c r="O22" s="264"/>
      <c r="P22" s="198">
        <f t="shared" si="3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1633338</v>
      </c>
      <c r="H23" s="334">
        <f t="shared" si="1"/>
        <v>1166662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2"/>
        <v>77778</v>
      </c>
      <c r="O23" s="264"/>
      <c r="P23" s="198">
        <f t="shared" si="3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7875000</v>
      </c>
      <c r="H24" s="334">
        <f t="shared" si="1"/>
        <v>5625000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2"/>
        <v>375000</v>
      </c>
      <c r="O24" s="264"/>
      <c r="P24" s="198">
        <f t="shared" si="3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3208338</v>
      </c>
      <c r="H25" s="334">
        <f t="shared" si="1"/>
        <v>2291662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2"/>
        <v>152778</v>
      </c>
      <c r="O25" s="264"/>
      <c r="P25" s="198">
        <f t="shared" si="3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34">
        <v>4025007</v>
      </c>
      <c r="H26" s="334">
        <f t="shared" si="1"/>
        <v>574993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2"/>
        <v>191667</v>
      </c>
      <c r="O26" s="264"/>
      <c r="P26" s="198">
        <f t="shared" si="3"/>
        <v>191667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1633338</v>
      </c>
      <c r="H27" s="334">
        <f t="shared" si="1"/>
        <v>1166662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2"/>
        <v>77778</v>
      </c>
      <c r="O27" s="264"/>
      <c r="P27" s="198">
        <f t="shared" si="3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1389402</v>
      </c>
      <c r="H28" s="334">
        <f t="shared" si="1"/>
        <v>992416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2"/>
        <v>66162</v>
      </c>
      <c r="O28" s="264"/>
      <c r="P28" s="198">
        <f t="shared" si="3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5409096</v>
      </c>
      <c r="H29" s="334">
        <f t="shared" si="1"/>
        <v>3863631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2"/>
        <v>257576</v>
      </c>
      <c r="O29" s="264"/>
      <c r="P29" s="198">
        <f t="shared" si="3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3865911</v>
      </c>
      <c r="H30" s="334">
        <f t="shared" si="1"/>
        <v>2761362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2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34">
        <v>2378418</v>
      </c>
      <c r="H31" s="334">
        <f t="shared" si="1"/>
        <v>339764</v>
      </c>
      <c r="I31" s="272">
        <v>24</v>
      </c>
      <c r="J31" s="273">
        <v>113258</v>
      </c>
      <c r="K31" s="274">
        <v>6423</v>
      </c>
      <c r="L31" s="143"/>
      <c r="M31" s="264"/>
      <c r="N31" s="264">
        <f t="shared" si="2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7981071</v>
      </c>
      <c r="H32" s="334">
        <f t="shared" si="1"/>
        <v>5700747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2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4374993</v>
      </c>
      <c r="H33" s="334">
        <f t="shared" si="1"/>
        <v>3125007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2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6496203</v>
      </c>
      <c r="H34" s="334">
        <f t="shared" si="1"/>
        <v>4640161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2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3075765</v>
      </c>
      <c r="H35" s="334">
        <f t="shared" si="1"/>
        <v>2196962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2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34">
        <v>2378418</v>
      </c>
      <c r="H36" s="334">
        <f t="shared" si="1"/>
        <v>339764</v>
      </c>
      <c r="I36" s="272">
        <v>24</v>
      </c>
      <c r="J36" s="273">
        <v>113258</v>
      </c>
      <c r="K36" s="274">
        <v>6423</v>
      </c>
      <c r="L36" s="143"/>
      <c r="M36" s="264"/>
      <c r="N36" s="264">
        <f t="shared" si="2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7954548</v>
      </c>
      <c r="H37" s="334">
        <f t="shared" si="1"/>
        <v>5681816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2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34">
        <v>1105692</v>
      </c>
      <c r="H38" s="334">
        <f t="shared" si="1"/>
        <v>157944</v>
      </c>
      <c r="I38" s="272">
        <v>24</v>
      </c>
      <c r="J38" s="273">
        <v>52652</v>
      </c>
      <c r="K38" s="274">
        <v>6423</v>
      </c>
      <c r="L38" s="274"/>
      <c r="M38" s="275"/>
      <c r="N38" s="264">
        <f t="shared" si="2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34">
        <v>13521942</v>
      </c>
      <c r="H39" s="334">
        <f t="shared" si="1"/>
        <v>1931694</v>
      </c>
      <c r="I39" s="272">
        <v>24</v>
      </c>
      <c r="J39" s="273">
        <v>643902</v>
      </c>
      <c r="K39" s="274">
        <v>6423</v>
      </c>
      <c r="L39" s="274"/>
      <c r="M39" s="275"/>
      <c r="N39" s="264">
        <f t="shared" si="2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34">
        <v>3014781</v>
      </c>
      <c r="H40" s="334">
        <f t="shared" si="1"/>
        <v>430674</v>
      </c>
      <c r="I40" s="272">
        <v>24</v>
      </c>
      <c r="J40" s="273">
        <v>143561</v>
      </c>
      <c r="K40" s="274">
        <v>6423</v>
      </c>
      <c r="L40" s="274"/>
      <c r="M40" s="275"/>
      <c r="N40" s="264">
        <f t="shared" si="2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9666888</v>
      </c>
      <c r="H41" s="334">
        <f t="shared" si="1"/>
        <v>6904930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2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34">
        <v>17340120</v>
      </c>
      <c r="H42" s="334">
        <f t="shared" si="1"/>
        <v>2477153</v>
      </c>
      <c r="I42" s="280">
        <v>24</v>
      </c>
      <c r="J42" s="281">
        <v>825720</v>
      </c>
      <c r="K42" s="274">
        <v>6423</v>
      </c>
      <c r="L42" s="143"/>
      <c r="M42" s="264"/>
      <c r="N42" s="264">
        <f t="shared" si="2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5244687</v>
      </c>
      <c r="H43" s="334">
        <f t="shared" si="1"/>
        <v>3746222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2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6347733</v>
      </c>
      <c r="H44" s="334">
        <f t="shared" si="1"/>
        <v>4534085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2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3805540</v>
      </c>
      <c r="H45" s="334">
        <f t="shared" si="1"/>
        <v>3044460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2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3318174</v>
      </c>
      <c r="H46" s="334">
        <f t="shared" ref="H46:H77" si="4">F46-G46</f>
        <v>3318189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2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2775006</v>
      </c>
      <c r="H47" s="334">
        <f t="shared" si="4"/>
        <v>2774994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2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13249998</v>
      </c>
      <c r="H48" s="334">
        <f t="shared" si="4"/>
        <v>13250002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2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2893434</v>
      </c>
      <c r="H49" s="334">
        <f t="shared" si="4"/>
        <v>3233839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2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3005056</v>
      </c>
      <c r="H50" s="334">
        <f t="shared" si="4"/>
        <v>3358580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2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4700755</v>
      </c>
      <c r="H51" s="334">
        <f t="shared" si="4"/>
        <v>1935609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2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8783339</v>
      </c>
      <c r="H52" s="334">
        <f t="shared" si="4"/>
        <v>9816661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2"/>
        <v>516667</v>
      </c>
      <c r="O52" s="264"/>
      <c r="P52" s="195">
        <f t="shared" ref="P52:P67" si="5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14749888</v>
      </c>
      <c r="H53" s="334">
        <f t="shared" si="4"/>
        <v>18437382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2"/>
        <v>921868</v>
      </c>
      <c r="O53" s="264"/>
      <c r="P53" s="195">
        <f t="shared" si="5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874995</v>
      </c>
      <c r="H54" s="334">
        <f t="shared" si="4"/>
        <v>525005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2"/>
        <v>58333</v>
      </c>
      <c r="O54" s="264"/>
      <c r="P54" s="195">
        <f t="shared" si="5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6458340</v>
      </c>
      <c r="H55" s="334">
        <f t="shared" si="4"/>
        <v>9041660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2"/>
        <v>430556</v>
      </c>
      <c r="O55" s="264"/>
      <c r="P55" s="195">
        <f t="shared" si="5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1375005</v>
      </c>
      <c r="H56" s="334">
        <f t="shared" si="4"/>
        <v>824995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2"/>
        <v>91667</v>
      </c>
      <c r="O56" s="264"/>
      <c r="P56" s="195">
        <f t="shared" si="5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4125000</v>
      </c>
      <c r="H57" s="334">
        <f t="shared" si="4"/>
        <v>5775000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2"/>
        <v>275000</v>
      </c>
      <c r="O57" s="264"/>
      <c r="P57" s="195">
        <f t="shared" si="5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2708340</v>
      </c>
      <c r="H58" s="334">
        <f t="shared" si="4"/>
        <v>3791660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2"/>
        <v>180556</v>
      </c>
      <c r="O58" s="264"/>
      <c r="P58" s="195">
        <f t="shared" si="5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2500005</v>
      </c>
      <c r="H59" s="334">
        <f t="shared" si="4"/>
        <v>1499995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2"/>
        <v>166667</v>
      </c>
      <c r="O59" s="264"/>
      <c r="P59" s="195">
        <f t="shared" si="5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3416670</v>
      </c>
      <c r="H60" s="334">
        <f t="shared" si="4"/>
        <v>4783330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2"/>
        <v>227778</v>
      </c>
      <c r="O60" s="264"/>
      <c r="P60" s="195">
        <f t="shared" si="5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6166665</v>
      </c>
      <c r="H61" s="334">
        <f t="shared" si="4"/>
        <v>8633335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2"/>
        <v>411111</v>
      </c>
      <c r="O61" s="264"/>
      <c r="P61" s="195">
        <f t="shared" si="5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3333330</v>
      </c>
      <c r="H62" s="334">
        <f t="shared" si="4"/>
        <v>4666670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2"/>
        <v>222222</v>
      </c>
      <c r="O62" s="264"/>
      <c r="P62" s="195">
        <f t="shared" si="5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3166665</v>
      </c>
      <c r="H63" s="334">
        <f t="shared" si="4"/>
        <v>4433335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2"/>
        <v>211111</v>
      </c>
      <c r="O63" s="264"/>
      <c r="P63" s="195">
        <f t="shared" si="5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2749995</v>
      </c>
      <c r="H64" s="334">
        <f t="shared" si="4"/>
        <v>1650005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2"/>
        <v>183333</v>
      </c>
      <c r="O64" s="264"/>
      <c r="P64" s="195">
        <f t="shared" si="5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7833330</v>
      </c>
      <c r="H65" s="334">
        <f t="shared" si="4"/>
        <v>10966670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si="2"/>
        <v>522222</v>
      </c>
      <c r="O65" s="265"/>
      <c r="P65" s="183">
        <f t="shared" si="5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9833340</v>
      </c>
      <c r="H66" s="334">
        <f t="shared" si="4"/>
        <v>13766660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2"/>
        <v>655556</v>
      </c>
      <c r="O66" s="265"/>
      <c r="P66" s="183">
        <f t="shared" si="5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3000000</v>
      </c>
      <c r="H67" s="334">
        <f t="shared" si="4"/>
        <v>1800000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2"/>
        <v>200000</v>
      </c>
      <c r="O67" s="264"/>
      <c r="P67" s="261">
        <f t="shared" si="5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1922557</v>
      </c>
      <c r="H68" s="334">
        <f t="shared" si="4"/>
        <v>3401443</v>
      </c>
      <c r="I68" s="272">
        <v>36</v>
      </c>
      <c r="J68" s="273">
        <v>147889</v>
      </c>
      <c r="K68" s="274">
        <v>6423</v>
      </c>
      <c r="L68" s="144"/>
      <c r="M68" s="266"/>
      <c r="N68" s="266">
        <f t="shared" si="2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2951260</v>
      </c>
      <c r="H69" s="334">
        <f t="shared" si="4"/>
        <v>5221467</v>
      </c>
      <c r="I69" s="272">
        <v>36</v>
      </c>
      <c r="J69" s="273">
        <v>227020</v>
      </c>
      <c r="K69" s="274">
        <v>6423</v>
      </c>
      <c r="L69" s="144"/>
      <c r="M69" s="266"/>
      <c r="N69" s="266">
        <f t="shared" si="2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3590904</v>
      </c>
      <c r="H70" s="334">
        <f t="shared" si="4"/>
        <v>7181823</v>
      </c>
      <c r="I70" s="272">
        <v>36</v>
      </c>
      <c r="J70" s="273">
        <v>299242</v>
      </c>
      <c r="K70" s="274">
        <v>6423</v>
      </c>
      <c r="L70" s="144"/>
      <c r="M70" s="266"/>
      <c r="N70" s="266">
        <f t="shared" si="2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363636</v>
      </c>
      <c r="H71" s="334">
        <f t="shared" si="4"/>
        <v>727273</v>
      </c>
      <c r="I71" s="272">
        <v>36</v>
      </c>
      <c r="J71" s="273">
        <v>30303</v>
      </c>
      <c r="K71" s="274">
        <v>6423</v>
      </c>
      <c r="L71" s="144"/>
      <c r="M71" s="266"/>
      <c r="N71" s="266">
        <f t="shared" si="2"/>
        <v>30303</v>
      </c>
      <c r="O71" s="266"/>
      <c r="Q71" s="261">
        <f>J71</f>
        <v>30303</v>
      </c>
    </row>
    <row r="72" spans="1:17" s="260" customFormat="1" ht="27.75" customHeight="1" x14ac:dyDescent="0.25">
      <c r="A72" s="398"/>
      <c r="B72" s="137" t="s">
        <v>209</v>
      </c>
      <c r="C72" s="176">
        <v>42643</v>
      </c>
      <c r="D72" s="135" t="s">
        <v>364</v>
      </c>
      <c r="E72" s="160" t="s">
        <v>371</v>
      </c>
      <c r="F72" s="170">
        <v>1181818</v>
      </c>
      <c r="G72" s="334">
        <v>1133820</v>
      </c>
      <c r="H72" s="334">
        <f t="shared" si="4"/>
        <v>47998</v>
      </c>
      <c r="I72" s="144">
        <v>12</v>
      </c>
      <c r="J72" s="171">
        <v>94485</v>
      </c>
      <c r="K72" s="143">
        <v>6273</v>
      </c>
      <c r="L72" s="143">
        <f>J72</f>
        <v>94485</v>
      </c>
      <c r="M72" s="264"/>
      <c r="N72" s="264"/>
      <c r="O72" s="264">
        <f>J72</f>
        <v>94485</v>
      </c>
      <c r="P72" s="71">
        <f t="shared" ref="P72:P79" si="6">J72</f>
        <v>94485</v>
      </c>
    </row>
    <row r="73" spans="1:17" s="260" customFormat="1" ht="27.75" customHeight="1" x14ac:dyDescent="0.25">
      <c r="A73" s="398"/>
      <c r="B73" s="137" t="s">
        <v>210</v>
      </c>
      <c r="C73" s="176">
        <v>42643</v>
      </c>
      <c r="D73" s="135" t="s">
        <v>366</v>
      </c>
      <c r="E73" s="160" t="s">
        <v>365</v>
      </c>
      <c r="F73" s="170">
        <v>681818</v>
      </c>
      <c r="G73" s="334">
        <v>681816</v>
      </c>
      <c r="H73" s="334">
        <f t="shared" si="4"/>
        <v>2</v>
      </c>
      <c r="I73" s="144">
        <v>12</v>
      </c>
      <c r="J73" s="171">
        <v>56818</v>
      </c>
      <c r="K73" s="143">
        <v>6273</v>
      </c>
      <c r="L73" s="143">
        <f>J73</f>
        <v>56818</v>
      </c>
      <c r="M73" s="264"/>
      <c r="N73" s="264"/>
      <c r="O73" s="264">
        <f>J73</f>
        <v>56818</v>
      </c>
      <c r="P73" s="71">
        <f t="shared" si="6"/>
        <v>56818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368</v>
      </c>
      <c r="E74" s="211" t="s">
        <v>369</v>
      </c>
      <c r="F74" s="178">
        <v>6600000</v>
      </c>
      <c r="G74" s="334">
        <v>3300000</v>
      </c>
      <c r="H74" s="334">
        <f t="shared" si="4"/>
        <v>3300000</v>
      </c>
      <c r="I74" s="182">
        <v>24</v>
      </c>
      <c r="J74" s="179">
        <v>275000</v>
      </c>
      <c r="K74" s="156">
        <v>6273</v>
      </c>
      <c r="L74" s="156"/>
      <c r="M74" s="265">
        <v>275000</v>
      </c>
      <c r="N74" s="265">
        <f>J74</f>
        <v>275000</v>
      </c>
      <c r="O74" s="265"/>
      <c r="P74" s="184">
        <f t="shared" si="6"/>
        <v>275000</v>
      </c>
    </row>
    <row r="75" spans="1:17" s="260" customFormat="1" ht="27.75" customHeight="1" x14ac:dyDescent="0.25">
      <c r="A75" s="398"/>
      <c r="B75" s="137" t="s">
        <v>212</v>
      </c>
      <c r="C75" s="176">
        <v>42643</v>
      </c>
      <c r="D75" s="135" t="s">
        <v>367</v>
      </c>
      <c r="E75" s="160" t="s">
        <v>370</v>
      </c>
      <c r="F75" s="170">
        <v>780000</v>
      </c>
      <c r="G75" s="334">
        <v>780000</v>
      </c>
      <c r="H75" s="334">
        <f t="shared" si="4"/>
        <v>0</v>
      </c>
      <c r="I75" s="144">
        <v>12</v>
      </c>
      <c r="J75" s="171">
        <v>65000</v>
      </c>
      <c r="K75" s="143">
        <v>6273</v>
      </c>
      <c r="L75" s="143">
        <f>J75</f>
        <v>65000</v>
      </c>
      <c r="M75" s="264"/>
      <c r="N75" s="264"/>
      <c r="O75" s="264">
        <f>J75</f>
        <v>65000</v>
      </c>
      <c r="P75" s="71">
        <f t="shared" si="6"/>
        <v>65000</v>
      </c>
    </row>
    <row r="76" spans="1:17" s="260" customFormat="1" ht="27.75" customHeight="1" x14ac:dyDescent="0.25">
      <c r="A76" s="398"/>
      <c r="B76" s="137" t="s">
        <v>213</v>
      </c>
      <c r="C76" s="176">
        <v>42643</v>
      </c>
      <c r="D76" s="135" t="s">
        <v>361</v>
      </c>
      <c r="E76" s="160" t="s">
        <v>360</v>
      </c>
      <c r="F76" s="170">
        <v>1200000</v>
      </c>
      <c r="G76" s="334">
        <v>1200000</v>
      </c>
      <c r="H76" s="334">
        <f t="shared" si="4"/>
        <v>0</v>
      </c>
      <c r="I76" s="144">
        <v>12</v>
      </c>
      <c r="J76" s="171">
        <v>100000</v>
      </c>
      <c r="K76" s="143">
        <v>6273</v>
      </c>
      <c r="L76" s="143">
        <f>J76</f>
        <v>100000</v>
      </c>
      <c r="M76" s="264"/>
      <c r="N76" s="264"/>
      <c r="O76" s="264">
        <f>J76</f>
        <v>100000</v>
      </c>
      <c r="P76" s="71">
        <f t="shared" si="6"/>
        <v>100000</v>
      </c>
    </row>
    <row r="77" spans="1:17" s="260" customFormat="1" ht="27.75" customHeight="1" x14ac:dyDescent="0.25">
      <c r="A77" s="398"/>
      <c r="B77" s="137" t="s">
        <v>214</v>
      </c>
      <c r="C77" s="176">
        <v>42643</v>
      </c>
      <c r="D77" s="135" t="s">
        <v>357</v>
      </c>
      <c r="E77" s="160" t="s">
        <v>356</v>
      </c>
      <c r="F77" s="170">
        <v>900000</v>
      </c>
      <c r="G77" s="334">
        <v>900000</v>
      </c>
      <c r="H77" s="334">
        <f t="shared" si="4"/>
        <v>0</v>
      </c>
      <c r="I77" s="144">
        <v>12</v>
      </c>
      <c r="J77" s="171">
        <v>75000</v>
      </c>
      <c r="K77" s="143">
        <v>6273</v>
      </c>
      <c r="L77" s="143">
        <f>J77</f>
        <v>75000</v>
      </c>
      <c r="M77" s="264"/>
      <c r="N77" s="264"/>
      <c r="O77" s="264">
        <f>J77</f>
        <v>75000</v>
      </c>
      <c r="P77" s="71">
        <f t="shared" si="6"/>
        <v>75000</v>
      </c>
    </row>
    <row r="78" spans="1:17" s="16" customFormat="1" ht="27.75" customHeight="1" x14ac:dyDescent="0.25">
      <c r="A78" s="397"/>
      <c r="B78" s="137" t="s">
        <v>215</v>
      </c>
      <c r="C78" s="177">
        <v>42643</v>
      </c>
      <c r="D78" s="22" t="s">
        <v>355</v>
      </c>
      <c r="E78" s="211" t="s">
        <v>354</v>
      </c>
      <c r="F78" s="178">
        <v>1500000</v>
      </c>
      <c r="G78" s="334">
        <v>750000</v>
      </c>
      <c r="H78" s="334">
        <f t="shared" ref="H78:H93" si="7">F78-G78</f>
        <v>750000</v>
      </c>
      <c r="I78" s="182">
        <v>24</v>
      </c>
      <c r="J78" s="179">
        <v>62500</v>
      </c>
      <c r="K78" s="156">
        <v>6273</v>
      </c>
      <c r="L78" s="156"/>
      <c r="M78" s="265">
        <v>62500</v>
      </c>
      <c r="N78" s="265">
        <f t="shared" ref="N78:N85" si="8">J78</f>
        <v>62500</v>
      </c>
      <c r="O78" s="265"/>
      <c r="P78" s="184">
        <f t="shared" si="6"/>
        <v>62500</v>
      </c>
    </row>
    <row r="79" spans="1:17" s="16" customFormat="1" ht="27.75" customHeight="1" x14ac:dyDescent="0.25">
      <c r="A79" s="397"/>
      <c r="B79" s="137" t="s">
        <v>216</v>
      </c>
      <c r="C79" s="177">
        <v>42643</v>
      </c>
      <c r="D79" s="22" t="s">
        <v>352</v>
      </c>
      <c r="E79" s="211" t="s">
        <v>353</v>
      </c>
      <c r="F79" s="178">
        <v>1445455</v>
      </c>
      <c r="G79" s="334">
        <v>722724</v>
      </c>
      <c r="H79" s="334">
        <f t="shared" si="7"/>
        <v>722731</v>
      </c>
      <c r="I79" s="182">
        <v>24</v>
      </c>
      <c r="J79" s="179">
        <v>60227</v>
      </c>
      <c r="K79" s="156">
        <v>6273</v>
      </c>
      <c r="L79" s="156"/>
      <c r="M79" s="265">
        <v>60227</v>
      </c>
      <c r="N79" s="265">
        <f t="shared" si="8"/>
        <v>60227</v>
      </c>
      <c r="O79" s="265"/>
      <c r="P79" s="184">
        <f t="shared" si="6"/>
        <v>60227</v>
      </c>
    </row>
    <row r="80" spans="1:17" ht="27.75" customHeight="1" x14ac:dyDescent="0.25">
      <c r="A80" s="26"/>
      <c r="B80" s="137" t="s">
        <v>217</v>
      </c>
      <c r="C80" s="176">
        <v>42643</v>
      </c>
      <c r="D80" s="135" t="s">
        <v>351</v>
      </c>
      <c r="E80" s="160" t="s">
        <v>350</v>
      </c>
      <c r="F80" s="170">
        <v>7118182</v>
      </c>
      <c r="G80" s="334">
        <v>2372724</v>
      </c>
      <c r="H80" s="334">
        <f t="shared" si="7"/>
        <v>4745458</v>
      </c>
      <c r="I80" s="280">
        <v>36</v>
      </c>
      <c r="J80" s="281">
        <v>197727</v>
      </c>
      <c r="K80" s="274">
        <v>6423</v>
      </c>
      <c r="L80" s="144"/>
      <c r="M80" s="266"/>
      <c r="N80" s="265">
        <f t="shared" si="8"/>
        <v>197727</v>
      </c>
      <c r="O80" s="266"/>
      <c r="P80" s="71"/>
      <c r="Q80" s="71">
        <f>J80</f>
        <v>197727</v>
      </c>
    </row>
    <row r="81" spans="1:20" s="17" customFormat="1" ht="27.75" customHeight="1" x14ac:dyDescent="0.25">
      <c r="A81" s="25"/>
      <c r="B81" s="137" t="s">
        <v>218</v>
      </c>
      <c r="C81" s="177">
        <v>42643</v>
      </c>
      <c r="D81" s="22" t="s">
        <v>362</v>
      </c>
      <c r="E81" s="211" t="s">
        <v>349</v>
      </c>
      <c r="F81" s="178">
        <v>4954545</v>
      </c>
      <c r="G81" s="334">
        <v>1651512</v>
      </c>
      <c r="H81" s="334">
        <f t="shared" si="7"/>
        <v>3303033</v>
      </c>
      <c r="I81" s="242">
        <v>36</v>
      </c>
      <c r="J81" s="166">
        <v>137626</v>
      </c>
      <c r="K81" s="156">
        <v>6273</v>
      </c>
      <c r="L81" s="156"/>
      <c r="M81" s="265">
        <v>137626</v>
      </c>
      <c r="N81" s="265">
        <f t="shared" si="8"/>
        <v>137626</v>
      </c>
      <c r="O81" s="265"/>
      <c r="P81" s="184">
        <f>J81</f>
        <v>137626</v>
      </c>
    </row>
    <row r="82" spans="1:20" ht="27.75" customHeight="1" x14ac:dyDescent="0.25">
      <c r="A82" s="26"/>
      <c r="B82" s="137" t="s">
        <v>219</v>
      </c>
      <c r="C82" s="176">
        <v>42704</v>
      </c>
      <c r="D82" s="135" t="s">
        <v>315</v>
      </c>
      <c r="E82" s="160" t="s">
        <v>324</v>
      </c>
      <c r="F82" s="170">
        <v>2636364</v>
      </c>
      <c r="G82" s="334">
        <v>1098480</v>
      </c>
      <c r="H82" s="334">
        <f t="shared" si="7"/>
        <v>1537884</v>
      </c>
      <c r="I82" s="280">
        <v>24</v>
      </c>
      <c r="J82" s="281">
        <v>109848</v>
      </c>
      <c r="K82" s="274">
        <v>6423</v>
      </c>
      <c r="L82" s="144"/>
      <c r="M82" s="266"/>
      <c r="N82" s="266">
        <f t="shared" si="8"/>
        <v>109848</v>
      </c>
      <c r="O82" s="266"/>
      <c r="Q82" s="71">
        <f>J82</f>
        <v>109848</v>
      </c>
    </row>
    <row r="83" spans="1:20" ht="27.75" customHeight="1" x14ac:dyDescent="0.25">
      <c r="A83" s="26"/>
      <c r="B83" s="137" t="s">
        <v>220</v>
      </c>
      <c r="C83" s="176">
        <v>42735</v>
      </c>
      <c r="D83" s="135" t="s">
        <v>314</v>
      </c>
      <c r="E83" s="160" t="s">
        <v>323</v>
      </c>
      <c r="F83" s="170">
        <v>11800002</v>
      </c>
      <c r="G83" s="334">
        <v>4425003</v>
      </c>
      <c r="H83" s="334">
        <f t="shared" si="7"/>
        <v>7374999</v>
      </c>
      <c r="I83" s="280">
        <v>24</v>
      </c>
      <c r="J83" s="281">
        <v>491667</v>
      </c>
      <c r="K83" s="274">
        <v>6423</v>
      </c>
      <c r="L83" s="144"/>
      <c r="M83" s="266"/>
      <c r="N83" s="266">
        <f t="shared" si="8"/>
        <v>491667</v>
      </c>
      <c r="O83" s="266"/>
      <c r="Q83" s="71">
        <f>J83</f>
        <v>491667</v>
      </c>
    </row>
    <row r="84" spans="1:20" s="17" customFormat="1" ht="27.75" customHeight="1" x14ac:dyDescent="0.25">
      <c r="A84" s="25"/>
      <c r="B84" s="137" t="s">
        <v>221</v>
      </c>
      <c r="C84" s="177">
        <v>42735</v>
      </c>
      <c r="D84" s="22" t="s">
        <v>313</v>
      </c>
      <c r="E84" s="211" t="s">
        <v>322</v>
      </c>
      <c r="F84" s="178">
        <v>7500000</v>
      </c>
      <c r="G84" s="334">
        <v>2812500</v>
      </c>
      <c r="H84" s="334">
        <f t="shared" si="7"/>
        <v>4687500</v>
      </c>
      <c r="I84" s="242">
        <v>24</v>
      </c>
      <c r="J84" s="166">
        <v>312500</v>
      </c>
      <c r="K84" s="156">
        <v>6273</v>
      </c>
      <c r="L84" s="156"/>
      <c r="M84" s="265">
        <v>312500</v>
      </c>
      <c r="N84" s="266">
        <f t="shared" si="8"/>
        <v>312500</v>
      </c>
      <c r="O84" s="265"/>
      <c r="P84" s="184">
        <f t="shared" ref="P84:P90" si="9">J84</f>
        <v>312500</v>
      </c>
    </row>
    <row r="85" spans="1:20" s="17" customFormat="1" ht="27.75" customHeight="1" x14ac:dyDescent="0.25">
      <c r="A85" s="25"/>
      <c r="B85" s="137" t="s">
        <v>222</v>
      </c>
      <c r="C85" s="177">
        <v>42735</v>
      </c>
      <c r="D85" s="22" t="s">
        <v>312</v>
      </c>
      <c r="E85" s="211" t="s">
        <v>321</v>
      </c>
      <c r="F85" s="178">
        <v>2500000</v>
      </c>
      <c r="G85" s="334">
        <v>937503</v>
      </c>
      <c r="H85" s="334">
        <f t="shared" si="7"/>
        <v>1562497</v>
      </c>
      <c r="I85" s="242">
        <v>24</v>
      </c>
      <c r="J85" s="166">
        <v>104167</v>
      </c>
      <c r="K85" s="156">
        <v>6273</v>
      </c>
      <c r="L85" s="156"/>
      <c r="M85" s="265">
        <v>104167</v>
      </c>
      <c r="N85" s="266">
        <f t="shared" si="8"/>
        <v>104167</v>
      </c>
      <c r="O85" s="265"/>
      <c r="P85" s="184">
        <f t="shared" si="9"/>
        <v>104167</v>
      </c>
    </row>
    <row r="86" spans="1:20" ht="27.75" customHeight="1" x14ac:dyDescent="0.25">
      <c r="A86" s="26"/>
      <c r="B86" s="137" t="s">
        <v>223</v>
      </c>
      <c r="C86" s="176">
        <v>42735</v>
      </c>
      <c r="D86" s="135" t="s">
        <v>311</v>
      </c>
      <c r="E86" s="160" t="s">
        <v>320</v>
      </c>
      <c r="F86" s="170">
        <v>1400000</v>
      </c>
      <c r="G86" s="334">
        <v>1050003</v>
      </c>
      <c r="H86" s="334">
        <f t="shared" si="7"/>
        <v>349997</v>
      </c>
      <c r="I86" s="152">
        <v>12</v>
      </c>
      <c r="J86" s="165">
        <v>116667</v>
      </c>
      <c r="K86" s="143">
        <v>6273</v>
      </c>
      <c r="L86" s="143">
        <f>J86</f>
        <v>116667</v>
      </c>
      <c r="M86" s="264"/>
      <c r="N86" s="264"/>
      <c r="O86" s="264">
        <f>J86</f>
        <v>116667</v>
      </c>
      <c r="P86" s="71">
        <f t="shared" si="9"/>
        <v>116667</v>
      </c>
    </row>
    <row r="87" spans="1:20" ht="27.75" customHeight="1" x14ac:dyDescent="0.25">
      <c r="A87" s="26"/>
      <c r="B87" s="137" t="s">
        <v>224</v>
      </c>
      <c r="C87" s="176">
        <v>42767</v>
      </c>
      <c r="D87" s="135" t="s">
        <v>310</v>
      </c>
      <c r="E87" s="160" t="s">
        <v>286</v>
      </c>
      <c r="F87" s="170">
        <v>5250000</v>
      </c>
      <c r="G87" s="334">
        <v>1750000</v>
      </c>
      <c r="H87" s="334">
        <f t="shared" si="7"/>
        <v>3500000</v>
      </c>
      <c r="I87" s="242">
        <v>24</v>
      </c>
      <c r="J87" s="166">
        <v>218750</v>
      </c>
      <c r="K87" s="156">
        <v>6273</v>
      </c>
      <c r="L87" s="143"/>
      <c r="M87" s="264">
        <v>218750</v>
      </c>
      <c r="N87" s="264">
        <f t="shared" ref="N87:N93" si="10">J87</f>
        <v>218750</v>
      </c>
      <c r="O87" s="264"/>
      <c r="P87" s="71">
        <f t="shared" si="9"/>
        <v>218750</v>
      </c>
    </row>
    <row r="88" spans="1:20" ht="27.75" customHeight="1" x14ac:dyDescent="0.25">
      <c r="A88" s="26"/>
      <c r="B88" s="137" t="s">
        <v>225</v>
      </c>
      <c r="C88" s="176" t="s">
        <v>319</v>
      </c>
      <c r="D88" s="135" t="s">
        <v>468</v>
      </c>
      <c r="E88" s="160" t="s">
        <v>316</v>
      </c>
      <c r="F88" s="170">
        <v>25000000</v>
      </c>
      <c r="G88" s="334">
        <v>4861108</v>
      </c>
      <c r="H88" s="334">
        <f t="shared" si="7"/>
        <v>20138892</v>
      </c>
      <c r="I88" s="242">
        <v>36</v>
      </c>
      <c r="J88" s="166">
        <v>694444</v>
      </c>
      <c r="K88" s="156">
        <v>6273</v>
      </c>
      <c r="L88" s="143"/>
      <c r="M88" s="264">
        <v>694444</v>
      </c>
      <c r="N88" s="264">
        <f t="shared" si="10"/>
        <v>694444</v>
      </c>
      <c r="O88" s="264"/>
      <c r="P88" s="71">
        <f t="shared" si="9"/>
        <v>694444</v>
      </c>
    </row>
    <row r="89" spans="1:20" ht="27.75" customHeight="1" x14ac:dyDescent="0.25">
      <c r="A89" s="26"/>
      <c r="B89" s="137" t="s">
        <v>226</v>
      </c>
      <c r="C89" s="176" t="s">
        <v>319</v>
      </c>
      <c r="D89" s="135" t="s">
        <v>470</v>
      </c>
      <c r="E89" s="160" t="s">
        <v>317</v>
      </c>
      <c r="F89" s="170">
        <v>2800000</v>
      </c>
      <c r="G89" s="334">
        <v>816669</v>
      </c>
      <c r="H89" s="334">
        <f t="shared" si="7"/>
        <v>1983331</v>
      </c>
      <c r="I89" s="242">
        <v>24</v>
      </c>
      <c r="J89" s="166">
        <v>116667</v>
      </c>
      <c r="K89" s="156">
        <v>6273</v>
      </c>
      <c r="L89" s="143"/>
      <c r="M89" s="264">
        <v>116667</v>
      </c>
      <c r="N89" s="264">
        <f t="shared" si="10"/>
        <v>116667</v>
      </c>
      <c r="O89" s="264"/>
      <c r="P89" s="71">
        <f t="shared" si="9"/>
        <v>116667</v>
      </c>
    </row>
    <row r="90" spans="1:20" ht="27.75" customHeight="1" x14ac:dyDescent="0.25">
      <c r="A90" s="26"/>
      <c r="B90" s="137" t="s">
        <v>227</v>
      </c>
      <c r="C90" s="176" t="s">
        <v>319</v>
      </c>
      <c r="D90" s="135" t="s">
        <v>469</v>
      </c>
      <c r="E90" s="160" t="s">
        <v>318</v>
      </c>
      <c r="F90" s="170">
        <v>2200000</v>
      </c>
      <c r="G90" s="334">
        <v>641669</v>
      </c>
      <c r="H90" s="334">
        <f t="shared" si="7"/>
        <v>1558331</v>
      </c>
      <c r="I90" s="242">
        <v>24</v>
      </c>
      <c r="J90" s="166">
        <v>91667</v>
      </c>
      <c r="K90" s="156">
        <v>6273</v>
      </c>
      <c r="L90" s="143"/>
      <c r="M90" s="264">
        <v>91667</v>
      </c>
      <c r="N90" s="264">
        <f t="shared" si="10"/>
        <v>91667</v>
      </c>
      <c r="O90" s="264"/>
      <c r="P90" s="71">
        <f t="shared" si="9"/>
        <v>91667</v>
      </c>
    </row>
    <row r="91" spans="1:20" s="310" customFormat="1" ht="27.75" customHeight="1" x14ac:dyDescent="0.25">
      <c r="A91" s="410"/>
      <c r="B91" s="137" t="s">
        <v>228</v>
      </c>
      <c r="C91" s="305" t="s">
        <v>488</v>
      </c>
      <c r="D91" s="306" t="s">
        <v>498</v>
      </c>
      <c r="E91" s="307" t="s">
        <v>489</v>
      </c>
      <c r="F91" s="308">
        <v>2177273</v>
      </c>
      <c r="G91" s="411">
        <v>544318.25</v>
      </c>
      <c r="H91" s="411">
        <f t="shared" si="7"/>
        <v>1632954.75</v>
      </c>
      <c r="I91" s="280">
        <v>24</v>
      </c>
      <c r="J91" s="281">
        <v>90719.708333333328</v>
      </c>
      <c r="K91" s="274">
        <v>6423</v>
      </c>
      <c r="L91" s="274"/>
      <c r="M91" s="275"/>
      <c r="N91" s="275">
        <f t="shared" si="10"/>
        <v>90719.708333333328</v>
      </c>
      <c r="O91" s="275"/>
      <c r="P91" s="309"/>
      <c r="Q91" s="309">
        <f>J91</f>
        <v>90719.708333333328</v>
      </c>
      <c r="T91" s="412"/>
    </row>
    <row r="92" spans="1:20" s="17" customFormat="1" ht="27.75" customHeight="1" x14ac:dyDescent="0.25">
      <c r="A92" s="25"/>
      <c r="B92" s="137" t="s">
        <v>229</v>
      </c>
      <c r="C92" s="192" t="s">
        <v>493</v>
      </c>
      <c r="D92" s="22" t="s">
        <v>499</v>
      </c>
      <c r="E92" s="211" t="s">
        <v>494</v>
      </c>
      <c r="F92" s="178">
        <v>1635455</v>
      </c>
      <c r="G92" s="334">
        <v>340719.79166666663</v>
      </c>
      <c r="H92" s="334">
        <f t="shared" si="7"/>
        <v>1294735.2083333335</v>
      </c>
      <c r="I92" s="242">
        <v>24</v>
      </c>
      <c r="J92" s="166">
        <v>68143.958333333328</v>
      </c>
      <c r="K92" s="156">
        <v>6273</v>
      </c>
      <c r="L92" s="156"/>
      <c r="M92" s="265">
        <v>68143.958333333328</v>
      </c>
      <c r="N92" s="264">
        <f t="shared" si="10"/>
        <v>68143.958333333328</v>
      </c>
      <c r="O92" s="265"/>
      <c r="P92" s="184">
        <f>J92</f>
        <v>68143.958333333328</v>
      </c>
    </row>
    <row r="93" spans="1:20" s="310" customFormat="1" ht="27.75" customHeight="1" x14ac:dyDescent="0.25">
      <c r="A93" s="410"/>
      <c r="B93" s="137" t="s">
        <v>230</v>
      </c>
      <c r="C93" s="413" t="s">
        <v>519</v>
      </c>
      <c r="D93" s="414" t="s">
        <v>518</v>
      </c>
      <c r="E93" s="415" t="s">
        <v>517</v>
      </c>
      <c r="F93" s="416">
        <v>7900000</v>
      </c>
      <c r="G93" s="411">
        <v>658332</v>
      </c>
      <c r="H93" s="411">
        <f t="shared" si="7"/>
        <v>7241668</v>
      </c>
      <c r="I93" s="417">
        <v>36</v>
      </c>
      <c r="J93" s="418">
        <v>219444</v>
      </c>
      <c r="K93" s="274">
        <v>6423</v>
      </c>
      <c r="L93" s="274"/>
      <c r="M93" s="275"/>
      <c r="N93" s="275">
        <f t="shared" si="10"/>
        <v>219444</v>
      </c>
      <c r="O93" s="275"/>
      <c r="P93" s="309"/>
      <c r="Q93" s="412">
        <f>J93</f>
        <v>219444</v>
      </c>
    </row>
    <row r="94" spans="1:20" s="310" customFormat="1" ht="27.75" customHeight="1" x14ac:dyDescent="0.25">
      <c r="A94" s="410"/>
      <c r="B94" s="137" t="s">
        <v>231</v>
      </c>
      <c r="C94" s="413" t="s">
        <v>530</v>
      </c>
      <c r="D94" s="414" t="s">
        <v>531</v>
      </c>
      <c r="E94" s="415" t="s">
        <v>527</v>
      </c>
      <c r="F94" s="416">
        <v>16740000</v>
      </c>
      <c r="G94" s="411">
        <v>465000</v>
      </c>
      <c r="H94" s="411">
        <v>465000</v>
      </c>
      <c r="I94" s="417">
        <v>36</v>
      </c>
      <c r="J94" s="418">
        <v>465000</v>
      </c>
      <c r="K94" s="274">
        <v>6423</v>
      </c>
      <c r="L94" s="274"/>
      <c r="M94" s="275"/>
      <c r="N94" s="275">
        <f>J94</f>
        <v>465000</v>
      </c>
      <c r="O94" s="275"/>
      <c r="P94" s="309"/>
      <c r="Q94" s="412">
        <f>J94</f>
        <v>465000</v>
      </c>
    </row>
    <row r="95" spans="1:20" s="310" customFormat="1" ht="27.75" customHeight="1" x14ac:dyDescent="0.25">
      <c r="A95" s="410"/>
      <c r="B95" s="137" t="s">
        <v>232</v>
      </c>
      <c r="C95" s="413" t="s">
        <v>530</v>
      </c>
      <c r="D95" s="414" t="s">
        <v>532</v>
      </c>
      <c r="E95" s="415" t="s">
        <v>529</v>
      </c>
      <c r="F95" s="416">
        <v>9630000</v>
      </c>
      <c r="G95" s="411">
        <v>267500</v>
      </c>
      <c r="H95" s="411">
        <v>267500</v>
      </c>
      <c r="I95" s="417">
        <v>36</v>
      </c>
      <c r="J95" s="418">
        <v>267500</v>
      </c>
      <c r="K95" s="274">
        <v>6423</v>
      </c>
      <c r="L95" s="274"/>
      <c r="M95" s="275"/>
      <c r="N95" s="275">
        <f t="shared" ref="N95:N96" si="11">J95</f>
        <v>267500</v>
      </c>
      <c r="O95" s="275"/>
      <c r="P95" s="309"/>
      <c r="Q95" s="412">
        <f t="shared" ref="Q95:Q96" si="12">J95</f>
        <v>267500</v>
      </c>
    </row>
    <row r="96" spans="1:20" s="310" customFormat="1" ht="27.75" customHeight="1" x14ac:dyDescent="0.25">
      <c r="A96" s="410"/>
      <c r="B96" s="137" t="s">
        <v>233</v>
      </c>
      <c r="C96" s="413" t="s">
        <v>530</v>
      </c>
      <c r="D96" s="414" t="s">
        <v>533</v>
      </c>
      <c r="E96" s="415" t="s">
        <v>528</v>
      </c>
      <c r="F96" s="416">
        <v>8263636</v>
      </c>
      <c r="G96" s="411">
        <v>229545</v>
      </c>
      <c r="H96" s="411">
        <v>229545</v>
      </c>
      <c r="I96" s="417">
        <v>36</v>
      </c>
      <c r="J96" s="418">
        <v>229545</v>
      </c>
      <c r="K96" s="274">
        <v>6423</v>
      </c>
      <c r="L96" s="274"/>
      <c r="M96" s="275"/>
      <c r="N96" s="275">
        <f t="shared" si="11"/>
        <v>229545</v>
      </c>
      <c r="O96" s="275"/>
      <c r="P96" s="309"/>
      <c r="Q96" s="412">
        <f t="shared" si="12"/>
        <v>229545</v>
      </c>
    </row>
    <row r="97" spans="1:20" s="325" customFormat="1" ht="27.75" customHeight="1" x14ac:dyDescent="0.25">
      <c r="A97" s="400"/>
      <c r="B97" s="401" t="s">
        <v>30</v>
      </c>
      <c r="C97" s="474" t="s">
        <v>503</v>
      </c>
      <c r="D97" s="474"/>
      <c r="E97" s="474"/>
      <c r="F97" s="409">
        <f>SUM(F98:F102)</f>
        <v>590600000</v>
      </c>
      <c r="G97" s="409">
        <f t="shared" ref="G97:J97" si="13">SUM(G98:G102)</f>
        <v>133566665</v>
      </c>
      <c r="H97" s="409">
        <f t="shared" si="13"/>
        <v>457033335</v>
      </c>
      <c r="I97" s="409"/>
      <c r="J97" s="409">
        <f t="shared" si="13"/>
        <v>49216666</v>
      </c>
      <c r="K97" s="409"/>
      <c r="L97" s="403"/>
      <c r="M97" s="384"/>
      <c r="N97" s="326"/>
      <c r="O97" s="327"/>
      <c r="P97" s="328"/>
    </row>
    <row r="98" spans="1:20" s="260" customFormat="1" ht="33" customHeight="1" x14ac:dyDescent="0.25">
      <c r="A98" s="398"/>
      <c r="B98" s="330" t="s">
        <v>18</v>
      </c>
      <c r="C98" s="331" t="s">
        <v>508</v>
      </c>
      <c r="D98" s="332"/>
      <c r="E98" s="333" t="s">
        <v>509</v>
      </c>
      <c r="F98" s="334">
        <v>21600000</v>
      </c>
      <c r="G98" s="334">
        <v>5400000</v>
      </c>
      <c r="H98" s="334">
        <f>F98-G98</f>
        <v>16200000</v>
      </c>
      <c r="I98" s="335">
        <v>12</v>
      </c>
      <c r="J98" s="293">
        <v>1800000</v>
      </c>
      <c r="K98" s="143">
        <v>6428</v>
      </c>
      <c r="L98" s="143"/>
      <c r="M98" s="264"/>
      <c r="N98" s="264"/>
      <c r="O98" s="264">
        <f t="shared" ref="O98:O102" si="14">J98</f>
        <v>1800000</v>
      </c>
      <c r="P98" s="261"/>
      <c r="S98" s="278"/>
      <c r="T98" s="278">
        <f>J98</f>
        <v>1800000</v>
      </c>
    </row>
    <row r="99" spans="1:20" s="260" customFormat="1" ht="31.5" x14ac:dyDescent="0.25">
      <c r="A99" s="398"/>
      <c r="B99" s="330" t="s">
        <v>19</v>
      </c>
      <c r="C99" s="331" t="s">
        <v>510</v>
      </c>
      <c r="D99" s="332"/>
      <c r="E99" s="333" t="s">
        <v>511</v>
      </c>
      <c r="F99" s="334">
        <v>100000000</v>
      </c>
      <c r="G99" s="334">
        <v>16666666</v>
      </c>
      <c r="H99" s="334">
        <f>F99-G99</f>
        <v>83333334</v>
      </c>
      <c r="I99" s="335">
        <v>12</v>
      </c>
      <c r="J99" s="334">
        <v>8333333</v>
      </c>
      <c r="K99" s="143">
        <v>6428</v>
      </c>
      <c r="L99" s="143"/>
      <c r="M99" s="264"/>
      <c r="N99" s="264"/>
      <c r="O99" s="264">
        <f t="shared" si="14"/>
        <v>8333333</v>
      </c>
      <c r="P99" s="261"/>
      <c r="S99" s="278"/>
      <c r="T99" s="278">
        <f>J99</f>
        <v>8333333</v>
      </c>
    </row>
    <row r="100" spans="1:20" s="429" customFormat="1" ht="33" customHeight="1" x14ac:dyDescent="0.25">
      <c r="A100" s="419"/>
      <c r="B100" s="420" t="s">
        <v>20</v>
      </c>
      <c r="C100" s="421" t="s">
        <v>506</v>
      </c>
      <c r="D100" s="422"/>
      <c r="E100" s="423" t="s">
        <v>507</v>
      </c>
      <c r="F100" s="424">
        <v>36000000</v>
      </c>
      <c r="G100" s="424">
        <v>6000000</v>
      </c>
      <c r="H100" s="424">
        <f>F100-G100</f>
        <v>30000000</v>
      </c>
      <c r="I100" s="425">
        <v>12</v>
      </c>
      <c r="J100" s="424">
        <v>3000000</v>
      </c>
      <c r="K100" s="426">
        <v>6277</v>
      </c>
      <c r="L100" s="426"/>
      <c r="M100" s="427"/>
      <c r="N100" s="427"/>
      <c r="O100" s="427">
        <f t="shared" si="14"/>
        <v>3000000</v>
      </c>
      <c r="P100" s="428"/>
      <c r="S100" s="430">
        <f>J100</f>
        <v>3000000</v>
      </c>
      <c r="T100" s="430"/>
    </row>
    <row r="101" spans="1:20" s="429" customFormat="1" ht="31.5" customHeight="1" x14ac:dyDescent="0.25">
      <c r="A101" s="419"/>
      <c r="B101" s="420" t="s">
        <v>21</v>
      </c>
      <c r="C101" s="421" t="s">
        <v>513</v>
      </c>
      <c r="D101" s="422"/>
      <c r="E101" s="423" t="s">
        <v>512</v>
      </c>
      <c r="F101" s="424">
        <v>33000000</v>
      </c>
      <c r="G101" s="424">
        <v>5500000</v>
      </c>
      <c r="H101" s="424">
        <f>F101-G101</f>
        <v>27500000</v>
      </c>
      <c r="I101" s="425">
        <v>12</v>
      </c>
      <c r="J101" s="431">
        <v>2750000</v>
      </c>
      <c r="K101" s="426">
        <v>6277</v>
      </c>
      <c r="L101" s="426"/>
      <c r="M101" s="427"/>
      <c r="N101" s="427"/>
      <c r="O101" s="427">
        <f t="shared" si="14"/>
        <v>2750000</v>
      </c>
      <c r="P101" s="428"/>
      <c r="S101" s="430">
        <f>J101</f>
        <v>2750000</v>
      </c>
      <c r="T101" s="430"/>
    </row>
    <row r="102" spans="1:20" s="260" customFormat="1" ht="31.5" customHeight="1" x14ac:dyDescent="0.25">
      <c r="A102" s="398"/>
      <c r="B102" s="330" t="s">
        <v>22</v>
      </c>
      <c r="C102" s="331" t="s">
        <v>523</v>
      </c>
      <c r="D102" s="332"/>
      <c r="E102" s="333" t="s">
        <v>524</v>
      </c>
      <c r="F102" s="334">
        <v>400000000</v>
      </c>
      <c r="G102" s="334">
        <v>99999999</v>
      </c>
      <c r="H102" s="334">
        <f>F102-G102</f>
        <v>300000001</v>
      </c>
      <c r="I102" s="335">
        <v>12</v>
      </c>
      <c r="J102" s="293">
        <v>33333333</v>
      </c>
      <c r="K102" s="143">
        <v>6428</v>
      </c>
      <c r="L102" s="143"/>
      <c r="M102" s="264"/>
      <c r="N102" s="264"/>
      <c r="O102" s="264">
        <f t="shared" si="14"/>
        <v>33333333</v>
      </c>
      <c r="P102" s="261"/>
      <c r="S102" s="278"/>
      <c r="T102" s="278">
        <f>J102</f>
        <v>33333333</v>
      </c>
    </row>
    <row r="103" spans="1:20" s="325" customFormat="1" ht="27.75" customHeight="1" x14ac:dyDescent="0.25">
      <c r="A103" s="400"/>
      <c r="B103" s="401" t="s">
        <v>504</v>
      </c>
      <c r="C103" s="474" t="s">
        <v>505</v>
      </c>
      <c r="D103" s="474"/>
      <c r="E103" s="474"/>
      <c r="F103" s="409">
        <f>SUM(F104:F105)</f>
        <v>93783149</v>
      </c>
      <c r="G103" s="409">
        <f t="shared" ref="G103:J103" si="15">SUM(G104:G105)</f>
        <v>44756733</v>
      </c>
      <c r="H103" s="409">
        <f t="shared" si="15"/>
        <v>49026416</v>
      </c>
      <c r="I103" s="409"/>
      <c r="J103" s="409">
        <f t="shared" si="15"/>
        <v>7815262</v>
      </c>
      <c r="K103" s="409"/>
      <c r="L103" s="403"/>
      <c r="M103" s="384"/>
      <c r="N103" s="326"/>
      <c r="O103" s="327"/>
      <c r="P103" s="328"/>
    </row>
    <row r="104" spans="1:20" ht="36.75" customHeight="1" x14ac:dyDescent="0.25">
      <c r="A104" s="26"/>
      <c r="B104" s="330" t="s">
        <v>18</v>
      </c>
      <c r="C104" s="331">
        <v>42690</v>
      </c>
      <c r="D104" s="332"/>
      <c r="E104" s="333" t="s">
        <v>199</v>
      </c>
      <c r="F104" s="334">
        <v>36533058</v>
      </c>
      <c r="G104" s="334">
        <v>30444210</v>
      </c>
      <c r="H104" s="334">
        <f>F104-G104</f>
        <v>6088848</v>
      </c>
      <c r="I104" s="399">
        <v>12</v>
      </c>
      <c r="J104" s="288">
        <v>3044421</v>
      </c>
      <c r="K104" s="335">
        <v>2412</v>
      </c>
      <c r="L104" s="143"/>
      <c r="M104" s="264"/>
      <c r="N104" s="266"/>
      <c r="O104" s="266">
        <f>J104</f>
        <v>3044421</v>
      </c>
      <c r="R104" s="71">
        <f>J104</f>
        <v>3044421</v>
      </c>
    </row>
    <row r="105" spans="1:20" ht="36.75" customHeight="1" x14ac:dyDescent="0.25">
      <c r="A105" s="15"/>
      <c r="B105" s="404" t="s">
        <v>19</v>
      </c>
      <c r="C105" s="405" t="s">
        <v>526</v>
      </c>
      <c r="D105" s="361"/>
      <c r="E105" s="406" t="s">
        <v>525</v>
      </c>
      <c r="F105" s="407">
        <v>57250091</v>
      </c>
      <c r="G105" s="364">
        <v>14312523</v>
      </c>
      <c r="H105" s="364">
        <f>F105-G105</f>
        <v>42937568</v>
      </c>
      <c r="I105" s="366">
        <v>12</v>
      </c>
      <c r="J105" s="289">
        <v>4770841</v>
      </c>
      <c r="K105" s="367">
        <v>6428</v>
      </c>
      <c r="L105" s="367"/>
      <c r="M105" s="264"/>
      <c r="N105" s="266"/>
      <c r="O105" s="266">
        <f>J105</f>
        <v>4770841</v>
      </c>
      <c r="R105" s="71"/>
      <c r="T105" s="163">
        <f>J105</f>
        <v>4770841</v>
      </c>
    </row>
    <row r="106" spans="1:20" ht="33" customHeight="1" x14ac:dyDescent="0.25">
      <c r="B106" s="391"/>
      <c r="C106" s="478" t="s">
        <v>472</v>
      </c>
      <c r="D106" s="479"/>
      <c r="E106" s="480"/>
      <c r="F106" s="392">
        <f t="shared" ref="F106:K106" si="16">F103+F97+F13</f>
        <v>1360658964</v>
      </c>
      <c r="G106" s="392">
        <f t="shared" si="16"/>
        <v>509019528.04166669</v>
      </c>
      <c r="H106" s="392">
        <f t="shared" si="16"/>
        <v>818929889.95833325</v>
      </c>
      <c r="I106" s="392">
        <f t="shared" si="16"/>
        <v>0</v>
      </c>
      <c r="J106" s="392">
        <f t="shared" si="16"/>
        <v>77842141.666666657</v>
      </c>
      <c r="K106" s="392">
        <f t="shared" si="16"/>
        <v>0</v>
      </c>
      <c r="L106" s="393"/>
      <c r="M106" s="268"/>
      <c r="N106" s="268"/>
      <c r="O106" s="268"/>
    </row>
    <row r="108" spans="1:20" x14ac:dyDescent="0.25">
      <c r="I108" s="459" t="s">
        <v>537</v>
      </c>
      <c r="J108" s="459"/>
      <c r="K108" s="459"/>
      <c r="L108" s="459"/>
      <c r="M108" s="388"/>
      <c r="N108" s="388"/>
      <c r="O108" s="388"/>
    </row>
    <row r="109" spans="1:20" s="130" customFormat="1" x14ac:dyDescent="0.25">
      <c r="C109" s="389" t="s">
        <v>465</v>
      </c>
      <c r="D109" s="389"/>
      <c r="E109" s="460" t="s">
        <v>466</v>
      </c>
      <c r="F109" s="460"/>
      <c r="G109" s="460"/>
      <c r="H109" s="460"/>
      <c r="I109" s="460" t="s">
        <v>467</v>
      </c>
      <c r="J109" s="460"/>
      <c r="K109" s="460"/>
      <c r="L109" s="460"/>
      <c r="M109" s="389"/>
      <c r="N109" s="389"/>
      <c r="O109" s="389"/>
      <c r="P109" s="1"/>
      <c r="Q109" s="1"/>
      <c r="R109" s="1"/>
    </row>
    <row r="110" spans="1:20" s="130" customFormat="1" x14ac:dyDescent="0.25">
      <c r="C110" s="389"/>
      <c r="D110" s="389"/>
      <c r="E110" s="389"/>
      <c r="F110" s="389"/>
      <c r="G110" s="351"/>
      <c r="H110" s="389"/>
      <c r="I110" s="389"/>
      <c r="J110" s="389"/>
      <c r="K110" s="389"/>
      <c r="L110" s="389"/>
      <c r="M110" s="389"/>
      <c r="N110" s="389"/>
      <c r="O110" s="389"/>
      <c r="P110" s="1"/>
      <c r="Q110" s="1"/>
      <c r="R110" s="1"/>
    </row>
    <row r="111" spans="1:20" s="130" customFormat="1" x14ac:dyDescent="0.25">
      <c r="C111" s="389"/>
      <c r="D111" s="389"/>
      <c r="E111" s="389"/>
      <c r="F111" s="389"/>
      <c r="G111" s="351"/>
      <c r="H111" s="389"/>
      <c r="I111" s="389"/>
      <c r="J111" s="389"/>
      <c r="K111" s="389"/>
      <c r="L111" s="389"/>
      <c r="M111" s="389"/>
      <c r="N111" s="389"/>
      <c r="O111" s="389"/>
      <c r="P111" s="1"/>
      <c r="Q111" s="1"/>
      <c r="R111" s="1"/>
    </row>
    <row r="112" spans="1:20" s="130" customFormat="1" x14ac:dyDescent="0.25">
      <c r="C112" s="389"/>
      <c r="D112" s="389"/>
      <c r="E112" s="389"/>
      <c r="F112" s="389"/>
      <c r="G112" s="351"/>
      <c r="H112" s="389"/>
      <c r="I112" s="389"/>
      <c r="J112" s="389"/>
      <c r="K112" s="389"/>
      <c r="L112" s="389"/>
      <c r="M112" s="389"/>
      <c r="N112" s="389"/>
      <c r="O112" s="389"/>
      <c r="P112" s="1"/>
      <c r="Q112" s="1"/>
      <c r="R112" s="1"/>
    </row>
    <row r="113" spans="3:15" x14ac:dyDescent="0.25">
      <c r="C113" s="388"/>
      <c r="D113" s="388"/>
      <c r="E113" s="213"/>
      <c r="F113" s="247"/>
      <c r="G113" s="352"/>
      <c r="H113" s="247"/>
      <c r="I113" s="388"/>
      <c r="J113" s="247"/>
    </row>
    <row r="114" spans="3:15" x14ac:dyDescent="0.25">
      <c r="C114" s="388"/>
      <c r="D114" s="388"/>
      <c r="E114" s="213"/>
      <c r="F114" s="247"/>
      <c r="G114" s="352"/>
      <c r="H114" s="247"/>
      <c r="I114" s="247"/>
      <c r="J114" s="247"/>
    </row>
    <row r="115" spans="3:15" x14ac:dyDescent="0.25">
      <c r="C115" s="388"/>
      <c r="D115" s="388"/>
      <c r="E115" s="213"/>
      <c r="F115" s="247"/>
      <c r="G115" s="352"/>
      <c r="H115" s="247"/>
      <c r="I115" s="388"/>
      <c r="J115" s="247"/>
    </row>
    <row r="116" spans="3:15" x14ac:dyDescent="0.25">
      <c r="C116" s="388"/>
      <c r="D116" s="388"/>
      <c r="E116" s="213"/>
      <c r="F116" s="247"/>
      <c r="G116" s="352"/>
      <c r="H116" s="247"/>
      <c r="I116" s="388"/>
      <c r="J116" s="247"/>
    </row>
    <row r="117" spans="3:15" s="130" customFormat="1" x14ac:dyDescent="0.25">
      <c r="C117" s="389" t="s">
        <v>281</v>
      </c>
      <c r="D117" s="389"/>
      <c r="E117" s="460" t="s">
        <v>282</v>
      </c>
      <c r="F117" s="460"/>
      <c r="G117" s="460"/>
      <c r="H117" s="460"/>
      <c r="I117" s="460" t="s">
        <v>291</v>
      </c>
      <c r="J117" s="460"/>
      <c r="K117" s="460"/>
      <c r="L117" s="460"/>
      <c r="M117" s="389"/>
      <c r="N117" s="389"/>
      <c r="O117" s="389"/>
    </row>
  </sheetData>
  <mergeCells count="12">
    <mergeCell ref="C106:E106"/>
    <mergeCell ref="I108:L108"/>
    <mergeCell ref="E109:H109"/>
    <mergeCell ref="I109:L109"/>
    <mergeCell ref="E117:H117"/>
    <mergeCell ref="I117:L117"/>
    <mergeCell ref="C103:E103"/>
    <mergeCell ref="N1:N6"/>
    <mergeCell ref="A9:L9"/>
    <mergeCell ref="A10:L10"/>
    <mergeCell ref="C13:E13"/>
    <mergeCell ref="C97:E97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"/>
  <sheetViews>
    <sheetView view="pageBreakPreview" topLeftCell="F1" zoomScale="85" zoomScaleSheetLayoutView="85" workbookViewId="0">
      <selection activeCell="L14" sqref="L14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3" width="14" style="157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13509366.958333334</v>
      </c>
      <c r="M1" s="378"/>
      <c r="N1" s="470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6909543.708333333</v>
      </c>
      <c r="M2" s="379"/>
      <c r="N2" s="470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3044421</v>
      </c>
      <c r="M3" s="379"/>
      <c r="N3" s="470"/>
      <c r="O3" s="263"/>
    </row>
    <row r="4" spans="1:21" ht="20.25" customHeight="1" x14ac:dyDescent="0.25">
      <c r="B4" s="5"/>
      <c r="C4" s="5"/>
      <c r="D4" s="5"/>
      <c r="K4" s="129" t="s">
        <v>480</v>
      </c>
      <c r="L4" s="129">
        <v>48237507</v>
      </c>
      <c r="M4" s="379"/>
      <c r="N4" s="470"/>
      <c r="O4" s="263"/>
    </row>
    <row r="5" spans="1:21" ht="20.25" customHeight="1" x14ac:dyDescent="0.25">
      <c r="B5" s="5"/>
      <c r="C5" s="5"/>
      <c r="D5" s="5"/>
      <c r="K5" s="129" t="s">
        <v>481</v>
      </c>
      <c r="L5" s="129">
        <v>5750000</v>
      </c>
      <c r="M5" s="380"/>
      <c r="N5" s="470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57148595</v>
      </c>
      <c r="M6" s="381"/>
      <c r="N6" s="470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20302243.666666664</v>
      </c>
      <c r="M7" s="382"/>
      <c r="N7" s="263">
        <f>SUM(L1:L5)</f>
        <v>77450838.666666672</v>
      </c>
      <c r="O7" s="297"/>
      <c r="S7" s="163"/>
    </row>
    <row r="8" spans="1:21" ht="20.25" customHeight="1" x14ac:dyDescent="0.25">
      <c r="B8" s="5"/>
      <c r="C8" s="5"/>
      <c r="D8" s="5"/>
      <c r="N8" s="157">
        <f>J101</f>
        <v>77450838.666666657</v>
      </c>
      <c r="P8" s="159">
        <f>SUM(L1:L5)</f>
        <v>77450838.666666672</v>
      </c>
      <c r="Q8" s="159"/>
      <c r="R8" s="130" t="s">
        <v>426</v>
      </c>
      <c r="S8" s="193">
        <f>P12+Q12+R12+S12+T12</f>
        <v>77450838.666666672</v>
      </c>
    </row>
    <row r="9" spans="1:21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390"/>
      <c r="N9" s="345">
        <f>N12+O12</f>
        <v>77450838.666666657</v>
      </c>
      <c r="O9" s="390"/>
      <c r="P9" s="159"/>
      <c r="Q9" s="159"/>
      <c r="R9" s="130"/>
      <c r="S9" s="193">
        <f>S8-J101</f>
        <v>0</v>
      </c>
    </row>
    <row r="10" spans="1:21" ht="22.5" x14ac:dyDescent="0.25">
      <c r="A10" s="468" t="s">
        <v>540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390"/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77450838.666666672</v>
      </c>
      <c r="O11" s="157">
        <f>N9-N11</f>
        <v>0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 t="shared" ref="M12:T12" si="0">SUM(M14:M101)</f>
        <v>13392699.958333334</v>
      </c>
      <c r="N12" s="191">
        <f t="shared" si="0"/>
        <v>20302243.666666664</v>
      </c>
      <c r="O12" s="191">
        <f t="shared" si="0"/>
        <v>57148595</v>
      </c>
      <c r="P12" s="191">
        <f t="shared" si="0"/>
        <v>13509366.958333334</v>
      </c>
      <c r="Q12" s="191">
        <f t="shared" si="0"/>
        <v>6909543.708333333</v>
      </c>
      <c r="R12" s="191">
        <f t="shared" si="0"/>
        <v>3044421</v>
      </c>
      <c r="S12" s="191">
        <f t="shared" si="0"/>
        <v>5750000</v>
      </c>
      <c r="T12" s="191">
        <f t="shared" si="0"/>
        <v>48237507</v>
      </c>
      <c r="U12" s="345"/>
    </row>
    <row r="13" spans="1:21" s="3" customFormat="1" ht="34.5" customHeight="1" x14ac:dyDescent="0.25">
      <c r="A13" s="2"/>
      <c r="B13" s="30" t="s">
        <v>28</v>
      </c>
      <c r="C13" s="475" t="s">
        <v>502</v>
      </c>
      <c r="D13" s="476"/>
      <c r="E13" s="477"/>
      <c r="F13" s="329">
        <f>SUM(F14:F91)</f>
        <v>671532179</v>
      </c>
      <c r="G13" s="329">
        <f>SUM(G14:G91)</f>
        <v>346419404.70833331</v>
      </c>
      <c r="H13" s="329">
        <f>SUM(H14:H91)</f>
        <v>293365273.29166669</v>
      </c>
      <c r="I13" s="329"/>
      <c r="J13" s="329">
        <f>SUM(J14:J91)</f>
        <v>20418910.666666664</v>
      </c>
      <c r="K13" s="329"/>
      <c r="L13" s="329">
        <f>P12-M12</f>
        <v>116667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4722212</v>
      </c>
      <c r="H14" s="408">
        <f t="shared" ref="H14:H45" si="1">F14-G14</f>
        <v>3005060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71" si="2">J14</f>
        <v>214646</v>
      </c>
      <c r="O14" s="264"/>
      <c r="P14" s="198">
        <f t="shared" ref="P14:P29" si="3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9166674</v>
      </c>
      <c r="H15" s="334">
        <f t="shared" si="1"/>
        <v>5833326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2"/>
        <v>416667</v>
      </c>
      <c r="O15" s="264"/>
      <c r="P15" s="198">
        <f t="shared" si="3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6944454</v>
      </c>
      <c r="H16" s="334">
        <f t="shared" si="1"/>
        <v>4419182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2"/>
        <v>315657</v>
      </c>
      <c r="O16" s="264"/>
      <c r="P16" s="198">
        <f t="shared" si="3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4277768</v>
      </c>
      <c r="H17" s="334">
        <f t="shared" si="1"/>
        <v>2722232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2"/>
        <v>194444</v>
      </c>
      <c r="O17" s="264"/>
      <c r="P17" s="198">
        <f t="shared" si="3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3666674</v>
      </c>
      <c r="H18" s="334">
        <f t="shared" si="1"/>
        <v>2333326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2"/>
        <v>166667</v>
      </c>
      <c r="O18" s="264"/>
      <c r="P18" s="198">
        <f t="shared" si="3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4444440</v>
      </c>
      <c r="H19" s="334">
        <f t="shared" si="1"/>
        <v>2828287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2"/>
        <v>202020</v>
      </c>
      <c r="O19" s="264"/>
      <c r="P19" s="198">
        <f t="shared" si="3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4994440</v>
      </c>
      <c r="H20" s="334">
        <f t="shared" si="1"/>
        <v>3178287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2"/>
        <v>227020</v>
      </c>
      <c r="O20" s="264"/>
      <c r="P20" s="198">
        <f t="shared" si="3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1444454</v>
      </c>
      <c r="H21" s="334">
        <f t="shared" si="1"/>
        <v>919182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2"/>
        <v>65657</v>
      </c>
      <c r="O21" s="264"/>
      <c r="P21" s="198">
        <f t="shared" si="3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15583260</v>
      </c>
      <c r="H22" s="334">
        <f t="shared" si="1"/>
        <v>9916740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2"/>
        <v>708330</v>
      </c>
      <c r="O22" s="264"/>
      <c r="P22" s="198">
        <f t="shared" si="3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1711116</v>
      </c>
      <c r="H23" s="334">
        <f t="shared" si="1"/>
        <v>1088884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2"/>
        <v>77778</v>
      </c>
      <c r="O23" s="264"/>
      <c r="P23" s="198">
        <f t="shared" si="3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8250000</v>
      </c>
      <c r="H24" s="334">
        <f t="shared" si="1"/>
        <v>5250000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2"/>
        <v>375000</v>
      </c>
      <c r="O24" s="264"/>
      <c r="P24" s="198">
        <f t="shared" si="3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3361116</v>
      </c>
      <c r="H25" s="334">
        <f t="shared" si="1"/>
        <v>2138884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2"/>
        <v>152778</v>
      </c>
      <c r="O25" s="264"/>
      <c r="P25" s="198">
        <f t="shared" si="3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34">
        <v>4216674</v>
      </c>
      <c r="H26" s="334">
        <f t="shared" si="1"/>
        <v>383326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2"/>
        <v>191667</v>
      </c>
      <c r="O26" s="264"/>
      <c r="P26" s="198">
        <f t="shared" si="3"/>
        <v>191667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1711116</v>
      </c>
      <c r="H27" s="334">
        <f t="shared" si="1"/>
        <v>1088884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2"/>
        <v>77778</v>
      </c>
      <c r="O27" s="264"/>
      <c r="P27" s="198">
        <f t="shared" si="3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1455564</v>
      </c>
      <c r="H28" s="334">
        <f t="shared" si="1"/>
        <v>926254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2"/>
        <v>66162</v>
      </c>
      <c r="O28" s="264"/>
      <c r="P28" s="198">
        <f t="shared" si="3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5666672</v>
      </c>
      <c r="H29" s="334">
        <f t="shared" si="1"/>
        <v>3606055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2"/>
        <v>257576</v>
      </c>
      <c r="O29" s="264"/>
      <c r="P29" s="198">
        <f t="shared" si="3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4050002</v>
      </c>
      <c r="H30" s="334">
        <f t="shared" si="1"/>
        <v>2577271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2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34">
        <v>2491676</v>
      </c>
      <c r="H31" s="334">
        <f t="shared" si="1"/>
        <v>226506</v>
      </c>
      <c r="I31" s="272">
        <v>24</v>
      </c>
      <c r="J31" s="273">
        <v>113258</v>
      </c>
      <c r="K31" s="274">
        <v>6423</v>
      </c>
      <c r="L31" s="143"/>
      <c r="M31" s="264"/>
      <c r="N31" s="264">
        <f t="shared" si="2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8361122</v>
      </c>
      <c r="H32" s="334">
        <f t="shared" si="1"/>
        <v>5320696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2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4583326</v>
      </c>
      <c r="H33" s="334">
        <f t="shared" si="1"/>
        <v>2916674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2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6805546</v>
      </c>
      <c r="H34" s="334">
        <f t="shared" si="1"/>
        <v>4330818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2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3222230</v>
      </c>
      <c r="H35" s="334">
        <f t="shared" si="1"/>
        <v>2050497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2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34">
        <v>2491676</v>
      </c>
      <c r="H36" s="334">
        <f t="shared" si="1"/>
        <v>226506</v>
      </c>
      <c r="I36" s="272">
        <v>24</v>
      </c>
      <c r="J36" s="273">
        <v>113258</v>
      </c>
      <c r="K36" s="274">
        <v>6423</v>
      </c>
      <c r="L36" s="143"/>
      <c r="M36" s="264"/>
      <c r="N36" s="264">
        <f t="shared" si="2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8333336</v>
      </c>
      <c r="H37" s="334">
        <f t="shared" si="1"/>
        <v>5303028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2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34">
        <v>1158344</v>
      </c>
      <c r="H38" s="334">
        <f t="shared" si="1"/>
        <v>105292</v>
      </c>
      <c r="I38" s="272">
        <v>24</v>
      </c>
      <c r="J38" s="273">
        <v>52652</v>
      </c>
      <c r="K38" s="274">
        <v>6423</v>
      </c>
      <c r="L38" s="274"/>
      <c r="M38" s="275"/>
      <c r="N38" s="264">
        <f t="shared" si="2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34">
        <v>14165844</v>
      </c>
      <c r="H39" s="334">
        <f t="shared" si="1"/>
        <v>1287792</v>
      </c>
      <c r="I39" s="272">
        <v>24</v>
      </c>
      <c r="J39" s="273">
        <v>643902</v>
      </c>
      <c r="K39" s="274">
        <v>6423</v>
      </c>
      <c r="L39" s="274"/>
      <c r="M39" s="275"/>
      <c r="N39" s="264">
        <f t="shared" si="2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34">
        <v>3158342</v>
      </c>
      <c r="H40" s="334">
        <f t="shared" si="1"/>
        <v>287113</v>
      </c>
      <c r="I40" s="272">
        <v>24</v>
      </c>
      <c r="J40" s="273">
        <v>143561</v>
      </c>
      <c r="K40" s="274">
        <v>6423</v>
      </c>
      <c r="L40" s="274"/>
      <c r="M40" s="275"/>
      <c r="N40" s="264">
        <f t="shared" si="2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10127216</v>
      </c>
      <c r="H41" s="334">
        <f t="shared" si="1"/>
        <v>6444602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2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34">
        <v>18165840</v>
      </c>
      <c r="H42" s="334">
        <f t="shared" si="1"/>
        <v>1651433</v>
      </c>
      <c r="I42" s="280">
        <v>24</v>
      </c>
      <c r="J42" s="281">
        <v>825720</v>
      </c>
      <c r="K42" s="274">
        <v>6423</v>
      </c>
      <c r="L42" s="143"/>
      <c r="M42" s="264"/>
      <c r="N42" s="264">
        <f t="shared" si="2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5494434</v>
      </c>
      <c r="H43" s="334">
        <f t="shared" si="1"/>
        <v>3496475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2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6650006</v>
      </c>
      <c r="H44" s="334">
        <f t="shared" si="1"/>
        <v>4231812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2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3995817</v>
      </c>
      <c r="H45" s="334">
        <f t="shared" si="1"/>
        <v>2854183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2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3502517</v>
      </c>
      <c r="H46" s="334">
        <f t="shared" ref="H46:H77" si="4">F46-G46</f>
        <v>3133846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2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2929173</v>
      </c>
      <c r="H47" s="334">
        <f t="shared" si="4"/>
        <v>2620827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2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13986109</v>
      </c>
      <c r="H48" s="334">
        <f t="shared" si="4"/>
        <v>12513891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2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3063636</v>
      </c>
      <c r="H49" s="334">
        <f t="shared" si="4"/>
        <v>3063637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2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3181824</v>
      </c>
      <c r="H50" s="334">
        <f t="shared" si="4"/>
        <v>3181812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2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4977270</v>
      </c>
      <c r="H51" s="334">
        <f t="shared" si="4"/>
        <v>1659094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2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9300006</v>
      </c>
      <c r="H52" s="334">
        <f t="shared" si="4"/>
        <v>9299994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2"/>
        <v>516667</v>
      </c>
      <c r="O52" s="264"/>
      <c r="P52" s="195">
        <f t="shared" ref="P52:P67" si="5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15671756</v>
      </c>
      <c r="H53" s="334">
        <f t="shared" si="4"/>
        <v>17515514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2"/>
        <v>921868</v>
      </c>
      <c r="O53" s="264"/>
      <c r="P53" s="195">
        <f t="shared" si="5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933328</v>
      </c>
      <c r="H54" s="334">
        <f t="shared" si="4"/>
        <v>466672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2"/>
        <v>58333</v>
      </c>
      <c r="O54" s="264"/>
      <c r="P54" s="195">
        <f t="shared" si="5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6888896</v>
      </c>
      <c r="H55" s="334">
        <f t="shared" si="4"/>
        <v>8611104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2"/>
        <v>430556</v>
      </c>
      <c r="O55" s="264"/>
      <c r="P55" s="195">
        <f t="shared" si="5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1466672</v>
      </c>
      <c r="H56" s="334">
        <f t="shared" si="4"/>
        <v>733328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2"/>
        <v>91667</v>
      </c>
      <c r="O56" s="264"/>
      <c r="P56" s="195">
        <f t="shared" si="5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4400000</v>
      </c>
      <c r="H57" s="334">
        <f t="shared" si="4"/>
        <v>5500000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2"/>
        <v>275000</v>
      </c>
      <c r="O57" s="264"/>
      <c r="P57" s="195">
        <f t="shared" si="5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2888896</v>
      </c>
      <c r="H58" s="334">
        <f t="shared" si="4"/>
        <v>3611104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2"/>
        <v>180556</v>
      </c>
      <c r="O58" s="264"/>
      <c r="P58" s="195">
        <f t="shared" si="5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2666672</v>
      </c>
      <c r="H59" s="334">
        <f t="shared" si="4"/>
        <v>1333328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2"/>
        <v>166667</v>
      </c>
      <c r="O59" s="264"/>
      <c r="P59" s="195">
        <f t="shared" si="5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3644448</v>
      </c>
      <c r="H60" s="334">
        <f t="shared" si="4"/>
        <v>4555552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2"/>
        <v>227778</v>
      </c>
      <c r="O60" s="264"/>
      <c r="P60" s="195">
        <f t="shared" si="5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6577776</v>
      </c>
      <c r="H61" s="334">
        <f t="shared" si="4"/>
        <v>8222224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2"/>
        <v>411111</v>
      </c>
      <c r="O61" s="264"/>
      <c r="P61" s="195">
        <f t="shared" si="5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3555552</v>
      </c>
      <c r="H62" s="334">
        <f t="shared" si="4"/>
        <v>4444448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2"/>
        <v>222222</v>
      </c>
      <c r="O62" s="264"/>
      <c r="P62" s="195">
        <f t="shared" si="5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3377776</v>
      </c>
      <c r="H63" s="334">
        <f t="shared" si="4"/>
        <v>4222224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2"/>
        <v>211111</v>
      </c>
      <c r="O63" s="264"/>
      <c r="P63" s="195">
        <f t="shared" si="5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2933328</v>
      </c>
      <c r="H64" s="334">
        <f t="shared" si="4"/>
        <v>1466672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2"/>
        <v>183333</v>
      </c>
      <c r="O64" s="264"/>
      <c r="P64" s="195">
        <f t="shared" si="5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8355552</v>
      </c>
      <c r="H65" s="334">
        <f t="shared" si="4"/>
        <v>10444448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si="2"/>
        <v>522222</v>
      </c>
      <c r="O65" s="265"/>
      <c r="P65" s="183">
        <f t="shared" si="5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10488896</v>
      </c>
      <c r="H66" s="334">
        <f t="shared" si="4"/>
        <v>13111104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2"/>
        <v>655556</v>
      </c>
      <c r="O66" s="265"/>
      <c r="P66" s="183">
        <f t="shared" si="5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3200000</v>
      </c>
      <c r="H67" s="334">
        <f t="shared" si="4"/>
        <v>1600000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2"/>
        <v>200000</v>
      </c>
      <c r="O67" s="264"/>
      <c r="P67" s="261">
        <f t="shared" si="5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2070446</v>
      </c>
      <c r="H68" s="334">
        <f t="shared" si="4"/>
        <v>3253554</v>
      </c>
      <c r="I68" s="272">
        <v>36</v>
      </c>
      <c r="J68" s="273">
        <v>147889</v>
      </c>
      <c r="K68" s="274">
        <v>6423</v>
      </c>
      <c r="L68" s="144"/>
      <c r="M68" s="266"/>
      <c r="N68" s="266">
        <f t="shared" si="2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3178280</v>
      </c>
      <c r="H69" s="334">
        <f t="shared" si="4"/>
        <v>4994447</v>
      </c>
      <c r="I69" s="272">
        <v>36</v>
      </c>
      <c r="J69" s="273">
        <v>227020</v>
      </c>
      <c r="K69" s="274">
        <v>6423</v>
      </c>
      <c r="L69" s="144"/>
      <c r="M69" s="266"/>
      <c r="N69" s="266">
        <f t="shared" si="2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3890146</v>
      </c>
      <c r="H70" s="334">
        <f t="shared" si="4"/>
        <v>6882581</v>
      </c>
      <c r="I70" s="272">
        <v>36</v>
      </c>
      <c r="J70" s="273">
        <v>299242</v>
      </c>
      <c r="K70" s="274">
        <v>6423</v>
      </c>
      <c r="L70" s="144"/>
      <c r="M70" s="266"/>
      <c r="N70" s="266">
        <f t="shared" si="2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393939</v>
      </c>
      <c r="H71" s="334">
        <f t="shared" si="4"/>
        <v>696970</v>
      </c>
      <c r="I71" s="272">
        <v>36</v>
      </c>
      <c r="J71" s="273">
        <v>30303</v>
      </c>
      <c r="K71" s="274">
        <v>6423</v>
      </c>
      <c r="L71" s="144"/>
      <c r="M71" s="266"/>
      <c r="N71" s="266">
        <f t="shared" si="2"/>
        <v>30303</v>
      </c>
      <c r="O71" s="266"/>
      <c r="Q71" s="261">
        <f>J71</f>
        <v>30303</v>
      </c>
    </row>
    <row r="72" spans="1:17" s="16" customFormat="1" ht="27.75" customHeight="1" x14ac:dyDescent="0.25">
      <c r="A72" s="397"/>
      <c r="B72" s="137" t="s">
        <v>209</v>
      </c>
      <c r="C72" s="177">
        <v>42643</v>
      </c>
      <c r="D72" s="22" t="s">
        <v>368</v>
      </c>
      <c r="E72" s="211" t="s">
        <v>369</v>
      </c>
      <c r="F72" s="178">
        <v>6600000</v>
      </c>
      <c r="G72" s="334">
        <v>3575000</v>
      </c>
      <c r="H72" s="334">
        <f t="shared" si="4"/>
        <v>3025000</v>
      </c>
      <c r="I72" s="182">
        <v>24</v>
      </c>
      <c r="J72" s="179">
        <v>275000</v>
      </c>
      <c r="K72" s="156">
        <v>6273</v>
      </c>
      <c r="L72" s="156"/>
      <c r="M72" s="265">
        <v>275000</v>
      </c>
      <c r="N72" s="265">
        <f>J72</f>
        <v>275000</v>
      </c>
      <c r="O72" s="265"/>
      <c r="P72" s="184">
        <f t="shared" ref="P72:P74" si="6">J72</f>
        <v>275000</v>
      </c>
    </row>
    <row r="73" spans="1:17" s="16" customFormat="1" ht="27.75" customHeight="1" x14ac:dyDescent="0.25">
      <c r="A73" s="397"/>
      <c r="B73" s="137" t="s">
        <v>210</v>
      </c>
      <c r="C73" s="177">
        <v>42643</v>
      </c>
      <c r="D73" s="22" t="s">
        <v>355</v>
      </c>
      <c r="E73" s="211" t="s">
        <v>354</v>
      </c>
      <c r="F73" s="178">
        <v>1500000</v>
      </c>
      <c r="G73" s="334">
        <v>812500</v>
      </c>
      <c r="H73" s="334">
        <f t="shared" si="4"/>
        <v>687500</v>
      </c>
      <c r="I73" s="182">
        <v>24</v>
      </c>
      <c r="J73" s="179">
        <v>62500</v>
      </c>
      <c r="K73" s="156">
        <v>6273</v>
      </c>
      <c r="L73" s="156"/>
      <c r="M73" s="265">
        <v>62500</v>
      </c>
      <c r="N73" s="265">
        <f t="shared" ref="N73:N80" si="7">J73</f>
        <v>62500</v>
      </c>
      <c r="O73" s="265"/>
      <c r="P73" s="184">
        <f t="shared" si="6"/>
        <v>62500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352</v>
      </c>
      <c r="E74" s="211" t="s">
        <v>353</v>
      </c>
      <c r="F74" s="178">
        <v>1445455</v>
      </c>
      <c r="G74" s="334">
        <v>782951</v>
      </c>
      <c r="H74" s="334">
        <f t="shared" si="4"/>
        <v>662504</v>
      </c>
      <c r="I74" s="182">
        <v>24</v>
      </c>
      <c r="J74" s="179">
        <v>60227</v>
      </c>
      <c r="K74" s="156">
        <v>6273</v>
      </c>
      <c r="L74" s="156"/>
      <c r="M74" s="265">
        <v>60227</v>
      </c>
      <c r="N74" s="265">
        <f t="shared" si="7"/>
        <v>60227</v>
      </c>
      <c r="O74" s="265"/>
      <c r="P74" s="184">
        <f t="shared" si="6"/>
        <v>60227</v>
      </c>
    </row>
    <row r="75" spans="1:17" ht="27.75" customHeight="1" x14ac:dyDescent="0.25">
      <c r="A75" s="26"/>
      <c r="B75" s="137" t="s">
        <v>212</v>
      </c>
      <c r="C75" s="176">
        <v>42643</v>
      </c>
      <c r="D75" s="135" t="s">
        <v>351</v>
      </c>
      <c r="E75" s="160" t="s">
        <v>350</v>
      </c>
      <c r="F75" s="170">
        <v>7118182</v>
      </c>
      <c r="G75" s="334">
        <v>2570451</v>
      </c>
      <c r="H75" s="334">
        <f t="shared" si="4"/>
        <v>4547731</v>
      </c>
      <c r="I75" s="280">
        <v>36</v>
      </c>
      <c r="J75" s="281">
        <v>197727</v>
      </c>
      <c r="K75" s="274">
        <v>6423</v>
      </c>
      <c r="L75" s="144"/>
      <c r="M75" s="266"/>
      <c r="N75" s="265">
        <f t="shared" si="7"/>
        <v>197727</v>
      </c>
      <c r="O75" s="266"/>
      <c r="P75" s="71"/>
      <c r="Q75" s="71">
        <f>J75</f>
        <v>197727</v>
      </c>
    </row>
    <row r="76" spans="1:17" s="17" customFormat="1" ht="27.75" customHeight="1" x14ac:dyDescent="0.25">
      <c r="A76" s="25"/>
      <c r="B76" s="137" t="s">
        <v>213</v>
      </c>
      <c r="C76" s="177">
        <v>42643</v>
      </c>
      <c r="D76" s="22" t="s">
        <v>362</v>
      </c>
      <c r="E76" s="211" t="s">
        <v>349</v>
      </c>
      <c r="F76" s="178">
        <v>4954545</v>
      </c>
      <c r="G76" s="334">
        <v>1789138</v>
      </c>
      <c r="H76" s="334">
        <f t="shared" si="4"/>
        <v>3165407</v>
      </c>
      <c r="I76" s="242">
        <v>36</v>
      </c>
      <c r="J76" s="166">
        <v>137626</v>
      </c>
      <c r="K76" s="156">
        <v>6273</v>
      </c>
      <c r="L76" s="156"/>
      <c r="M76" s="265">
        <v>137626</v>
      </c>
      <c r="N76" s="265">
        <f t="shared" si="7"/>
        <v>137626</v>
      </c>
      <c r="O76" s="265"/>
      <c r="P76" s="184">
        <f>J76</f>
        <v>137626</v>
      </c>
    </row>
    <row r="77" spans="1:17" ht="27.75" customHeight="1" x14ac:dyDescent="0.25">
      <c r="A77" s="26"/>
      <c r="B77" s="137" t="s">
        <v>214</v>
      </c>
      <c r="C77" s="176">
        <v>42704</v>
      </c>
      <c r="D77" s="135" t="s">
        <v>315</v>
      </c>
      <c r="E77" s="160" t="s">
        <v>324</v>
      </c>
      <c r="F77" s="170">
        <v>2636364</v>
      </c>
      <c r="G77" s="334">
        <v>1208328</v>
      </c>
      <c r="H77" s="334">
        <f t="shared" si="4"/>
        <v>1428036</v>
      </c>
      <c r="I77" s="280">
        <v>24</v>
      </c>
      <c r="J77" s="281">
        <v>109848</v>
      </c>
      <c r="K77" s="274">
        <v>6423</v>
      </c>
      <c r="L77" s="144"/>
      <c r="M77" s="266"/>
      <c r="N77" s="266">
        <f t="shared" si="7"/>
        <v>109848</v>
      </c>
      <c r="O77" s="266"/>
      <c r="Q77" s="71">
        <f>J77</f>
        <v>109848</v>
      </c>
    </row>
    <row r="78" spans="1:17" ht="27.75" customHeight="1" x14ac:dyDescent="0.25">
      <c r="A78" s="26"/>
      <c r="B78" s="137" t="s">
        <v>215</v>
      </c>
      <c r="C78" s="176">
        <v>42735</v>
      </c>
      <c r="D78" s="135" t="s">
        <v>314</v>
      </c>
      <c r="E78" s="160" t="s">
        <v>323</v>
      </c>
      <c r="F78" s="170">
        <v>11800002</v>
      </c>
      <c r="G78" s="334">
        <v>4916670</v>
      </c>
      <c r="H78" s="334">
        <f t="shared" ref="H78:H88" si="8">F78-G78</f>
        <v>6883332</v>
      </c>
      <c r="I78" s="280">
        <v>24</v>
      </c>
      <c r="J78" s="281">
        <v>491667</v>
      </c>
      <c r="K78" s="274">
        <v>6423</v>
      </c>
      <c r="L78" s="144"/>
      <c r="M78" s="266"/>
      <c r="N78" s="266">
        <f t="shared" si="7"/>
        <v>491667</v>
      </c>
      <c r="O78" s="266"/>
      <c r="Q78" s="71">
        <f>J78</f>
        <v>491667</v>
      </c>
    </row>
    <row r="79" spans="1:17" s="17" customFormat="1" ht="27.75" customHeight="1" x14ac:dyDescent="0.25">
      <c r="A79" s="25"/>
      <c r="B79" s="137" t="s">
        <v>216</v>
      </c>
      <c r="C79" s="177">
        <v>42735</v>
      </c>
      <c r="D79" s="22" t="s">
        <v>313</v>
      </c>
      <c r="E79" s="211" t="s">
        <v>322</v>
      </c>
      <c r="F79" s="178">
        <v>7500000</v>
      </c>
      <c r="G79" s="334">
        <v>3125000</v>
      </c>
      <c r="H79" s="334">
        <f t="shared" si="8"/>
        <v>4375000</v>
      </c>
      <c r="I79" s="242">
        <v>24</v>
      </c>
      <c r="J79" s="166">
        <v>312500</v>
      </c>
      <c r="K79" s="156">
        <v>6273</v>
      </c>
      <c r="L79" s="156"/>
      <c r="M79" s="265">
        <v>312500</v>
      </c>
      <c r="N79" s="266">
        <f t="shared" si="7"/>
        <v>312500</v>
      </c>
      <c r="O79" s="265"/>
      <c r="P79" s="184">
        <f t="shared" ref="P79:P85" si="9">J79</f>
        <v>312500</v>
      </c>
    </row>
    <row r="80" spans="1:17" s="17" customFormat="1" ht="27.75" customHeight="1" x14ac:dyDescent="0.25">
      <c r="A80" s="25"/>
      <c r="B80" s="137" t="s">
        <v>217</v>
      </c>
      <c r="C80" s="177">
        <v>42735</v>
      </c>
      <c r="D80" s="22" t="s">
        <v>312</v>
      </c>
      <c r="E80" s="211" t="s">
        <v>321</v>
      </c>
      <c r="F80" s="178">
        <v>2500000</v>
      </c>
      <c r="G80" s="334">
        <v>1041670</v>
      </c>
      <c r="H80" s="334">
        <f t="shared" si="8"/>
        <v>1458330</v>
      </c>
      <c r="I80" s="242">
        <v>24</v>
      </c>
      <c r="J80" s="166">
        <v>104167</v>
      </c>
      <c r="K80" s="156">
        <v>6273</v>
      </c>
      <c r="L80" s="156"/>
      <c r="M80" s="265">
        <v>104167</v>
      </c>
      <c r="N80" s="266">
        <f t="shared" si="7"/>
        <v>104167</v>
      </c>
      <c r="O80" s="265"/>
      <c r="P80" s="184">
        <f t="shared" si="9"/>
        <v>104167</v>
      </c>
    </row>
    <row r="81" spans="1:20" ht="27.75" customHeight="1" x14ac:dyDescent="0.25">
      <c r="A81" s="26"/>
      <c r="B81" s="137" t="s">
        <v>218</v>
      </c>
      <c r="C81" s="176">
        <v>42735</v>
      </c>
      <c r="D81" s="135" t="s">
        <v>311</v>
      </c>
      <c r="E81" s="160" t="s">
        <v>320</v>
      </c>
      <c r="F81" s="170">
        <v>1400000</v>
      </c>
      <c r="G81" s="334">
        <v>1166670</v>
      </c>
      <c r="H81" s="334">
        <f t="shared" si="8"/>
        <v>233330</v>
      </c>
      <c r="I81" s="152">
        <v>12</v>
      </c>
      <c r="J81" s="165">
        <v>116667</v>
      </c>
      <c r="K81" s="143">
        <v>6273</v>
      </c>
      <c r="L81" s="143"/>
      <c r="M81" s="264"/>
      <c r="N81" s="264"/>
      <c r="O81" s="264">
        <f>J81</f>
        <v>116667</v>
      </c>
      <c r="P81" s="71">
        <f t="shared" si="9"/>
        <v>116667</v>
      </c>
    </row>
    <row r="82" spans="1:20" ht="27.75" customHeight="1" x14ac:dyDescent="0.25">
      <c r="A82" s="26"/>
      <c r="B82" s="137" t="s">
        <v>219</v>
      </c>
      <c r="C82" s="176">
        <v>42767</v>
      </c>
      <c r="D82" s="135" t="s">
        <v>310</v>
      </c>
      <c r="E82" s="160" t="s">
        <v>286</v>
      </c>
      <c r="F82" s="170">
        <v>5250000</v>
      </c>
      <c r="G82" s="334">
        <v>1968750</v>
      </c>
      <c r="H82" s="334">
        <f t="shared" si="8"/>
        <v>3281250</v>
      </c>
      <c r="I82" s="242">
        <v>24</v>
      </c>
      <c r="J82" s="166">
        <v>218750</v>
      </c>
      <c r="K82" s="156">
        <v>6273</v>
      </c>
      <c r="L82" s="143"/>
      <c r="M82" s="264">
        <v>218750</v>
      </c>
      <c r="N82" s="264">
        <f t="shared" ref="N82:N88" si="10">J82</f>
        <v>218750</v>
      </c>
      <c r="O82" s="264"/>
      <c r="P82" s="71">
        <f t="shared" si="9"/>
        <v>218750</v>
      </c>
    </row>
    <row r="83" spans="1:20" ht="27.75" customHeight="1" x14ac:dyDescent="0.25">
      <c r="A83" s="26"/>
      <c r="B83" s="137" t="s">
        <v>220</v>
      </c>
      <c r="C83" s="176" t="s">
        <v>319</v>
      </c>
      <c r="D83" s="135" t="s">
        <v>468</v>
      </c>
      <c r="E83" s="160" t="s">
        <v>316</v>
      </c>
      <c r="F83" s="170">
        <v>25000000</v>
      </c>
      <c r="G83" s="334">
        <v>5555552</v>
      </c>
      <c r="H83" s="334">
        <f t="shared" si="8"/>
        <v>19444448</v>
      </c>
      <c r="I83" s="242">
        <v>36</v>
      </c>
      <c r="J83" s="166">
        <v>694444</v>
      </c>
      <c r="K83" s="156">
        <v>6273</v>
      </c>
      <c r="L83" s="143"/>
      <c r="M83" s="264">
        <v>694444</v>
      </c>
      <c r="N83" s="264">
        <f t="shared" si="10"/>
        <v>694444</v>
      </c>
      <c r="O83" s="264"/>
      <c r="P83" s="71">
        <f t="shared" si="9"/>
        <v>694444</v>
      </c>
    </row>
    <row r="84" spans="1:20" ht="27.75" customHeight="1" x14ac:dyDescent="0.25">
      <c r="A84" s="26"/>
      <c r="B84" s="137" t="s">
        <v>221</v>
      </c>
      <c r="C84" s="176" t="s">
        <v>319</v>
      </c>
      <c r="D84" s="135" t="s">
        <v>470</v>
      </c>
      <c r="E84" s="160" t="s">
        <v>317</v>
      </c>
      <c r="F84" s="170">
        <v>2800000</v>
      </c>
      <c r="G84" s="334">
        <v>933336</v>
      </c>
      <c r="H84" s="334">
        <f t="shared" si="8"/>
        <v>1866664</v>
      </c>
      <c r="I84" s="242">
        <v>24</v>
      </c>
      <c r="J84" s="166">
        <v>116667</v>
      </c>
      <c r="K84" s="156">
        <v>6273</v>
      </c>
      <c r="L84" s="143"/>
      <c r="M84" s="264">
        <v>116667</v>
      </c>
      <c r="N84" s="264">
        <f t="shared" si="10"/>
        <v>116667</v>
      </c>
      <c r="O84" s="264"/>
      <c r="P84" s="71">
        <f t="shared" si="9"/>
        <v>116667</v>
      </c>
    </row>
    <row r="85" spans="1:20" ht="27.75" customHeight="1" x14ac:dyDescent="0.25">
      <c r="A85" s="26"/>
      <c r="B85" s="137" t="s">
        <v>222</v>
      </c>
      <c r="C85" s="176" t="s">
        <v>319</v>
      </c>
      <c r="D85" s="135" t="s">
        <v>469</v>
      </c>
      <c r="E85" s="160" t="s">
        <v>318</v>
      </c>
      <c r="F85" s="170">
        <v>2200000</v>
      </c>
      <c r="G85" s="334">
        <v>733336</v>
      </c>
      <c r="H85" s="334">
        <f t="shared" si="8"/>
        <v>1466664</v>
      </c>
      <c r="I85" s="242">
        <v>24</v>
      </c>
      <c r="J85" s="166">
        <v>91667</v>
      </c>
      <c r="K85" s="156">
        <v>6273</v>
      </c>
      <c r="L85" s="143"/>
      <c r="M85" s="264">
        <v>91667</v>
      </c>
      <c r="N85" s="264">
        <f t="shared" si="10"/>
        <v>91667</v>
      </c>
      <c r="O85" s="264"/>
      <c r="P85" s="71">
        <f t="shared" si="9"/>
        <v>91667</v>
      </c>
    </row>
    <row r="86" spans="1:20" s="310" customFormat="1" ht="27.75" customHeight="1" x14ac:dyDescent="0.25">
      <c r="A86" s="410"/>
      <c r="B86" s="137" t="s">
        <v>223</v>
      </c>
      <c r="C86" s="305" t="s">
        <v>488</v>
      </c>
      <c r="D86" s="306" t="s">
        <v>498</v>
      </c>
      <c r="E86" s="307" t="s">
        <v>489</v>
      </c>
      <c r="F86" s="308">
        <v>2177273</v>
      </c>
      <c r="G86" s="411">
        <v>635037.95833333337</v>
      </c>
      <c r="H86" s="411">
        <f t="shared" si="8"/>
        <v>1542235.0416666665</v>
      </c>
      <c r="I86" s="280">
        <v>24</v>
      </c>
      <c r="J86" s="281">
        <v>90719.708333333328</v>
      </c>
      <c r="K86" s="274">
        <v>6423</v>
      </c>
      <c r="L86" s="274"/>
      <c r="M86" s="275"/>
      <c r="N86" s="275">
        <f t="shared" si="10"/>
        <v>90719.708333333328</v>
      </c>
      <c r="O86" s="275"/>
      <c r="P86" s="309"/>
      <c r="Q86" s="309">
        <f>J86</f>
        <v>90719.708333333328</v>
      </c>
      <c r="T86" s="412"/>
    </row>
    <row r="87" spans="1:20" s="17" customFormat="1" ht="27.75" customHeight="1" x14ac:dyDescent="0.25">
      <c r="A87" s="25"/>
      <c r="B87" s="137" t="s">
        <v>224</v>
      </c>
      <c r="C87" s="192" t="s">
        <v>493</v>
      </c>
      <c r="D87" s="22" t="s">
        <v>499</v>
      </c>
      <c r="E87" s="211" t="s">
        <v>494</v>
      </c>
      <c r="F87" s="178">
        <v>1635455</v>
      </c>
      <c r="G87" s="334">
        <v>408863.74999999994</v>
      </c>
      <c r="H87" s="334">
        <f t="shared" si="8"/>
        <v>1226591.25</v>
      </c>
      <c r="I87" s="242">
        <v>24</v>
      </c>
      <c r="J87" s="166">
        <v>68143.958333333328</v>
      </c>
      <c r="K87" s="156">
        <v>6273</v>
      </c>
      <c r="L87" s="156"/>
      <c r="M87" s="265">
        <v>68143.958333333328</v>
      </c>
      <c r="N87" s="264">
        <f t="shared" si="10"/>
        <v>68143.958333333328</v>
      </c>
      <c r="O87" s="265"/>
      <c r="P87" s="184">
        <f>J87</f>
        <v>68143.958333333328</v>
      </c>
    </row>
    <row r="88" spans="1:20" s="310" customFormat="1" ht="27.75" customHeight="1" x14ac:dyDescent="0.25">
      <c r="A88" s="410"/>
      <c r="B88" s="137" t="s">
        <v>225</v>
      </c>
      <c r="C88" s="413" t="s">
        <v>519</v>
      </c>
      <c r="D88" s="414" t="s">
        <v>518</v>
      </c>
      <c r="E88" s="415" t="s">
        <v>517</v>
      </c>
      <c r="F88" s="416">
        <v>7900000</v>
      </c>
      <c r="G88" s="411">
        <v>877776</v>
      </c>
      <c r="H88" s="411">
        <f t="shared" si="8"/>
        <v>7022224</v>
      </c>
      <c r="I88" s="417">
        <v>36</v>
      </c>
      <c r="J88" s="418">
        <v>219444</v>
      </c>
      <c r="K88" s="274">
        <v>6423</v>
      </c>
      <c r="L88" s="274"/>
      <c r="M88" s="275"/>
      <c r="N88" s="275">
        <f t="shared" si="10"/>
        <v>219444</v>
      </c>
      <c r="O88" s="275"/>
      <c r="P88" s="309"/>
      <c r="Q88" s="412">
        <f>J88</f>
        <v>219444</v>
      </c>
    </row>
    <row r="89" spans="1:20" s="310" customFormat="1" ht="27.75" customHeight="1" x14ac:dyDescent="0.25">
      <c r="A89" s="410"/>
      <c r="B89" s="137" t="s">
        <v>226</v>
      </c>
      <c r="C89" s="413" t="s">
        <v>530</v>
      </c>
      <c r="D89" s="414" t="s">
        <v>531</v>
      </c>
      <c r="E89" s="415" t="s">
        <v>527</v>
      </c>
      <c r="F89" s="416">
        <v>16740000</v>
      </c>
      <c r="G89" s="411">
        <v>930000</v>
      </c>
      <c r="H89" s="411">
        <v>465000</v>
      </c>
      <c r="I89" s="417">
        <v>36</v>
      </c>
      <c r="J89" s="418">
        <v>465000</v>
      </c>
      <c r="K89" s="274">
        <v>6423</v>
      </c>
      <c r="L89" s="274"/>
      <c r="M89" s="275"/>
      <c r="N89" s="275">
        <f>J89</f>
        <v>465000</v>
      </c>
      <c r="O89" s="275"/>
      <c r="P89" s="309"/>
      <c r="Q89" s="412">
        <f>J89</f>
        <v>465000</v>
      </c>
    </row>
    <row r="90" spans="1:20" s="310" customFormat="1" ht="27.75" customHeight="1" x14ac:dyDescent="0.25">
      <c r="A90" s="410"/>
      <c r="B90" s="137" t="s">
        <v>227</v>
      </c>
      <c r="C90" s="413" t="s">
        <v>530</v>
      </c>
      <c r="D90" s="414" t="s">
        <v>532</v>
      </c>
      <c r="E90" s="415" t="s">
        <v>529</v>
      </c>
      <c r="F90" s="416">
        <v>9630000</v>
      </c>
      <c r="G90" s="411">
        <v>535000</v>
      </c>
      <c r="H90" s="411">
        <v>267500</v>
      </c>
      <c r="I90" s="417">
        <v>36</v>
      </c>
      <c r="J90" s="418">
        <v>267500</v>
      </c>
      <c r="K90" s="274">
        <v>6423</v>
      </c>
      <c r="L90" s="274"/>
      <c r="M90" s="275"/>
      <c r="N90" s="275">
        <f t="shared" ref="N90:N91" si="11">J90</f>
        <v>267500</v>
      </c>
      <c r="O90" s="275"/>
      <c r="P90" s="309"/>
      <c r="Q90" s="412">
        <f t="shared" ref="Q90:Q91" si="12">J90</f>
        <v>267500</v>
      </c>
    </row>
    <row r="91" spans="1:20" s="310" customFormat="1" ht="27.75" customHeight="1" x14ac:dyDescent="0.25">
      <c r="A91" s="410"/>
      <c r="B91" s="137" t="s">
        <v>228</v>
      </c>
      <c r="C91" s="413" t="s">
        <v>530</v>
      </c>
      <c r="D91" s="414" t="s">
        <v>533</v>
      </c>
      <c r="E91" s="415" t="s">
        <v>528</v>
      </c>
      <c r="F91" s="416">
        <v>8263636</v>
      </c>
      <c r="G91" s="411">
        <v>459090</v>
      </c>
      <c r="H91" s="411">
        <v>229545</v>
      </c>
      <c r="I91" s="417">
        <v>36</v>
      </c>
      <c r="J91" s="418">
        <v>229545</v>
      </c>
      <c r="K91" s="274">
        <v>6423</v>
      </c>
      <c r="L91" s="274"/>
      <c r="M91" s="275"/>
      <c r="N91" s="275">
        <f t="shared" si="11"/>
        <v>229545</v>
      </c>
      <c r="O91" s="275"/>
      <c r="P91" s="309"/>
      <c r="Q91" s="412">
        <f t="shared" si="12"/>
        <v>229545</v>
      </c>
    </row>
    <row r="92" spans="1:20" s="325" customFormat="1" ht="27.75" customHeight="1" x14ac:dyDescent="0.25">
      <c r="A92" s="400"/>
      <c r="B92" s="401" t="s">
        <v>30</v>
      </c>
      <c r="C92" s="474" t="s">
        <v>503</v>
      </c>
      <c r="D92" s="474"/>
      <c r="E92" s="474"/>
      <c r="F92" s="403">
        <f>SUM(F93:F97)</f>
        <v>590600000</v>
      </c>
      <c r="G92" s="403">
        <f t="shared" ref="G92:J92" si="13">SUM(G93:G97)</f>
        <v>182783331</v>
      </c>
      <c r="H92" s="403">
        <f t="shared" si="13"/>
        <v>407816669</v>
      </c>
      <c r="I92" s="403"/>
      <c r="J92" s="403">
        <f t="shared" si="13"/>
        <v>49216666</v>
      </c>
      <c r="K92" s="403"/>
      <c r="L92" s="403"/>
      <c r="M92" s="384"/>
      <c r="N92" s="326"/>
      <c r="O92" s="327"/>
      <c r="P92" s="328"/>
    </row>
    <row r="93" spans="1:20" s="260" customFormat="1" ht="33" customHeight="1" x14ac:dyDescent="0.25">
      <c r="A93" s="398"/>
      <c r="B93" s="330" t="s">
        <v>18</v>
      </c>
      <c r="C93" s="331" t="s">
        <v>508</v>
      </c>
      <c r="D93" s="332"/>
      <c r="E93" s="333" t="s">
        <v>509</v>
      </c>
      <c r="F93" s="334">
        <v>21600000</v>
      </c>
      <c r="G93" s="334">
        <v>7200000</v>
      </c>
      <c r="H93" s="334">
        <f>F93-G93</f>
        <v>14400000</v>
      </c>
      <c r="I93" s="335">
        <v>12</v>
      </c>
      <c r="J93" s="293">
        <v>1800000</v>
      </c>
      <c r="K93" s="143">
        <v>6428</v>
      </c>
      <c r="L93" s="143"/>
      <c r="M93" s="264"/>
      <c r="N93" s="264"/>
      <c r="O93" s="264">
        <f t="shared" ref="O93:O97" si="14">J93</f>
        <v>1800000</v>
      </c>
      <c r="P93" s="261"/>
      <c r="S93" s="278"/>
      <c r="T93" s="278">
        <f>J93</f>
        <v>1800000</v>
      </c>
    </row>
    <row r="94" spans="1:20" s="260" customFormat="1" ht="31.5" x14ac:dyDescent="0.25">
      <c r="A94" s="398"/>
      <c r="B94" s="330" t="s">
        <v>19</v>
      </c>
      <c r="C94" s="331" t="s">
        <v>510</v>
      </c>
      <c r="D94" s="332"/>
      <c r="E94" s="333" t="s">
        <v>511</v>
      </c>
      <c r="F94" s="334">
        <v>100000000</v>
      </c>
      <c r="G94" s="334">
        <v>24999999</v>
      </c>
      <c r="H94" s="334">
        <f>F94-G94</f>
        <v>75000001</v>
      </c>
      <c r="I94" s="335">
        <v>12</v>
      </c>
      <c r="J94" s="334">
        <v>8333333</v>
      </c>
      <c r="K94" s="143">
        <v>6428</v>
      </c>
      <c r="L94" s="143"/>
      <c r="M94" s="264"/>
      <c r="N94" s="264"/>
      <c r="O94" s="264">
        <f t="shared" si="14"/>
        <v>8333333</v>
      </c>
      <c r="P94" s="261"/>
      <c r="S94" s="278"/>
      <c r="T94" s="278">
        <f>J94</f>
        <v>8333333</v>
      </c>
    </row>
    <row r="95" spans="1:20" s="429" customFormat="1" ht="33" customHeight="1" x14ac:dyDescent="0.25">
      <c r="A95" s="419"/>
      <c r="B95" s="420" t="s">
        <v>20</v>
      </c>
      <c r="C95" s="421" t="s">
        <v>506</v>
      </c>
      <c r="D95" s="422"/>
      <c r="E95" s="423" t="s">
        <v>507</v>
      </c>
      <c r="F95" s="424">
        <v>36000000</v>
      </c>
      <c r="G95" s="424">
        <v>9000000</v>
      </c>
      <c r="H95" s="424">
        <f>F95-G95</f>
        <v>27000000</v>
      </c>
      <c r="I95" s="425">
        <v>12</v>
      </c>
      <c r="J95" s="424">
        <v>3000000</v>
      </c>
      <c r="K95" s="426">
        <v>6277</v>
      </c>
      <c r="L95" s="426"/>
      <c r="M95" s="427"/>
      <c r="N95" s="427"/>
      <c r="O95" s="427">
        <f t="shared" si="14"/>
        <v>3000000</v>
      </c>
      <c r="P95" s="428"/>
      <c r="S95" s="430">
        <f>J95</f>
        <v>3000000</v>
      </c>
      <c r="T95" s="430"/>
    </row>
    <row r="96" spans="1:20" s="429" customFormat="1" ht="31.5" customHeight="1" x14ac:dyDescent="0.25">
      <c r="A96" s="419"/>
      <c r="B96" s="420" t="s">
        <v>21</v>
      </c>
      <c r="C96" s="421" t="s">
        <v>513</v>
      </c>
      <c r="D96" s="422"/>
      <c r="E96" s="423" t="s">
        <v>512</v>
      </c>
      <c r="F96" s="424">
        <v>33000000</v>
      </c>
      <c r="G96" s="424">
        <v>8250000</v>
      </c>
      <c r="H96" s="424">
        <f>F96-G96</f>
        <v>24750000</v>
      </c>
      <c r="I96" s="425">
        <v>12</v>
      </c>
      <c r="J96" s="431">
        <v>2750000</v>
      </c>
      <c r="K96" s="426">
        <v>6277</v>
      </c>
      <c r="L96" s="426"/>
      <c r="M96" s="427"/>
      <c r="N96" s="427"/>
      <c r="O96" s="427">
        <f t="shared" si="14"/>
        <v>2750000</v>
      </c>
      <c r="P96" s="428"/>
      <c r="S96" s="430">
        <f>J96</f>
        <v>2750000</v>
      </c>
      <c r="T96" s="430"/>
    </row>
    <row r="97" spans="1:20" s="260" customFormat="1" ht="31.5" customHeight="1" x14ac:dyDescent="0.25">
      <c r="A97" s="398"/>
      <c r="B97" s="330" t="s">
        <v>22</v>
      </c>
      <c r="C97" s="331" t="s">
        <v>523</v>
      </c>
      <c r="D97" s="332"/>
      <c r="E97" s="333" t="s">
        <v>524</v>
      </c>
      <c r="F97" s="334">
        <v>400000000</v>
      </c>
      <c r="G97" s="334">
        <v>133333332</v>
      </c>
      <c r="H97" s="334">
        <f>F97-G97</f>
        <v>266666668</v>
      </c>
      <c r="I97" s="335">
        <v>12</v>
      </c>
      <c r="J97" s="293">
        <v>33333333</v>
      </c>
      <c r="K97" s="143">
        <v>6428</v>
      </c>
      <c r="L97" s="143"/>
      <c r="M97" s="264"/>
      <c r="N97" s="264"/>
      <c r="O97" s="264">
        <f t="shared" si="14"/>
        <v>33333333</v>
      </c>
      <c r="P97" s="261"/>
      <c r="S97" s="278"/>
      <c r="T97" s="278">
        <f>J97</f>
        <v>33333333</v>
      </c>
    </row>
    <row r="98" spans="1:20" s="325" customFormat="1" ht="27.75" customHeight="1" x14ac:dyDescent="0.25">
      <c r="A98" s="400"/>
      <c r="B98" s="401" t="s">
        <v>504</v>
      </c>
      <c r="C98" s="474" t="s">
        <v>505</v>
      </c>
      <c r="D98" s="474"/>
      <c r="E98" s="474"/>
      <c r="F98" s="403">
        <f>SUM(F99:F100)</f>
        <v>93783149</v>
      </c>
      <c r="G98" s="403">
        <f t="shared" ref="G98:J98" si="15">SUM(G99:G100)</f>
        <v>52571995</v>
      </c>
      <c r="H98" s="403">
        <f t="shared" si="15"/>
        <v>41211154</v>
      </c>
      <c r="I98" s="403"/>
      <c r="J98" s="403">
        <f t="shared" si="15"/>
        <v>7815262</v>
      </c>
      <c r="K98" s="403"/>
      <c r="L98" s="403"/>
      <c r="M98" s="384"/>
      <c r="N98" s="326"/>
      <c r="O98" s="327"/>
      <c r="P98" s="328"/>
    </row>
    <row r="99" spans="1:20" ht="36.75" customHeight="1" x14ac:dyDescent="0.25">
      <c r="A99" s="26"/>
      <c r="B99" s="330" t="s">
        <v>18</v>
      </c>
      <c r="C99" s="331">
        <v>42690</v>
      </c>
      <c r="D99" s="332"/>
      <c r="E99" s="333" t="s">
        <v>199</v>
      </c>
      <c r="F99" s="334">
        <v>36533058</v>
      </c>
      <c r="G99" s="334">
        <v>33488631</v>
      </c>
      <c r="H99" s="334">
        <f>F99-G99</f>
        <v>3044427</v>
      </c>
      <c r="I99" s="399">
        <v>12</v>
      </c>
      <c r="J99" s="288">
        <v>3044421</v>
      </c>
      <c r="K99" s="335">
        <v>2412</v>
      </c>
      <c r="L99" s="143"/>
      <c r="M99" s="264"/>
      <c r="N99" s="266"/>
      <c r="O99" s="266">
        <f>J99</f>
        <v>3044421</v>
      </c>
      <c r="R99" s="71">
        <f>J99</f>
        <v>3044421</v>
      </c>
    </row>
    <row r="100" spans="1:20" ht="36.75" customHeight="1" x14ac:dyDescent="0.25">
      <c r="A100" s="15"/>
      <c r="B100" s="404" t="s">
        <v>19</v>
      </c>
      <c r="C100" s="405" t="s">
        <v>526</v>
      </c>
      <c r="D100" s="361"/>
      <c r="E100" s="406" t="s">
        <v>525</v>
      </c>
      <c r="F100" s="407">
        <v>57250091</v>
      </c>
      <c r="G100" s="364">
        <v>19083364</v>
      </c>
      <c r="H100" s="364">
        <f>F100-G100</f>
        <v>38166727</v>
      </c>
      <c r="I100" s="366">
        <v>12</v>
      </c>
      <c r="J100" s="289">
        <v>4770841</v>
      </c>
      <c r="K100" s="367">
        <v>6428</v>
      </c>
      <c r="L100" s="367"/>
      <c r="M100" s="264"/>
      <c r="N100" s="266"/>
      <c r="O100" s="266">
        <f>J100</f>
        <v>4770841</v>
      </c>
      <c r="R100" s="71"/>
      <c r="T100" s="163">
        <f>J100</f>
        <v>4770841</v>
      </c>
    </row>
    <row r="101" spans="1:20" ht="33" customHeight="1" x14ac:dyDescent="0.25">
      <c r="B101" s="391"/>
      <c r="C101" s="478" t="s">
        <v>472</v>
      </c>
      <c r="D101" s="479"/>
      <c r="E101" s="480"/>
      <c r="F101" s="392">
        <f t="shared" ref="F101:K101" si="16">F98+F92+F13</f>
        <v>1355915328</v>
      </c>
      <c r="G101" s="392">
        <f t="shared" si="16"/>
        <v>581774730.70833325</v>
      </c>
      <c r="H101" s="392">
        <f t="shared" si="16"/>
        <v>742393096.29166675</v>
      </c>
      <c r="I101" s="392">
        <f t="shared" si="16"/>
        <v>0</v>
      </c>
      <c r="J101" s="392">
        <f t="shared" si="16"/>
        <v>77450838.666666657</v>
      </c>
      <c r="K101" s="392">
        <f t="shared" si="16"/>
        <v>0</v>
      </c>
      <c r="L101" s="393"/>
      <c r="M101" s="268"/>
      <c r="N101" s="268"/>
      <c r="O101" s="268"/>
    </row>
    <row r="103" spans="1:20" x14ac:dyDescent="0.25">
      <c r="I103" s="459" t="s">
        <v>538</v>
      </c>
      <c r="J103" s="459"/>
      <c r="K103" s="459"/>
      <c r="L103" s="459"/>
      <c r="M103" s="388"/>
      <c r="N103" s="388"/>
      <c r="O103" s="388"/>
    </row>
    <row r="104" spans="1:20" s="130" customFormat="1" x14ac:dyDescent="0.25">
      <c r="C104" s="389" t="s">
        <v>465</v>
      </c>
      <c r="D104" s="389"/>
      <c r="E104" s="460" t="s">
        <v>466</v>
      </c>
      <c r="F104" s="460"/>
      <c r="G104" s="460"/>
      <c r="H104" s="460"/>
      <c r="I104" s="460" t="s">
        <v>467</v>
      </c>
      <c r="J104" s="460"/>
      <c r="K104" s="460"/>
      <c r="L104" s="460"/>
      <c r="M104" s="389"/>
      <c r="N104" s="389"/>
      <c r="O104" s="389"/>
      <c r="P104" s="1"/>
      <c r="Q104" s="1"/>
      <c r="R104" s="1"/>
    </row>
    <row r="105" spans="1:20" s="130" customFormat="1" x14ac:dyDescent="0.25">
      <c r="C105" s="389"/>
      <c r="D105" s="389"/>
      <c r="E105" s="389"/>
      <c r="F105" s="389"/>
      <c r="G105" s="351"/>
      <c r="H105" s="389"/>
      <c r="I105" s="389"/>
      <c r="J105" s="389"/>
      <c r="K105" s="389"/>
      <c r="L105" s="389"/>
      <c r="M105" s="389"/>
      <c r="N105" s="389"/>
      <c r="O105" s="389"/>
      <c r="P105" s="1"/>
      <c r="Q105" s="1"/>
      <c r="R105" s="1"/>
    </row>
    <row r="106" spans="1:20" s="130" customFormat="1" x14ac:dyDescent="0.25">
      <c r="C106" s="389"/>
      <c r="D106" s="389"/>
      <c r="E106" s="389"/>
      <c r="F106" s="389"/>
      <c r="G106" s="351"/>
      <c r="H106" s="389"/>
      <c r="I106" s="389"/>
      <c r="J106" s="389"/>
      <c r="K106" s="389"/>
      <c r="L106" s="389"/>
      <c r="M106" s="389"/>
      <c r="N106" s="389"/>
      <c r="O106" s="389"/>
      <c r="P106" s="1"/>
      <c r="Q106" s="1"/>
      <c r="R106" s="1"/>
    </row>
    <row r="107" spans="1:20" s="130" customFormat="1" x14ac:dyDescent="0.25">
      <c r="C107" s="389"/>
      <c r="D107" s="389"/>
      <c r="E107" s="389"/>
      <c r="F107" s="389"/>
      <c r="G107" s="351"/>
      <c r="H107" s="389"/>
      <c r="I107" s="389"/>
      <c r="J107" s="389"/>
      <c r="K107" s="389"/>
      <c r="L107" s="389"/>
      <c r="M107" s="389"/>
      <c r="N107" s="389"/>
      <c r="O107" s="389"/>
      <c r="P107" s="1"/>
      <c r="Q107" s="1"/>
      <c r="R107" s="1"/>
    </row>
    <row r="108" spans="1:20" x14ac:dyDescent="0.25">
      <c r="C108" s="388"/>
      <c r="D108" s="388"/>
      <c r="E108" s="213"/>
      <c r="F108" s="247"/>
      <c r="G108" s="352"/>
      <c r="H108" s="247"/>
      <c r="I108" s="388"/>
      <c r="J108" s="247"/>
    </row>
    <row r="109" spans="1:20" x14ac:dyDescent="0.25">
      <c r="C109" s="388"/>
      <c r="D109" s="388"/>
      <c r="E109" s="213"/>
      <c r="F109" s="247"/>
      <c r="G109" s="352"/>
      <c r="H109" s="247"/>
      <c r="I109" s="247"/>
      <c r="J109" s="247"/>
    </row>
    <row r="110" spans="1:20" x14ac:dyDescent="0.25">
      <c r="C110" s="388"/>
      <c r="D110" s="388"/>
      <c r="E110" s="213"/>
      <c r="F110" s="247"/>
      <c r="G110" s="352"/>
      <c r="H110" s="247"/>
      <c r="I110" s="388"/>
      <c r="J110" s="247"/>
    </row>
    <row r="111" spans="1:20" x14ac:dyDescent="0.25">
      <c r="C111" s="388"/>
      <c r="D111" s="388"/>
      <c r="E111" s="213"/>
      <c r="F111" s="247"/>
      <c r="G111" s="352"/>
      <c r="H111" s="247"/>
      <c r="I111" s="388"/>
      <c r="J111" s="247"/>
    </row>
    <row r="112" spans="1:20" s="130" customFormat="1" x14ac:dyDescent="0.25">
      <c r="C112" s="389" t="s">
        <v>281</v>
      </c>
      <c r="D112" s="389"/>
      <c r="E112" s="460" t="s">
        <v>282</v>
      </c>
      <c r="F112" s="460"/>
      <c r="G112" s="460"/>
      <c r="H112" s="460"/>
      <c r="I112" s="460" t="s">
        <v>291</v>
      </c>
      <c r="J112" s="460"/>
      <c r="K112" s="460"/>
      <c r="L112" s="460"/>
      <c r="M112" s="389"/>
      <c r="N112" s="389"/>
      <c r="O112" s="389"/>
    </row>
  </sheetData>
  <mergeCells count="12">
    <mergeCell ref="C101:E101"/>
    <mergeCell ref="I103:L103"/>
    <mergeCell ref="E104:H104"/>
    <mergeCell ref="I104:L104"/>
    <mergeCell ref="E112:H112"/>
    <mergeCell ref="I112:L112"/>
    <mergeCell ref="C98:E98"/>
    <mergeCell ref="N1:N6"/>
    <mergeCell ref="A9:L9"/>
    <mergeCell ref="A10:L10"/>
    <mergeCell ref="C13:E13"/>
    <mergeCell ref="C92:E92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"/>
  <sheetViews>
    <sheetView view="pageBreakPreview" topLeftCell="F4" zoomScale="85" zoomScaleSheetLayoutView="85" workbookViewId="0">
      <selection activeCell="N13" sqref="N13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16.85546875" style="157" bestFit="1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13509366.958333334</v>
      </c>
      <c r="M1" s="378"/>
      <c r="N1" s="470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6909543.708333333</v>
      </c>
      <c r="M2" s="379"/>
      <c r="N2" s="470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3044427</v>
      </c>
      <c r="M3" s="379"/>
      <c r="N3" s="470"/>
      <c r="O3" s="263"/>
    </row>
    <row r="4" spans="1:21" ht="20.25" customHeight="1" x14ac:dyDescent="0.25">
      <c r="B4" s="5"/>
      <c r="C4" s="5"/>
      <c r="D4" s="5"/>
      <c r="K4" s="129" t="s">
        <v>480</v>
      </c>
      <c r="L4" s="154">
        <v>48237507</v>
      </c>
      <c r="M4" s="379"/>
      <c r="N4" s="470"/>
      <c r="O4" s="263"/>
    </row>
    <row r="5" spans="1:21" ht="20.25" customHeight="1" x14ac:dyDescent="0.25">
      <c r="B5" s="5"/>
      <c r="C5" s="5"/>
      <c r="D5" s="5"/>
      <c r="K5" s="129" t="s">
        <v>481</v>
      </c>
      <c r="L5" s="154">
        <v>5750000</v>
      </c>
      <c r="M5" s="380"/>
      <c r="N5" s="470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57148601</v>
      </c>
      <c r="M6" s="381"/>
      <c r="N6" s="470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20302243.666666664</v>
      </c>
      <c r="M7" s="382"/>
      <c r="N7" s="263">
        <f>SUM(L1:L5)</f>
        <v>77450844.666666672</v>
      </c>
      <c r="O7" s="297"/>
      <c r="S7" s="163"/>
    </row>
    <row r="8" spans="1:21" ht="20.25" customHeight="1" x14ac:dyDescent="0.25">
      <c r="B8" s="5"/>
      <c r="C8" s="5"/>
      <c r="D8" s="5"/>
      <c r="N8" s="157">
        <f>J101</f>
        <v>77450844.666666657</v>
      </c>
      <c r="P8" s="159">
        <f>SUM(L1:L5)</f>
        <v>77450844.666666672</v>
      </c>
      <c r="Q8" s="159"/>
      <c r="R8" s="130" t="s">
        <v>426</v>
      </c>
      <c r="S8" s="193">
        <f>P12+Q12+R12+S12+T12</f>
        <v>77450844.666666672</v>
      </c>
    </row>
    <row r="9" spans="1:21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390"/>
      <c r="N9" s="345">
        <f>N12+O12</f>
        <v>77450844.666666657</v>
      </c>
      <c r="O9" s="390"/>
      <c r="P9" s="159"/>
      <c r="Q9" s="159"/>
      <c r="R9" s="130"/>
      <c r="S9" s="193">
        <f>S8-J101</f>
        <v>0</v>
      </c>
    </row>
    <row r="10" spans="1:21" ht="22.5" x14ac:dyDescent="0.25">
      <c r="A10" s="468" t="s">
        <v>541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283">
        <f>L7+L6</f>
        <v>77450844.666666657</v>
      </c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77450844.666666672</v>
      </c>
      <c r="O11" s="157">
        <f>N9-N11</f>
        <v>0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 t="shared" ref="M12:T12" si="0">SUM(M14:M101)</f>
        <v>13392699.958333334</v>
      </c>
      <c r="N12" s="191">
        <f t="shared" si="0"/>
        <v>20302243.666666664</v>
      </c>
      <c r="O12" s="191">
        <f t="shared" si="0"/>
        <v>57148601</v>
      </c>
      <c r="P12" s="191">
        <f t="shared" si="0"/>
        <v>13509366.958333334</v>
      </c>
      <c r="Q12" s="191">
        <f t="shared" si="0"/>
        <v>6909543.708333333</v>
      </c>
      <c r="R12" s="191">
        <f t="shared" si="0"/>
        <v>3044427</v>
      </c>
      <c r="S12" s="191">
        <f t="shared" si="0"/>
        <v>5750000</v>
      </c>
      <c r="T12" s="191">
        <f t="shared" si="0"/>
        <v>48237507</v>
      </c>
      <c r="U12" s="345"/>
    </row>
    <row r="13" spans="1:21" s="3" customFormat="1" ht="34.5" customHeight="1" x14ac:dyDescent="0.25">
      <c r="A13" s="2"/>
      <c r="B13" s="30" t="s">
        <v>28</v>
      </c>
      <c r="C13" s="475" t="s">
        <v>502</v>
      </c>
      <c r="D13" s="476"/>
      <c r="E13" s="477"/>
      <c r="F13" s="329">
        <f>SUM(F14:F91)</f>
        <v>671532179</v>
      </c>
      <c r="G13" s="329">
        <f>SUM(G14:G91)</f>
        <v>366838315.375</v>
      </c>
      <c r="H13" s="329">
        <f>SUM(H14:H91)</f>
        <v>273908407.625</v>
      </c>
      <c r="I13" s="329"/>
      <c r="J13" s="329">
        <f>SUM(J14:J91)</f>
        <v>20418910.666666664</v>
      </c>
      <c r="K13" s="329"/>
      <c r="L13" s="329">
        <f>P12-M12</f>
        <v>116667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4936858</v>
      </c>
      <c r="H14" s="408">
        <f t="shared" ref="H14:H45" si="1">F14-G14</f>
        <v>2790414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71" si="2">J14</f>
        <v>214646</v>
      </c>
      <c r="O14" s="264"/>
      <c r="P14" s="198">
        <f t="shared" ref="P14:P29" si="3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9583341</v>
      </c>
      <c r="H15" s="334">
        <f t="shared" si="1"/>
        <v>5416659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2"/>
        <v>416667</v>
      </c>
      <c r="O15" s="264"/>
      <c r="P15" s="198">
        <f t="shared" si="3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7260111</v>
      </c>
      <c r="H16" s="334">
        <f t="shared" si="1"/>
        <v>4103525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2"/>
        <v>315657</v>
      </c>
      <c r="O16" s="264"/>
      <c r="P16" s="198">
        <f t="shared" si="3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4472212</v>
      </c>
      <c r="H17" s="334">
        <f t="shared" si="1"/>
        <v>2527788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2"/>
        <v>194444</v>
      </c>
      <c r="O17" s="264"/>
      <c r="P17" s="198">
        <f t="shared" si="3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3833341</v>
      </c>
      <c r="H18" s="334">
        <f t="shared" si="1"/>
        <v>2166659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2"/>
        <v>166667</v>
      </c>
      <c r="O18" s="264"/>
      <c r="P18" s="198">
        <f t="shared" si="3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4646460</v>
      </c>
      <c r="H19" s="334">
        <f t="shared" si="1"/>
        <v>2626267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2"/>
        <v>202020</v>
      </c>
      <c r="O19" s="264"/>
      <c r="P19" s="198">
        <f t="shared" si="3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5221460</v>
      </c>
      <c r="H20" s="334">
        <f t="shared" si="1"/>
        <v>2951267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2"/>
        <v>227020</v>
      </c>
      <c r="O20" s="264"/>
      <c r="P20" s="198">
        <f t="shared" si="3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1510111</v>
      </c>
      <c r="H21" s="334">
        <f t="shared" si="1"/>
        <v>853525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2"/>
        <v>65657</v>
      </c>
      <c r="O21" s="264"/>
      <c r="P21" s="198">
        <f t="shared" si="3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16291590</v>
      </c>
      <c r="H22" s="334">
        <f t="shared" si="1"/>
        <v>9208410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2"/>
        <v>708330</v>
      </c>
      <c r="O22" s="264"/>
      <c r="P22" s="198">
        <f t="shared" si="3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1788894</v>
      </c>
      <c r="H23" s="334">
        <f t="shared" si="1"/>
        <v>1011106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2"/>
        <v>77778</v>
      </c>
      <c r="O23" s="264"/>
      <c r="P23" s="198">
        <f t="shared" si="3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8625000</v>
      </c>
      <c r="H24" s="334">
        <f t="shared" si="1"/>
        <v>4875000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2"/>
        <v>375000</v>
      </c>
      <c r="O24" s="264"/>
      <c r="P24" s="198">
        <f t="shared" si="3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3513894</v>
      </c>
      <c r="H25" s="334">
        <f t="shared" si="1"/>
        <v>1986106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2"/>
        <v>152778</v>
      </c>
      <c r="O25" s="264"/>
      <c r="P25" s="198">
        <f t="shared" si="3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34">
        <v>4408341</v>
      </c>
      <c r="H26" s="334">
        <f t="shared" si="1"/>
        <v>191659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2"/>
        <v>191667</v>
      </c>
      <c r="O26" s="264"/>
      <c r="P26" s="198">
        <f t="shared" si="3"/>
        <v>191667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1788894</v>
      </c>
      <c r="H27" s="334">
        <f t="shared" si="1"/>
        <v>1011106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2"/>
        <v>77778</v>
      </c>
      <c r="O27" s="264"/>
      <c r="P27" s="198">
        <f t="shared" si="3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1521726</v>
      </c>
      <c r="H28" s="334">
        <f t="shared" si="1"/>
        <v>860092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2"/>
        <v>66162</v>
      </c>
      <c r="O28" s="264"/>
      <c r="P28" s="198">
        <f t="shared" si="3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5924248</v>
      </c>
      <c r="H29" s="334">
        <f t="shared" si="1"/>
        <v>3348479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2"/>
        <v>257576</v>
      </c>
      <c r="O29" s="264"/>
      <c r="P29" s="198">
        <f t="shared" si="3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4234093</v>
      </c>
      <c r="H30" s="334">
        <f t="shared" si="1"/>
        <v>2393180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2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34">
        <v>2604934</v>
      </c>
      <c r="H31" s="334">
        <f t="shared" si="1"/>
        <v>113248</v>
      </c>
      <c r="I31" s="272">
        <v>24</v>
      </c>
      <c r="J31" s="273">
        <v>113258</v>
      </c>
      <c r="K31" s="274">
        <v>6423</v>
      </c>
      <c r="L31" s="143"/>
      <c r="M31" s="264"/>
      <c r="N31" s="264">
        <f t="shared" si="2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8741173</v>
      </c>
      <c r="H32" s="334">
        <f t="shared" si="1"/>
        <v>4940645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2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4791659</v>
      </c>
      <c r="H33" s="334">
        <f t="shared" si="1"/>
        <v>2708341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2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7114889</v>
      </c>
      <c r="H34" s="334">
        <f t="shared" si="1"/>
        <v>4021475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2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3368695</v>
      </c>
      <c r="H35" s="334">
        <f t="shared" si="1"/>
        <v>1904032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2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34">
        <v>2604934</v>
      </c>
      <c r="H36" s="334">
        <f t="shared" si="1"/>
        <v>113248</v>
      </c>
      <c r="I36" s="272">
        <v>24</v>
      </c>
      <c r="J36" s="273">
        <v>113258</v>
      </c>
      <c r="K36" s="274">
        <v>6423</v>
      </c>
      <c r="L36" s="143"/>
      <c r="M36" s="264"/>
      <c r="N36" s="264">
        <f t="shared" si="2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8712124</v>
      </c>
      <c r="H37" s="334">
        <f t="shared" si="1"/>
        <v>4924240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2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34">
        <v>1210996</v>
      </c>
      <c r="H38" s="334">
        <f t="shared" si="1"/>
        <v>52640</v>
      </c>
      <c r="I38" s="272">
        <v>24</v>
      </c>
      <c r="J38" s="273">
        <v>52652</v>
      </c>
      <c r="K38" s="274">
        <v>6423</v>
      </c>
      <c r="L38" s="274"/>
      <c r="M38" s="275"/>
      <c r="N38" s="264">
        <f t="shared" si="2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34">
        <v>14809746</v>
      </c>
      <c r="H39" s="334">
        <f t="shared" si="1"/>
        <v>643890</v>
      </c>
      <c r="I39" s="272">
        <v>24</v>
      </c>
      <c r="J39" s="273">
        <v>643902</v>
      </c>
      <c r="K39" s="274">
        <v>6423</v>
      </c>
      <c r="L39" s="274"/>
      <c r="M39" s="275"/>
      <c r="N39" s="264">
        <f t="shared" si="2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34">
        <v>3301903</v>
      </c>
      <c r="H40" s="334">
        <f t="shared" si="1"/>
        <v>143552</v>
      </c>
      <c r="I40" s="272">
        <v>24</v>
      </c>
      <c r="J40" s="273">
        <v>143561</v>
      </c>
      <c r="K40" s="274">
        <v>6423</v>
      </c>
      <c r="L40" s="274"/>
      <c r="M40" s="275"/>
      <c r="N40" s="264">
        <f t="shared" si="2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10587544</v>
      </c>
      <c r="H41" s="334">
        <f t="shared" si="1"/>
        <v>5984274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2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34">
        <v>18991560</v>
      </c>
      <c r="H42" s="334">
        <f t="shared" si="1"/>
        <v>825713</v>
      </c>
      <c r="I42" s="280">
        <v>24</v>
      </c>
      <c r="J42" s="281">
        <v>825720</v>
      </c>
      <c r="K42" s="274">
        <v>6423</v>
      </c>
      <c r="L42" s="143"/>
      <c r="M42" s="264"/>
      <c r="N42" s="264">
        <f t="shared" si="2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5744181</v>
      </c>
      <c r="H43" s="334">
        <f t="shared" si="1"/>
        <v>3246728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2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6952279</v>
      </c>
      <c r="H44" s="334">
        <f t="shared" si="1"/>
        <v>3929539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2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4186094</v>
      </c>
      <c r="H45" s="334">
        <f t="shared" si="1"/>
        <v>2663906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2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3686860</v>
      </c>
      <c r="H46" s="334">
        <f t="shared" ref="H46:H77" si="4">F46-G46</f>
        <v>2949503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2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3083340</v>
      </c>
      <c r="H47" s="334">
        <f t="shared" si="4"/>
        <v>2466660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2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14722220</v>
      </c>
      <c r="H48" s="334">
        <f t="shared" si="4"/>
        <v>11777780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2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3233838</v>
      </c>
      <c r="H49" s="334">
        <f t="shared" si="4"/>
        <v>2893435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2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3358592</v>
      </c>
      <c r="H50" s="334">
        <f t="shared" si="4"/>
        <v>3005044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2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5253785</v>
      </c>
      <c r="H51" s="334">
        <f t="shared" si="4"/>
        <v>1382579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2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9816673</v>
      </c>
      <c r="H52" s="334">
        <f t="shared" si="4"/>
        <v>8783327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2"/>
        <v>516667</v>
      </c>
      <c r="O52" s="264"/>
      <c r="P52" s="195">
        <f t="shared" ref="P52:P67" si="5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16593624</v>
      </c>
      <c r="H53" s="334">
        <f t="shared" si="4"/>
        <v>16593646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2"/>
        <v>921868</v>
      </c>
      <c r="O53" s="264"/>
      <c r="P53" s="195">
        <f t="shared" si="5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991661</v>
      </c>
      <c r="H54" s="334">
        <f t="shared" si="4"/>
        <v>408339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2"/>
        <v>58333</v>
      </c>
      <c r="O54" s="264"/>
      <c r="P54" s="195">
        <f t="shared" si="5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7319452</v>
      </c>
      <c r="H55" s="334">
        <f t="shared" si="4"/>
        <v>8180548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2"/>
        <v>430556</v>
      </c>
      <c r="O55" s="264"/>
      <c r="P55" s="195">
        <f t="shared" si="5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1558339</v>
      </c>
      <c r="H56" s="334">
        <f t="shared" si="4"/>
        <v>641661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2"/>
        <v>91667</v>
      </c>
      <c r="O56" s="264"/>
      <c r="P56" s="195">
        <f t="shared" si="5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4675000</v>
      </c>
      <c r="H57" s="334">
        <f t="shared" si="4"/>
        <v>5225000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2"/>
        <v>275000</v>
      </c>
      <c r="O57" s="264"/>
      <c r="P57" s="195">
        <f t="shared" si="5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3069452</v>
      </c>
      <c r="H58" s="334">
        <f t="shared" si="4"/>
        <v>3430548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2"/>
        <v>180556</v>
      </c>
      <c r="O58" s="264"/>
      <c r="P58" s="195">
        <f t="shared" si="5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2833339</v>
      </c>
      <c r="H59" s="334">
        <f t="shared" si="4"/>
        <v>1166661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2"/>
        <v>166667</v>
      </c>
      <c r="O59" s="264"/>
      <c r="P59" s="195">
        <f t="shared" si="5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3872226</v>
      </c>
      <c r="H60" s="334">
        <f t="shared" si="4"/>
        <v>4327774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2"/>
        <v>227778</v>
      </c>
      <c r="O60" s="264"/>
      <c r="P60" s="195">
        <f t="shared" si="5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6988887</v>
      </c>
      <c r="H61" s="334">
        <f t="shared" si="4"/>
        <v>7811113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2"/>
        <v>411111</v>
      </c>
      <c r="O61" s="264"/>
      <c r="P61" s="195">
        <f t="shared" si="5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3777774</v>
      </c>
      <c r="H62" s="334">
        <f t="shared" si="4"/>
        <v>4222226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2"/>
        <v>222222</v>
      </c>
      <c r="O62" s="264"/>
      <c r="P62" s="195">
        <f t="shared" si="5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3588887</v>
      </c>
      <c r="H63" s="334">
        <f t="shared" si="4"/>
        <v>4011113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2"/>
        <v>211111</v>
      </c>
      <c r="O63" s="264"/>
      <c r="P63" s="195">
        <f t="shared" si="5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3116661</v>
      </c>
      <c r="H64" s="334">
        <f t="shared" si="4"/>
        <v>1283339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2"/>
        <v>183333</v>
      </c>
      <c r="O64" s="264"/>
      <c r="P64" s="195">
        <f t="shared" si="5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8877774</v>
      </c>
      <c r="H65" s="334">
        <f t="shared" si="4"/>
        <v>9922226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si="2"/>
        <v>522222</v>
      </c>
      <c r="O65" s="265"/>
      <c r="P65" s="183">
        <f t="shared" si="5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11144452</v>
      </c>
      <c r="H66" s="334">
        <f t="shared" si="4"/>
        <v>12455548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2"/>
        <v>655556</v>
      </c>
      <c r="O66" s="265"/>
      <c r="P66" s="183">
        <f t="shared" si="5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3400000</v>
      </c>
      <c r="H67" s="334">
        <f t="shared" si="4"/>
        <v>1400000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2"/>
        <v>200000</v>
      </c>
      <c r="O67" s="264"/>
      <c r="P67" s="261">
        <f t="shared" si="5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2218335</v>
      </c>
      <c r="H68" s="334">
        <f t="shared" si="4"/>
        <v>3105665</v>
      </c>
      <c r="I68" s="272">
        <v>36</v>
      </c>
      <c r="J68" s="273">
        <v>147889</v>
      </c>
      <c r="K68" s="274">
        <v>6423</v>
      </c>
      <c r="L68" s="144"/>
      <c r="M68" s="266"/>
      <c r="N68" s="266">
        <f t="shared" si="2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3405300</v>
      </c>
      <c r="H69" s="334">
        <f t="shared" si="4"/>
        <v>4767427</v>
      </c>
      <c r="I69" s="272">
        <v>36</v>
      </c>
      <c r="J69" s="273">
        <v>227020</v>
      </c>
      <c r="K69" s="274">
        <v>6423</v>
      </c>
      <c r="L69" s="144"/>
      <c r="M69" s="266"/>
      <c r="N69" s="266">
        <f t="shared" si="2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4189388</v>
      </c>
      <c r="H70" s="334">
        <f t="shared" si="4"/>
        <v>6583339</v>
      </c>
      <c r="I70" s="272">
        <v>36</v>
      </c>
      <c r="J70" s="273">
        <v>299242</v>
      </c>
      <c r="K70" s="274">
        <v>6423</v>
      </c>
      <c r="L70" s="144"/>
      <c r="M70" s="266"/>
      <c r="N70" s="266">
        <f t="shared" si="2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424242</v>
      </c>
      <c r="H71" s="334">
        <f t="shared" si="4"/>
        <v>666667</v>
      </c>
      <c r="I71" s="272">
        <v>36</v>
      </c>
      <c r="J71" s="273">
        <v>30303</v>
      </c>
      <c r="K71" s="274">
        <v>6423</v>
      </c>
      <c r="L71" s="144"/>
      <c r="M71" s="266"/>
      <c r="N71" s="266">
        <f t="shared" si="2"/>
        <v>30303</v>
      </c>
      <c r="O71" s="266"/>
      <c r="Q71" s="261">
        <f>J71</f>
        <v>30303</v>
      </c>
    </row>
    <row r="72" spans="1:17" s="16" customFormat="1" ht="27.75" customHeight="1" x14ac:dyDescent="0.25">
      <c r="A72" s="397"/>
      <c r="B72" s="137" t="s">
        <v>209</v>
      </c>
      <c r="C72" s="177">
        <v>42643</v>
      </c>
      <c r="D72" s="22" t="s">
        <v>368</v>
      </c>
      <c r="E72" s="211" t="s">
        <v>369</v>
      </c>
      <c r="F72" s="178">
        <v>6600000</v>
      </c>
      <c r="G72" s="334">
        <v>3850000</v>
      </c>
      <c r="H72" s="334">
        <f t="shared" si="4"/>
        <v>2750000</v>
      </c>
      <c r="I72" s="182">
        <v>24</v>
      </c>
      <c r="J72" s="179">
        <v>275000</v>
      </c>
      <c r="K72" s="156">
        <v>6273</v>
      </c>
      <c r="L72" s="156"/>
      <c r="M72" s="265">
        <v>275000</v>
      </c>
      <c r="N72" s="265">
        <f>J72</f>
        <v>275000</v>
      </c>
      <c r="O72" s="265"/>
      <c r="P72" s="184">
        <f t="shared" ref="P72:P74" si="6">J72</f>
        <v>275000</v>
      </c>
    </row>
    <row r="73" spans="1:17" s="16" customFormat="1" ht="27.75" customHeight="1" x14ac:dyDescent="0.25">
      <c r="A73" s="397"/>
      <c r="B73" s="137" t="s">
        <v>210</v>
      </c>
      <c r="C73" s="177">
        <v>42643</v>
      </c>
      <c r="D73" s="22" t="s">
        <v>355</v>
      </c>
      <c r="E73" s="211" t="s">
        <v>354</v>
      </c>
      <c r="F73" s="178">
        <v>1500000</v>
      </c>
      <c r="G73" s="334">
        <v>875000</v>
      </c>
      <c r="H73" s="334">
        <f t="shared" si="4"/>
        <v>625000</v>
      </c>
      <c r="I73" s="182">
        <v>24</v>
      </c>
      <c r="J73" s="179">
        <v>62500</v>
      </c>
      <c r="K73" s="156">
        <v>6273</v>
      </c>
      <c r="L73" s="156"/>
      <c r="M73" s="265">
        <v>62500</v>
      </c>
      <c r="N73" s="265">
        <f t="shared" ref="N73:N80" si="7">J73</f>
        <v>62500</v>
      </c>
      <c r="O73" s="265"/>
      <c r="P73" s="184">
        <f t="shared" si="6"/>
        <v>62500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352</v>
      </c>
      <c r="E74" s="211" t="s">
        <v>353</v>
      </c>
      <c r="F74" s="178">
        <v>1445455</v>
      </c>
      <c r="G74" s="334">
        <v>843178</v>
      </c>
      <c r="H74" s="334">
        <f t="shared" si="4"/>
        <v>602277</v>
      </c>
      <c r="I74" s="182">
        <v>24</v>
      </c>
      <c r="J74" s="179">
        <v>60227</v>
      </c>
      <c r="K74" s="156">
        <v>6273</v>
      </c>
      <c r="L74" s="156"/>
      <c r="M74" s="265">
        <v>60227</v>
      </c>
      <c r="N74" s="265">
        <f t="shared" si="7"/>
        <v>60227</v>
      </c>
      <c r="O74" s="265"/>
      <c r="P74" s="184">
        <f t="shared" si="6"/>
        <v>60227</v>
      </c>
    </row>
    <row r="75" spans="1:17" ht="27.75" customHeight="1" x14ac:dyDescent="0.25">
      <c r="A75" s="26"/>
      <c r="B75" s="137" t="s">
        <v>212</v>
      </c>
      <c r="C75" s="176">
        <v>42643</v>
      </c>
      <c r="D75" s="135" t="s">
        <v>351</v>
      </c>
      <c r="E75" s="160" t="s">
        <v>350</v>
      </c>
      <c r="F75" s="170">
        <v>7118182</v>
      </c>
      <c r="G75" s="334">
        <v>2768178</v>
      </c>
      <c r="H75" s="334">
        <f t="shared" si="4"/>
        <v>4350004</v>
      </c>
      <c r="I75" s="280">
        <v>36</v>
      </c>
      <c r="J75" s="281">
        <v>197727</v>
      </c>
      <c r="K75" s="274">
        <v>6423</v>
      </c>
      <c r="L75" s="144"/>
      <c r="M75" s="266"/>
      <c r="N75" s="265">
        <f t="shared" si="7"/>
        <v>197727</v>
      </c>
      <c r="O75" s="266"/>
      <c r="P75" s="71"/>
      <c r="Q75" s="71">
        <f>J75</f>
        <v>197727</v>
      </c>
    </row>
    <row r="76" spans="1:17" s="17" customFormat="1" ht="27.75" customHeight="1" x14ac:dyDescent="0.25">
      <c r="A76" s="25"/>
      <c r="B76" s="137" t="s">
        <v>213</v>
      </c>
      <c r="C76" s="177">
        <v>42643</v>
      </c>
      <c r="D76" s="22" t="s">
        <v>362</v>
      </c>
      <c r="E76" s="211" t="s">
        <v>349</v>
      </c>
      <c r="F76" s="178">
        <v>4954545</v>
      </c>
      <c r="G76" s="334">
        <v>1926764</v>
      </c>
      <c r="H76" s="334">
        <f t="shared" si="4"/>
        <v>3027781</v>
      </c>
      <c r="I76" s="242">
        <v>36</v>
      </c>
      <c r="J76" s="166">
        <v>137626</v>
      </c>
      <c r="K76" s="156">
        <v>6273</v>
      </c>
      <c r="L76" s="156"/>
      <c r="M76" s="265">
        <v>137626</v>
      </c>
      <c r="N76" s="265">
        <f t="shared" si="7"/>
        <v>137626</v>
      </c>
      <c r="O76" s="265"/>
      <c r="P76" s="184">
        <f>J76</f>
        <v>137626</v>
      </c>
    </row>
    <row r="77" spans="1:17" ht="27.75" customHeight="1" x14ac:dyDescent="0.25">
      <c r="A77" s="26"/>
      <c r="B77" s="137" t="s">
        <v>214</v>
      </c>
      <c r="C77" s="176">
        <v>42704</v>
      </c>
      <c r="D77" s="135" t="s">
        <v>315</v>
      </c>
      <c r="E77" s="160" t="s">
        <v>324</v>
      </c>
      <c r="F77" s="170">
        <v>2636364</v>
      </c>
      <c r="G77" s="334">
        <v>1318176</v>
      </c>
      <c r="H77" s="334">
        <f t="shared" si="4"/>
        <v>1318188</v>
      </c>
      <c r="I77" s="280">
        <v>24</v>
      </c>
      <c r="J77" s="281">
        <v>109848</v>
      </c>
      <c r="K77" s="274">
        <v>6423</v>
      </c>
      <c r="L77" s="144"/>
      <c r="M77" s="266"/>
      <c r="N77" s="266">
        <f t="shared" si="7"/>
        <v>109848</v>
      </c>
      <c r="O77" s="266"/>
      <c r="Q77" s="71">
        <f>J77</f>
        <v>109848</v>
      </c>
    </row>
    <row r="78" spans="1:17" ht="27.75" customHeight="1" x14ac:dyDescent="0.25">
      <c r="A78" s="26"/>
      <c r="B78" s="137" t="s">
        <v>215</v>
      </c>
      <c r="C78" s="176">
        <v>42735</v>
      </c>
      <c r="D78" s="135" t="s">
        <v>314</v>
      </c>
      <c r="E78" s="160" t="s">
        <v>323</v>
      </c>
      <c r="F78" s="170">
        <v>11800002</v>
      </c>
      <c r="G78" s="334">
        <v>5408337</v>
      </c>
      <c r="H78" s="334">
        <f t="shared" ref="H78:H88" si="8">F78-G78</f>
        <v>6391665</v>
      </c>
      <c r="I78" s="280">
        <v>24</v>
      </c>
      <c r="J78" s="281">
        <v>491667</v>
      </c>
      <c r="K78" s="274">
        <v>6423</v>
      </c>
      <c r="L78" s="144"/>
      <c r="M78" s="266"/>
      <c r="N78" s="266">
        <f t="shared" si="7"/>
        <v>491667</v>
      </c>
      <c r="O78" s="266"/>
      <c r="Q78" s="71">
        <f>J78</f>
        <v>491667</v>
      </c>
    </row>
    <row r="79" spans="1:17" s="17" customFormat="1" ht="27.75" customHeight="1" x14ac:dyDescent="0.25">
      <c r="A79" s="25"/>
      <c r="B79" s="137" t="s">
        <v>216</v>
      </c>
      <c r="C79" s="177">
        <v>42735</v>
      </c>
      <c r="D79" s="22" t="s">
        <v>313</v>
      </c>
      <c r="E79" s="211" t="s">
        <v>322</v>
      </c>
      <c r="F79" s="178">
        <v>7500000</v>
      </c>
      <c r="G79" s="334">
        <v>3437500</v>
      </c>
      <c r="H79" s="334">
        <f t="shared" si="8"/>
        <v>4062500</v>
      </c>
      <c r="I79" s="242">
        <v>24</v>
      </c>
      <c r="J79" s="166">
        <v>312500</v>
      </c>
      <c r="K79" s="156">
        <v>6273</v>
      </c>
      <c r="L79" s="156"/>
      <c r="M79" s="265">
        <v>312500</v>
      </c>
      <c r="N79" s="266">
        <f t="shared" si="7"/>
        <v>312500</v>
      </c>
      <c r="O79" s="265"/>
      <c r="P79" s="184">
        <f t="shared" ref="P79:P85" si="9">J79</f>
        <v>312500</v>
      </c>
    </row>
    <row r="80" spans="1:17" s="17" customFormat="1" ht="27.75" customHeight="1" x14ac:dyDescent="0.25">
      <c r="A80" s="25"/>
      <c r="B80" s="137" t="s">
        <v>217</v>
      </c>
      <c r="C80" s="177">
        <v>42735</v>
      </c>
      <c r="D80" s="22" t="s">
        <v>312</v>
      </c>
      <c r="E80" s="211" t="s">
        <v>321</v>
      </c>
      <c r="F80" s="178">
        <v>2500000</v>
      </c>
      <c r="G80" s="334">
        <v>1145837</v>
      </c>
      <c r="H80" s="334">
        <f t="shared" si="8"/>
        <v>1354163</v>
      </c>
      <c r="I80" s="242">
        <v>24</v>
      </c>
      <c r="J80" s="166">
        <v>104167</v>
      </c>
      <c r="K80" s="156">
        <v>6273</v>
      </c>
      <c r="L80" s="156"/>
      <c r="M80" s="265">
        <v>104167</v>
      </c>
      <c r="N80" s="266">
        <f t="shared" si="7"/>
        <v>104167</v>
      </c>
      <c r="O80" s="265"/>
      <c r="P80" s="184">
        <f t="shared" si="9"/>
        <v>104167</v>
      </c>
    </row>
    <row r="81" spans="1:20" ht="27.75" customHeight="1" x14ac:dyDescent="0.25">
      <c r="A81" s="26"/>
      <c r="B81" s="137" t="s">
        <v>218</v>
      </c>
      <c r="C81" s="176">
        <v>42735</v>
      </c>
      <c r="D81" s="135" t="s">
        <v>311</v>
      </c>
      <c r="E81" s="160" t="s">
        <v>320</v>
      </c>
      <c r="F81" s="170">
        <v>1400000</v>
      </c>
      <c r="G81" s="334">
        <v>1283337</v>
      </c>
      <c r="H81" s="334">
        <f t="shared" si="8"/>
        <v>116663</v>
      </c>
      <c r="I81" s="152">
        <v>12</v>
      </c>
      <c r="J81" s="165">
        <v>116667</v>
      </c>
      <c r="K81" s="143">
        <v>6273</v>
      </c>
      <c r="L81" s="143"/>
      <c r="M81" s="264"/>
      <c r="N81" s="264"/>
      <c r="O81" s="264">
        <f>J81</f>
        <v>116667</v>
      </c>
      <c r="P81" s="71">
        <f t="shared" si="9"/>
        <v>116667</v>
      </c>
    </row>
    <row r="82" spans="1:20" ht="27.75" customHeight="1" x14ac:dyDescent="0.25">
      <c r="A82" s="26"/>
      <c r="B82" s="137" t="s">
        <v>219</v>
      </c>
      <c r="C82" s="176">
        <v>42767</v>
      </c>
      <c r="D82" s="135" t="s">
        <v>310</v>
      </c>
      <c r="E82" s="160" t="s">
        <v>286</v>
      </c>
      <c r="F82" s="170">
        <v>5250000</v>
      </c>
      <c r="G82" s="334">
        <v>2187500</v>
      </c>
      <c r="H82" s="334">
        <f t="shared" si="8"/>
        <v>3062500</v>
      </c>
      <c r="I82" s="242">
        <v>24</v>
      </c>
      <c r="J82" s="166">
        <v>218750</v>
      </c>
      <c r="K82" s="156">
        <v>6273</v>
      </c>
      <c r="L82" s="143"/>
      <c r="M82" s="264">
        <v>218750</v>
      </c>
      <c r="N82" s="264">
        <f t="shared" ref="N82:N88" si="10">J82</f>
        <v>218750</v>
      </c>
      <c r="O82" s="264"/>
      <c r="P82" s="71">
        <f t="shared" si="9"/>
        <v>218750</v>
      </c>
    </row>
    <row r="83" spans="1:20" ht="27.75" customHeight="1" x14ac:dyDescent="0.25">
      <c r="A83" s="26"/>
      <c r="B83" s="137" t="s">
        <v>220</v>
      </c>
      <c r="C83" s="176" t="s">
        <v>319</v>
      </c>
      <c r="D83" s="135" t="s">
        <v>468</v>
      </c>
      <c r="E83" s="160" t="s">
        <v>316</v>
      </c>
      <c r="F83" s="170">
        <v>25000000</v>
      </c>
      <c r="G83" s="334">
        <v>6249996</v>
      </c>
      <c r="H83" s="334">
        <f t="shared" si="8"/>
        <v>18750004</v>
      </c>
      <c r="I83" s="242">
        <v>36</v>
      </c>
      <c r="J83" s="166">
        <v>694444</v>
      </c>
      <c r="K83" s="156">
        <v>6273</v>
      </c>
      <c r="L83" s="143"/>
      <c r="M83" s="264">
        <v>694444</v>
      </c>
      <c r="N83" s="264">
        <f t="shared" si="10"/>
        <v>694444</v>
      </c>
      <c r="O83" s="264"/>
      <c r="P83" s="71">
        <f t="shared" si="9"/>
        <v>694444</v>
      </c>
    </row>
    <row r="84" spans="1:20" ht="27.75" customHeight="1" x14ac:dyDescent="0.25">
      <c r="A84" s="26"/>
      <c r="B84" s="137" t="s">
        <v>221</v>
      </c>
      <c r="C84" s="176" t="s">
        <v>319</v>
      </c>
      <c r="D84" s="135" t="s">
        <v>470</v>
      </c>
      <c r="E84" s="160" t="s">
        <v>317</v>
      </c>
      <c r="F84" s="170">
        <v>2800000</v>
      </c>
      <c r="G84" s="334">
        <v>1050003</v>
      </c>
      <c r="H84" s="334">
        <f t="shared" si="8"/>
        <v>1749997</v>
      </c>
      <c r="I84" s="242">
        <v>24</v>
      </c>
      <c r="J84" s="166">
        <v>116667</v>
      </c>
      <c r="K84" s="156">
        <v>6273</v>
      </c>
      <c r="L84" s="143"/>
      <c r="M84" s="264">
        <v>116667</v>
      </c>
      <c r="N84" s="264">
        <f t="shared" si="10"/>
        <v>116667</v>
      </c>
      <c r="O84" s="264"/>
      <c r="P84" s="71">
        <f t="shared" si="9"/>
        <v>116667</v>
      </c>
    </row>
    <row r="85" spans="1:20" ht="27.75" customHeight="1" x14ac:dyDescent="0.25">
      <c r="A85" s="26"/>
      <c r="B85" s="137" t="s">
        <v>222</v>
      </c>
      <c r="C85" s="176" t="s">
        <v>319</v>
      </c>
      <c r="D85" s="135" t="s">
        <v>469</v>
      </c>
      <c r="E85" s="160" t="s">
        <v>318</v>
      </c>
      <c r="F85" s="170">
        <v>2200000</v>
      </c>
      <c r="G85" s="334">
        <v>825003</v>
      </c>
      <c r="H85" s="334">
        <f t="shared" si="8"/>
        <v>1374997</v>
      </c>
      <c r="I85" s="242">
        <v>24</v>
      </c>
      <c r="J85" s="166">
        <v>91667</v>
      </c>
      <c r="K85" s="156">
        <v>6273</v>
      </c>
      <c r="L85" s="143"/>
      <c r="M85" s="264">
        <v>91667</v>
      </c>
      <c r="N85" s="264">
        <f t="shared" si="10"/>
        <v>91667</v>
      </c>
      <c r="O85" s="264"/>
      <c r="P85" s="71">
        <f t="shared" si="9"/>
        <v>91667</v>
      </c>
    </row>
    <row r="86" spans="1:20" s="310" customFormat="1" ht="27.75" customHeight="1" x14ac:dyDescent="0.25">
      <c r="A86" s="410"/>
      <c r="B86" s="137" t="s">
        <v>223</v>
      </c>
      <c r="C86" s="305" t="s">
        <v>488</v>
      </c>
      <c r="D86" s="306" t="s">
        <v>498</v>
      </c>
      <c r="E86" s="307" t="s">
        <v>489</v>
      </c>
      <c r="F86" s="308">
        <v>2177273</v>
      </c>
      <c r="G86" s="411">
        <v>725757.66666666674</v>
      </c>
      <c r="H86" s="411">
        <f t="shared" si="8"/>
        <v>1451515.3333333333</v>
      </c>
      <c r="I86" s="280">
        <v>24</v>
      </c>
      <c r="J86" s="281">
        <v>90719.708333333328</v>
      </c>
      <c r="K86" s="274">
        <v>6423</v>
      </c>
      <c r="L86" s="274"/>
      <c r="M86" s="275"/>
      <c r="N86" s="275">
        <f t="shared" si="10"/>
        <v>90719.708333333328</v>
      </c>
      <c r="O86" s="275"/>
      <c r="P86" s="309"/>
      <c r="Q86" s="309">
        <f>J86</f>
        <v>90719.708333333328</v>
      </c>
      <c r="T86" s="412"/>
    </row>
    <row r="87" spans="1:20" s="17" customFormat="1" ht="27.75" customHeight="1" x14ac:dyDescent="0.25">
      <c r="A87" s="25"/>
      <c r="B87" s="137" t="s">
        <v>224</v>
      </c>
      <c r="C87" s="192" t="s">
        <v>493</v>
      </c>
      <c r="D87" s="22" t="s">
        <v>499</v>
      </c>
      <c r="E87" s="211" t="s">
        <v>494</v>
      </c>
      <c r="F87" s="178">
        <v>1635455</v>
      </c>
      <c r="G87" s="334">
        <v>477007.70833333326</v>
      </c>
      <c r="H87" s="334">
        <f t="shared" si="8"/>
        <v>1158447.2916666667</v>
      </c>
      <c r="I87" s="242">
        <v>24</v>
      </c>
      <c r="J87" s="166">
        <v>68143.958333333328</v>
      </c>
      <c r="K87" s="156">
        <v>6273</v>
      </c>
      <c r="L87" s="156"/>
      <c r="M87" s="265">
        <v>68143.958333333328</v>
      </c>
      <c r="N87" s="264">
        <f t="shared" si="10"/>
        <v>68143.958333333328</v>
      </c>
      <c r="O87" s="265"/>
      <c r="P87" s="184">
        <f>J87</f>
        <v>68143.958333333328</v>
      </c>
    </row>
    <row r="88" spans="1:20" s="310" customFormat="1" ht="27.75" customHeight="1" x14ac:dyDescent="0.25">
      <c r="A88" s="410"/>
      <c r="B88" s="137" t="s">
        <v>225</v>
      </c>
      <c r="C88" s="413" t="s">
        <v>519</v>
      </c>
      <c r="D88" s="414" t="s">
        <v>518</v>
      </c>
      <c r="E88" s="415" t="s">
        <v>517</v>
      </c>
      <c r="F88" s="416">
        <v>7900000</v>
      </c>
      <c r="G88" s="411">
        <v>1097220</v>
      </c>
      <c r="H88" s="411">
        <f t="shared" si="8"/>
        <v>6802780</v>
      </c>
      <c r="I88" s="417">
        <v>36</v>
      </c>
      <c r="J88" s="418">
        <v>219444</v>
      </c>
      <c r="K88" s="274">
        <v>6423</v>
      </c>
      <c r="L88" s="274"/>
      <c r="M88" s="275"/>
      <c r="N88" s="275">
        <f t="shared" si="10"/>
        <v>219444</v>
      </c>
      <c r="O88" s="275"/>
      <c r="P88" s="309"/>
      <c r="Q88" s="412">
        <f>J88</f>
        <v>219444</v>
      </c>
    </row>
    <row r="89" spans="1:20" s="310" customFormat="1" ht="27.75" customHeight="1" x14ac:dyDescent="0.25">
      <c r="A89" s="410"/>
      <c r="B89" s="137" t="s">
        <v>226</v>
      </c>
      <c r="C89" s="413" t="s">
        <v>530</v>
      </c>
      <c r="D89" s="414" t="s">
        <v>531</v>
      </c>
      <c r="E89" s="415" t="s">
        <v>527</v>
      </c>
      <c r="F89" s="416">
        <v>16740000</v>
      </c>
      <c r="G89" s="411">
        <v>1395000</v>
      </c>
      <c r="H89" s="411">
        <v>465000</v>
      </c>
      <c r="I89" s="417">
        <v>36</v>
      </c>
      <c r="J89" s="418">
        <v>465000</v>
      </c>
      <c r="K89" s="274">
        <v>6423</v>
      </c>
      <c r="L89" s="274"/>
      <c r="M89" s="275"/>
      <c r="N89" s="275">
        <f>J89</f>
        <v>465000</v>
      </c>
      <c r="O89" s="275"/>
      <c r="P89" s="309"/>
      <c r="Q89" s="412">
        <f>J89</f>
        <v>465000</v>
      </c>
    </row>
    <row r="90" spans="1:20" s="310" customFormat="1" ht="27.75" customHeight="1" x14ac:dyDescent="0.25">
      <c r="A90" s="410"/>
      <c r="B90" s="137" t="s">
        <v>227</v>
      </c>
      <c r="C90" s="413" t="s">
        <v>530</v>
      </c>
      <c r="D90" s="414" t="s">
        <v>532</v>
      </c>
      <c r="E90" s="415" t="s">
        <v>529</v>
      </c>
      <c r="F90" s="416">
        <v>9630000</v>
      </c>
      <c r="G90" s="411">
        <v>802500</v>
      </c>
      <c r="H90" s="411">
        <v>267500</v>
      </c>
      <c r="I90" s="417">
        <v>36</v>
      </c>
      <c r="J90" s="418">
        <v>267500</v>
      </c>
      <c r="K90" s="274">
        <v>6423</v>
      </c>
      <c r="L90" s="274"/>
      <c r="M90" s="275"/>
      <c r="N90" s="275">
        <f t="shared" ref="N90:N91" si="11">J90</f>
        <v>267500</v>
      </c>
      <c r="O90" s="275"/>
      <c r="P90" s="309"/>
      <c r="Q90" s="412">
        <f t="shared" ref="Q90:Q91" si="12">J90</f>
        <v>267500</v>
      </c>
    </row>
    <row r="91" spans="1:20" s="310" customFormat="1" ht="27.75" customHeight="1" x14ac:dyDescent="0.25">
      <c r="A91" s="410"/>
      <c r="B91" s="137" t="s">
        <v>228</v>
      </c>
      <c r="C91" s="413" t="s">
        <v>530</v>
      </c>
      <c r="D91" s="414" t="s">
        <v>533</v>
      </c>
      <c r="E91" s="415" t="s">
        <v>528</v>
      </c>
      <c r="F91" s="416">
        <v>8263636</v>
      </c>
      <c r="G91" s="411">
        <v>688635</v>
      </c>
      <c r="H91" s="411">
        <v>229545</v>
      </c>
      <c r="I91" s="417">
        <v>36</v>
      </c>
      <c r="J91" s="418">
        <v>229545</v>
      </c>
      <c r="K91" s="274">
        <v>6423</v>
      </c>
      <c r="L91" s="274"/>
      <c r="M91" s="275"/>
      <c r="N91" s="275">
        <f t="shared" si="11"/>
        <v>229545</v>
      </c>
      <c r="O91" s="275"/>
      <c r="P91" s="309"/>
      <c r="Q91" s="412">
        <f t="shared" si="12"/>
        <v>229545</v>
      </c>
    </row>
    <row r="92" spans="1:20" s="325" customFormat="1" ht="27.75" customHeight="1" x14ac:dyDescent="0.25">
      <c r="A92" s="400"/>
      <c r="B92" s="401" t="s">
        <v>30</v>
      </c>
      <c r="C92" s="474" t="s">
        <v>503</v>
      </c>
      <c r="D92" s="474"/>
      <c r="E92" s="474"/>
      <c r="F92" s="409">
        <f>SUM(F93:F97)</f>
        <v>590600000</v>
      </c>
      <c r="G92" s="409">
        <f>SUM(G93:G97)</f>
        <v>231999997</v>
      </c>
      <c r="H92" s="409">
        <f t="shared" ref="H92:J92" si="13">SUM(H93:H97)</f>
        <v>358600003</v>
      </c>
      <c r="I92" s="409"/>
      <c r="J92" s="409">
        <f t="shared" si="13"/>
        <v>49216666</v>
      </c>
      <c r="K92" s="409"/>
      <c r="L92" s="403"/>
      <c r="M92" s="384"/>
      <c r="N92" s="326"/>
      <c r="O92" s="327"/>
      <c r="P92" s="328"/>
    </row>
    <row r="93" spans="1:20" s="260" customFormat="1" ht="33" customHeight="1" x14ac:dyDescent="0.25">
      <c r="A93" s="398"/>
      <c r="B93" s="330" t="s">
        <v>18</v>
      </c>
      <c r="C93" s="331" t="s">
        <v>508</v>
      </c>
      <c r="D93" s="332"/>
      <c r="E93" s="333" t="s">
        <v>509</v>
      </c>
      <c r="F93" s="334">
        <v>21600000</v>
      </c>
      <c r="G93" s="334">
        <v>9000000</v>
      </c>
      <c r="H93" s="334">
        <f>F93-G93</f>
        <v>12600000</v>
      </c>
      <c r="I93" s="335">
        <v>12</v>
      </c>
      <c r="J93" s="293">
        <v>1800000</v>
      </c>
      <c r="K93" s="143">
        <v>6428</v>
      </c>
      <c r="L93" s="143"/>
      <c r="M93" s="264"/>
      <c r="N93" s="264"/>
      <c r="O93" s="264">
        <f t="shared" ref="O93:O97" si="14">J93</f>
        <v>1800000</v>
      </c>
      <c r="P93" s="261"/>
      <c r="S93" s="278"/>
      <c r="T93" s="278">
        <f>J93</f>
        <v>1800000</v>
      </c>
    </row>
    <row r="94" spans="1:20" s="260" customFormat="1" ht="31.5" x14ac:dyDescent="0.25">
      <c r="A94" s="398"/>
      <c r="B94" s="330" t="s">
        <v>19</v>
      </c>
      <c r="C94" s="331" t="s">
        <v>510</v>
      </c>
      <c r="D94" s="332"/>
      <c r="E94" s="333" t="s">
        <v>511</v>
      </c>
      <c r="F94" s="334">
        <v>100000000</v>
      </c>
      <c r="G94" s="334">
        <v>33333332</v>
      </c>
      <c r="H94" s="334">
        <f>F94-G94</f>
        <v>66666668</v>
      </c>
      <c r="I94" s="335">
        <v>12</v>
      </c>
      <c r="J94" s="334">
        <v>8333333</v>
      </c>
      <c r="K94" s="143">
        <v>6428</v>
      </c>
      <c r="L94" s="143"/>
      <c r="M94" s="264"/>
      <c r="N94" s="264"/>
      <c r="O94" s="264">
        <f t="shared" si="14"/>
        <v>8333333</v>
      </c>
      <c r="P94" s="261"/>
      <c r="S94" s="278"/>
      <c r="T94" s="278">
        <f>J94</f>
        <v>8333333</v>
      </c>
    </row>
    <row r="95" spans="1:20" s="429" customFormat="1" ht="33" customHeight="1" x14ac:dyDescent="0.25">
      <c r="A95" s="419"/>
      <c r="B95" s="420" t="s">
        <v>20</v>
      </c>
      <c r="C95" s="421" t="s">
        <v>506</v>
      </c>
      <c r="D95" s="422"/>
      <c r="E95" s="423" t="s">
        <v>507</v>
      </c>
      <c r="F95" s="424">
        <v>36000000</v>
      </c>
      <c r="G95" s="424">
        <v>12000000</v>
      </c>
      <c r="H95" s="424">
        <f>F95-G95</f>
        <v>24000000</v>
      </c>
      <c r="I95" s="425">
        <v>12</v>
      </c>
      <c r="J95" s="424">
        <v>3000000</v>
      </c>
      <c r="K95" s="426">
        <v>6277</v>
      </c>
      <c r="L95" s="426"/>
      <c r="M95" s="427"/>
      <c r="N95" s="427"/>
      <c r="O95" s="427">
        <f t="shared" si="14"/>
        <v>3000000</v>
      </c>
      <c r="P95" s="428"/>
      <c r="S95" s="430">
        <f>J95</f>
        <v>3000000</v>
      </c>
      <c r="T95" s="430"/>
    </row>
    <row r="96" spans="1:20" s="429" customFormat="1" ht="31.5" customHeight="1" x14ac:dyDescent="0.25">
      <c r="A96" s="419"/>
      <c r="B96" s="420" t="s">
        <v>21</v>
      </c>
      <c r="C96" s="421" t="s">
        <v>513</v>
      </c>
      <c r="D96" s="422"/>
      <c r="E96" s="423" t="s">
        <v>512</v>
      </c>
      <c r="F96" s="424">
        <v>33000000</v>
      </c>
      <c r="G96" s="424">
        <v>11000000</v>
      </c>
      <c r="H96" s="424">
        <f>F96-G96</f>
        <v>22000000</v>
      </c>
      <c r="I96" s="425">
        <v>12</v>
      </c>
      <c r="J96" s="431">
        <v>2750000</v>
      </c>
      <c r="K96" s="426">
        <v>6277</v>
      </c>
      <c r="L96" s="426"/>
      <c r="M96" s="427"/>
      <c r="N96" s="427"/>
      <c r="O96" s="427">
        <f t="shared" si="14"/>
        <v>2750000</v>
      </c>
      <c r="P96" s="428"/>
      <c r="S96" s="430">
        <f>J96</f>
        <v>2750000</v>
      </c>
      <c r="T96" s="430"/>
    </row>
    <row r="97" spans="1:20" s="260" customFormat="1" ht="31.5" customHeight="1" x14ac:dyDescent="0.25">
      <c r="A97" s="398"/>
      <c r="B97" s="330" t="s">
        <v>22</v>
      </c>
      <c r="C97" s="331" t="s">
        <v>523</v>
      </c>
      <c r="D97" s="332"/>
      <c r="E97" s="333" t="s">
        <v>524</v>
      </c>
      <c r="F97" s="334">
        <v>400000000</v>
      </c>
      <c r="G97" s="334">
        <v>166666665</v>
      </c>
      <c r="H97" s="334">
        <f>F97-G97</f>
        <v>233333335</v>
      </c>
      <c r="I97" s="335">
        <v>12</v>
      </c>
      <c r="J97" s="293">
        <v>33333333</v>
      </c>
      <c r="K97" s="143">
        <v>6428</v>
      </c>
      <c r="L97" s="143"/>
      <c r="M97" s="264"/>
      <c r="N97" s="264"/>
      <c r="O97" s="264">
        <f t="shared" si="14"/>
        <v>33333333</v>
      </c>
      <c r="P97" s="261"/>
      <c r="S97" s="278"/>
      <c r="T97" s="278">
        <f>J97</f>
        <v>33333333</v>
      </c>
    </row>
    <row r="98" spans="1:20" s="325" customFormat="1" ht="27.75" customHeight="1" x14ac:dyDescent="0.25">
      <c r="A98" s="400"/>
      <c r="B98" s="401" t="s">
        <v>504</v>
      </c>
      <c r="C98" s="474" t="s">
        <v>505</v>
      </c>
      <c r="D98" s="474"/>
      <c r="E98" s="474"/>
      <c r="F98" s="409">
        <f>SUM(F99:F100)</f>
        <v>93783149</v>
      </c>
      <c r="G98" s="409">
        <f>SUM(G99:G100)</f>
        <v>60387263</v>
      </c>
      <c r="H98" s="409">
        <f>SUM(H99:H100)</f>
        <v>33395886</v>
      </c>
      <c r="I98" s="409"/>
      <c r="J98" s="409">
        <f t="shared" ref="J98" si="15">SUM(J99:J100)</f>
        <v>7815268</v>
      </c>
      <c r="K98" s="409"/>
      <c r="L98" s="403"/>
      <c r="M98" s="384"/>
      <c r="N98" s="326"/>
      <c r="O98" s="327"/>
      <c r="P98" s="328"/>
    </row>
    <row r="99" spans="1:20" ht="36.75" customHeight="1" x14ac:dyDescent="0.25">
      <c r="A99" s="26"/>
      <c r="B99" s="330" t="s">
        <v>18</v>
      </c>
      <c r="C99" s="331">
        <v>42690</v>
      </c>
      <c r="D99" s="332"/>
      <c r="E99" s="333" t="s">
        <v>199</v>
      </c>
      <c r="F99" s="334">
        <v>36533058</v>
      </c>
      <c r="G99" s="334">
        <v>36533058</v>
      </c>
      <c r="H99" s="334">
        <f>F99-G99</f>
        <v>0</v>
      </c>
      <c r="I99" s="399">
        <v>12</v>
      </c>
      <c r="J99" s="288">
        <v>3044427</v>
      </c>
      <c r="K99" s="335">
        <v>2412</v>
      </c>
      <c r="L99" s="143"/>
      <c r="M99" s="264"/>
      <c r="N99" s="266"/>
      <c r="O99" s="266">
        <f>J99</f>
        <v>3044427</v>
      </c>
      <c r="R99" s="71">
        <f>J99</f>
        <v>3044427</v>
      </c>
    </row>
    <row r="100" spans="1:20" ht="36.75" customHeight="1" x14ac:dyDescent="0.25">
      <c r="A100" s="15"/>
      <c r="B100" s="404" t="s">
        <v>19</v>
      </c>
      <c r="C100" s="405" t="s">
        <v>526</v>
      </c>
      <c r="D100" s="361"/>
      <c r="E100" s="406" t="s">
        <v>525</v>
      </c>
      <c r="F100" s="407">
        <v>57250091</v>
      </c>
      <c r="G100" s="364">
        <v>23854205</v>
      </c>
      <c r="H100" s="364">
        <f>F100-G100</f>
        <v>33395886</v>
      </c>
      <c r="I100" s="366">
        <v>12</v>
      </c>
      <c r="J100" s="289">
        <v>4770841</v>
      </c>
      <c r="K100" s="367">
        <v>6428</v>
      </c>
      <c r="L100" s="367"/>
      <c r="M100" s="264"/>
      <c r="N100" s="266"/>
      <c r="O100" s="266">
        <f>J100</f>
        <v>4770841</v>
      </c>
      <c r="R100" s="71"/>
      <c r="T100" s="163">
        <f>J100</f>
        <v>4770841</v>
      </c>
    </row>
    <row r="101" spans="1:20" ht="33" customHeight="1" x14ac:dyDescent="0.25">
      <c r="B101" s="391"/>
      <c r="C101" s="478" t="s">
        <v>472</v>
      </c>
      <c r="D101" s="479"/>
      <c r="E101" s="480"/>
      <c r="F101" s="392">
        <f t="shared" ref="F101:K101" si="16">F98+F92+F13</f>
        <v>1355915328</v>
      </c>
      <c r="G101" s="392">
        <f t="shared" si="16"/>
        <v>659225575.375</v>
      </c>
      <c r="H101" s="392">
        <f t="shared" si="16"/>
        <v>665904296.625</v>
      </c>
      <c r="I101" s="392">
        <f t="shared" si="16"/>
        <v>0</v>
      </c>
      <c r="J101" s="392">
        <f t="shared" si="16"/>
        <v>77450844.666666657</v>
      </c>
      <c r="K101" s="392">
        <f t="shared" si="16"/>
        <v>0</v>
      </c>
      <c r="L101" s="393"/>
      <c r="M101" s="268"/>
      <c r="N101" s="268"/>
      <c r="O101" s="268"/>
    </row>
    <row r="103" spans="1:20" x14ac:dyDescent="0.25">
      <c r="I103" s="459" t="s">
        <v>539</v>
      </c>
      <c r="J103" s="459"/>
      <c r="K103" s="459"/>
      <c r="L103" s="459"/>
      <c r="M103" s="388"/>
      <c r="N103" s="388"/>
      <c r="O103" s="388"/>
    </row>
    <row r="104" spans="1:20" s="130" customFormat="1" x14ac:dyDescent="0.25">
      <c r="C104" s="389" t="s">
        <v>465</v>
      </c>
      <c r="D104" s="389"/>
      <c r="E104" s="460" t="s">
        <v>466</v>
      </c>
      <c r="F104" s="460"/>
      <c r="G104" s="460"/>
      <c r="H104" s="460"/>
      <c r="I104" s="460" t="s">
        <v>467</v>
      </c>
      <c r="J104" s="460"/>
      <c r="K104" s="460"/>
      <c r="L104" s="460"/>
      <c r="M104" s="389"/>
      <c r="N104" s="389"/>
      <c r="O104" s="389"/>
      <c r="P104" s="1"/>
      <c r="Q104" s="1"/>
      <c r="R104" s="1"/>
    </row>
    <row r="105" spans="1:20" s="130" customFormat="1" x14ac:dyDescent="0.25">
      <c r="C105" s="389"/>
      <c r="D105" s="389"/>
      <c r="E105" s="389"/>
      <c r="F105" s="389"/>
      <c r="G105" s="351"/>
      <c r="H105" s="389"/>
      <c r="I105" s="389"/>
      <c r="J105" s="389"/>
      <c r="K105" s="389"/>
      <c r="L105" s="389"/>
      <c r="M105" s="389"/>
      <c r="N105" s="389"/>
      <c r="O105" s="389"/>
      <c r="P105" s="1"/>
      <c r="Q105" s="1"/>
      <c r="R105" s="1"/>
    </row>
    <row r="106" spans="1:20" s="130" customFormat="1" x14ac:dyDescent="0.25">
      <c r="C106" s="389"/>
      <c r="D106" s="389"/>
      <c r="E106" s="389"/>
      <c r="F106" s="389"/>
      <c r="G106" s="351"/>
      <c r="H106" s="389"/>
      <c r="I106" s="389"/>
      <c r="J106" s="389"/>
      <c r="K106" s="389"/>
      <c r="L106" s="389"/>
      <c r="M106" s="389"/>
      <c r="N106" s="389"/>
      <c r="O106" s="389"/>
      <c r="P106" s="1"/>
      <c r="Q106" s="1"/>
      <c r="R106" s="1"/>
    </row>
    <row r="107" spans="1:20" s="130" customFormat="1" x14ac:dyDescent="0.25">
      <c r="C107" s="389"/>
      <c r="D107" s="389"/>
      <c r="E107" s="389"/>
      <c r="F107" s="389"/>
      <c r="G107" s="351"/>
      <c r="H107" s="389"/>
      <c r="I107" s="389"/>
      <c r="J107" s="389"/>
      <c r="K107" s="389"/>
      <c r="L107" s="389"/>
      <c r="M107" s="389"/>
      <c r="N107" s="389"/>
      <c r="O107" s="389"/>
      <c r="P107" s="1"/>
      <c r="Q107" s="1"/>
      <c r="R107" s="1"/>
    </row>
    <row r="108" spans="1:20" x14ac:dyDescent="0.25">
      <c r="C108" s="388"/>
      <c r="D108" s="388"/>
      <c r="E108" s="213"/>
      <c r="F108" s="247"/>
      <c r="G108" s="352"/>
      <c r="H108" s="247"/>
      <c r="I108" s="388"/>
      <c r="J108" s="247"/>
    </row>
    <row r="109" spans="1:20" x14ac:dyDescent="0.25">
      <c r="C109" s="388"/>
      <c r="D109" s="388"/>
      <c r="E109" s="213"/>
      <c r="F109" s="247"/>
      <c r="G109" s="352"/>
      <c r="H109" s="247"/>
      <c r="I109" s="247"/>
      <c r="J109" s="247"/>
    </row>
    <row r="110" spans="1:20" x14ac:dyDescent="0.25">
      <c r="C110" s="388"/>
      <c r="D110" s="388"/>
      <c r="E110" s="213"/>
      <c r="F110" s="247"/>
      <c r="G110" s="352"/>
      <c r="H110" s="247"/>
      <c r="I110" s="388"/>
      <c r="J110" s="247"/>
    </row>
    <row r="111" spans="1:20" x14ac:dyDescent="0.25">
      <c r="C111" s="388"/>
      <c r="D111" s="388"/>
      <c r="E111" s="213"/>
      <c r="F111" s="247"/>
      <c r="G111" s="352"/>
      <c r="H111" s="247"/>
      <c r="I111" s="388"/>
      <c r="J111" s="247"/>
    </row>
    <row r="112" spans="1:20" s="130" customFormat="1" x14ac:dyDescent="0.25">
      <c r="C112" s="389" t="s">
        <v>281</v>
      </c>
      <c r="D112" s="389"/>
      <c r="E112" s="460" t="s">
        <v>282</v>
      </c>
      <c r="F112" s="460"/>
      <c r="G112" s="460"/>
      <c r="H112" s="460"/>
      <c r="I112" s="460" t="s">
        <v>291</v>
      </c>
      <c r="J112" s="460"/>
      <c r="K112" s="460"/>
      <c r="L112" s="460"/>
      <c r="M112" s="389"/>
      <c r="N112" s="389"/>
      <c r="O112" s="389"/>
    </row>
  </sheetData>
  <mergeCells count="12">
    <mergeCell ref="C101:E101"/>
    <mergeCell ref="I103:L103"/>
    <mergeCell ref="E104:H104"/>
    <mergeCell ref="I104:L104"/>
    <mergeCell ref="E112:H112"/>
    <mergeCell ref="I112:L112"/>
    <mergeCell ref="C98:E98"/>
    <mergeCell ref="N1:N6"/>
    <mergeCell ref="A9:L9"/>
    <mergeCell ref="A10:L10"/>
    <mergeCell ref="C13:E13"/>
    <mergeCell ref="C92:E92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"/>
  <sheetViews>
    <sheetView view="pageBreakPreview" topLeftCell="B89" zoomScale="85" zoomScaleSheetLayoutView="85" workbookViewId="0">
      <selection activeCell="H15" sqref="H15:H92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16.85546875" style="157" bestFit="1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13509354.958333334</v>
      </c>
      <c r="M1" s="378"/>
      <c r="N1" s="470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f>261364+6909484</f>
        <v>7170848</v>
      </c>
      <c r="M2" s="379"/>
      <c r="N2" s="470"/>
      <c r="O2" s="263"/>
    </row>
    <row r="3" spans="1:21" ht="20.25" customHeight="1" x14ac:dyDescent="0.25">
      <c r="B3" s="5"/>
      <c r="C3" s="5"/>
      <c r="D3" s="5"/>
      <c r="K3" s="129" t="s">
        <v>480</v>
      </c>
      <c r="L3" s="154">
        <v>48237507</v>
      </c>
      <c r="M3" s="379"/>
      <c r="N3" s="470"/>
      <c r="O3" s="263"/>
    </row>
    <row r="4" spans="1:21" ht="20.25" customHeight="1" x14ac:dyDescent="0.25">
      <c r="B4" s="5"/>
      <c r="C4" s="5"/>
      <c r="D4" s="5"/>
      <c r="K4" s="129" t="s">
        <v>481</v>
      </c>
      <c r="L4" s="154">
        <v>5750000</v>
      </c>
      <c r="M4" s="418"/>
      <c r="N4" s="470"/>
      <c r="O4" s="263"/>
    </row>
    <row r="5" spans="1:21" ht="20.25" customHeight="1" x14ac:dyDescent="0.25">
      <c r="B5" s="5"/>
      <c r="C5" s="5"/>
      <c r="D5" s="5"/>
      <c r="K5" s="129" t="s">
        <v>482</v>
      </c>
      <c r="L5" s="298">
        <v>54104170</v>
      </c>
      <c r="M5" s="380"/>
      <c r="N5" s="470"/>
      <c r="O5" s="263"/>
    </row>
    <row r="6" spans="1:21" ht="19.5" customHeight="1" x14ac:dyDescent="0.25">
      <c r="B6" s="5"/>
      <c r="C6" s="5"/>
      <c r="D6" s="5"/>
      <c r="E6" s="5"/>
      <c r="K6" s="78" t="s">
        <v>483</v>
      </c>
      <c r="L6" s="299">
        <f>261364+20302176</f>
        <v>20563540</v>
      </c>
      <c r="M6" s="381"/>
      <c r="N6" s="470"/>
      <c r="O6" s="297"/>
    </row>
    <row r="7" spans="1:21" ht="41.25" customHeight="1" x14ac:dyDescent="0.25">
      <c r="B7" s="5"/>
      <c r="C7" s="5"/>
      <c r="D7" s="5"/>
      <c r="M7" s="382"/>
      <c r="N7" s="263">
        <f>SUM(L1:L4)</f>
        <v>74667709.958333343</v>
      </c>
      <c r="O7" s="297"/>
      <c r="P7" s="294">
        <f>P12-L81</f>
        <v>13392691.958333334</v>
      </c>
      <c r="S7" s="163"/>
    </row>
    <row r="8" spans="1:21" ht="20.25" customHeight="1" x14ac:dyDescent="0.25">
      <c r="B8" s="5"/>
      <c r="C8" s="5"/>
      <c r="D8" s="5"/>
      <c r="N8" s="157">
        <f>J101</f>
        <v>74667709.666666657</v>
      </c>
      <c r="P8" s="159">
        <f>SUM(L1:L4)</f>
        <v>74667709.958333343</v>
      </c>
      <c r="Q8" s="159"/>
      <c r="R8" s="130" t="s">
        <v>426</v>
      </c>
      <c r="S8" s="193">
        <f>P12+Q12+R12+S12+T12</f>
        <v>74667709.666666672</v>
      </c>
    </row>
    <row r="9" spans="1:21" ht="22.5" x14ac:dyDescent="0.25">
      <c r="A9" s="468" t="s">
        <v>0</v>
      </c>
      <c r="B9" s="468"/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390"/>
      <c r="N9" s="345">
        <f>N12+O12</f>
        <v>74667709.666666657</v>
      </c>
      <c r="O9" s="390"/>
      <c r="P9" s="159"/>
      <c r="Q9" s="159"/>
      <c r="R9" s="130"/>
      <c r="S9" s="193">
        <f>S8-J101</f>
        <v>0</v>
      </c>
    </row>
    <row r="10" spans="1:21" ht="22.5" x14ac:dyDescent="0.25">
      <c r="A10" s="468" t="s">
        <v>542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283">
        <f>L6+L5</f>
        <v>74667710</v>
      </c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74667709.666666672</v>
      </c>
      <c r="O11" s="157">
        <f>N9-N11</f>
        <v>0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>SUM(M14:M101)</f>
        <v>13392699.958333334</v>
      </c>
      <c r="N12" s="191">
        <f>SUM(N14:N101)</f>
        <v>20563539.666666664</v>
      </c>
      <c r="O12" s="191">
        <f t="shared" ref="O12:S12" si="0">SUM(O14:O101)</f>
        <v>54104170</v>
      </c>
      <c r="P12" s="191">
        <f>SUM(P14:P101)</f>
        <v>13509354.958333334</v>
      </c>
      <c r="Q12" s="191">
        <f t="shared" si="0"/>
        <v>7170847.708333333</v>
      </c>
      <c r="R12" s="191">
        <f t="shared" si="0"/>
        <v>0</v>
      </c>
      <c r="S12" s="191">
        <f t="shared" si="0"/>
        <v>5750000</v>
      </c>
      <c r="T12" s="191">
        <f>SUM(T14:T101)</f>
        <v>48237507</v>
      </c>
      <c r="U12" s="345">
        <f>SUM(M12:T12)</f>
        <v>162728119.29166666</v>
      </c>
    </row>
    <row r="13" spans="1:21" s="3" customFormat="1" ht="34.5" customHeight="1" x14ac:dyDescent="0.25">
      <c r="A13" s="2"/>
      <c r="B13" s="30" t="s">
        <v>28</v>
      </c>
      <c r="C13" s="475" t="s">
        <v>502</v>
      </c>
      <c r="D13" s="476"/>
      <c r="E13" s="477"/>
      <c r="F13" s="329">
        <f>SUM(F14:F92)</f>
        <v>680941270</v>
      </c>
      <c r="G13" s="329">
        <f t="shared" ref="G13:J13" si="1">SUM(G14:G92)</f>
        <v>387518518.04166669</v>
      </c>
      <c r="H13" s="329">
        <f t="shared" si="1"/>
        <v>293422751.95833337</v>
      </c>
      <c r="I13" s="329"/>
      <c r="J13" s="329">
        <f t="shared" si="1"/>
        <v>20680202.666666664</v>
      </c>
      <c r="K13" s="329"/>
      <c r="L13" s="329"/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5151504</v>
      </c>
      <c r="H14" s="408">
        <f t="shared" ref="H14" si="2">F14-G14</f>
        <v>2575768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71" si="3">J14</f>
        <v>214646</v>
      </c>
      <c r="O14" s="264"/>
      <c r="P14" s="198">
        <f t="shared" ref="P14:P29" si="4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10000008</v>
      </c>
      <c r="H15" s="334">
        <f>F15-G15</f>
        <v>4999992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3"/>
        <v>416667</v>
      </c>
      <c r="O15" s="264"/>
      <c r="P15" s="198">
        <f t="shared" si="4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7575768</v>
      </c>
      <c r="H16" s="334">
        <f t="shared" ref="H16:H79" si="5">F16-G16</f>
        <v>3787868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3"/>
        <v>315657</v>
      </c>
      <c r="O16" s="264"/>
      <c r="P16" s="198">
        <f t="shared" si="4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4666656</v>
      </c>
      <c r="H17" s="334">
        <f t="shared" si="5"/>
        <v>2333344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3"/>
        <v>194444</v>
      </c>
      <c r="O17" s="264"/>
      <c r="P17" s="198">
        <f t="shared" si="4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4000008</v>
      </c>
      <c r="H18" s="334">
        <f t="shared" si="5"/>
        <v>1999992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3"/>
        <v>166667</v>
      </c>
      <c r="O18" s="264"/>
      <c r="P18" s="198">
        <f t="shared" si="4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4848480</v>
      </c>
      <c r="H19" s="334">
        <f t="shared" si="5"/>
        <v>2424247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3"/>
        <v>202020</v>
      </c>
      <c r="O19" s="264"/>
      <c r="P19" s="198">
        <f t="shared" si="4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5448480</v>
      </c>
      <c r="H20" s="334">
        <f t="shared" si="5"/>
        <v>2724247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3"/>
        <v>227020</v>
      </c>
      <c r="O20" s="264"/>
      <c r="P20" s="198">
        <f t="shared" si="4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1575768</v>
      </c>
      <c r="H21" s="334">
        <f t="shared" si="5"/>
        <v>787868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3"/>
        <v>65657</v>
      </c>
      <c r="O21" s="264"/>
      <c r="P21" s="198">
        <f t="shared" si="4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16999920</v>
      </c>
      <c r="H22" s="334">
        <f t="shared" si="5"/>
        <v>8500080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3"/>
        <v>708330</v>
      </c>
      <c r="O22" s="264"/>
      <c r="P22" s="198">
        <f t="shared" si="4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1866672</v>
      </c>
      <c r="H23" s="334">
        <f t="shared" si="5"/>
        <v>933328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3"/>
        <v>77778</v>
      </c>
      <c r="O23" s="264"/>
      <c r="P23" s="198">
        <f t="shared" si="4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9000000</v>
      </c>
      <c r="H24" s="334">
        <f t="shared" si="5"/>
        <v>4500000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3"/>
        <v>375000</v>
      </c>
      <c r="O24" s="264"/>
      <c r="P24" s="198">
        <f t="shared" si="4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3666672</v>
      </c>
      <c r="H25" s="334">
        <f t="shared" si="5"/>
        <v>1833328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3"/>
        <v>152778</v>
      </c>
      <c r="O25" s="264"/>
      <c r="P25" s="198">
        <f t="shared" si="4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170">
        <v>4600000</v>
      </c>
      <c r="H26" s="334">
        <f t="shared" si="5"/>
        <v>0</v>
      </c>
      <c r="I26" s="182">
        <v>24</v>
      </c>
      <c r="J26" s="179">
        <v>191659</v>
      </c>
      <c r="K26" s="156">
        <v>6273</v>
      </c>
      <c r="L26" s="143"/>
      <c r="M26" s="264">
        <v>191667</v>
      </c>
      <c r="N26" s="264">
        <f t="shared" si="3"/>
        <v>191659</v>
      </c>
      <c r="O26" s="264"/>
      <c r="P26" s="198">
        <f t="shared" si="4"/>
        <v>191659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1866672</v>
      </c>
      <c r="H27" s="334">
        <f t="shared" si="5"/>
        <v>933328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3"/>
        <v>77778</v>
      </c>
      <c r="O27" s="264"/>
      <c r="P27" s="198">
        <f t="shared" si="4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1587888</v>
      </c>
      <c r="H28" s="334">
        <f t="shared" si="5"/>
        <v>793930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3"/>
        <v>66162</v>
      </c>
      <c r="O28" s="264"/>
      <c r="P28" s="198">
        <f t="shared" si="4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6181824</v>
      </c>
      <c r="H29" s="334">
        <f t="shared" si="5"/>
        <v>3090903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3"/>
        <v>257576</v>
      </c>
      <c r="O29" s="264"/>
      <c r="P29" s="198">
        <f t="shared" si="4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4418184</v>
      </c>
      <c r="H30" s="334">
        <f t="shared" si="5"/>
        <v>2209089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3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170">
        <v>2718182</v>
      </c>
      <c r="H31" s="334">
        <f t="shared" si="5"/>
        <v>0</v>
      </c>
      <c r="I31" s="272">
        <v>24</v>
      </c>
      <c r="J31" s="273">
        <v>113248</v>
      </c>
      <c r="K31" s="274">
        <v>6423</v>
      </c>
      <c r="L31" s="143"/>
      <c r="M31" s="264"/>
      <c r="N31" s="264">
        <f t="shared" si="3"/>
        <v>113248</v>
      </c>
      <c r="O31" s="264"/>
      <c r="P31" s="198"/>
      <c r="Q31" s="198">
        <f>J31</f>
        <v>113248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9121224</v>
      </c>
      <c r="H32" s="334">
        <f t="shared" si="5"/>
        <v>4560594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3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4999992</v>
      </c>
      <c r="H33" s="334">
        <f t="shared" si="5"/>
        <v>2500008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3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7424232</v>
      </c>
      <c r="H34" s="334">
        <f t="shared" si="5"/>
        <v>3712132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3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3515160</v>
      </c>
      <c r="H35" s="334">
        <f t="shared" si="5"/>
        <v>1757567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3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170">
        <v>2718182</v>
      </c>
      <c r="H36" s="334">
        <f t="shared" si="5"/>
        <v>0</v>
      </c>
      <c r="I36" s="272">
        <v>24</v>
      </c>
      <c r="J36" s="273">
        <v>113248</v>
      </c>
      <c r="K36" s="274">
        <v>6423</v>
      </c>
      <c r="L36" s="143"/>
      <c r="M36" s="264"/>
      <c r="N36" s="264">
        <f t="shared" si="3"/>
        <v>113248</v>
      </c>
      <c r="O36" s="264"/>
      <c r="P36" s="198"/>
      <c r="Q36" s="198">
        <f>J36</f>
        <v>113248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9090912</v>
      </c>
      <c r="H37" s="334">
        <f t="shared" si="5"/>
        <v>4545452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3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170">
        <v>1263636</v>
      </c>
      <c r="H38" s="334">
        <f t="shared" si="5"/>
        <v>0</v>
      </c>
      <c r="I38" s="272">
        <v>24</v>
      </c>
      <c r="J38" s="273">
        <v>52640</v>
      </c>
      <c r="K38" s="274">
        <v>6423</v>
      </c>
      <c r="L38" s="274"/>
      <c r="M38" s="275"/>
      <c r="N38" s="264">
        <f t="shared" si="3"/>
        <v>52640</v>
      </c>
      <c r="O38" s="275"/>
      <c r="P38" s="198"/>
      <c r="Q38" s="198">
        <f>J38</f>
        <v>52640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170">
        <v>15453636</v>
      </c>
      <c r="H39" s="334">
        <f t="shared" si="5"/>
        <v>0</v>
      </c>
      <c r="I39" s="272">
        <v>24</v>
      </c>
      <c r="J39" s="273">
        <v>643890</v>
      </c>
      <c r="K39" s="274">
        <v>6423</v>
      </c>
      <c r="L39" s="274"/>
      <c r="M39" s="275"/>
      <c r="N39" s="264">
        <f t="shared" si="3"/>
        <v>643890</v>
      </c>
      <c r="O39" s="275"/>
      <c r="P39" s="198"/>
      <c r="Q39" s="198">
        <f>J39</f>
        <v>643890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170">
        <v>3445455</v>
      </c>
      <c r="H40" s="334">
        <f t="shared" si="5"/>
        <v>0</v>
      </c>
      <c r="I40" s="272">
        <v>24</v>
      </c>
      <c r="J40" s="273">
        <v>143552</v>
      </c>
      <c r="K40" s="274">
        <v>6423</v>
      </c>
      <c r="L40" s="274"/>
      <c r="M40" s="275"/>
      <c r="N40" s="264">
        <f t="shared" si="3"/>
        <v>143552</v>
      </c>
      <c r="O40" s="275"/>
      <c r="P40" s="198"/>
      <c r="Q40" s="198">
        <f>J40</f>
        <v>143552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11047872</v>
      </c>
      <c r="H41" s="334">
        <f t="shared" si="5"/>
        <v>5523946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3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170">
        <v>19817273</v>
      </c>
      <c r="H42" s="334">
        <f t="shared" si="5"/>
        <v>0</v>
      </c>
      <c r="I42" s="280">
        <v>24</v>
      </c>
      <c r="J42" s="281">
        <v>825713</v>
      </c>
      <c r="K42" s="274">
        <v>6423</v>
      </c>
      <c r="L42" s="143"/>
      <c r="M42" s="264"/>
      <c r="N42" s="264">
        <f t="shared" si="3"/>
        <v>825713</v>
      </c>
      <c r="O42" s="264"/>
      <c r="P42" s="185"/>
      <c r="Q42" s="198">
        <f>J42</f>
        <v>825713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5993928</v>
      </c>
      <c r="H43" s="334">
        <f t="shared" si="5"/>
        <v>2996981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3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7254552</v>
      </c>
      <c r="H44" s="334">
        <f t="shared" si="5"/>
        <v>3627266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3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4376371</v>
      </c>
      <c r="H45" s="334">
        <f t="shared" si="5"/>
        <v>2473629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3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3871203</v>
      </c>
      <c r="H46" s="334">
        <f t="shared" si="5"/>
        <v>2765160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3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3237507</v>
      </c>
      <c r="H47" s="334">
        <f t="shared" si="5"/>
        <v>2312493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3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15458331</v>
      </c>
      <c r="H48" s="334">
        <f t="shared" si="5"/>
        <v>11041669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3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3404040</v>
      </c>
      <c r="H49" s="334">
        <f t="shared" si="5"/>
        <v>2723233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3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3535360</v>
      </c>
      <c r="H50" s="334">
        <f t="shared" si="5"/>
        <v>2828276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3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5530300</v>
      </c>
      <c r="H51" s="334">
        <f t="shared" si="5"/>
        <v>1106064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3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10333340</v>
      </c>
      <c r="H52" s="334">
        <f t="shared" si="5"/>
        <v>8266660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3"/>
        <v>516667</v>
      </c>
      <c r="O52" s="264"/>
      <c r="P52" s="195">
        <f t="shared" ref="P52:P67" si="6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17515492</v>
      </c>
      <c r="H53" s="334">
        <f t="shared" si="5"/>
        <v>15671778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3"/>
        <v>921868</v>
      </c>
      <c r="O53" s="264"/>
      <c r="P53" s="195">
        <f t="shared" si="6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1049994</v>
      </c>
      <c r="H54" s="334">
        <f t="shared" si="5"/>
        <v>350006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3"/>
        <v>58333</v>
      </c>
      <c r="O54" s="264"/>
      <c r="P54" s="195">
        <f t="shared" si="6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7750008</v>
      </c>
      <c r="H55" s="334">
        <f t="shared" si="5"/>
        <v>7749992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3"/>
        <v>430556</v>
      </c>
      <c r="O55" s="264"/>
      <c r="P55" s="195">
        <f t="shared" si="6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1650006</v>
      </c>
      <c r="H56" s="334">
        <f t="shared" si="5"/>
        <v>549994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3"/>
        <v>91667</v>
      </c>
      <c r="O56" s="264"/>
      <c r="P56" s="195">
        <f t="shared" si="6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4950000</v>
      </c>
      <c r="H57" s="334">
        <f t="shared" si="5"/>
        <v>4950000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3"/>
        <v>275000</v>
      </c>
      <c r="O57" s="264"/>
      <c r="P57" s="195">
        <f t="shared" si="6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3250008</v>
      </c>
      <c r="H58" s="334">
        <f t="shared" si="5"/>
        <v>3249992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3"/>
        <v>180556</v>
      </c>
      <c r="O58" s="264"/>
      <c r="P58" s="195">
        <f t="shared" si="6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3000006</v>
      </c>
      <c r="H59" s="334">
        <f t="shared" si="5"/>
        <v>999994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3"/>
        <v>166667</v>
      </c>
      <c r="O59" s="264"/>
      <c r="P59" s="195">
        <f t="shared" si="6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4100004</v>
      </c>
      <c r="H60" s="334">
        <f t="shared" si="5"/>
        <v>4099996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3"/>
        <v>227778</v>
      </c>
      <c r="O60" s="264"/>
      <c r="P60" s="195">
        <f t="shared" si="6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7399998</v>
      </c>
      <c r="H61" s="334">
        <f t="shared" si="5"/>
        <v>7400002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3"/>
        <v>411111</v>
      </c>
      <c r="O61" s="264"/>
      <c r="P61" s="195">
        <f t="shared" si="6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3999996</v>
      </c>
      <c r="H62" s="334">
        <f t="shared" si="5"/>
        <v>4000004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3"/>
        <v>222222</v>
      </c>
      <c r="O62" s="264"/>
      <c r="P62" s="195">
        <f t="shared" si="6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3799998</v>
      </c>
      <c r="H63" s="334">
        <f t="shared" si="5"/>
        <v>3800002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3"/>
        <v>211111</v>
      </c>
      <c r="O63" s="264"/>
      <c r="P63" s="195">
        <f t="shared" si="6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3299994</v>
      </c>
      <c r="H64" s="334">
        <f t="shared" si="5"/>
        <v>1100006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3"/>
        <v>183333</v>
      </c>
      <c r="O64" s="264"/>
      <c r="P64" s="195">
        <f t="shared" si="6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9399996</v>
      </c>
      <c r="H65" s="334">
        <f t="shared" si="5"/>
        <v>9400004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si="3"/>
        <v>522222</v>
      </c>
      <c r="O65" s="265"/>
      <c r="P65" s="183">
        <f t="shared" si="6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11800008</v>
      </c>
      <c r="H66" s="334">
        <f t="shared" si="5"/>
        <v>11799992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3"/>
        <v>655556</v>
      </c>
      <c r="O66" s="265"/>
      <c r="P66" s="183">
        <f t="shared" si="6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3600000</v>
      </c>
      <c r="H67" s="334">
        <f t="shared" si="5"/>
        <v>1200000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3"/>
        <v>200000</v>
      </c>
      <c r="O67" s="264"/>
      <c r="P67" s="261">
        <f t="shared" si="6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2366224</v>
      </c>
      <c r="H68" s="334">
        <f t="shared" si="5"/>
        <v>2957776</v>
      </c>
      <c r="I68" s="272">
        <v>36</v>
      </c>
      <c r="J68" s="273">
        <v>147889</v>
      </c>
      <c r="K68" s="274">
        <v>6423</v>
      </c>
      <c r="L68" s="144"/>
      <c r="M68" s="266"/>
      <c r="N68" s="266">
        <f t="shared" si="3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3632320</v>
      </c>
      <c r="H69" s="334">
        <f t="shared" si="5"/>
        <v>4540407</v>
      </c>
      <c r="I69" s="272">
        <v>36</v>
      </c>
      <c r="J69" s="273">
        <v>227020</v>
      </c>
      <c r="K69" s="274">
        <v>6423</v>
      </c>
      <c r="L69" s="144"/>
      <c r="M69" s="266"/>
      <c r="N69" s="266">
        <f t="shared" si="3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4488630</v>
      </c>
      <c r="H70" s="334">
        <f t="shared" si="5"/>
        <v>6284097</v>
      </c>
      <c r="I70" s="272">
        <v>36</v>
      </c>
      <c r="J70" s="273">
        <v>299242</v>
      </c>
      <c r="K70" s="274">
        <v>6423</v>
      </c>
      <c r="L70" s="144"/>
      <c r="M70" s="266"/>
      <c r="N70" s="266">
        <f t="shared" si="3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454545</v>
      </c>
      <c r="H71" s="334">
        <f t="shared" si="5"/>
        <v>636364</v>
      </c>
      <c r="I71" s="272">
        <v>36</v>
      </c>
      <c r="J71" s="273">
        <v>30303</v>
      </c>
      <c r="K71" s="274">
        <v>6423</v>
      </c>
      <c r="L71" s="144"/>
      <c r="M71" s="266"/>
      <c r="N71" s="266">
        <f t="shared" si="3"/>
        <v>30303</v>
      </c>
      <c r="O71" s="266"/>
      <c r="Q71" s="261">
        <f>J71</f>
        <v>30303</v>
      </c>
    </row>
    <row r="72" spans="1:17" s="16" customFormat="1" ht="27.75" customHeight="1" x14ac:dyDescent="0.25">
      <c r="A72" s="397"/>
      <c r="B72" s="137" t="s">
        <v>209</v>
      </c>
      <c r="C72" s="177">
        <v>42643</v>
      </c>
      <c r="D72" s="22" t="s">
        <v>368</v>
      </c>
      <c r="E72" s="211" t="s">
        <v>369</v>
      </c>
      <c r="F72" s="178">
        <v>6600000</v>
      </c>
      <c r="G72" s="334">
        <v>4125000</v>
      </c>
      <c r="H72" s="334">
        <f t="shared" si="5"/>
        <v>2475000</v>
      </c>
      <c r="I72" s="182">
        <v>24</v>
      </c>
      <c r="J72" s="179">
        <v>275000</v>
      </c>
      <c r="K72" s="156">
        <v>6273</v>
      </c>
      <c r="L72" s="156"/>
      <c r="M72" s="265">
        <v>275000</v>
      </c>
      <c r="N72" s="265">
        <f>J72</f>
        <v>275000</v>
      </c>
      <c r="O72" s="265"/>
      <c r="P72" s="184">
        <f t="shared" ref="P72:P74" si="7">J72</f>
        <v>275000</v>
      </c>
    </row>
    <row r="73" spans="1:17" s="16" customFormat="1" ht="27.75" customHeight="1" x14ac:dyDescent="0.25">
      <c r="A73" s="397"/>
      <c r="B73" s="137" t="s">
        <v>210</v>
      </c>
      <c r="C73" s="177">
        <v>42643</v>
      </c>
      <c r="D73" s="22" t="s">
        <v>355</v>
      </c>
      <c r="E73" s="211" t="s">
        <v>354</v>
      </c>
      <c r="F73" s="178">
        <v>1500000</v>
      </c>
      <c r="G73" s="334">
        <v>937500</v>
      </c>
      <c r="H73" s="334">
        <f t="shared" si="5"/>
        <v>562500</v>
      </c>
      <c r="I73" s="182">
        <v>24</v>
      </c>
      <c r="J73" s="179">
        <v>62500</v>
      </c>
      <c r="K73" s="156">
        <v>6273</v>
      </c>
      <c r="L73" s="156"/>
      <c r="M73" s="265">
        <v>62500</v>
      </c>
      <c r="N73" s="265">
        <f t="shared" ref="N73:N80" si="8">J73</f>
        <v>62500</v>
      </c>
      <c r="O73" s="265"/>
      <c r="P73" s="184">
        <f t="shared" si="7"/>
        <v>62500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352</v>
      </c>
      <c r="E74" s="211" t="s">
        <v>353</v>
      </c>
      <c r="F74" s="178">
        <v>1445455</v>
      </c>
      <c r="G74" s="334">
        <v>903405</v>
      </c>
      <c r="H74" s="334">
        <f t="shared" si="5"/>
        <v>542050</v>
      </c>
      <c r="I74" s="182">
        <v>24</v>
      </c>
      <c r="J74" s="179">
        <v>60227</v>
      </c>
      <c r="K74" s="156">
        <v>6273</v>
      </c>
      <c r="L74" s="156"/>
      <c r="M74" s="265">
        <v>60227</v>
      </c>
      <c r="N74" s="265">
        <f t="shared" si="8"/>
        <v>60227</v>
      </c>
      <c r="O74" s="265"/>
      <c r="P74" s="184">
        <f t="shared" si="7"/>
        <v>60227</v>
      </c>
    </row>
    <row r="75" spans="1:17" ht="27.75" customHeight="1" x14ac:dyDescent="0.25">
      <c r="A75" s="26"/>
      <c r="B75" s="137" t="s">
        <v>212</v>
      </c>
      <c r="C75" s="176">
        <v>42643</v>
      </c>
      <c r="D75" s="135" t="s">
        <v>351</v>
      </c>
      <c r="E75" s="160" t="s">
        <v>350</v>
      </c>
      <c r="F75" s="170">
        <v>7118182</v>
      </c>
      <c r="G75" s="334">
        <v>2965905</v>
      </c>
      <c r="H75" s="334">
        <f t="shared" si="5"/>
        <v>4152277</v>
      </c>
      <c r="I75" s="280">
        <v>36</v>
      </c>
      <c r="J75" s="281">
        <v>197727</v>
      </c>
      <c r="K75" s="274">
        <v>6423</v>
      </c>
      <c r="L75" s="144"/>
      <c r="M75" s="266"/>
      <c r="N75" s="265">
        <f t="shared" si="8"/>
        <v>197727</v>
      </c>
      <c r="O75" s="266"/>
      <c r="P75" s="71"/>
      <c r="Q75" s="71">
        <f>J75</f>
        <v>197727</v>
      </c>
    </row>
    <row r="76" spans="1:17" s="17" customFormat="1" ht="27.75" customHeight="1" x14ac:dyDescent="0.25">
      <c r="A76" s="25"/>
      <c r="B76" s="137" t="s">
        <v>213</v>
      </c>
      <c r="C76" s="177">
        <v>42643</v>
      </c>
      <c r="D76" s="22" t="s">
        <v>362</v>
      </c>
      <c r="E76" s="211" t="s">
        <v>349</v>
      </c>
      <c r="F76" s="178">
        <v>4954545</v>
      </c>
      <c r="G76" s="334">
        <v>2064390</v>
      </c>
      <c r="H76" s="334">
        <f t="shared" si="5"/>
        <v>2890155</v>
      </c>
      <c r="I76" s="242">
        <v>36</v>
      </c>
      <c r="J76" s="166">
        <v>137626</v>
      </c>
      <c r="K76" s="156">
        <v>6273</v>
      </c>
      <c r="L76" s="156"/>
      <c r="M76" s="265">
        <v>137626</v>
      </c>
      <c r="N76" s="265">
        <f t="shared" si="8"/>
        <v>137626</v>
      </c>
      <c r="O76" s="265"/>
      <c r="P76" s="184">
        <f>J76</f>
        <v>137626</v>
      </c>
    </row>
    <row r="77" spans="1:17" ht="27.75" customHeight="1" x14ac:dyDescent="0.25">
      <c r="A77" s="26"/>
      <c r="B77" s="137" t="s">
        <v>214</v>
      </c>
      <c r="C77" s="176">
        <v>42704</v>
      </c>
      <c r="D77" s="135" t="s">
        <v>315</v>
      </c>
      <c r="E77" s="160" t="s">
        <v>324</v>
      </c>
      <c r="F77" s="170">
        <v>2636364</v>
      </c>
      <c r="G77" s="334">
        <v>1428024</v>
      </c>
      <c r="H77" s="334">
        <f t="shared" si="5"/>
        <v>1208340</v>
      </c>
      <c r="I77" s="280">
        <v>24</v>
      </c>
      <c r="J77" s="281">
        <v>109848</v>
      </c>
      <c r="K77" s="274">
        <v>6423</v>
      </c>
      <c r="L77" s="144"/>
      <c r="M77" s="266"/>
      <c r="N77" s="266">
        <f t="shared" si="8"/>
        <v>109848</v>
      </c>
      <c r="O77" s="266"/>
      <c r="Q77" s="71">
        <f>J77</f>
        <v>109848</v>
      </c>
    </row>
    <row r="78" spans="1:17" ht="27.75" customHeight="1" x14ac:dyDescent="0.25">
      <c r="A78" s="26"/>
      <c r="B78" s="137" t="s">
        <v>215</v>
      </c>
      <c r="C78" s="176">
        <v>42735</v>
      </c>
      <c r="D78" s="135" t="s">
        <v>314</v>
      </c>
      <c r="E78" s="160" t="s">
        <v>323</v>
      </c>
      <c r="F78" s="170">
        <v>11800002</v>
      </c>
      <c r="G78" s="334">
        <v>5900004</v>
      </c>
      <c r="H78" s="334">
        <f t="shared" si="5"/>
        <v>5899998</v>
      </c>
      <c r="I78" s="280">
        <v>24</v>
      </c>
      <c r="J78" s="281">
        <v>491667</v>
      </c>
      <c r="K78" s="274">
        <v>6423</v>
      </c>
      <c r="L78" s="144"/>
      <c r="M78" s="266"/>
      <c r="N78" s="266">
        <f t="shared" si="8"/>
        <v>491667</v>
      </c>
      <c r="O78" s="266"/>
      <c r="Q78" s="71">
        <f>J78</f>
        <v>491667</v>
      </c>
    </row>
    <row r="79" spans="1:17" s="17" customFormat="1" ht="27.75" customHeight="1" x14ac:dyDescent="0.25">
      <c r="A79" s="25"/>
      <c r="B79" s="137" t="s">
        <v>216</v>
      </c>
      <c r="C79" s="177">
        <v>42735</v>
      </c>
      <c r="D79" s="22" t="s">
        <v>313</v>
      </c>
      <c r="E79" s="211" t="s">
        <v>322</v>
      </c>
      <c r="F79" s="178">
        <v>7500000</v>
      </c>
      <c r="G79" s="334">
        <v>3750000</v>
      </c>
      <c r="H79" s="334">
        <f t="shared" si="5"/>
        <v>3750000</v>
      </c>
      <c r="I79" s="242">
        <v>24</v>
      </c>
      <c r="J79" s="166">
        <v>312500</v>
      </c>
      <c r="K79" s="156">
        <v>6273</v>
      </c>
      <c r="L79" s="156"/>
      <c r="M79" s="265">
        <v>312500</v>
      </c>
      <c r="N79" s="266">
        <f t="shared" si="8"/>
        <v>312500</v>
      </c>
      <c r="O79" s="265"/>
      <c r="P79" s="184">
        <f t="shared" ref="P79:P85" si="9">J79</f>
        <v>312500</v>
      </c>
    </row>
    <row r="80" spans="1:17" s="17" customFormat="1" ht="27.75" customHeight="1" x14ac:dyDescent="0.25">
      <c r="A80" s="25"/>
      <c r="B80" s="137" t="s">
        <v>217</v>
      </c>
      <c r="C80" s="177">
        <v>42735</v>
      </c>
      <c r="D80" s="22" t="s">
        <v>312</v>
      </c>
      <c r="E80" s="211" t="s">
        <v>321</v>
      </c>
      <c r="F80" s="178">
        <v>2500000</v>
      </c>
      <c r="G80" s="334">
        <v>1250004</v>
      </c>
      <c r="H80" s="334">
        <f t="shared" ref="H80:H92" si="10">F80-G80</f>
        <v>1249996</v>
      </c>
      <c r="I80" s="242">
        <v>24</v>
      </c>
      <c r="J80" s="166">
        <v>104167</v>
      </c>
      <c r="K80" s="156">
        <v>6273</v>
      </c>
      <c r="L80" s="156"/>
      <c r="M80" s="265">
        <v>104167</v>
      </c>
      <c r="N80" s="266">
        <f t="shared" si="8"/>
        <v>104167</v>
      </c>
      <c r="O80" s="265"/>
      <c r="P80" s="184">
        <f t="shared" si="9"/>
        <v>104167</v>
      </c>
    </row>
    <row r="81" spans="1:20" ht="27.75" customHeight="1" x14ac:dyDescent="0.25">
      <c r="A81" s="26"/>
      <c r="B81" s="137" t="s">
        <v>218</v>
      </c>
      <c r="C81" s="176">
        <v>42735</v>
      </c>
      <c r="D81" s="135" t="s">
        <v>311</v>
      </c>
      <c r="E81" s="160" t="s">
        <v>320</v>
      </c>
      <c r="F81" s="170">
        <v>1400000</v>
      </c>
      <c r="G81" s="334">
        <v>1400000</v>
      </c>
      <c r="H81" s="334">
        <f t="shared" si="10"/>
        <v>0</v>
      </c>
      <c r="I81" s="152">
        <v>12</v>
      </c>
      <c r="J81" s="165">
        <v>116663</v>
      </c>
      <c r="K81" s="143">
        <v>6273</v>
      </c>
      <c r="L81" s="143">
        <f>J81</f>
        <v>116663</v>
      </c>
      <c r="M81" s="264"/>
      <c r="N81" s="264"/>
      <c r="O81" s="264">
        <f>J81</f>
        <v>116663</v>
      </c>
      <c r="P81" s="71">
        <f t="shared" si="9"/>
        <v>116663</v>
      </c>
    </row>
    <row r="82" spans="1:20" ht="27.75" customHeight="1" x14ac:dyDescent="0.25">
      <c r="A82" s="26"/>
      <c r="B82" s="137" t="s">
        <v>219</v>
      </c>
      <c r="C82" s="176">
        <v>42767</v>
      </c>
      <c r="D82" s="135" t="s">
        <v>310</v>
      </c>
      <c r="E82" s="160" t="s">
        <v>286</v>
      </c>
      <c r="F82" s="170">
        <v>5250000</v>
      </c>
      <c r="G82" s="334">
        <v>2406250</v>
      </c>
      <c r="H82" s="334">
        <f t="shared" si="10"/>
        <v>2843750</v>
      </c>
      <c r="I82" s="242">
        <v>24</v>
      </c>
      <c r="J82" s="166">
        <v>218750</v>
      </c>
      <c r="K82" s="156">
        <v>6273</v>
      </c>
      <c r="L82" s="143"/>
      <c r="M82" s="264">
        <v>218750</v>
      </c>
      <c r="N82" s="264">
        <f t="shared" ref="N82:N88" si="11">J82</f>
        <v>218750</v>
      </c>
      <c r="O82" s="264"/>
      <c r="P82" s="71">
        <f t="shared" si="9"/>
        <v>218750</v>
      </c>
    </row>
    <row r="83" spans="1:20" ht="27.75" customHeight="1" x14ac:dyDescent="0.25">
      <c r="A83" s="26"/>
      <c r="B83" s="137" t="s">
        <v>220</v>
      </c>
      <c r="C83" s="176" t="s">
        <v>319</v>
      </c>
      <c r="D83" s="135" t="s">
        <v>468</v>
      </c>
      <c r="E83" s="160" t="s">
        <v>316</v>
      </c>
      <c r="F83" s="170">
        <v>25000000</v>
      </c>
      <c r="G83" s="334">
        <v>6944440</v>
      </c>
      <c r="H83" s="334">
        <f t="shared" si="10"/>
        <v>18055560</v>
      </c>
      <c r="I83" s="242">
        <v>36</v>
      </c>
      <c r="J83" s="166">
        <v>694444</v>
      </c>
      <c r="K83" s="156">
        <v>6273</v>
      </c>
      <c r="L83" s="143"/>
      <c r="M83" s="264">
        <v>694444</v>
      </c>
      <c r="N83" s="264">
        <f t="shared" si="11"/>
        <v>694444</v>
      </c>
      <c r="O83" s="264"/>
      <c r="P83" s="71">
        <f t="shared" si="9"/>
        <v>694444</v>
      </c>
    </row>
    <row r="84" spans="1:20" ht="27.75" customHeight="1" x14ac:dyDescent="0.25">
      <c r="A84" s="26"/>
      <c r="B84" s="137" t="s">
        <v>221</v>
      </c>
      <c r="C84" s="176" t="s">
        <v>319</v>
      </c>
      <c r="D84" s="135" t="s">
        <v>470</v>
      </c>
      <c r="E84" s="160" t="s">
        <v>317</v>
      </c>
      <c r="F84" s="170">
        <v>2800000</v>
      </c>
      <c r="G84" s="334">
        <v>1166670</v>
      </c>
      <c r="H84" s="334">
        <f t="shared" si="10"/>
        <v>1633330</v>
      </c>
      <c r="I84" s="242">
        <v>24</v>
      </c>
      <c r="J84" s="166">
        <v>116667</v>
      </c>
      <c r="K84" s="156">
        <v>6273</v>
      </c>
      <c r="L84" s="143"/>
      <c r="M84" s="264">
        <v>116667</v>
      </c>
      <c r="N84" s="264">
        <f t="shared" si="11"/>
        <v>116667</v>
      </c>
      <c r="O84" s="264"/>
      <c r="P84" s="71">
        <f t="shared" si="9"/>
        <v>116667</v>
      </c>
    </row>
    <row r="85" spans="1:20" ht="27.75" customHeight="1" x14ac:dyDescent="0.25">
      <c r="A85" s="26"/>
      <c r="B85" s="137" t="s">
        <v>222</v>
      </c>
      <c r="C85" s="176" t="s">
        <v>319</v>
      </c>
      <c r="D85" s="135" t="s">
        <v>469</v>
      </c>
      <c r="E85" s="160" t="s">
        <v>318</v>
      </c>
      <c r="F85" s="170">
        <v>2200000</v>
      </c>
      <c r="G85" s="334">
        <v>916670</v>
      </c>
      <c r="H85" s="334">
        <f t="shared" si="10"/>
        <v>1283330</v>
      </c>
      <c r="I85" s="242">
        <v>24</v>
      </c>
      <c r="J85" s="166">
        <v>91667</v>
      </c>
      <c r="K85" s="156">
        <v>6273</v>
      </c>
      <c r="L85" s="143"/>
      <c r="M85" s="264">
        <v>91667</v>
      </c>
      <c r="N85" s="264">
        <f t="shared" si="11"/>
        <v>91667</v>
      </c>
      <c r="O85" s="264"/>
      <c r="P85" s="71">
        <f t="shared" si="9"/>
        <v>91667</v>
      </c>
    </row>
    <row r="86" spans="1:20" s="310" customFormat="1" ht="27.75" customHeight="1" x14ac:dyDescent="0.25">
      <c r="A86" s="410"/>
      <c r="B86" s="137" t="s">
        <v>223</v>
      </c>
      <c r="C86" s="305" t="s">
        <v>488</v>
      </c>
      <c r="D86" s="306" t="s">
        <v>498</v>
      </c>
      <c r="E86" s="307" t="s">
        <v>489</v>
      </c>
      <c r="F86" s="308">
        <v>2177273</v>
      </c>
      <c r="G86" s="411">
        <v>816477.37500000012</v>
      </c>
      <c r="H86" s="334">
        <f t="shared" si="10"/>
        <v>1360795.625</v>
      </c>
      <c r="I86" s="280">
        <v>24</v>
      </c>
      <c r="J86" s="281">
        <v>90719.708333333328</v>
      </c>
      <c r="K86" s="274">
        <v>6423</v>
      </c>
      <c r="L86" s="274"/>
      <c r="M86" s="275"/>
      <c r="N86" s="275">
        <f t="shared" si="11"/>
        <v>90719.708333333328</v>
      </c>
      <c r="O86" s="275"/>
      <c r="P86" s="309"/>
      <c r="Q86" s="309">
        <f>J86</f>
        <v>90719.708333333328</v>
      </c>
      <c r="T86" s="412"/>
    </row>
    <row r="87" spans="1:20" s="17" customFormat="1" ht="27.75" customHeight="1" x14ac:dyDescent="0.25">
      <c r="A87" s="25"/>
      <c r="B87" s="137" t="s">
        <v>224</v>
      </c>
      <c r="C87" s="192" t="s">
        <v>493</v>
      </c>
      <c r="D87" s="22" t="s">
        <v>499</v>
      </c>
      <c r="E87" s="211" t="s">
        <v>494</v>
      </c>
      <c r="F87" s="178">
        <v>1635455</v>
      </c>
      <c r="G87" s="334">
        <v>545151.66666666663</v>
      </c>
      <c r="H87" s="334">
        <f t="shared" si="10"/>
        <v>1090303.3333333335</v>
      </c>
      <c r="I87" s="242">
        <v>24</v>
      </c>
      <c r="J87" s="166">
        <v>68143.958333333328</v>
      </c>
      <c r="K87" s="156">
        <v>6273</v>
      </c>
      <c r="L87" s="156"/>
      <c r="M87" s="265">
        <v>68143.958333333328</v>
      </c>
      <c r="N87" s="264">
        <f t="shared" si="11"/>
        <v>68143.958333333328</v>
      </c>
      <c r="O87" s="265"/>
      <c r="P87" s="184">
        <f>J87</f>
        <v>68143.958333333328</v>
      </c>
    </row>
    <row r="88" spans="1:20" s="310" customFormat="1" ht="27.75" customHeight="1" x14ac:dyDescent="0.25">
      <c r="A88" s="410"/>
      <c r="B88" s="137" t="s">
        <v>225</v>
      </c>
      <c r="C88" s="413" t="s">
        <v>519</v>
      </c>
      <c r="D88" s="414" t="s">
        <v>518</v>
      </c>
      <c r="E88" s="415" t="s">
        <v>517</v>
      </c>
      <c r="F88" s="416">
        <v>7900000</v>
      </c>
      <c r="G88" s="411">
        <v>1316664</v>
      </c>
      <c r="H88" s="334">
        <f t="shared" si="10"/>
        <v>6583336</v>
      </c>
      <c r="I88" s="417">
        <v>36</v>
      </c>
      <c r="J88" s="418">
        <v>219444</v>
      </c>
      <c r="K88" s="274">
        <v>6423</v>
      </c>
      <c r="L88" s="274"/>
      <c r="M88" s="275"/>
      <c r="N88" s="275">
        <f t="shared" si="11"/>
        <v>219444</v>
      </c>
      <c r="O88" s="275"/>
      <c r="P88" s="309"/>
      <c r="Q88" s="412">
        <f>J88</f>
        <v>219444</v>
      </c>
    </row>
    <row r="89" spans="1:20" s="310" customFormat="1" ht="27.75" customHeight="1" x14ac:dyDescent="0.25">
      <c r="A89" s="410"/>
      <c r="B89" s="137" t="s">
        <v>226</v>
      </c>
      <c r="C89" s="413" t="s">
        <v>530</v>
      </c>
      <c r="D89" s="414" t="s">
        <v>531</v>
      </c>
      <c r="E89" s="415" t="s">
        <v>527</v>
      </c>
      <c r="F89" s="416">
        <v>16740000</v>
      </c>
      <c r="G89" s="411">
        <v>1860000</v>
      </c>
      <c r="H89" s="334">
        <f t="shared" si="10"/>
        <v>14880000</v>
      </c>
      <c r="I89" s="417">
        <v>36</v>
      </c>
      <c r="J89" s="418">
        <v>465000</v>
      </c>
      <c r="K89" s="274">
        <v>6423</v>
      </c>
      <c r="L89" s="274"/>
      <c r="M89" s="275"/>
      <c r="N89" s="275">
        <f>J89</f>
        <v>465000</v>
      </c>
      <c r="O89" s="275"/>
      <c r="P89" s="309"/>
      <c r="Q89" s="412">
        <f>J89</f>
        <v>465000</v>
      </c>
    </row>
    <row r="90" spans="1:20" s="310" customFormat="1" ht="27.75" customHeight="1" x14ac:dyDescent="0.25">
      <c r="A90" s="410"/>
      <c r="B90" s="137" t="s">
        <v>227</v>
      </c>
      <c r="C90" s="413" t="s">
        <v>530</v>
      </c>
      <c r="D90" s="414" t="s">
        <v>532</v>
      </c>
      <c r="E90" s="415" t="s">
        <v>529</v>
      </c>
      <c r="F90" s="416">
        <v>9630000</v>
      </c>
      <c r="G90" s="411">
        <v>1070000</v>
      </c>
      <c r="H90" s="334">
        <f t="shared" si="10"/>
        <v>8560000</v>
      </c>
      <c r="I90" s="417">
        <v>36</v>
      </c>
      <c r="J90" s="418">
        <v>267500</v>
      </c>
      <c r="K90" s="274">
        <v>6423</v>
      </c>
      <c r="L90" s="274"/>
      <c r="M90" s="275"/>
      <c r="N90" s="275">
        <f t="shared" ref="N90:N91" si="12">J90</f>
        <v>267500</v>
      </c>
      <c r="O90" s="275"/>
      <c r="P90" s="309"/>
      <c r="Q90" s="412">
        <f t="shared" ref="Q90:Q92" si="13">J90</f>
        <v>267500</v>
      </c>
    </row>
    <row r="91" spans="1:20" s="310" customFormat="1" ht="27.75" customHeight="1" x14ac:dyDescent="0.25">
      <c r="A91" s="410"/>
      <c r="B91" s="137" t="s">
        <v>228</v>
      </c>
      <c r="C91" s="413" t="s">
        <v>530</v>
      </c>
      <c r="D91" s="414" t="s">
        <v>533</v>
      </c>
      <c r="E91" s="415" t="s">
        <v>528</v>
      </c>
      <c r="F91" s="416">
        <v>8263636</v>
      </c>
      <c r="G91" s="411">
        <v>918180</v>
      </c>
      <c r="H91" s="334">
        <f t="shared" si="10"/>
        <v>7345456</v>
      </c>
      <c r="I91" s="417">
        <v>36</v>
      </c>
      <c r="J91" s="418">
        <v>229545</v>
      </c>
      <c r="K91" s="274">
        <v>6423</v>
      </c>
      <c r="L91" s="274"/>
      <c r="M91" s="275"/>
      <c r="N91" s="275">
        <f t="shared" si="12"/>
        <v>229545</v>
      </c>
      <c r="O91" s="275"/>
      <c r="P91" s="309"/>
      <c r="Q91" s="412">
        <f t="shared" si="13"/>
        <v>229545</v>
      </c>
    </row>
    <row r="92" spans="1:20" s="310" customFormat="1" ht="27.75" customHeight="1" x14ac:dyDescent="0.25">
      <c r="A92" s="410"/>
      <c r="B92" s="137" t="s">
        <v>229</v>
      </c>
      <c r="C92" s="413" t="s">
        <v>544</v>
      </c>
      <c r="D92" s="414" t="s">
        <v>545</v>
      </c>
      <c r="E92" s="415" t="s">
        <v>546</v>
      </c>
      <c r="F92" s="416">
        <v>9409091</v>
      </c>
      <c r="G92" s="418">
        <v>261364</v>
      </c>
      <c r="H92" s="334">
        <f t="shared" si="10"/>
        <v>9147727</v>
      </c>
      <c r="I92" s="417">
        <v>36</v>
      </c>
      <c r="J92" s="418">
        <v>261364</v>
      </c>
      <c r="K92" s="274">
        <v>6423</v>
      </c>
      <c r="L92" s="274"/>
      <c r="M92" s="275"/>
      <c r="N92" s="275">
        <f>J92</f>
        <v>261364</v>
      </c>
      <c r="O92" s="275"/>
      <c r="P92" s="309"/>
      <c r="Q92" s="412">
        <f t="shared" si="13"/>
        <v>261364</v>
      </c>
    </row>
    <row r="93" spans="1:20" s="325" customFormat="1" ht="27.75" customHeight="1" x14ac:dyDescent="0.25">
      <c r="A93" s="400"/>
      <c r="B93" s="401" t="s">
        <v>30</v>
      </c>
      <c r="C93" s="474" t="s">
        <v>503</v>
      </c>
      <c r="D93" s="474"/>
      <c r="E93" s="474"/>
      <c r="F93" s="409">
        <f>SUM(F94:F98)</f>
        <v>590600000</v>
      </c>
      <c r="G93" s="409">
        <f>SUM(G94:G98)</f>
        <v>281216663</v>
      </c>
      <c r="H93" s="409">
        <f>SUM(H94:H98)</f>
        <v>309383337</v>
      </c>
      <c r="I93" s="409"/>
      <c r="J93" s="409">
        <f t="shared" ref="J93" si="14">SUM(J94:J98)</f>
        <v>49216666</v>
      </c>
      <c r="K93" s="409"/>
      <c r="L93" s="403"/>
      <c r="M93" s="384"/>
      <c r="N93" s="326"/>
      <c r="O93" s="327"/>
      <c r="P93" s="328"/>
    </row>
    <row r="94" spans="1:20" s="260" customFormat="1" ht="33" customHeight="1" x14ac:dyDescent="0.25">
      <c r="A94" s="398"/>
      <c r="B94" s="330" t="s">
        <v>18</v>
      </c>
      <c r="C94" s="331" t="s">
        <v>508</v>
      </c>
      <c r="D94" s="332"/>
      <c r="E94" s="333" t="s">
        <v>509</v>
      </c>
      <c r="F94" s="334">
        <v>21600000</v>
      </c>
      <c r="G94" s="334">
        <v>10800000</v>
      </c>
      <c r="H94" s="334">
        <f>F94-G94</f>
        <v>10800000</v>
      </c>
      <c r="I94" s="335">
        <v>12</v>
      </c>
      <c r="J94" s="293">
        <v>1800000</v>
      </c>
      <c r="K94" s="143">
        <v>6428</v>
      </c>
      <c r="L94" s="143"/>
      <c r="M94" s="264"/>
      <c r="N94" s="264"/>
      <c r="O94" s="264">
        <f t="shared" ref="O94:O98" si="15">J94</f>
        <v>1800000</v>
      </c>
      <c r="P94" s="261"/>
      <c r="S94" s="278"/>
      <c r="T94" s="278">
        <f>J94</f>
        <v>1800000</v>
      </c>
    </row>
    <row r="95" spans="1:20" s="260" customFormat="1" ht="31.5" x14ac:dyDescent="0.25">
      <c r="A95" s="398"/>
      <c r="B95" s="330" t="s">
        <v>19</v>
      </c>
      <c r="C95" s="331" t="s">
        <v>510</v>
      </c>
      <c r="D95" s="332"/>
      <c r="E95" s="333" t="s">
        <v>511</v>
      </c>
      <c r="F95" s="334">
        <v>100000000</v>
      </c>
      <c r="G95" s="334">
        <v>41666665</v>
      </c>
      <c r="H95" s="334">
        <f>F95-G95</f>
        <v>58333335</v>
      </c>
      <c r="I95" s="335">
        <v>12</v>
      </c>
      <c r="J95" s="334">
        <v>8333333</v>
      </c>
      <c r="K95" s="143">
        <v>6428</v>
      </c>
      <c r="L95" s="143"/>
      <c r="M95" s="264"/>
      <c r="N95" s="264"/>
      <c r="O95" s="264">
        <f t="shared" si="15"/>
        <v>8333333</v>
      </c>
      <c r="P95" s="261"/>
      <c r="S95" s="278"/>
      <c r="T95" s="278">
        <f>J95</f>
        <v>8333333</v>
      </c>
    </row>
    <row r="96" spans="1:20" s="429" customFormat="1" ht="33" customHeight="1" x14ac:dyDescent="0.25">
      <c r="A96" s="419"/>
      <c r="B96" s="420" t="s">
        <v>20</v>
      </c>
      <c r="C96" s="421" t="s">
        <v>506</v>
      </c>
      <c r="D96" s="422"/>
      <c r="E96" s="423" t="s">
        <v>507</v>
      </c>
      <c r="F96" s="424">
        <v>36000000</v>
      </c>
      <c r="G96" s="424">
        <v>15000000</v>
      </c>
      <c r="H96" s="424">
        <f>F96-G96</f>
        <v>21000000</v>
      </c>
      <c r="I96" s="425">
        <v>12</v>
      </c>
      <c r="J96" s="424">
        <v>3000000</v>
      </c>
      <c r="K96" s="426">
        <v>6277</v>
      </c>
      <c r="L96" s="426"/>
      <c r="M96" s="427"/>
      <c r="N96" s="427"/>
      <c r="O96" s="427">
        <f t="shared" si="15"/>
        <v>3000000</v>
      </c>
      <c r="P96" s="428"/>
      <c r="S96" s="430">
        <f>J96</f>
        <v>3000000</v>
      </c>
      <c r="T96" s="430"/>
    </row>
    <row r="97" spans="1:20" s="429" customFormat="1" ht="31.5" customHeight="1" x14ac:dyDescent="0.25">
      <c r="A97" s="419"/>
      <c r="B97" s="420" t="s">
        <v>21</v>
      </c>
      <c r="C97" s="421" t="s">
        <v>513</v>
      </c>
      <c r="D97" s="422"/>
      <c r="E97" s="423" t="s">
        <v>512</v>
      </c>
      <c r="F97" s="424">
        <v>33000000</v>
      </c>
      <c r="G97" s="424">
        <v>13750000</v>
      </c>
      <c r="H97" s="424">
        <f>F97-G97</f>
        <v>19250000</v>
      </c>
      <c r="I97" s="425">
        <v>12</v>
      </c>
      <c r="J97" s="431">
        <v>2750000</v>
      </c>
      <c r="K97" s="426">
        <v>6277</v>
      </c>
      <c r="L97" s="426"/>
      <c r="M97" s="427"/>
      <c r="N97" s="427"/>
      <c r="O97" s="427">
        <f t="shared" si="15"/>
        <v>2750000</v>
      </c>
      <c r="P97" s="428"/>
      <c r="S97" s="430">
        <f>J97</f>
        <v>2750000</v>
      </c>
      <c r="T97" s="430"/>
    </row>
    <row r="98" spans="1:20" s="260" customFormat="1" ht="31.5" customHeight="1" x14ac:dyDescent="0.25">
      <c r="A98" s="398"/>
      <c r="B98" s="330" t="s">
        <v>22</v>
      </c>
      <c r="C98" s="331" t="s">
        <v>523</v>
      </c>
      <c r="D98" s="332"/>
      <c r="E98" s="333" t="s">
        <v>524</v>
      </c>
      <c r="F98" s="334">
        <v>400000000</v>
      </c>
      <c r="G98" s="334">
        <v>199999998</v>
      </c>
      <c r="H98" s="334">
        <f>F98-G98</f>
        <v>200000002</v>
      </c>
      <c r="I98" s="335">
        <v>12</v>
      </c>
      <c r="J98" s="293">
        <v>33333333</v>
      </c>
      <c r="K98" s="143">
        <v>6428</v>
      </c>
      <c r="L98" s="143"/>
      <c r="M98" s="264"/>
      <c r="N98" s="264"/>
      <c r="O98" s="264">
        <f t="shared" si="15"/>
        <v>33333333</v>
      </c>
      <c r="P98" s="261"/>
      <c r="S98" s="278"/>
      <c r="T98" s="278">
        <f>J98</f>
        <v>33333333</v>
      </c>
    </row>
    <row r="99" spans="1:20" s="325" customFormat="1" ht="27.75" customHeight="1" x14ac:dyDescent="0.25">
      <c r="A99" s="400"/>
      <c r="B99" s="401" t="s">
        <v>504</v>
      </c>
      <c r="C99" s="474" t="s">
        <v>505</v>
      </c>
      <c r="D99" s="474"/>
      <c r="E99" s="474"/>
      <c r="F99" s="409">
        <f>SUM(F100:F100)</f>
        <v>57250091</v>
      </c>
      <c r="G99" s="409">
        <f>SUM(G100:G100)</f>
        <v>28625046</v>
      </c>
      <c r="H99" s="409">
        <f>SUM(H100:H100)</f>
        <v>28625045</v>
      </c>
      <c r="I99" s="409"/>
      <c r="J99" s="409">
        <f>SUM(J100:J100)</f>
        <v>4770841</v>
      </c>
      <c r="K99" s="409"/>
      <c r="L99" s="403"/>
      <c r="M99" s="384"/>
      <c r="N99" s="326"/>
      <c r="O99" s="327"/>
      <c r="P99" s="328"/>
    </row>
    <row r="100" spans="1:20" ht="36.75" customHeight="1" x14ac:dyDescent="0.25">
      <c r="A100" s="15"/>
      <c r="B100" s="330" t="s">
        <v>18</v>
      </c>
      <c r="C100" s="405" t="s">
        <v>526</v>
      </c>
      <c r="D100" s="361"/>
      <c r="E100" s="406" t="s">
        <v>525</v>
      </c>
      <c r="F100" s="407">
        <v>57250091</v>
      </c>
      <c r="G100" s="364">
        <v>28625046</v>
      </c>
      <c r="H100" s="364">
        <f>F100-G100</f>
        <v>28625045</v>
      </c>
      <c r="I100" s="366">
        <v>12</v>
      </c>
      <c r="J100" s="289">
        <v>4770841</v>
      </c>
      <c r="K100" s="367">
        <v>6428</v>
      </c>
      <c r="L100" s="367"/>
      <c r="M100" s="264"/>
      <c r="N100" s="266"/>
      <c r="O100" s="266">
        <f>J100</f>
        <v>4770841</v>
      </c>
      <c r="R100" s="71"/>
      <c r="T100" s="163">
        <f>J100</f>
        <v>4770841</v>
      </c>
    </row>
    <row r="101" spans="1:20" ht="33" customHeight="1" x14ac:dyDescent="0.25">
      <c r="B101" s="391"/>
      <c r="C101" s="478" t="s">
        <v>472</v>
      </c>
      <c r="D101" s="479"/>
      <c r="E101" s="480"/>
      <c r="F101" s="392">
        <f t="shared" ref="F101:K101" si="16">F99+F93+F13</f>
        <v>1328791361</v>
      </c>
      <c r="G101" s="392">
        <f t="shared" si="16"/>
        <v>697360227.04166675</v>
      </c>
      <c r="H101" s="392">
        <f t="shared" si="16"/>
        <v>631431133.95833337</v>
      </c>
      <c r="I101" s="392">
        <f t="shared" si="16"/>
        <v>0</v>
      </c>
      <c r="J101" s="392">
        <f t="shared" si="16"/>
        <v>74667709.666666657</v>
      </c>
      <c r="K101" s="392">
        <f t="shared" si="16"/>
        <v>0</v>
      </c>
      <c r="L101" s="393">
        <f>SUM(L14:L100)</f>
        <v>116663</v>
      </c>
      <c r="M101" s="268"/>
      <c r="N101" s="268"/>
      <c r="O101" s="268"/>
    </row>
    <row r="103" spans="1:20" x14ac:dyDescent="0.25">
      <c r="I103" s="459" t="s">
        <v>543</v>
      </c>
      <c r="J103" s="459"/>
      <c r="K103" s="459"/>
      <c r="L103" s="459"/>
      <c r="M103" s="388"/>
      <c r="N103" s="388"/>
      <c r="O103" s="388"/>
    </row>
    <row r="104" spans="1:20" s="130" customFormat="1" x14ac:dyDescent="0.25">
      <c r="C104" s="389" t="s">
        <v>465</v>
      </c>
      <c r="D104" s="389"/>
      <c r="E104" s="460" t="s">
        <v>466</v>
      </c>
      <c r="F104" s="460"/>
      <c r="G104" s="460"/>
      <c r="H104" s="460"/>
      <c r="I104" s="460" t="s">
        <v>467</v>
      </c>
      <c r="J104" s="460"/>
      <c r="K104" s="460"/>
      <c r="L104" s="460"/>
      <c r="M104" s="389"/>
      <c r="N104" s="389"/>
      <c r="O104" s="389"/>
      <c r="P104" s="1"/>
      <c r="Q104" s="1"/>
      <c r="R104" s="1"/>
    </row>
    <row r="105" spans="1:20" s="130" customFormat="1" x14ac:dyDescent="0.25">
      <c r="C105" s="389"/>
      <c r="D105" s="389"/>
      <c r="E105" s="389"/>
      <c r="F105" s="389"/>
      <c r="G105" s="351"/>
      <c r="H105" s="389"/>
      <c r="I105" s="389"/>
      <c r="J105" s="389"/>
      <c r="K105" s="389"/>
      <c r="L105" s="389"/>
      <c r="M105" s="389"/>
      <c r="N105" s="389"/>
      <c r="O105" s="389"/>
      <c r="P105" s="1"/>
      <c r="Q105" s="1"/>
      <c r="R105" s="1"/>
    </row>
    <row r="106" spans="1:20" s="130" customFormat="1" x14ac:dyDescent="0.25">
      <c r="C106" s="389"/>
      <c r="D106" s="389"/>
      <c r="E106" s="389"/>
      <c r="F106" s="389"/>
      <c r="G106" s="351"/>
      <c r="H106" s="389"/>
      <c r="I106" s="389"/>
      <c r="J106" s="389"/>
      <c r="K106" s="389"/>
      <c r="L106" s="389"/>
      <c r="M106" s="389"/>
      <c r="N106" s="389"/>
      <c r="O106" s="389"/>
      <c r="P106" s="1"/>
      <c r="Q106" s="1"/>
      <c r="R106" s="1"/>
    </row>
    <row r="107" spans="1:20" s="130" customFormat="1" x14ac:dyDescent="0.25">
      <c r="C107" s="389"/>
      <c r="D107" s="389"/>
      <c r="E107" s="389"/>
      <c r="F107" s="389"/>
      <c r="G107" s="351"/>
      <c r="H107" s="389"/>
      <c r="I107" s="389"/>
      <c r="J107" s="389"/>
      <c r="K107" s="389"/>
      <c r="L107" s="389"/>
      <c r="M107" s="389"/>
      <c r="N107" s="389"/>
      <c r="O107" s="389"/>
      <c r="P107" s="1"/>
      <c r="Q107" s="1"/>
      <c r="R107" s="1"/>
    </row>
    <row r="108" spans="1:20" x14ac:dyDescent="0.25">
      <c r="C108" s="388"/>
      <c r="D108" s="388"/>
      <c r="E108" s="213"/>
      <c r="F108" s="247"/>
      <c r="G108" s="352"/>
      <c r="H108" s="247"/>
      <c r="I108" s="388"/>
      <c r="J108" s="247"/>
    </row>
    <row r="109" spans="1:20" x14ac:dyDescent="0.25">
      <c r="C109" s="388"/>
      <c r="D109" s="388"/>
      <c r="E109" s="213"/>
      <c r="F109" s="247"/>
      <c r="G109" s="352"/>
      <c r="H109" s="247"/>
      <c r="I109" s="247"/>
      <c r="J109" s="247"/>
    </row>
    <row r="110" spans="1:20" x14ac:dyDescent="0.25">
      <c r="C110" s="388"/>
      <c r="D110" s="388"/>
      <c r="E110" s="213"/>
      <c r="F110" s="247"/>
      <c r="G110" s="352"/>
      <c r="H110" s="247"/>
      <c r="I110" s="388"/>
      <c r="J110" s="247"/>
    </row>
    <row r="111" spans="1:20" x14ac:dyDescent="0.25">
      <c r="C111" s="388"/>
      <c r="D111" s="388"/>
      <c r="E111" s="213"/>
      <c r="F111" s="247"/>
      <c r="G111" s="352"/>
      <c r="H111" s="247"/>
      <c r="I111" s="388"/>
      <c r="J111" s="247"/>
    </row>
    <row r="112" spans="1:20" s="130" customFormat="1" x14ac:dyDescent="0.25">
      <c r="C112" s="389" t="s">
        <v>281</v>
      </c>
      <c r="D112" s="389"/>
      <c r="E112" s="460" t="s">
        <v>282</v>
      </c>
      <c r="F112" s="460"/>
      <c r="G112" s="460"/>
      <c r="H112" s="460"/>
      <c r="I112" s="460" t="s">
        <v>291</v>
      </c>
      <c r="J112" s="460"/>
      <c r="K112" s="460"/>
      <c r="L112" s="460"/>
      <c r="M112" s="389"/>
      <c r="N112" s="389"/>
      <c r="O112" s="389"/>
    </row>
  </sheetData>
  <mergeCells count="12">
    <mergeCell ref="C101:E101"/>
    <mergeCell ref="I103:L103"/>
    <mergeCell ref="E104:H104"/>
    <mergeCell ref="I104:L104"/>
    <mergeCell ref="E112:H112"/>
    <mergeCell ref="I112:L112"/>
    <mergeCell ref="C99:E99"/>
    <mergeCell ref="N1:N6"/>
    <mergeCell ref="A9:L9"/>
    <mergeCell ref="A10:L10"/>
    <mergeCell ref="C13:E13"/>
    <mergeCell ref="C93:E93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view="pageBreakPreview" topLeftCell="A10" zoomScaleSheetLayoutView="100" workbookViewId="0">
      <selection activeCell="A13" sqref="A13:C13"/>
    </sheetView>
  </sheetViews>
  <sheetFormatPr defaultRowHeight="15.75" x14ac:dyDescent="0.25"/>
  <cols>
    <col min="1" max="1" width="6.28515625" style="439" customWidth="1"/>
    <col min="2" max="2" width="18.7109375" style="1" bestFit="1" customWidth="1"/>
    <col min="3" max="3" width="18.5703125" style="1" customWidth="1"/>
    <col min="4" max="4" width="53.42578125" style="208" customWidth="1"/>
    <col min="5" max="5" width="17.28515625" style="71" bestFit="1" customWidth="1"/>
    <col min="6" max="6" width="15.42578125" style="444" customWidth="1"/>
    <col min="7" max="7" width="15.28515625" style="71" bestFit="1" customWidth="1"/>
    <col min="8" max="8" width="10.7109375" style="71" customWidth="1"/>
    <col min="9" max="10" width="13.85546875" style="71" customWidth="1"/>
    <col min="11" max="11" width="14" style="157" customWidth="1"/>
    <col min="12" max="16384" width="9.140625" style="1"/>
  </cols>
  <sheetData>
    <row r="1" spans="1:11" ht="20.25" customHeight="1" x14ac:dyDescent="0.25">
      <c r="A1" s="437"/>
      <c r="B1" s="5"/>
      <c r="C1" s="5"/>
      <c r="I1" s="146"/>
      <c r="J1" s="145"/>
      <c r="K1" s="433"/>
    </row>
    <row r="2" spans="1:11" ht="20.25" customHeight="1" x14ac:dyDescent="0.25">
      <c r="A2" s="437"/>
      <c r="B2" s="5"/>
      <c r="C2" s="5"/>
      <c r="J2" s="129"/>
      <c r="K2" s="434"/>
    </row>
    <row r="3" spans="1:11" ht="20.25" customHeight="1" x14ac:dyDescent="0.25">
      <c r="A3" s="438"/>
      <c r="B3" s="5"/>
      <c r="C3" s="5"/>
      <c r="J3" s="129"/>
      <c r="K3" s="434"/>
    </row>
    <row r="4" spans="1:11" ht="20.25" customHeight="1" x14ac:dyDescent="0.25">
      <c r="A4" s="438"/>
      <c r="B4" s="5"/>
      <c r="C4" s="5"/>
    </row>
    <row r="5" spans="1:11" ht="22.5" x14ac:dyDescent="0.25">
      <c r="A5" s="468" t="s">
        <v>548</v>
      </c>
      <c r="B5" s="468"/>
      <c r="C5" s="468"/>
      <c r="D5" s="468"/>
      <c r="E5" s="468"/>
      <c r="F5" s="468"/>
      <c r="G5" s="468"/>
      <c r="H5" s="468"/>
      <c r="I5" s="468"/>
      <c r="J5" s="468"/>
      <c r="K5" s="468"/>
    </row>
    <row r="6" spans="1:11" ht="22.5" x14ac:dyDescent="0.25">
      <c r="A6" s="468" t="s">
        <v>549</v>
      </c>
      <c r="B6" s="468"/>
      <c r="C6" s="468"/>
      <c r="D6" s="468"/>
      <c r="E6" s="468"/>
      <c r="F6" s="468"/>
      <c r="G6" s="468"/>
      <c r="H6" s="468"/>
      <c r="I6" s="468"/>
      <c r="J6" s="468"/>
      <c r="K6" s="468"/>
    </row>
    <row r="7" spans="1:11" ht="24.75" customHeight="1" x14ac:dyDescent="0.25"/>
    <row r="8" spans="1:11" s="3" customFormat="1" ht="34.5" customHeight="1" x14ac:dyDescent="0.25">
      <c r="A8" s="440" t="s">
        <v>13</v>
      </c>
      <c r="B8" s="7" t="s">
        <v>14</v>
      </c>
      <c r="C8" s="7" t="s">
        <v>1</v>
      </c>
      <c r="D8" s="209" t="s">
        <v>2</v>
      </c>
      <c r="E8" s="445" t="s">
        <v>3</v>
      </c>
      <c r="F8" s="446" t="s">
        <v>4</v>
      </c>
      <c r="G8" s="74" t="s">
        <v>5</v>
      </c>
      <c r="H8" s="74" t="s">
        <v>6</v>
      </c>
      <c r="I8" s="74" t="s">
        <v>7</v>
      </c>
      <c r="J8" s="74" t="s">
        <v>8</v>
      </c>
      <c r="K8" s="190" t="s">
        <v>424</v>
      </c>
    </row>
    <row r="9" spans="1:11" s="29" customFormat="1" ht="27.75" customHeight="1" x14ac:dyDescent="0.25">
      <c r="A9" s="441" t="s">
        <v>18</v>
      </c>
      <c r="B9" s="175">
        <v>42094</v>
      </c>
      <c r="C9" s="132" t="s">
        <v>294</v>
      </c>
      <c r="D9" s="210" t="s">
        <v>295</v>
      </c>
      <c r="E9" s="161">
        <v>7727272</v>
      </c>
      <c r="F9" s="447">
        <v>5795442</v>
      </c>
      <c r="G9" s="447">
        <f t="shared" ref="G9" si="0">E9-F9</f>
        <v>1931830</v>
      </c>
      <c r="H9" s="270"/>
      <c r="I9" s="217">
        <v>214646</v>
      </c>
      <c r="J9" s="181"/>
      <c r="K9" s="142"/>
    </row>
    <row r="10" spans="1:11" ht="33" customHeight="1" x14ac:dyDescent="0.25">
      <c r="A10" s="442"/>
      <c r="B10" s="478" t="s">
        <v>472</v>
      </c>
      <c r="C10" s="479"/>
      <c r="D10" s="480"/>
      <c r="E10" s="393"/>
      <c r="F10" s="393"/>
      <c r="G10" s="393"/>
      <c r="H10" s="393"/>
      <c r="I10" s="393"/>
      <c r="J10" s="392"/>
      <c r="K10" s="393"/>
    </row>
    <row r="12" spans="1:11" x14ac:dyDescent="0.25">
      <c r="H12" s="459" t="s">
        <v>547</v>
      </c>
      <c r="I12" s="459"/>
      <c r="J12" s="459"/>
      <c r="K12" s="459"/>
    </row>
    <row r="13" spans="1:11" s="130" customFormat="1" x14ac:dyDescent="0.25">
      <c r="A13" s="460" t="s">
        <v>465</v>
      </c>
      <c r="B13" s="460"/>
      <c r="C13" s="460"/>
      <c r="D13" s="460" t="s">
        <v>466</v>
      </c>
      <c r="E13" s="460"/>
      <c r="F13" s="460"/>
      <c r="G13" s="460"/>
      <c r="H13" s="460" t="s">
        <v>467</v>
      </c>
      <c r="I13" s="460"/>
      <c r="J13" s="460"/>
      <c r="K13" s="460"/>
    </row>
    <row r="14" spans="1:11" s="130" customFormat="1" x14ac:dyDescent="0.25">
      <c r="A14" s="443"/>
      <c r="B14" s="436"/>
      <c r="C14" s="436"/>
      <c r="D14" s="436"/>
      <c r="E14" s="147"/>
      <c r="F14" s="448"/>
      <c r="G14" s="147"/>
      <c r="H14" s="147"/>
      <c r="I14" s="147"/>
      <c r="J14" s="436"/>
      <c r="K14" s="436"/>
    </row>
    <row r="15" spans="1:11" s="130" customFormat="1" x14ac:dyDescent="0.25">
      <c r="A15" s="443"/>
      <c r="B15" s="436"/>
      <c r="C15" s="436"/>
      <c r="D15" s="436"/>
      <c r="E15" s="147"/>
      <c r="F15" s="448"/>
      <c r="G15" s="147"/>
      <c r="H15" s="147"/>
      <c r="I15" s="147"/>
      <c r="J15" s="436"/>
      <c r="K15" s="436"/>
    </row>
    <row r="16" spans="1:11" s="130" customFormat="1" x14ac:dyDescent="0.25">
      <c r="A16" s="443"/>
      <c r="B16" s="436"/>
      <c r="C16" s="436"/>
      <c r="D16" s="436"/>
      <c r="E16" s="147"/>
      <c r="F16" s="448"/>
      <c r="G16" s="147"/>
      <c r="H16" s="147"/>
      <c r="I16" s="147"/>
      <c r="J16" s="436"/>
      <c r="K16" s="436"/>
    </row>
    <row r="17" spans="1:11" x14ac:dyDescent="0.25">
      <c r="B17" s="435"/>
      <c r="C17" s="435"/>
      <c r="D17" s="213"/>
      <c r="E17" s="148"/>
      <c r="F17" s="449"/>
      <c r="G17" s="148"/>
      <c r="H17" s="148"/>
      <c r="I17" s="148"/>
    </row>
    <row r="18" spans="1:11" x14ac:dyDescent="0.25">
      <c r="B18" s="435"/>
      <c r="C18" s="435"/>
      <c r="D18" s="213"/>
      <c r="E18" s="148"/>
      <c r="F18" s="449"/>
      <c r="G18" s="148"/>
      <c r="H18" s="148"/>
      <c r="I18" s="148"/>
    </row>
    <row r="19" spans="1:11" x14ac:dyDescent="0.25">
      <c r="A19" s="481"/>
      <c r="B19" s="481"/>
      <c r="C19" s="481"/>
      <c r="D19" s="482"/>
      <c r="E19" s="482"/>
      <c r="F19" s="482"/>
      <c r="G19" s="482"/>
      <c r="H19" s="483"/>
      <c r="I19" s="483"/>
      <c r="J19" s="483"/>
      <c r="K19" s="483"/>
    </row>
    <row r="20" spans="1:11" x14ac:dyDescent="0.25">
      <c r="B20" s="435"/>
      <c r="C20" s="435"/>
      <c r="D20" s="213"/>
      <c r="E20" s="148"/>
      <c r="F20" s="449"/>
      <c r="G20" s="148"/>
      <c r="H20" s="148"/>
      <c r="I20" s="148"/>
    </row>
    <row r="21" spans="1:11" s="130" customFormat="1" x14ac:dyDescent="0.25">
      <c r="A21" s="443"/>
      <c r="B21" s="436"/>
      <c r="C21" s="436"/>
      <c r="D21" s="460"/>
      <c r="E21" s="460"/>
      <c r="F21" s="460"/>
      <c r="G21" s="460"/>
      <c r="H21" s="460"/>
      <c r="I21" s="460"/>
      <c r="J21" s="460"/>
      <c r="K21" s="460"/>
    </row>
  </sheetData>
  <mergeCells count="12">
    <mergeCell ref="D21:G21"/>
    <mergeCell ref="H21:K21"/>
    <mergeCell ref="A13:C13"/>
    <mergeCell ref="A5:K5"/>
    <mergeCell ref="A6:K6"/>
    <mergeCell ref="A19:C19"/>
    <mergeCell ref="D19:G19"/>
    <mergeCell ref="H19:K19"/>
    <mergeCell ref="B10:D10"/>
    <mergeCell ref="H12:K12"/>
    <mergeCell ref="D13:G13"/>
    <mergeCell ref="H13:K13"/>
  </mergeCells>
  <printOptions horizontalCentered="1"/>
  <pageMargins left="0.34" right="0.2" top="0.5" bottom="0.28999999999999998" header="0.5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0" zoomScale="70" zoomScaleNormal="70" zoomScaleSheetLayoutView="85" workbookViewId="0">
      <selection activeCell="G11" sqref="G11"/>
    </sheetView>
  </sheetViews>
  <sheetFormatPr defaultRowHeight="18.75" x14ac:dyDescent="0.25"/>
  <cols>
    <col min="1" max="1" width="9.5703125" style="84" hidden="1" customWidth="1"/>
    <col min="2" max="2" width="6.28515625" style="84" customWidth="1"/>
    <col min="3" max="3" width="12.42578125" style="84" customWidth="1"/>
    <col min="4" max="4" width="11.28515625" style="84" customWidth="1"/>
    <col min="5" max="5" width="55.7109375" style="84" customWidth="1"/>
    <col min="6" max="7" width="15.42578125" style="84" customWidth="1"/>
    <col min="8" max="12" width="13.85546875" style="84" customWidth="1"/>
    <col min="13" max="14" width="9.5703125" style="84" hidden="1" customWidth="1"/>
    <col min="15" max="16384" width="9.140625" style="84"/>
  </cols>
  <sheetData>
    <row r="1" spans="1:14" x14ac:dyDescent="0.25">
      <c r="B1" s="85" t="s">
        <v>11</v>
      </c>
      <c r="C1" s="85"/>
      <c r="D1" s="85"/>
      <c r="E1" s="85"/>
    </row>
    <row r="2" spans="1:14" x14ac:dyDescent="0.25">
      <c r="B2" s="85" t="s">
        <v>12</v>
      </c>
      <c r="C2" s="85"/>
      <c r="D2" s="85"/>
      <c r="E2" s="85"/>
    </row>
    <row r="4" spans="1:14" x14ac:dyDescent="0.25">
      <c r="B4" s="86"/>
      <c r="C4" s="86"/>
      <c r="D4" s="450" t="s">
        <v>0</v>
      </c>
      <c r="E4" s="450"/>
      <c r="F4" s="450"/>
      <c r="G4" s="450"/>
      <c r="H4" s="450"/>
      <c r="I4" s="450"/>
      <c r="J4" s="450"/>
      <c r="K4" s="450"/>
      <c r="L4" s="450"/>
    </row>
    <row r="5" spans="1:14" x14ac:dyDescent="0.25">
      <c r="B5" s="86"/>
      <c r="C5" s="86"/>
      <c r="D5" s="450" t="s">
        <v>50</v>
      </c>
      <c r="E5" s="450"/>
      <c r="F5" s="450"/>
      <c r="G5" s="450"/>
      <c r="H5" s="450"/>
      <c r="I5" s="450"/>
      <c r="J5" s="450"/>
      <c r="K5" s="450"/>
      <c r="L5" s="450"/>
    </row>
    <row r="7" spans="1:14" s="91" customFormat="1" ht="25.5" customHeight="1" x14ac:dyDescent="0.25">
      <c r="A7" s="87"/>
      <c r="B7" s="88" t="s">
        <v>13</v>
      </c>
      <c r="C7" s="88" t="s">
        <v>14</v>
      </c>
      <c r="D7" s="88" t="s">
        <v>1</v>
      </c>
      <c r="E7" s="89" t="s">
        <v>2</v>
      </c>
      <c r="F7" s="89" t="s">
        <v>3</v>
      </c>
      <c r="G7" s="89"/>
      <c r="H7" s="89" t="s">
        <v>4</v>
      </c>
      <c r="I7" s="90" t="s">
        <v>5</v>
      </c>
      <c r="J7" s="90" t="s">
        <v>6</v>
      </c>
      <c r="K7" s="90" t="s">
        <v>7</v>
      </c>
      <c r="L7" s="90" t="s">
        <v>8</v>
      </c>
      <c r="M7" s="87" t="s">
        <v>9</v>
      </c>
      <c r="N7" s="87" t="s">
        <v>10</v>
      </c>
    </row>
    <row r="8" spans="1:14" s="91" customFormat="1" ht="25.5" customHeight="1" x14ac:dyDescent="0.25">
      <c r="A8" s="87"/>
      <c r="B8" s="92" t="s">
        <v>28</v>
      </c>
      <c r="C8" s="455" t="s">
        <v>29</v>
      </c>
      <c r="D8" s="456"/>
      <c r="E8" s="93"/>
      <c r="F8" s="94"/>
      <c r="G8" s="93"/>
      <c r="H8" s="93"/>
      <c r="I8" s="95"/>
      <c r="J8" s="95"/>
      <c r="K8" s="95"/>
      <c r="L8" s="95"/>
      <c r="M8" s="87"/>
      <c r="N8" s="87"/>
    </row>
    <row r="9" spans="1:14" s="99" customFormat="1" ht="25.5" customHeight="1" x14ac:dyDescent="0.25">
      <c r="A9" s="96"/>
      <c r="B9" s="97" t="s">
        <v>18</v>
      </c>
      <c r="C9" s="40" t="s">
        <v>34</v>
      </c>
      <c r="D9" s="40"/>
      <c r="E9" s="41" t="s">
        <v>32</v>
      </c>
      <c r="F9" s="42">
        <v>803278709</v>
      </c>
      <c r="G9" s="69"/>
      <c r="H9" s="98"/>
      <c r="I9" s="98"/>
      <c r="J9" s="98"/>
      <c r="K9" s="98"/>
      <c r="L9" s="98"/>
      <c r="M9" s="96"/>
      <c r="N9" s="96"/>
    </row>
    <row r="10" spans="1:14" s="99" customFormat="1" ht="25.5" customHeight="1" x14ac:dyDescent="0.25">
      <c r="A10" s="96"/>
      <c r="B10" s="97" t="s">
        <v>19</v>
      </c>
      <c r="C10" s="40" t="s">
        <v>35</v>
      </c>
      <c r="D10" s="40"/>
      <c r="E10" s="41" t="s">
        <v>33</v>
      </c>
      <c r="F10" s="42">
        <v>620234817</v>
      </c>
      <c r="G10" s="69"/>
      <c r="H10" s="98"/>
      <c r="I10" s="98"/>
      <c r="J10" s="98"/>
      <c r="K10" s="98"/>
      <c r="L10" s="98"/>
      <c r="M10" s="96"/>
      <c r="N10" s="96"/>
    </row>
    <row r="11" spans="1:14" s="99" customFormat="1" ht="25.5" customHeight="1" x14ac:dyDescent="0.25">
      <c r="A11" s="96"/>
      <c r="B11" s="97" t="s">
        <v>20</v>
      </c>
      <c r="C11" s="97" t="s">
        <v>24</v>
      </c>
      <c r="D11" s="100"/>
      <c r="E11" s="101" t="s">
        <v>25</v>
      </c>
      <c r="F11" s="47">
        <v>35154545</v>
      </c>
      <c r="G11" s="69"/>
      <c r="H11" s="98"/>
      <c r="I11" s="98"/>
      <c r="J11" s="98"/>
      <c r="K11" s="98"/>
      <c r="L11" s="98"/>
      <c r="M11" s="96"/>
      <c r="N11" s="96"/>
    </row>
    <row r="12" spans="1:14" s="99" customFormat="1" ht="25.5" customHeight="1" x14ac:dyDescent="0.25">
      <c r="A12" s="96"/>
      <c r="B12" s="97" t="s">
        <v>21</v>
      </c>
      <c r="C12" s="40" t="s">
        <v>27</v>
      </c>
      <c r="D12" s="102"/>
      <c r="E12" s="41" t="s">
        <v>26</v>
      </c>
      <c r="F12" s="42">
        <v>35154545</v>
      </c>
      <c r="G12" s="69"/>
      <c r="H12" s="98"/>
      <c r="I12" s="98"/>
      <c r="J12" s="98"/>
      <c r="K12" s="98"/>
      <c r="L12" s="98"/>
      <c r="M12" s="96"/>
      <c r="N12" s="96"/>
    </row>
    <row r="13" spans="1:14" s="107" customFormat="1" ht="25.5" customHeight="1" x14ac:dyDescent="0.25">
      <c r="A13" s="103"/>
      <c r="B13" s="104" t="s">
        <v>30</v>
      </c>
      <c r="C13" s="457" t="s">
        <v>31</v>
      </c>
      <c r="D13" s="458"/>
      <c r="E13" s="105"/>
      <c r="F13" s="36"/>
      <c r="G13" s="70"/>
      <c r="H13" s="106"/>
      <c r="I13" s="106"/>
      <c r="J13" s="106"/>
      <c r="K13" s="106"/>
      <c r="L13" s="106"/>
      <c r="M13" s="103"/>
      <c r="N13" s="103"/>
    </row>
    <row r="14" spans="1:14" s="115" customFormat="1" ht="25.5" customHeight="1" x14ac:dyDescent="0.25">
      <c r="A14" s="108">
        <v>1</v>
      </c>
      <c r="B14" s="109" t="s">
        <v>17</v>
      </c>
      <c r="C14" s="110">
        <v>42400</v>
      </c>
      <c r="D14" s="111"/>
      <c r="E14" s="111" t="s">
        <v>36</v>
      </c>
      <c r="F14" s="112">
        <v>6850000</v>
      </c>
      <c r="G14" s="113"/>
      <c r="H14" s="114"/>
      <c r="I14" s="114"/>
      <c r="J14" s="114"/>
      <c r="K14" s="114"/>
      <c r="L14" s="114"/>
    </row>
    <row r="15" spans="1:14" s="122" customFormat="1" ht="25.5" customHeight="1" x14ac:dyDescent="0.25">
      <c r="A15" s="116">
        <v>1</v>
      </c>
      <c r="B15" s="117"/>
      <c r="C15" s="118">
        <v>42460</v>
      </c>
      <c r="D15" s="119"/>
      <c r="E15" s="119" t="s">
        <v>37</v>
      </c>
      <c r="F15" s="120">
        <v>6636363</v>
      </c>
      <c r="G15" s="120"/>
      <c r="H15" s="121"/>
      <c r="I15" s="121"/>
      <c r="J15" s="121"/>
      <c r="K15" s="121"/>
      <c r="L15" s="121"/>
    </row>
    <row r="16" spans="1:14" s="122" customFormat="1" ht="25.5" customHeight="1" x14ac:dyDescent="0.25">
      <c r="A16" s="116">
        <v>1</v>
      </c>
      <c r="B16" s="117"/>
      <c r="C16" s="118">
        <v>42460</v>
      </c>
      <c r="D16" s="119"/>
      <c r="E16" s="119" t="s">
        <v>38</v>
      </c>
      <c r="F16" s="120">
        <v>5550000</v>
      </c>
      <c r="G16" s="120"/>
      <c r="H16" s="121"/>
      <c r="I16" s="121"/>
      <c r="J16" s="121"/>
      <c r="K16" s="121"/>
      <c r="L16" s="121"/>
    </row>
    <row r="17" spans="1:12" s="122" customFormat="1" ht="25.5" customHeight="1" x14ac:dyDescent="0.25">
      <c r="A17" s="116">
        <v>1</v>
      </c>
      <c r="B17" s="117"/>
      <c r="C17" s="118">
        <v>42460</v>
      </c>
      <c r="D17" s="119"/>
      <c r="E17" s="119" t="s">
        <v>39</v>
      </c>
      <c r="F17" s="120">
        <v>950000</v>
      </c>
      <c r="G17" s="120"/>
      <c r="H17" s="121"/>
      <c r="I17" s="121"/>
      <c r="J17" s="121"/>
      <c r="K17" s="121"/>
      <c r="L17" s="121"/>
    </row>
    <row r="18" spans="1:12" s="122" customFormat="1" ht="25.5" customHeight="1" x14ac:dyDescent="0.25">
      <c r="A18" s="116">
        <v>1</v>
      </c>
      <c r="B18" s="117"/>
      <c r="C18" s="118">
        <v>42460</v>
      </c>
      <c r="D18" s="119"/>
      <c r="E18" s="119" t="s">
        <v>40</v>
      </c>
      <c r="F18" s="120">
        <v>3400000</v>
      </c>
      <c r="G18" s="120"/>
      <c r="H18" s="121"/>
      <c r="I18" s="121"/>
      <c r="J18" s="121"/>
      <c r="K18" s="121"/>
      <c r="L18" s="121"/>
    </row>
    <row r="19" spans="1:12" s="122" customFormat="1" ht="25.5" customHeight="1" x14ac:dyDescent="0.25">
      <c r="A19" s="116">
        <v>1</v>
      </c>
      <c r="B19" s="117"/>
      <c r="C19" s="118">
        <v>42460</v>
      </c>
      <c r="D19" s="119"/>
      <c r="E19" s="119" t="s">
        <v>41</v>
      </c>
      <c r="F19" s="120">
        <v>8550000</v>
      </c>
      <c r="G19" s="120"/>
      <c r="H19" s="121"/>
      <c r="I19" s="121"/>
      <c r="J19" s="121"/>
      <c r="K19" s="121"/>
      <c r="L19" s="121"/>
    </row>
    <row r="20" spans="1:12" s="122" customFormat="1" ht="25.5" customHeight="1" x14ac:dyDescent="0.25">
      <c r="A20" s="116">
        <v>1</v>
      </c>
      <c r="B20" s="117"/>
      <c r="C20" s="118">
        <v>42460</v>
      </c>
      <c r="D20" s="119"/>
      <c r="E20" s="119" t="s">
        <v>42</v>
      </c>
      <c r="F20" s="120">
        <v>200000</v>
      </c>
      <c r="G20" s="120"/>
      <c r="H20" s="121"/>
      <c r="I20" s="121"/>
      <c r="J20" s="121"/>
      <c r="K20" s="121"/>
      <c r="L20" s="121"/>
    </row>
    <row r="21" spans="1:12" s="122" customFormat="1" ht="25.5" customHeight="1" x14ac:dyDescent="0.25">
      <c r="A21" s="116">
        <v>1</v>
      </c>
      <c r="B21" s="117"/>
      <c r="C21" s="118">
        <v>42460</v>
      </c>
      <c r="D21" s="119"/>
      <c r="E21" s="119" t="s">
        <v>43</v>
      </c>
      <c r="F21" s="120">
        <v>1800000</v>
      </c>
      <c r="G21" s="120"/>
      <c r="H21" s="121"/>
      <c r="I21" s="121"/>
      <c r="J21" s="121"/>
      <c r="K21" s="121"/>
      <c r="L21" s="121"/>
    </row>
    <row r="22" spans="1:12" s="115" customFormat="1" ht="25.5" customHeight="1" x14ac:dyDescent="0.25">
      <c r="A22" s="108"/>
      <c r="B22" s="117"/>
      <c r="C22" s="118">
        <v>42460</v>
      </c>
      <c r="D22" s="119"/>
      <c r="E22" s="123" t="s">
        <v>44</v>
      </c>
      <c r="F22" s="120">
        <v>26500000</v>
      </c>
      <c r="G22" s="120"/>
      <c r="H22" s="124"/>
      <c r="I22" s="124"/>
      <c r="J22" s="124"/>
      <c r="K22" s="124"/>
      <c r="L22" s="124"/>
    </row>
    <row r="23" spans="1:12" s="115" customFormat="1" ht="25.5" customHeight="1" x14ac:dyDescent="0.25">
      <c r="A23" s="108"/>
      <c r="B23" s="109"/>
      <c r="C23" s="125">
        <v>42490</v>
      </c>
      <c r="D23" s="126"/>
      <c r="E23" s="126" t="s">
        <v>46</v>
      </c>
      <c r="F23" s="127">
        <v>6127273</v>
      </c>
      <c r="G23" s="127"/>
      <c r="H23" s="124"/>
      <c r="I23" s="124"/>
      <c r="J23" s="124"/>
      <c r="K23" s="124"/>
      <c r="L23" s="124"/>
    </row>
    <row r="24" spans="1:12" s="122" customFormat="1" ht="25.5" customHeight="1" x14ac:dyDescent="0.25">
      <c r="A24" s="116"/>
      <c r="B24" s="117"/>
      <c r="C24" s="118">
        <v>42490</v>
      </c>
      <c r="D24" s="119"/>
      <c r="E24" s="119" t="s">
        <v>47</v>
      </c>
      <c r="F24" s="120">
        <v>6363636</v>
      </c>
      <c r="G24" s="120"/>
      <c r="H24" s="121"/>
      <c r="I24" s="121"/>
      <c r="J24" s="121"/>
      <c r="K24" s="121"/>
      <c r="L24" s="121"/>
    </row>
    <row r="25" spans="1:12" s="122" customFormat="1" ht="25.5" customHeight="1" x14ac:dyDescent="0.25">
      <c r="A25" s="116"/>
      <c r="B25" s="117"/>
      <c r="C25" s="118">
        <v>42490</v>
      </c>
      <c r="D25" s="119"/>
      <c r="E25" s="119" t="s">
        <v>48</v>
      </c>
      <c r="F25" s="120">
        <v>6636364</v>
      </c>
      <c r="G25" s="120"/>
      <c r="H25" s="121"/>
      <c r="I25" s="121"/>
      <c r="J25" s="121"/>
      <c r="K25" s="121"/>
      <c r="L25" s="121"/>
    </row>
    <row r="26" spans="1:12" s="122" customFormat="1" ht="37.5" x14ac:dyDescent="0.25">
      <c r="A26" s="116"/>
      <c r="B26" s="117"/>
      <c r="C26" s="118">
        <v>42490</v>
      </c>
      <c r="D26" s="119"/>
      <c r="E26" s="123" t="s">
        <v>49</v>
      </c>
      <c r="F26" s="120">
        <v>18600000</v>
      </c>
      <c r="G26" s="120"/>
      <c r="H26" s="121"/>
      <c r="I26" s="121"/>
      <c r="J26" s="121"/>
      <c r="K26" s="121"/>
      <c r="L26" s="121"/>
    </row>
    <row r="27" spans="1:12" ht="31.5" customHeight="1" x14ac:dyDescent="0.2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</row>
  </sheetData>
  <mergeCells count="4">
    <mergeCell ref="D4:L4"/>
    <mergeCell ref="D5:L5"/>
    <mergeCell ref="C8:D8"/>
    <mergeCell ref="C13:D13"/>
  </mergeCells>
  <pageMargins left="0.5" right="0.25" top="0.5" bottom="0.5" header="0.5" footer="0.5"/>
  <pageSetup scale="7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6" zoomScaleSheetLayoutView="85" workbookViewId="0">
      <selection activeCell="G11" sqref="G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100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29" customFormat="1" ht="25.5" customHeight="1" x14ac:dyDescent="0.25">
      <c r="A13" s="28"/>
      <c r="B13" s="34" t="s">
        <v>30</v>
      </c>
      <c r="C13" s="453" t="s">
        <v>31</v>
      </c>
      <c r="D13" s="454"/>
      <c r="E13" s="35"/>
      <c r="F13" s="36"/>
      <c r="G13" s="37"/>
      <c r="H13" s="37"/>
      <c r="I13" s="37"/>
      <c r="J13" s="37"/>
      <c r="K13" s="37"/>
      <c r="L13" s="28"/>
      <c r="M13" s="28"/>
    </row>
    <row r="14" spans="1:13" s="16" customFormat="1" ht="25.5" customHeight="1" x14ac:dyDescent="0.25">
      <c r="A14" s="19">
        <v>1</v>
      </c>
      <c r="B14" s="53" t="s">
        <v>17</v>
      </c>
      <c r="C14" s="21">
        <v>42400</v>
      </c>
      <c r="D14" s="22"/>
      <c r="E14" s="22" t="s">
        <v>36</v>
      </c>
      <c r="F14" s="23">
        <v>6850000</v>
      </c>
      <c r="G14" s="57"/>
      <c r="H14" s="57"/>
      <c r="I14" s="57"/>
      <c r="J14" s="57"/>
      <c r="K14" s="57"/>
    </row>
    <row r="15" spans="1:13" s="6" customFormat="1" ht="25.5" customHeight="1" x14ac:dyDescent="0.25">
      <c r="A15" s="18">
        <v>1</v>
      </c>
      <c r="B15" s="27"/>
      <c r="C15" s="49">
        <v>42460</v>
      </c>
      <c r="D15" s="50"/>
      <c r="E15" s="50" t="s">
        <v>37</v>
      </c>
      <c r="F15" s="51">
        <v>6636363</v>
      </c>
      <c r="G15" s="14"/>
      <c r="H15" s="14"/>
      <c r="I15" s="14"/>
      <c r="J15" s="14"/>
      <c r="K15" s="14"/>
    </row>
    <row r="16" spans="1:13" s="6" customFormat="1" ht="25.5" customHeight="1" x14ac:dyDescent="0.25">
      <c r="A16" s="18">
        <v>1</v>
      </c>
      <c r="B16" s="27"/>
      <c r="C16" s="49">
        <v>42460</v>
      </c>
      <c r="D16" s="50"/>
      <c r="E16" s="50" t="s">
        <v>38</v>
      </c>
      <c r="F16" s="51">
        <v>5550000</v>
      </c>
      <c r="G16" s="14"/>
      <c r="H16" s="14"/>
      <c r="I16" s="14"/>
      <c r="J16" s="14"/>
      <c r="K16" s="14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39</v>
      </c>
      <c r="F17" s="51">
        <v>950000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40</v>
      </c>
      <c r="F18" s="51">
        <v>3400000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41</v>
      </c>
      <c r="F19" s="51">
        <v>8550000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42</v>
      </c>
      <c r="F20" s="51">
        <v>200000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43</v>
      </c>
      <c r="F21" s="51">
        <v>1800000</v>
      </c>
      <c r="G21" s="14"/>
      <c r="H21" s="14"/>
      <c r="I21" s="14"/>
      <c r="J21" s="14"/>
      <c r="K21" s="14"/>
    </row>
    <row r="22" spans="1:11" s="16" customFormat="1" ht="25.5" customHeight="1" x14ac:dyDescent="0.25">
      <c r="A22" s="19"/>
      <c r="B22" s="27"/>
      <c r="C22" s="49">
        <v>42460</v>
      </c>
      <c r="D22" s="50"/>
      <c r="E22" s="52" t="s">
        <v>44</v>
      </c>
      <c r="F22" s="51">
        <v>26500000</v>
      </c>
      <c r="G22" s="24"/>
      <c r="H22" s="24"/>
      <c r="I22" s="24"/>
      <c r="J22" s="24"/>
      <c r="K22" s="24"/>
    </row>
    <row r="23" spans="1:11" s="16" customFormat="1" ht="25.5" customHeight="1" x14ac:dyDescent="0.25">
      <c r="A23" s="19"/>
      <c r="B23" s="53"/>
      <c r="C23" s="54">
        <v>42490</v>
      </c>
      <c r="D23" s="55"/>
      <c r="E23" s="55" t="s">
        <v>46</v>
      </c>
      <c r="F23" s="56">
        <v>6127273</v>
      </c>
      <c r="G23" s="24"/>
      <c r="H23" s="24"/>
      <c r="I23" s="24"/>
      <c r="J23" s="24"/>
      <c r="K23" s="24"/>
    </row>
    <row r="24" spans="1:11" s="6" customFormat="1" ht="25.5" customHeight="1" x14ac:dyDescent="0.25">
      <c r="A24" s="18"/>
      <c r="B24" s="27"/>
      <c r="C24" s="49">
        <v>42490</v>
      </c>
      <c r="D24" s="50"/>
      <c r="E24" s="50" t="s">
        <v>47</v>
      </c>
      <c r="F24" s="51">
        <v>6363636</v>
      </c>
      <c r="G24" s="14"/>
      <c r="H24" s="14"/>
      <c r="I24" s="14"/>
      <c r="J24" s="14"/>
      <c r="K24" s="14"/>
    </row>
    <row r="25" spans="1:11" s="6" customFormat="1" ht="25.5" customHeight="1" x14ac:dyDescent="0.25">
      <c r="A25" s="18"/>
      <c r="B25" s="27"/>
      <c r="C25" s="49">
        <v>42490</v>
      </c>
      <c r="D25" s="50"/>
      <c r="E25" s="50" t="s">
        <v>48</v>
      </c>
      <c r="F25" s="51">
        <v>6636364</v>
      </c>
      <c r="G25" s="14"/>
      <c r="H25" s="14"/>
      <c r="I25" s="14"/>
      <c r="J25" s="14"/>
      <c r="K25" s="1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49</v>
      </c>
      <c r="F26" s="51">
        <v>18600000</v>
      </c>
      <c r="G26" s="14"/>
      <c r="H26" s="14"/>
      <c r="I26" s="14"/>
      <c r="J26" s="14"/>
      <c r="K26" s="14"/>
    </row>
    <row r="27" spans="1:11" s="16" customFormat="1" ht="25.5" customHeight="1" x14ac:dyDescent="0.25">
      <c r="A27" s="19"/>
      <c r="B27" s="53"/>
      <c r="C27" s="54">
        <v>42521</v>
      </c>
      <c r="D27" s="55"/>
      <c r="E27" s="55" t="s">
        <v>16</v>
      </c>
      <c r="F27" s="56">
        <v>33187270</v>
      </c>
      <c r="G27" s="24"/>
      <c r="H27" s="24"/>
      <c r="I27" s="24"/>
      <c r="J27" s="24"/>
      <c r="K27" s="24"/>
    </row>
    <row r="28" spans="1:11" ht="31.5" customHeight="1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</row>
  </sheetData>
  <mergeCells count="4">
    <mergeCell ref="D4:K4"/>
    <mergeCell ref="D5:K5"/>
    <mergeCell ref="C8:D8"/>
    <mergeCell ref="C13:D13"/>
  </mergeCells>
  <pageMargins left="0.5" right="0.25" top="0.5" bottom="0.5" header="0.5" footer="0.5"/>
  <pageSetup scale="7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"/>
  <sheetViews>
    <sheetView topLeftCell="B38" zoomScaleSheetLayoutView="85" workbookViewId="0">
      <selection activeCell="F11" sqref="F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6.42578125" style="1" bestFit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99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62"/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29" customFormat="1" ht="25.5" customHeight="1" x14ac:dyDescent="0.25">
      <c r="A14" s="28"/>
      <c r="B14" s="34" t="s">
        <v>30</v>
      </c>
      <c r="C14" s="453" t="s">
        <v>31</v>
      </c>
      <c r="D14" s="454"/>
      <c r="E14" s="35"/>
      <c r="F14" s="36"/>
      <c r="G14" s="37"/>
      <c r="H14" s="37"/>
      <c r="I14" s="37"/>
      <c r="J14" s="37"/>
      <c r="K14" s="37"/>
      <c r="L14" s="28"/>
      <c r="M14" s="28"/>
    </row>
    <row r="15" spans="1:13" s="16" customFormat="1" ht="25.5" customHeight="1" x14ac:dyDescent="0.25">
      <c r="A15" s="19">
        <v>1</v>
      </c>
      <c r="B15" s="53" t="s">
        <v>17</v>
      </c>
      <c r="C15" s="21">
        <v>42400</v>
      </c>
      <c r="D15" s="22"/>
      <c r="E15" s="22" t="s">
        <v>36</v>
      </c>
      <c r="F15" s="23">
        <v>6850000</v>
      </c>
      <c r="G15" s="57"/>
      <c r="H15" s="57"/>
      <c r="I15" s="57"/>
      <c r="J15" s="57"/>
      <c r="K15" s="57"/>
    </row>
    <row r="16" spans="1:13" s="6" customFormat="1" ht="25.5" customHeight="1" x14ac:dyDescent="0.25">
      <c r="A16" s="18">
        <v>1</v>
      </c>
      <c r="B16" s="27"/>
      <c r="C16" s="49">
        <v>42460</v>
      </c>
      <c r="D16" s="50"/>
      <c r="E16" s="50" t="s">
        <v>37</v>
      </c>
      <c r="F16" s="51">
        <v>6636363</v>
      </c>
      <c r="G16" s="14"/>
      <c r="H16" s="14"/>
      <c r="I16" s="14"/>
      <c r="J16" s="14"/>
      <c r="K16" s="14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38</v>
      </c>
      <c r="F17" s="51">
        <v>5550000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39</v>
      </c>
      <c r="F18" s="51">
        <v>950000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40</v>
      </c>
      <c r="F19" s="51">
        <v>3400000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41</v>
      </c>
      <c r="F20" s="51">
        <v>8550000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42</v>
      </c>
      <c r="F21" s="51">
        <v>200000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43</v>
      </c>
      <c r="F22" s="51">
        <v>1800000</v>
      </c>
      <c r="G22" s="14"/>
      <c r="H22" s="14"/>
      <c r="I22" s="14"/>
      <c r="J22" s="14"/>
      <c r="K22" s="14"/>
    </row>
    <row r="23" spans="1:11" s="16" customFormat="1" ht="25.5" customHeight="1" x14ac:dyDescent="0.25">
      <c r="A23" s="19"/>
      <c r="B23" s="27"/>
      <c r="C23" s="49">
        <v>42460</v>
      </c>
      <c r="D23" s="50"/>
      <c r="E23" s="52" t="s">
        <v>44</v>
      </c>
      <c r="F23" s="51">
        <v>26500000</v>
      </c>
      <c r="G23" s="24"/>
      <c r="H23" s="24"/>
      <c r="I23" s="24"/>
      <c r="J23" s="24"/>
      <c r="K23" s="24"/>
    </row>
    <row r="24" spans="1:11" s="16" customFormat="1" ht="25.5" customHeight="1" x14ac:dyDescent="0.25">
      <c r="A24" s="19"/>
      <c r="B24" s="53"/>
      <c r="C24" s="54">
        <v>42490</v>
      </c>
      <c r="D24" s="55"/>
      <c r="E24" s="55" t="s">
        <v>46</v>
      </c>
      <c r="F24" s="56">
        <v>6127273</v>
      </c>
      <c r="G24" s="24"/>
      <c r="H24" s="24"/>
      <c r="I24" s="24"/>
      <c r="J24" s="24"/>
      <c r="K24" s="24"/>
    </row>
    <row r="25" spans="1:11" s="6" customFormat="1" ht="25.5" customHeight="1" x14ac:dyDescent="0.25">
      <c r="A25" s="18"/>
      <c r="B25" s="27"/>
      <c r="C25" s="49">
        <v>42490</v>
      </c>
      <c r="D25" s="50"/>
      <c r="E25" s="50" t="s">
        <v>47</v>
      </c>
      <c r="F25" s="51">
        <v>6363636</v>
      </c>
      <c r="G25" s="14"/>
      <c r="H25" s="14"/>
      <c r="I25" s="14"/>
      <c r="J25" s="14"/>
      <c r="K25" s="1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48</v>
      </c>
      <c r="F26" s="51">
        <v>6636364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49</v>
      </c>
      <c r="F27" s="51">
        <v>18600000</v>
      </c>
      <c r="G27" s="14"/>
      <c r="H27" s="14"/>
      <c r="I27" s="14"/>
      <c r="J27" s="14"/>
      <c r="K27" s="14"/>
    </row>
    <row r="28" spans="1:11" s="16" customFormat="1" ht="25.5" customHeight="1" x14ac:dyDescent="0.25">
      <c r="A28" s="19"/>
      <c r="B28" s="53"/>
      <c r="C28" s="54">
        <v>42521</v>
      </c>
      <c r="D28" s="55"/>
      <c r="E28" s="55" t="s">
        <v>16</v>
      </c>
      <c r="F28" s="56">
        <v>33187270</v>
      </c>
      <c r="G28" s="24"/>
      <c r="H28" s="24"/>
      <c r="I28" s="24"/>
      <c r="J28" s="24"/>
      <c r="K28" s="24"/>
    </row>
    <row r="29" spans="1:11" s="16" customFormat="1" ht="25.5" customHeight="1" x14ac:dyDescent="0.25">
      <c r="A29" s="19"/>
      <c r="B29" s="53"/>
      <c r="C29" s="54">
        <v>42551</v>
      </c>
      <c r="D29" s="55"/>
      <c r="E29" s="55" t="s">
        <v>51</v>
      </c>
      <c r="F29" s="56">
        <v>1620000</v>
      </c>
      <c r="G29" s="24"/>
      <c r="H29" s="24"/>
      <c r="I29" s="24"/>
      <c r="J29" s="24"/>
      <c r="K29" s="24"/>
    </row>
    <row r="30" spans="1:11" s="6" customFormat="1" ht="25.5" customHeight="1" x14ac:dyDescent="0.25">
      <c r="A30" s="18"/>
      <c r="B30" s="27"/>
      <c r="C30" s="49">
        <v>42551</v>
      </c>
      <c r="D30" s="50"/>
      <c r="E30" s="50" t="s">
        <v>52</v>
      </c>
      <c r="F30" s="51">
        <v>1400000</v>
      </c>
      <c r="G30" s="14"/>
      <c r="H30" s="14"/>
      <c r="I30" s="14"/>
      <c r="J30" s="14"/>
      <c r="K30" s="1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53</v>
      </c>
      <c r="F31" s="51">
        <v>15500000</v>
      </c>
      <c r="G31" s="14"/>
      <c r="H31" s="14"/>
      <c r="I31" s="14"/>
      <c r="J31" s="14"/>
      <c r="K31" s="14"/>
    </row>
    <row r="32" spans="1:11" s="16" customFormat="1" ht="25.5" customHeight="1" x14ac:dyDescent="0.25">
      <c r="A32" s="19"/>
      <c r="B32" s="27"/>
      <c r="C32" s="49">
        <v>42551</v>
      </c>
      <c r="D32" s="50"/>
      <c r="E32" s="50" t="s">
        <v>54</v>
      </c>
      <c r="F32" s="51">
        <v>2200000</v>
      </c>
      <c r="G32" s="24"/>
      <c r="H32" s="24"/>
      <c r="I32" s="24"/>
      <c r="J32" s="24"/>
      <c r="K32" s="24"/>
    </row>
    <row r="33" spans="1:11" s="6" customFormat="1" ht="25.5" customHeight="1" x14ac:dyDescent="0.25">
      <c r="A33" s="18"/>
      <c r="B33" s="27"/>
      <c r="C33" s="49">
        <v>42551</v>
      </c>
      <c r="D33" s="50"/>
      <c r="E33" s="50" t="s">
        <v>55</v>
      </c>
      <c r="F33" s="51">
        <v>1980000</v>
      </c>
      <c r="G33" s="14"/>
      <c r="H33" s="14"/>
      <c r="I33" s="14"/>
      <c r="J33" s="14"/>
      <c r="K33" s="1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56</v>
      </c>
      <c r="F34" s="51">
        <v>9900000</v>
      </c>
      <c r="G34" s="14"/>
      <c r="H34" s="14"/>
      <c r="I34" s="14"/>
      <c r="J34" s="14"/>
      <c r="K34" s="14"/>
    </row>
    <row r="35" spans="1:11" s="16" customFormat="1" ht="25.5" customHeight="1" x14ac:dyDescent="0.25">
      <c r="A35" s="19"/>
      <c r="B35" s="27"/>
      <c r="C35" s="49">
        <v>42551</v>
      </c>
      <c r="D35" s="50"/>
      <c r="E35" s="50" t="s">
        <v>57</v>
      </c>
      <c r="F35" s="51">
        <v>6500000</v>
      </c>
      <c r="G35" s="24"/>
      <c r="H35" s="24"/>
      <c r="I35" s="24"/>
      <c r="J35" s="24"/>
      <c r="K35" s="24"/>
    </row>
    <row r="36" spans="1:11" s="6" customFormat="1" ht="25.5" customHeight="1" x14ac:dyDescent="0.25">
      <c r="A36" s="18"/>
      <c r="B36" s="27"/>
      <c r="C36" s="49">
        <v>42551</v>
      </c>
      <c r="D36" s="50"/>
      <c r="E36" s="50" t="s">
        <v>58</v>
      </c>
      <c r="F36" s="51">
        <v>4000000</v>
      </c>
      <c r="G36" s="14"/>
      <c r="H36" s="14"/>
      <c r="I36" s="14"/>
      <c r="J36" s="14"/>
      <c r="K36" s="1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59</v>
      </c>
      <c r="F37" s="51">
        <v>8200000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60</v>
      </c>
      <c r="F38" s="51">
        <v>14800000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61</v>
      </c>
      <c r="F39" s="51">
        <v>8000000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62</v>
      </c>
      <c r="F40" s="51">
        <v>7600000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63</v>
      </c>
      <c r="F41" s="51">
        <v>4400000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64</v>
      </c>
      <c r="F42" s="51">
        <v>3960000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65</v>
      </c>
      <c r="F43" s="51">
        <v>1000000</v>
      </c>
      <c r="G43" s="14"/>
      <c r="H43" s="14"/>
      <c r="I43" s="14"/>
      <c r="J43" s="14"/>
      <c r="K43" s="14"/>
    </row>
    <row r="44" spans="1:11" s="16" customFormat="1" ht="25.5" customHeight="1" x14ac:dyDescent="0.25">
      <c r="A44" s="19"/>
      <c r="B44" s="27"/>
      <c r="C44" s="49">
        <v>42551</v>
      </c>
      <c r="D44" s="50"/>
      <c r="E44" s="50" t="s">
        <v>66</v>
      </c>
      <c r="F44" s="51">
        <v>18800000</v>
      </c>
      <c r="G44" s="24"/>
      <c r="H44" s="24"/>
      <c r="I44" s="24"/>
      <c r="J44" s="24"/>
      <c r="K44" s="24"/>
    </row>
    <row r="45" spans="1:11" s="6" customFormat="1" ht="25.5" customHeight="1" x14ac:dyDescent="0.25">
      <c r="A45" s="18"/>
      <c r="B45" s="27"/>
      <c r="C45" s="49">
        <v>42551</v>
      </c>
      <c r="D45" s="50"/>
      <c r="E45" s="50" t="s">
        <v>67</v>
      </c>
      <c r="F45" s="51">
        <v>23600000</v>
      </c>
      <c r="G45" s="14"/>
      <c r="H45" s="14"/>
      <c r="I45" s="14"/>
      <c r="J45" s="14"/>
      <c r="K45" s="1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68</v>
      </c>
      <c r="F46" s="51">
        <v>900000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58"/>
      <c r="C47" s="49">
        <v>42551</v>
      </c>
      <c r="D47" s="50"/>
      <c r="E47" s="50" t="s">
        <v>69</v>
      </c>
      <c r="F47" s="51">
        <v>4800000</v>
      </c>
      <c r="G47" s="59"/>
      <c r="H47" s="59"/>
      <c r="I47" s="59"/>
      <c r="J47" s="59"/>
      <c r="K47" s="59"/>
    </row>
    <row r="48" spans="1:11" ht="31.5" customHeight="1" x14ac:dyDescent="0.25">
      <c r="B48" s="60"/>
      <c r="C48" s="60"/>
      <c r="D48" s="60"/>
      <c r="E48" s="60"/>
      <c r="F48" s="60"/>
      <c r="G48" s="60"/>
      <c r="H48" s="60"/>
      <c r="I48" s="60"/>
      <c r="J48" s="60"/>
      <c r="K48" s="60"/>
    </row>
  </sheetData>
  <mergeCells count="4">
    <mergeCell ref="D4:K4"/>
    <mergeCell ref="D5:K5"/>
    <mergeCell ref="C8:D8"/>
    <mergeCell ref="C14:D14"/>
  </mergeCells>
  <pageMargins left="0.5" right="0.25" top="0.5" bottom="0.5" header="0.5" footer="0.5"/>
  <pageSetup scale="75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"/>
  <sheetViews>
    <sheetView topLeftCell="B37" zoomScaleSheetLayoutView="85" workbookViewId="0">
      <selection activeCell="F11" sqref="F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7.1406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98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53" t="s">
        <v>31</v>
      </c>
      <c r="D15" s="454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2:11" ht="31.5" customHeight="1" x14ac:dyDescent="0.25">
      <c r="B49" s="15"/>
      <c r="C49" s="15"/>
      <c r="D49" s="15"/>
      <c r="E49" s="15"/>
      <c r="F49" s="15"/>
      <c r="G49" s="15"/>
      <c r="H49" s="15"/>
      <c r="I49" s="15"/>
      <c r="J49" s="15"/>
      <c r="K49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opLeftCell="B39" zoomScaleSheetLayoutView="85" workbookViewId="0">
      <selection activeCell="B49" sqref="A49:XFD50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97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53" t="s">
        <v>31</v>
      </c>
      <c r="D15" s="454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ht="31.5" customHeigh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topLeftCell="B58" zoomScaleSheetLayoutView="85" workbookViewId="0">
      <selection activeCell="B51" sqref="A51:XFD63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96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53" t="s">
        <v>31</v>
      </c>
      <c r="D15" s="454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s="16" customFormat="1" ht="25.5" customHeight="1" x14ac:dyDescent="0.25">
      <c r="A51" s="19"/>
      <c r="B51" s="53"/>
      <c r="C51" s="54">
        <v>42643</v>
      </c>
      <c r="D51" s="55"/>
      <c r="E51" s="55" t="s">
        <v>71</v>
      </c>
      <c r="F51" s="56">
        <v>10772727</v>
      </c>
      <c r="G51" s="24"/>
      <c r="H51" s="24"/>
      <c r="I51" s="24"/>
      <c r="J51" s="24"/>
      <c r="K51" s="24"/>
    </row>
    <row r="52" spans="1:11" s="6" customFormat="1" ht="25.5" customHeight="1" x14ac:dyDescent="0.25">
      <c r="A52" s="18"/>
      <c r="B52" s="27"/>
      <c r="C52" s="49">
        <v>42643</v>
      </c>
      <c r="D52" s="50"/>
      <c r="E52" s="50" t="s">
        <v>72</v>
      </c>
      <c r="F52" s="51">
        <v>1090909</v>
      </c>
      <c r="G52" s="14"/>
      <c r="H52" s="14"/>
      <c r="I52" s="14"/>
      <c r="J52" s="14"/>
      <c r="K52" s="14"/>
    </row>
    <row r="53" spans="1:11" s="6" customFormat="1" ht="25.5" customHeight="1" x14ac:dyDescent="0.25">
      <c r="A53" s="18"/>
      <c r="B53" s="27"/>
      <c r="C53" s="49">
        <v>42643</v>
      </c>
      <c r="D53" s="50"/>
      <c r="E53" s="50" t="s">
        <v>73</v>
      </c>
      <c r="F53" s="51">
        <v>1181818</v>
      </c>
      <c r="G53" s="14"/>
      <c r="H53" s="14"/>
      <c r="I53" s="14"/>
      <c r="J53" s="14"/>
      <c r="K53" s="14"/>
    </row>
    <row r="54" spans="1:11" s="6" customFormat="1" ht="25.5" customHeight="1" x14ac:dyDescent="0.25">
      <c r="A54" s="18"/>
      <c r="B54" s="27"/>
      <c r="C54" s="49">
        <v>42643</v>
      </c>
      <c r="D54" s="50"/>
      <c r="E54" s="50" t="s">
        <v>74</v>
      </c>
      <c r="F54" s="51">
        <v>681818</v>
      </c>
      <c r="G54" s="14"/>
      <c r="H54" s="14"/>
      <c r="I54" s="14"/>
      <c r="J54" s="14"/>
      <c r="K54" s="14"/>
    </row>
    <row r="55" spans="1:11" s="16" customFormat="1" ht="25.5" customHeight="1" x14ac:dyDescent="0.25">
      <c r="A55" s="19"/>
      <c r="B55" s="27"/>
      <c r="C55" s="49">
        <v>42643</v>
      </c>
      <c r="D55" s="50"/>
      <c r="E55" s="50" t="s">
        <v>75</v>
      </c>
      <c r="F55" s="51">
        <v>6600000</v>
      </c>
      <c r="G55" s="22"/>
      <c r="H55" s="24"/>
      <c r="I55" s="24"/>
      <c r="J55" s="24"/>
      <c r="K55" s="24"/>
    </row>
    <row r="56" spans="1:11" s="6" customFormat="1" ht="25.5" customHeight="1" x14ac:dyDescent="0.25">
      <c r="A56" s="18"/>
      <c r="B56" s="27"/>
      <c r="C56" s="49">
        <v>42643</v>
      </c>
      <c r="D56" s="50"/>
      <c r="E56" s="50" t="s">
        <v>76</v>
      </c>
      <c r="F56" s="51">
        <v>780000</v>
      </c>
      <c r="G56" s="12"/>
      <c r="H56" s="14"/>
      <c r="I56" s="14"/>
      <c r="J56" s="14"/>
      <c r="K56" s="14"/>
    </row>
    <row r="57" spans="1:11" s="6" customFormat="1" ht="25.5" customHeight="1" x14ac:dyDescent="0.25">
      <c r="A57" s="18"/>
      <c r="B57" s="27"/>
      <c r="C57" s="49">
        <v>42643</v>
      </c>
      <c r="D57" s="50"/>
      <c r="E57" s="50" t="s">
        <v>77</v>
      </c>
      <c r="F57" s="51">
        <v>1200000</v>
      </c>
      <c r="G57" s="12"/>
      <c r="H57" s="14"/>
      <c r="I57" s="14"/>
      <c r="J57" s="14"/>
      <c r="K57" s="14"/>
    </row>
    <row r="58" spans="1:11" s="16" customFormat="1" ht="25.5" customHeight="1" x14ac:dyDescent="0.25">
      <c r="A58" s="19"/>
      <c r="B58" s="27"/>
      <c r="C58" s="49">
        <v>42643</v>
      </c>
      <c r="D58" s="50"/>
      <c r="E58" s="50" t="s">
        <v>78</v>
      </c>
      <c r="F58" s="51">
        <v>1700000</v>
      </c>
      <c r="G58" s="24"/>
      <c r="H58" s="24"/>
      <c r="I58" s="24"/>
      <c r="J58" s="24"/>
      <c r="K58" s="24"/>
    </row>
    <row r="59" spans="1:11" s="6" customFormat="1" ht="25.5" customHeight="1" x14ac:dyDescent="0.25">
      <c r="A59" s="18"/>
      <c r="B59" s="27"/>
      <c r="C59" s="49">
        <v>42643</v>
      </c>
      <c r="D59" s="50"/>
      <c r="E59" s="50" t="s">
        <v>79</v>
      </c>
      <c r="F59" s="51">
        <v>900000</v>
      </c>
      <c r="G59" s="14"/>
      <c r="H59" s="14"/>
      <c r="I59" s="14"/>
      <c r="J59" s="14"/>
      <c r="K59" s="14"/>
    </row>
    <row r="60" spans="1:11" s="6" customFormat="1" ht="25.5" customHeight="1" x14ac:dyDescent="0.25">
      <c r="A60" s="18"/>
      <c r="B60" s="27"/>
      <c r="C60" s="49">
        <v>42643</v>
      </c>
      <c r="D60" s="50"/>
      <c r="E60" s="50" t="s">
        <v>80</v>
      </c>
      <c r="F60" s="51">
        <v>1500000</v>
      </c>
      <c r="G60" s="14"/>
      <c r="H60" s="14"/>
      <c r="I60" s="14"/>
      <c r="J60" s="14"/>
      <c r="K60" s="14"/>
    </row>
    <row r="61" spans="1:11" s="6" customFormat="1" ht="25.5" customHeight="1" x14ac:dyDescent="0.25">
      <c r="A61" s="18"/>
      <c r="B61" s="27"/>
      <c r="C61" s="49">
        <v>42643</v>
      </c>
      <c r="D61" s="50"/>
      <c r="E61" s="50" t="s">
        <v>81</v>
      </c>
      <c r="F61" s="51">
        <v>1445455</v>
      </c>
      <c r="G61" s="14"/>
      <c r="H61" s="14"/>
      <c r="I61" s="14"/>
      <c r="J61" s="14"/>
      <c r="K61" s="14"/>
    </row>
    <row r="62" spans="1:11" s="17" customFormat="1" ht="25.5" customHeight="1" x14ac:dyDescent="0.25">
      <c r="A62" s="20"/>
      <c r="B62" s="27"/>
      <c r="C62" s="49">
        <v>42643</v>
      </c>
      <c r="D62" s="50"/>
      <c r="E62" s="50" t="s">
        <v>82</v>
      </c>
      <c r="F62" s="51">
        <v>7118182</v>
      </c>
      <c r="G62" s="22"/>
      <c r="H62" s="25"/>
      <c r="I62" s="25"/>
      <c r="J62" s="25"/>
      <c r="K62" s="25"/>
    </row>
    <row r="63" spans="1:11" x14ac:dyDescent="0.25">
      <c r="B63" s="27"/>
      <c r="C63" s="49">
        <v>42643</v>
      </c>
      <c r="D63" s="50"/>
      <c r="E63" s="50" t="s">
        <v>83</v>
      </c>
      <c r="F63" s="51">
        <v>4954545</v>
      </c>
      <c r="G63" s="12"/>
      <c r="H63" s="26"/>
      <c r="I63" s="26"/>
      <c r="J63" s="26"/>
      <c r="K63" s="26"/>
    </row>
    <row r="64" spans="1:11" x14ac:dyDescent="0.25">
      <c r="B64" s="27"/>
      <c r="C64" s="11"/>
      <c r="D64" s="12"/>
      <c r="E64" s="12"/>
      <c r="F64" s="13"/>
      <c r="G64" s="26"/>
      <c r="H64" s="26"/>
      <c r="I64" s="26"/>
      <c r="J64" s="26"/>
      <c r="K64" s="26"/>
    </row>
    <row r="65" spans="2:11" ht="31.5" customHeigh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topLeftCell="B58" zoomScaleSheetLayoutView="85" workbookViewId="0">
      <selection activeCell="F24" sqref="F24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50" t="s">
        <v>0</v>
      </c>
      <c r="E4" s="450"/>
      <c r="F4" s="450"/>
      <c r="G4" s="450"/>
      <c r="H4" s="450"/>
      <c r="I4" s="450"/>
      <c r="J4" s="450"/>
      <c r="K4" s="450"/>
    </row>
    <row r="5" spans="1:13" ht="18.75" x14ac:dyDescent="0.25">
      <c r="B5" s="4"/>
      <c r="C5" s="4"/>
      <c r="D5" s="450" t="s">
        <v>95</v>
      </c>
      <c r="E5" s="450"/>
      <c r="F5" s="450"/>
      <c r="G5" s="450"/>
      <c r="H5" s="450"/>
      <c r="I5" s="450"/>
      <c r="J5" s="450"/>
      <c r="K5" s="450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51" t="s">
        <v>29</v>
      </c>
      <c r="D8" s="452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53" t="s">
        <v>31</v>
      </c>
      <c r="D15" s="454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s="16" customFormat="1" ht="25.5" customHeight="1" x14ac:dyDescent="0.25">
      <c r="A51" s="19"/>
      <c r="B51" s="53"/>
      <c r="C51" s="54">
        <v>42643</v>
      </c>
      <c r="D51" s="55"/>
      <c r="E51" s="55" t="s">
        <v>71</v>
      </c>
      <c r="F51" s="56">
        <v>10772727</v>
      </c>
      <c r="G51" s="24"/>
      <c r="H51" s="24"/>
      <c r="I51" s="24"/>
      <c r="J51" s="24"/>
      <c r="K51" s="24"/>
    </row>
    <row r="52" spans="1:11" s="6" customFormat="1" ht="25.5" customHeight="1" x14ac:dyDescent="0.25">
      <c r="A52" s="18"/>
      <c r="B52" s="27"/>
      <c r="C52" s="49">
        <v>42643</v>
      </c>
      <c r="D52" s="50"/>
      <c r="E52" s="50" t="s">
        <v>72</v>
      </c>
      <c r="F52" s="51">
        <v>1090909</v>
      </c>
      <c r="G52" s="14"/>
      <c r="H52" s="14"/>
      <c r="I52" s="14"/>
      <c r="J52" s="14"/>
      <c r="K52" s="14"/>
    </row>
    <row r="53" spans="1:11" s="6" customFormat="1" ht="25.5" customHeight="1" x14ac:dyDescent="0.25">
      <c r="A53" s="18"/>
      <c r="B53" s="27"/>
      <c r="C53" s="49">
        <v>42643</v>
      </c>
      <c r="D53" s="50"/>
      <c r="E53" s="50" t="s">
        <v>73</v>
      </c>
      <c r="F53" s="51">
        <v>1181818</v>
      </c>
      <c r="G53" s="14"/>
      <c r="H53" s="14"/>
      <c r="I53" s="14"/>
      <c r="J53" s="14"/>
      <c r="K53" s="14"/>
    </row>
    <row r="54" spans="1:11" s="6" customFormat="1" ht="25.5" customHeight="1" x14ac:dyDescent="0.25">
      <c r="A54" s="18"/>
      <c r="B54" s="27"/>
      <c r="C54" s="49">
        <v>42643</v>
      </c>
      <c r="D54" s="50"/>
      <c r="E54" s="50" t="s">
        <v>74</v>
      </c>
      <c r="F54" s="51">
        <v>681818</v>
      </c>
      <c r="G54" s="14"/>
      <c r="H54" s="14"/>
      <c r="I54" s="14"/>
      <c r="J54" s="14"/>
      <c r="K54" s="14"/>
    </row>
    <row r="55" spans="1:11" s="16" customFormat="1" ht="25.5" customHeight="1" x14ac:dyDescent="0.25">
      <c r="A55" s="19"/>
      <c r="B55" s="27"/>
      <c r="C55" s="49">
        <v>42643</v>
      </c>
      <c r="D55" s="50"/>
      <c r="E55" s="50" t="s">
        <v>75</v>
      </c>
      <c r="F55" s="51">
        <v>6600000</v>
      </c>
      <c r="G55" s="22"/>
      <c r="H55" s="24"/>
      <c r="I55" s="24"/>
      <c r="J55" s="24"/>
      <c r="K55" s="24"/>
    </row>
    <row r="56" spans="1:11" s="6" customFormat="1" ht="25.5" customHeight="1" x14ac:dyDescent="0.25">
      <c r="A56" s="18"/>
      <c r="B56" s="27"/>
      <c r="C56" s="49">
        <v>42643</v>
      </c>
      <c r="D56" s="50"/>
      <c r="E56" s="50" t="s">
        <v>76</v>
      </c>
      <c r="F56" s="51">
        <v>780000</v>
      </c>
      <c r="G56" s="12"/>
      <c r="H56" s="14"/>
      <c r="I56" s="14"/>
      <c r="J56" s="14"/>
      <c r="K56" s="14"/>
    </row>
    <row r="57" spans="1:11" s="6" customFormat="1" ht="25.5" customHeight="1" x14ac:dyDescent="0.25">
      <c r="A57" s="18"/>
      <c r="B57" s="27"/>
      <c r="C57" s="49">
        <v>42643</v>
      </c>
      <c r="D57" s="50"/>
      <c r="E57" s="50" t="s">
        <v>77</v>
      </c>
      <c r="F57" s="51">
        <v>1200000</v>
      </c>
      <c r="G57" s="12"/>
      <c r="H57" s="14"/>
      <c r="I57" s="14"/>
      <c r="J57" s="14"/>
      <c r="K57" s="14"/>
    </row>
    <row r="58" spans="1:11" s="16" customFormat="1" ht="25.5" customHeight="1" x14ac:dyDescent="0.25">
      <c r="A58" s="19"/>
      <c r="B58" s="27"/>
      <c r="C58" s="49">
        <v>42643</v>
      </c>
      <c r="D58" s="50"/>
      <c r="E58" s="50" t="s">
        <v>78</v>
      </c>
      <c r="F58" s="51">
        <v>1700000</v>
      </c>
      <c r="G58" s="24"/>
      <c r="H58" s="24"/>
      <c r="I58" s="24"/>
      <c r="J58" s="24"/>
      <c r="K58" s="24"/>
    </row>
    <row r="59" spans="1:11" s="6" customFormat="1" ht="25.5" customHeight="1" x14ac:dyDescent="0.25">
      <c r="A59" s="18"/>
      <c r="B59" s="27"/>
      <c r="C59" s="49">
        <v>42643</v>
      </c>
      <c r="D59" s="50"/>
      <c r="E59" s="50" t="s">
        <v>79</v>
      </c>
      <c r="F59" s="51">
        <v>900000</v>
      </c>
      <c r="G59" s="14"/>
      <c r="H59" s="14"/>
      <c r="I59" s="14"/>
      <c r="J59" s="14"/>
      <c r="K59" s="14"/>
    </row>
    <row r="60" spans="1:11" s="6" customFormat="1" ht="25.5" customHeight="1" x14ac:dyDescent="0.25">
      <c r="A60" s="18"/>
      <c r="B60" s="27"/>
      <c r="C60" s="49">
        <v>42643</v>
      </c>
      <c r="D60" s="50"/>
      <c r="E60" s="50" t="s">
        <v>80</v>
      </c>
      <c r="F60" s="51">
        <v>1500000</v>
      </c>
      <c r="G60" s="14"/>
      <c r="H60" s="14"/>
      <c r="I60" s="14"/>
      <c r="J60" s="14"/>
      <c r="K60" s="14"/>
    </row>
    <row r="61" spans="1:11" s="6" customFormat="1" ht="25.5" customHeight="1" x14ac:dyDescent="0.25">
      <c r="A61" s="18"/>
      <c r="B61" s="27"/>
      <c r="C61" s="49">
        <v>42643</v>
      </c>
      <c r="D61" s="50"/>
      <c r="E61" s="50" t="s">
        <v>81</v>
      </c>
      <c r="F61" s="51">
        <v>1445455</v>
      </c>
      <c r="G61" s="14"/>
      <c r="H61" s="14"/>
      <c r="I61" s="14"/>
      <c r="J61" s="14"/>
      <c r="K61" s="14"/>
    </row>
    <row r="62" spans="1:11" s="17" customFormat="1" ht="25.5" customHeight="1" x14ac:dyDescent="0.25">
      <c r="A62" s="20"/>
      <c r="B62" s="27"/>
      <c r="C62" s="49">
        <v>42643</v>
      </c>
      <c r="D62" s="50"/>
      <c r="E62" s="50" t="s">
        <v>82</v>
      </c>
      <c r="F62" s="51">
        <v>7118182</v>
      </c>
      <c r="G62" s="22"/>
      <c r="H62" s="25"/>
      <c r="I62" s="25"/>
      <c r="J62" s="25"/>
      <c r="K62" s="25"/>
    </row>
    <row r="63" spans="1:11" x14ac:dyDescent="0.25">
      <c r="B63" s="27"/>
      <c r="C63" s="49">
        <v>42643</v>
      </c>
      <c r="D63" s="50"/>
      <c r="E63" s="50" t="s">
        <v>83</v>
      </c>
      <c r="F63" s="51">
        <v>4954545</v>
      </c>
      <c r="G63" s="12"/>
      <c r="H63" s="26"/>
      <c r="I63" s="26"/>
      <c r="J63" s="26"/>
      <c r="K63" s="26"/>
    </row>
    <row r="64" spans="1:11" x14ac:dyDescent="0.25">
      <c r="B64" s="27"/>
      <c r="C64" s="11"/>
      <c r="D64" s="12"/>
      <c r="E64" s="12"/>
      <c r="F64" s="13"/>
      <c r="G64" s="26"/>
      <c r="H64" s="26"/>
      <c r="I64" s="26"/>
      <c r="J64" s="26"/>
      <c r="K64" s="26"/>
    </row>
    <row r="65" spans="2:11" ht="31.5" customHeigh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13</vt:i4>
      </vt:variant>
    </vt:vector>
  </HeadingPairs>
  <TitlesOfParts>
    <vt:vector size="38" baseType="lpstr">
      <vt:lpstr>PB CCDC T2.2016</vt:lpstr>
      <vt:lpstr>PB CCDC T3.2016</vt:lpstr>
      <vt:lpstr>PB CCDC T4.2016</vt:lpstr>
      <vt:lpstr>PB CCDC T5.2016 </vt:lpstr>
      <vt:lpstr>PB CCDC T6.2016</vt:lpstr>
      <vt:lpstr>PB CCDC T7.2016</vt:lpstr>
      <vt:lpstr>PB CCDC T8.2016 </vt:lpstr>
      <vt:lpstr>PB CCDC T9..2016 </vt:lpstr>
      <vt:lpstr>PB CCDC T10.2016 </vt:lpstr>
      <vt:lpstr>PB CCDC T12.16 (2)</vt:lpstr>
      <vt:lpstr>PB CCDC T11.2016</vt:lpstr>
      <vt:lpstr>PB CCDC T12.2016)</vt:lpstr>
      <vt:lpstr>PB CCDC T1.17</vt:lpstr>
      <vt:lpstr>PB CCDC T2.17 </vt:lpstr>
      <vt:lpstr>PB CCDC T3.17 </vt:lpstr>
      <vt:lpstr>PB CCDC T4.17</vt:lpstr>
      <vt:lpstr>PB CCDC T5.17</vt:lpstr>
      <vt:lpstr>PB CCDC T6.17  </vt:lpstr>
      <vt:lpstr>PB CCDC T7..17 </vt:lpstr>
      <vt:lpstr>PB CCDC T8.17</vt:lpstr>
      <vt:lpstr>PB CCDC T9.17</vt:lpstr>
      <vt:lpstr>PB CCDC T10.17 </vt:lpstr>
      <vt:lpstr>PB CCDC T11.17</vt:lpstr>
      <vt:lpstr>PB CCDC T12.17 </vt:lpstr>
      <vt:lpstr>PB CCDC T4.2018 da lam sẵn</vt:lpstr>
      <vt:lpstr>'PB CCDC T1.17'!Print_Area</vt:lpstr>
      <vt:lpstr>'PB CCDC T10.17 '!Print_Area</vt:lpstr>
      <vt:lpstr>'PB CCDC T11.17'!Print_Area</vt:lpstr>
      <vt:lpstr>'PB CCDC T12.17 '!Print_Area</vt:lpstr>
      <vt:lpstr>'PB CCDC T2.17 '!Print_Area</vt:lpstr>
      <vt:lpstr>'PB CCDC T3.17 '!Print_Area</vt:lpstr>
      <vt:lpstr>'PB CCDC T4.17'!Print_Area</vt:lpstr>
      <vt:lpstr>'PB CCDC T4.2018 da lam sẵn'!Print_Area</vt:lpstr>
      <vt:lpstr>'PB CCDC T5.17'!Print_Area</vt:lpstr>
      <vt:lpstr>'PB CCDC T6.17  '!Print_Area</vt:lpstr>
      <vt:lpstr>'PB CCDC T7..17 '!Print_Area</vt:lpstr>
      <vt:lpstr>'PB CCDC T8.17'!Print_Area</vt:lpstr>
      <vt:lpstr>'PB CCDC T9.17'!Print_Area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Bùi Thắng</cp:lastModifiedBy>
  <cp:lastPrinted>2018-04-06T06:57:21Z</cp:lastPrinted>
  <dcterms:created xsi:type="dcterms:W3CDTF">2017-02-20T08:46:41Z</dcterms:created>
  <dcterms:modified xsi:type="dcterms:W3CDTF">2018-05-23T04:15:32Z</dcterms:modified>
</cp:coreProperties>
</file>