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put\Downloads\"/>
    </mc:Choice>
  </mc:AlternateContent>
  <bookViews>
    <workbookView xWindow="0" yWindow="0" windowWidth="20490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1" l="1"/>
  <c r="O18" i="1"/>
  <c r="C19" i="1"/>
  <c r="C18" i="1"/>
  <c r="F69" i="1" l="1"/>
  <c r="F68" i="1"/>
  <c r="F67" i="1"/>
  <c r="F31" i="1"/>
  <c r="F30" i="1"/>
  <c r="F29" i="1"/>
  <c r="F46" i="1"/>
  <c r="D65" i="1"/>
  <c r="D66" i="1"/>
  <c r="D74" i="1"/>
  <c r="D75" i="1"/>
  <c r="E73" i="1" l="1"/>
  <c r="C24" i="1" l="1"/>
  <c r="H50" i="1" l="1"/>
  <c r="J50" i="1"/>
  <c r="L50" i="1"/>
  <c r="M50" i="1"/>
  <c r="O50" i="1"/>
  <c r="P50" i="1"/>
  <c r="R50" i="1"/>
  <c r="T50" i="1"/>
  <c r="U50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V76" i="1" l="1"/>
  <c r="U76" i="1"/>
  <c r="U82" i="1" s="1"/>
  <c r="T76" i="1"/>
  <c r="T82" i="1" s="1"/>
  <c r="R76" i="1"/>
  <c r="R82" i="1" s="1"/>
  <c r="S69" i="1"/>
  <c r="S68" i="1"/>
  <c r="S67" i="1"/>
  <c r="V62" i="1"/>
  <c r="V81" i="1" s="1"/>
  <c r="U62" i="1"/>
  <c r="U81" i="1" s="1"/>
  <c r="S62" i="1"/>
  <c r="S81" i="1" s="1"/>
  <c r="T61" i="1"/>
  <c r="T62" i="1" s="1"/>
  <c r="T81" i="1" s="1"/>
  <c r="R62" i="1"/>
  <c r="V50" i="1"/>
  <c r="S31" i="1"/>
  <c r="S30" i="1"/>
  <c r="S29" i="1"/>
  <c r="S76" i="1" l="1"/>
  <c r="S50" i="1"/>
  <c r="T83" i="1"/>
  <c r="U83" i="1"/>
  <c r="R81" i="1"/>
  <c r="R83" i="1" s="1"/>
  <c r="V82" i="1"/>
  <c r="V83" i="1" s="1"/>
  <c r="C46" i="1"/>
  <c r="C47" i="1"/>
  <c r="S82" i="1" l="1"/>
  <c r="S83" i="1" s="1"/>
  <c r="F49" i="1"/>
  <c r="F50" i="1" s="1"/>
  <c r="Q62" i="1" l="1"/>
  <c r="Q81" i="1" s="1"/>
  <c r="P62" i="1"/>
  <c r="P81" i="1" s="1"/>
  <c r="N62" i="1"/>
  <c r="N81" i="1" s="1"/>
  <c r="L62" i="1"/>
  <c r="L81" i="1" s="1"/>
  <c r="J62" i="1"/>
  <c r="J81" i="1" s="1"/>
  <c r="H62" i="1"/>
  <c r="G62" i="1"/>
  <c r="G81" i="1" s="1"/>
  <c r="F62" i="1"/>
  <c r="Q76" i="1"/>
  <c r="P76" i="1"/>
  <c r="P82" i="1" s="1"/>
  <c r="O76" i="1"/>
  <c r="O82" i="1" s="1"/>
  <c r="M76" i="1"/>
  <c r="M82" i="1" s="1"/>
  <c r="L76" i="1"/>
  <c r="L82" i="1" s="1"/>
  <c r="K76" i="1"/>
  <c r="J76" i="1"/>
  <c r="J82" i="1" s="1"/>
  <c r="H76" i="1"/>
  <c r="H82" i="1" s="1"/>
  <c r="G76" i="1"/>
  <c r="F76" i="1"/>
  <c r="G50" i="1"/>
  <c r="D27" i="1"/>
  <c r="G82" i="1" l="1"/>
  <c r="G83" i="1" s="1"/>
  <c r="L83" i="1"/>
  <c r="P83" i="1"/>
  <c r="J83" i="1"/>
  <c r="D39" i="1" l="1"/>
  <c r="D73" i="1"/>
  <c r="D60" i="1"/>
  <c r="D6" i="1"/>
  <c r="D7" i="1"/>
  <c r="Q50" i="1"/>
  <c r="Q82" i="1" s="1"/>
  <c r="Q83" i="1" s="1"/>
  <c r="K50" i="1"/>
  <c r="K82" i="1" s="1"/>
  <c r="D26" i="1" l="1"/>
  <c r="D25" i="1"/>
  <c r="D28" i="1"/>
  <c r="D32" i="1"/>
  <c r="D33" i="1"/>
  <c r="D34" i="1"/>
  <c r="D35" i="1"/>
  <c r="D36" i="1"/>
  <c r="D37" i="1"/>
  <c r="D38" i="1"/>
  <c r="D41" i="1"/>
  <c r="D42" i="1"/>
  <c r="D43" i="1"/>
  <c r="D44" i="1"/>
  <c r="D45" i="1"/>
  <c r="D46" i="1"/>
  <c r="D47" i="1"/>
  <c r="D48" i="1"/>
  <c r="D49" i="1"/>
  <c r="D14" i="1"/>
  <c r="D15" i="1"/>
  <c r="D20" i="1"/>
  <c r="D21" i="1"/>
  <c r="C8" i="1"/>
  <c r="D8" i="1"/>
  <c r="D9" i="1"/>
  <c r="C45" i="1" l="1"/>
  <c r="C44" i="1"/>
  <c r="M59" i="1"/>
  <c r="M62" i="1" s="1"/>
  <c r="M81" i="1" s="1"/>
  <c r="M83" i="1" s="1"/>
  <c r="C61" i="1" l="1"/>
  <c r="O61" i="1" l="1"/>
  <c r="O62" i="1" s="1"/>
  <c r="O81" i="1" s="1"/>
  <c r="O83" i="1" s="1"/>
  <c r="K61" i="1"/>
  <c r="K62" i="1" s="1"/>
  <c r="K81" i="1" s="1"/>
  <c r="K83" i="1" s="1"/>
  <c r="I61" i="1"/>
  <c r="I62" i="1" s="1"/>
  <c r="E76" i="1"/>
  <c r="D13" i="1" l="1"/>
  <c r="D64" i="1"/>
  <c r="D70" i="1"/>
  <c r="D71" i="1"/>
  <c r="D72" i="1"/>
  <c r="D59" i="1"/>
  <c r="D61" i="1"/>
  <c r="D58" i="1"/>
  <c r="D24" i="1"/>
  <c r="D10" i="1"/>
  <c r="D11" i="1"/>
  <c r="D12" i="1"/>
  <c r="E62" i="1" l="1"/>
  <c r="E78" i="1" s="1"/>
  <c r="D62" i="1"/>
  <c r="E50" i="1"/>
  <c r="E82" i="1" s="1"/>
  <c r="F82" i="1"/>
  <c r="E22" i="1"/>
  <c r="H81" i="1"/>
  <c r="H83" i="1" s="1"/>
  <c r="I81" i="1"/>
  <c r="D22" i="1"/>
  <c r="E52" i="1" l="1"/>
  <c r="F52" i="1" s="1"/>
  <c r="G52" i="1" s="1"/>
  <c r="H52" i="1" s="1"/>
  <c r="F81" i="1"/>
  <c r="F83" i="1" s="1"/>
  <c r="E81" i="1"/>
  <c r="E83" i="1" s="1"/>
  <c r="N69" i="1" l="1"/>
  <c r="I69" i="1"/>
  <c r="N68" i="1"/>
  <c r="I68" i="1"/>
  <c r="N67" i="1"/>
  <c r="I67" i="1"/>
  <c r="N31" i="1"/>
  <c r="N30" i="1"/>
  <c r="N29" i="1"/>
  <c r="I31" i="1"/>
  <c r="I30" i="1"/>
  <c r="I29" i="1"/>
  <c r="D29" i="1" l="1"/>
  <c r="D67" i="1"/>
  <c r="N50" i="1"/>
  <c r="N82" i="1" s="1"/>
  <c r="N83" i="1" s="1"/>
  <c r="N76" i="1"/>
  <c r="I50" i="1"/>
  <c r="I76" i="1"/>
  <c r="D30" i="1"/>
  <c r="D31" i="1"/>
  <c r="D69" i="1"/>
  <c r="D68" i="1"/>
  <c r="I82" i="1" l="1"/>
  <c r="I83" i="1" s="1"/>
  <c r="I52" i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F78" i="1"/>
  <c r="G78" i="1" s="1"/>
  <c r="D76" i="1"/>
  <c r="D50" i="1"/>
  <c r="G84" i="1" l="1"/>
  <c r="H78" i="1"/>
  <c r="I78" i="1" s="1"/>
  <c r="J78" i="1" s="1"/>
  <c r="K78" i="1" s="1"/>
  <c r="L78" i="1" s="1"/>
  <c r="E84" i="1"/>
  <c r="F84" i="1"/>
  <c r="H84" i="1" l="1"/>
  <c r="M78" i="1"/>
  <c r="N78" i="1" s="1"/>
  <c r="O78" i="1" s="1"/>
  <c r="P78" i="1" s="1"/>
  <c r="Q78" i="1" s="1"/>
  <c r="R78" i="1" s="1"/>
  <c r="L84" i="1"/>
  <c r="I84" i="1"/>
  <c r="S78" i="1" l="1"/>
  <c r="R84" i="1"/>
  <c r="J84" i="1"/>
  <c r="T78" i="1" l="1"/>
  <c r="S84" i="1"/>
  <c r="K84" i="1"/>
  <c r="U78" i="1" l="1"/>
  <c r="T84" i="1"/>
  <c r="M84" i="1"/>
  <c r="V78" i="1" l="1"/>
  <c r="V84" i="1" s="1"/>
  <c r="U84" i="1"/>
  <c r="N84" i="1"/>
  <c r="O84" i="1" l="1"/>
  <c r="Q84" i="1" l="1"/>
  <c r="P84" i="1"/>
</calcChain>
</file>

<file path=xl/sharedStrings.xml><?xml version="1.0" encoding="utf-8"?>
<sst xmlns="http://schemas.openxmlformats.org/spreadsheetml/2006/main" count="126" uniqueCount="76">
  <si>
    <t xml:space="preserve">RAB ELIXER </t>
  </si>
  <si>
    <t>No</t>
  </si>
  <si>
    <t>Keterangan</t>
  </si>
  <si>
    <t>W1</t>
  </si>
  <si>
    <t>W3</t>
  </si>
  <si>
    <t>W4</t>
  </si>
  <si>
    <t>W5</t>
  </si>
  <si>
    <t>W2</t>
  </si>
  <si>
    <t>OKTOBER</t>
  </si>
  <si>
    <t>NOVEMBER</t>
  </si>
  <si>
    <t>INCOME</t>
  </si>
  <si>
    <t>Petty Cash</t>
  </si>
  <si>
    <t>Operasional</t>
  </si>
  <si>
    <t>Gaji</t>
  </si>
  <si>
    <t>Total</t>
  </si>
  <si>
    <t>Listrik</t>
  </si>
  <si>
    <t>Mobil Ardi</t>
  </si>
  <si>
    <t>Telkom</t>
  </si>
  <si>
    <t>Internet</t>
  </si>
  <si>
    <t>Mobil Maya</t>
  </si>
  <si>
    <t>REVENUE</t>
  </si>
  <si>
    <t>Angsuran gadai Emas</t>
  </si>
  <si>
    <t>Timah SIOPL Migrasi Linux</t>
  </si>
  <si>
    <t>DBS PPS 3 bulan setelah Go-live (20%)</t>
  </si>
  <si>
    <t>RAB ELIXERGEO</t>
  </si>
  <si>
    <t>Cash</t>
  </si>
  <si>
    <t xml:space="preserve">Lembur </t>
  </si>
  <si>
    <t>Lembur Lapangan BIG Nunukan</t>
  </si>
  <si>
    <t>ESDM</t>
  </si>
  <si>
    <t>Termin BPN Bali</t>
  </si>
  <si>
    <t xml:space="preserve">BIG Nunukan </t>
  </si>
  <si>
    <t xml:space="preserve">Lidar BRG </t>
  </si>
  <si>
    <t xml:space="preserve">Grand Total </t>
  </si>
  <si>
    <t>Grand Total</t>
  </si>
  <si>
    <t>Nilai Proyek</t>
  </si>
  <si>
    <t>DBS Migrasi CF Telemarketing Termin 1 (Deploy UAT) 40%</t>
  </si>
  <si>
    <t>DBS Migrasi WM TelemarketingTermin 1 (Deploy UAT) 40%</t>
  </si>
  <si>
    <t>UAT Sign Off CF Telemarketing 40%</t>
  </si>
  <si>
    <t>UAT Sign Off WM Telemarketing 40%</t>
  </si>
  <si>
    <t>3 Bln Setelah Go Live CF Telemarketing</t>
  </si>
  <si>
    <t>Akomodasi Nunukan</t>
  </si>
  <si>
    <t>Tebus Laptop</t>
  </si>
  <si>
    <t>Pengembalian ESDM</t>
  </si>
  <si>
    <t>Fee ESDM (Ronggo)</t>
  </si>
  <si>
    <t>Revenue Total</t>
  </si>
  <si>
    <t>Cost Total</t>
  </si>
  <si>
    <t>Profit Total</t>
  </si>
  <si>
    <t>Cost BPN Bali</t>
  </si>
  <si>
    <t>Iuran APSPIG</t>
  </si>
  <si>
    <t xml:space="preserve">Hutang Smarta </t>
  </si>
  <si>
    <t>Hutang BPJS Kesehatan</t>
  </si>
  <si>
    <t>Hutang BPJS Ketenagakerjaan</t>
  </si>
  <si>
    <t>Hutang Pajak</t>
  </si>
  <si>
    <t>Hutang  Smarta Atas PO (43.060.000)</t>
  </si>
  <si>
    <t>Hutang Bunga Atas pinjaman elixer</t>
  </si>
  <si>
    <t>Bank Garansi</t>
  </si>
  <si>
    <t>Timah SIOPL Tahap II Term II</t>
  </si>
  <si>
    <t>Bagian Smartadeco &amp; Ibad Maintenance SIOPL Tahap II Termin II</t>
  </si>
  <si>
    <t>Bagian Smartadeco &amp; Ibad Maintenance SIOPL Tahap I Termin III</t>
  </si>
  <si>
    <t>Iklan Lowongan</t>
  </si>
  <si>
    <t>Personil Internal BPN Bali</t>
  </si>
  <si>
    <t>COST</t>
  </si>
  <si>
    <t>CASH</t>
  </si>
  <si>
    <t>Cash Awal</t>
  </si>
  <si>
    <t>Gaji Direksi Ditunda</t>
  </si>
  <si>
    <t>Pembayaran Gaji Direksi</t>
  </si>
  <si>
    <t>Akomodasi SIOPL Tahap II</t>
  </si>
  <si>
    <t>DESEMBER</t>
  </si>
  <si>
    <t>SEPTEMBER</t>
  </si>
  <si>
    <t>Gaji Non Direksi</t>
  </si>
  <si>
    <t>Gaji Direksi</t>
  </si>
  <si>
    <t>DBS Migrasi SPS Termin 1 (Deploy UAT) 40%</t>
  </si>
  <si>
    <t>UAT Sign Off SPS</t>
  </si>
  <si>
    <t>MNC Term 1</t>
  </si>
  <si>
    <t>MNC Term 2</t>
  </si>
  <si>
    <t>Gaji Kontrak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</si>
</sst>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1" applyFont="1"/>
    <xf numFmtId="0" fontId="3" fillId="0" borderId="0" xfId="0" applyFont="1"/>
    <xf numFmtId="164" fontId="3" fillId="0" borderId="1" xfId="1" applyFont="1" applyBorder="1"/>
    <xf numFmtId="164" fontId="0" fillId="0" borderId="1" xfId="1" applyFont="1" applyBorder="1"/>
    <xf numFmtId="164" fontId="3" fillId="4" borderId="1" xfId="1" applyFont="1" applyFill="1" applyBorder="1"/>
    <xf numFmtId="0" fontId="0" fillId="0" borderId="1" xfId="0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1" applyFont="1" applyBorder="1" applyAlignment="1">
      <alignment horizontal="right" vertical="center"/>
    </xf>
    <xf numFmtId="164" fontId="3" fillId="4" borderId="1" xfId="1" applyFont="1" applyFill="1" applyBorder="1" applyAlignment="1">
      <alignment horizontal="right" vertical="center"/>
    </xf>
    <xf numFmtId="164" fontId="0" fillId="0" borderId="0" xfId="1" applyFont="1" applyAlignment="1">
      <alignment horizontal="right" vertical="center"/>
    </xf>
    <xf numFmtId="0" fontId="5" fillId="0" borderId="0" xfId="0" applyFont="1" applyFill="1"/>
    <xf numFmtId="0" fontId="0" fillId="0" borderId="1" xfId="0" applyBorder="1" applyAlignment="1">
      <alignment horizontal="left" wrapText="1"/>
    </xf>
    <xf numFmtId="164" fontId="0" fillId="8" borderId="1" xfId="1" applyFont="1" applyFill="1" applyBorder="1" applyAlignment="1">
      <alignment horizontal="right" vertical="center"/>
    </xf>
    <xf numFmtId="164" fontId="3" fillId="0" borderId="2" xfId="1" applyFont="1" applyBorder="1" applyAlignment="1">
      <alignment horizontal="center" wrapText="1"/>
    </xf>
    <xf numFmtId="164" fontId="3" fillId="0" borderId="3" xfId="1" applyFont="1" applyBorder="1" applyAlignment="1">
      <alignment horizontal="center" wrapText="1"/>
    </xf>
    <xf numFmtId="164" fontId="0" fillId="0" borderId="1" xfId="1" applyFont="1" applyBorder="1" applyAlignment="1">
      <alignment wrapText="1"/>
    </xf>
    <xf numFmtId="164" fontId="3" fillId="4" borderId="1" xfId="1" applyFont="1" applyFill="1" applyBorder="1" applyAlignment="1">
      <alignment wrapText="1"/>
    </xf>
    <xf numFmtId="164" fontId="0" fillId="0" borderId="0" xfId="1" applyFont="1" applyAlignment="1">
      <alignment wrapText="1"/>
    </xf>
    <xf numFmtId="164" fontId="0" fillId="0" borderId="1" xfId="1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164" fontId="6" fillId="0" borderId="1" xfId="1" applyFont="1" applyBorder="1" applyAlignment="1">
      <alignment wrapText="1"/>
    </xf>
    <xf numFmtId="164" fontId="6" fillId="0" borderId="1" xfId="1" applyFont="1" applyBorder="1" applyAlignment="1">
      <alignment horizontal="left" wrapText="1"/>
    </xf>
    <xf numFmtId="0" fontId="0" fillId="0" borderId="0" xfId="0" applyFill="1"/>
    <xf numFmtId="0" fontId="0" fillId="0" borderId="4" xfId="0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7" borderId="1" xfId="0" applyFont="1" applyFill="1" applyBorder="1" applyAlignment="1"/>
    <xf numFmtId="0" fontId="3" fillId="2" borderId="1" xfId="0" applyFont="1" applyFill="1" applyBorder="1" applyAlignment="1"/>
    <xf numFmtId="0" fontId="4" fillId="5" borderId="1" xfId="0" applyFont="1" applyFill="1" applyBorder="1" applyAlignment="1"/>
    <xf numFmtId="0" fontId="2" fillId="3" borderId="1" xfId="0" applyFont="1" applyFill="1" applyBorder="1" applyAlignment="1">
      <alignment vertical="center"/>
    </xf>
    <xf numFmtId="164" fontId="7" fillId="0" borderId="1" xfId="1" applyFont="1" applyBorder="1" applyAlignment="1">
      <alignment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wrapText="1"/>
    </xf>
    <xf numFmtId="164" fontId="3" fillId="9" borderId="1" xfId="1" applyFont="1" applyFill="1" applyBorder="1" applyAlignment="1">
      <alignment wrapText="1"/>
    </xf>
    <xf numFmtId="164" fontId="3" fillId="9" borderId="1" xfId="1" applyFont="1" applyFill="1" applyBorder="1" applyAlignment="1">
      <alignment horizontal="right" vertical="center"/>
    </xf>
    <xf numFmtId="164" fontId="3" fillId="9" borderId="1" xfId="1" applyFont="1" applyFill="1" applyBorder="1"/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wrapText="1"/>
    </xf>
    <xf numFmtId="164" fontId="3" fillId="10" borderId="1" xfId="1" applyFont="1" applyFill="1" applyBorder="1" applyAlignment="1">
      <alignment wrapText="1"/>
    </xf>
    <xf numFmtId="164" fontId="3" fillId="10" borderId="1" xfId="1" applyFont="1" applyFill="1" applyBorder="1" applyAlignment="1">
      <alignment horizontal="right" vertical="center"/>
    </xf>
    <xf numFmtId="164" fontId="3" fillId="0" borderId="1" xfId="1" applyFont="1" applyBorder="1" applyAlignment="1">
      <alignment horizontal="center"/>
    </xf>
    <xf numFmtId="164" fontId="0" fillId="11" borderId="1" xfId="1" applyFont="1" applyFill="1" applyBorder="1"/>
    <xf numFmtId="164" fontId="0" fillId="12" borderId="1" xfId="1" applyFont="1" applyFill="1" applyBorder="1" applyAlignment="1">
      <alignment horizontal="right" vertical="center"/>
    </xf>
    <xf numFmtId="164" fontId="0" fillId="12" borderId="1" xfId="1" applyFont="1" applyFill="1" applyBorder="1"/>
    <xf numFmtId="164" fontId="3" fillId="8" borderId="2" xfId="1" applyFont="1" applyFill="1" applyBorder="1" applyAlignment="1">
      <alignment horizontal="center" vertical="center"/>
    </xf>
    <xf numFmtId="164" fontId="3" fillId="8" borderId="3" xfId="1" applyFont="1" applyFill="1" applyBorder="1" applyAlignment="1">
      <alignment horizontal="center" vertical="center"/>
    </xf>
    <xf numFmtId="164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64" fontId="3" fillId="0" borderId="2" xfId="1" applyFont="1" applyBorder="1" applyAlignment="1">
      <alignment horizontal="center" wrapText="1"/>
    </xf>
    <xf numFmtId="164" fontId="3" fillId="0" borderId="3" xfId="1" applyFont="1" applyBorder="1" applyAlignment="1">
      <alignment horizontal="center" wrapText="1"/>
    </xf>
    <xf numFmtId="164" fontId="3" fillId="0" borderId="5" xfId="1" applyFont="1" applyBorder="1" applyAlignment="1">
      <alignment horizontal="center"/>
    </xf>
    <xf numFmtId="164" fontId="3" fillId="0" borderId="4" xfId="1" applyFont="1" applyBorder="1" applyAlignment="1">
      <alignment horizontal="center"/>
    </xf>
    <xf numFmtId="164" fontId="3" fillId="0" borderId="6" xfId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4"/>
  <sheetViews>
    <sheetView showGridLines="0" tabSelected="1" zoomScale="90" zoomScaleNormal="90" workbookViewId="0">
      <pane ySplit="4" topLeftCell="A57" activePane="bottomLeft" state="frozen"/>
      <selection pane="bottomLeft" activeCell="G68" sqref="G68"/>
    </sheetView>
  </sheetViews>
  <sheetFormatPr defaultRowHeight="15" x14ac:dyDescent="0.25"/>
  <cols>
    <col min="1" max="1" width="3.5703125" style="11" bestFit="1" customWidth="1"/>
    <col min="2" max="2" width="37.140625" style="8" bestFit="1" customWidth="1"/>
    <col min="3" max="3" width="14.7109375" style="22" bestFit="1" customWidth="1"/>
    <col min="4" max="4" width="15" style="14" bestFit="1" customWidth="1"/>
    <col min="5" max="6" width="14" style="1" bestFit="1" customWidth="1"/>
    <col min="7" max="7" width="14" style="1" customWidth="1"/>
    <col min="8" max="8" width="15" style="1" bestFit="1" customWidth="1"/>
    <col min="9" max="9" width="14" style="1" bestFit="1" customWidth="1"/>
    <col min="10" max="11" width="15" style="1" bestFit="1" customWidth="1"/>
    <col min="12" max="13" width="15" style="1" customWidth="1"/>
    <col min="14" max="14" width="15" style="1" bestFit="1" customWidth="1"/>
    <col min="15" max="17" width="15.7109375" style="1" bestFit="1" customWidth="1"/>
    <col min="18" max="22" width="15" bestFit="1" customWidth="1"/>
  </cols>
  <sheetData>
    <row r="2" spans="1:22" ht="21" x14ac:dyDescent="0.35">
      <c r="A2" s="33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</row>
    <row r="3" spans="1:22" s="2" customFormat="1" x14ac:dyDescent="0.25">
      <c r="A3" s="52" t="s">
        <v>1</v>
      </c>
      <c r="B3" s="53" t="s">
        <v>2</v>
      </c>
      <c r="C3" s="54" t="s">
        <v>34</v>
      </c>
      <c r="D3" s="49" t="s">
        <v>32</v>
      </c>
      <c r="E3" s="56" t="s">
        <v>68</v>
      </c>
      <c r="F3" s="57"/>
      <c r="G3" s="58"/>
      <c r="H3" s="51" t="s">
        <v>8</v>
      </c>
      <c r="I3" s="51"/>
      <c r="J3" s="51"/>
      <c r="K3" s="51"/>
      <c r="L3" s="45"/>
      <c r="M3" s="51" t="s">
        <v>9</v>
      </c>
      <c r="N3" s="51"/>
      <c r="O3" s="51"/>
      <c r="P3" s="51"/>
      <c r="Q3" s="51"/>
      <c r="R3" s="51" t="s">
        <v>67</v>
      </c>
      <c r="S3" s="51"/>
      <c r="T3" s="51"/>
      <c r="U3" s="51"/>
      <c r="V3" s="51"/>
    </row>
    <row r="4" spans="1:22" s="2" customFormat="1" x14ac:dyDescent="0.25">
      <c r="A4" s="52"/>
      <c r="B4" s="53"/>
      <c r="C4" s="55"/>
      <c r="D4" s="50"/>
      <c r="E4" s="3" t="s">
        <v>4</v>
      </c>
      <c r="F4" s="3" t="s">
        <v>5</v>
      </c>
      <c r="G4" s="3" t="s">
        <v>6</v>
      </c>
      <c r="H4" s="3" t="s">
        <v>3</v>
      </c>
      <c r="I4" s="3" t="s">
        <v>7</v>
      </c>
      <c r="J4" s="3" t="s">
        <v>4</v>
      </c>
      <c r="K4" s="3" t="s">
        <v>5</v>
      </c>
      <c r="L4" s="3" t="s">
        <v>6</v>
      </c>
      <c r="M4" s="3" t="s">
        <v>3</v>
      </c>
      <c r="N4" s="3" t="s">
        <v>7</v>
      </c>
      <c r="O4" s="3" t="s">
        <v>4</v>
      </c>
      <c r="P4" s="3" t="s">
        <v>5</v>
      </c>
      <c r="Q4" s="3" t="s">
        <v>6</v>
      </c>
      <c r="R4" s="3" t="s">
        <v>3</v>
      </c>
      <c r="S4" s="3" t="s">
        <v>7</v>
      </c>
      <c r="T4" s="3" t="s">
        <v>4</v>
      </c>
      <c r="U4" s="3" t="s">
        <v>5</v>
      </c>
      <c r="V4" s="3" t="s">
        <v>6</v>
      </c>
    </row>
    <row r="5" spans="1:22" x14ac:dyDescent="0.25">
      <c r="A5" s="32" t="s">
        <v>20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</row>
    <row r="6" spans="1:22" x14ac:dyDescent="0.25">
      <c r="A6" s="9">
        <v>2</v>
      </c>
      <c r="B6" s="6" t="s">
        <v>63</v>
      </c>
      <c r="C6" s="20"/>
      <c r="D6" s="17">
        <f t="shared" ref="D6:D21" si="0">SUM(E6:Q6)</f>
        <v>25000000</v>
      </c>
      <c r="E6" s="4">
        <v>25000000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25">
      <c r="A7" s="9">
        <v>3</v>
      </c>
      <c r="B7" s="6" t="s">
        <v>64</v>
      </c>
      <c r="C7" s="20"/>
      <c r="D7" s="17">
        <f t="shared" si="0"/>
        <v>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9">
        <v>2</v>
      </c>
      <c r="B8" s="6" t="s">
        <v>56</v>
      </c>
      <c r="C8" s="20">
        <f>1233195000-366258915</f>
        <v>866936085</v>
      </c>
      <c r="D8" s="17">
        <f t="shared" si="0"/>
        <v>793560983</v>
      </c>
      <c r="E8" s="4"/>
      <c r="F8" s="4"/>
      <c r="G8" s="4"/>
      <c r="H8" s="4"/>
      <c r="I8" s="4"/>
      <c r="J8" s="4"/>
      <c r="K8" s="4">
        <v>793560983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5">
      <c r="A9" s="9">
        <v>3</v>
      </c>
      <c r="B9" s="6" t="s">
        <v>22</v>
      </c>
      <c r="C9" s="20">
        <v>70293200</v>
      </c>
      <c r="D9" s="17">
        <f t="shared" si="0"/>
        <v>45000000</v>
      </c>
      <c r="E9" s="4"/>
      <c r="F9" s="4">
        <v>45000000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25">
      <c r="A10" s="9">
        <v>4</v>
      </c>
      <c r="B10" s="6" t="s">
        <v>28</v>
      </c>
      <c r="C10" s="20"/>
      <c r="D10" s="17">
        <f t="shared" si="0"/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5">
      <c r="A11" s="9">
        <v>5</v>
      </c>
      <c r="B11" s="6" t="s">
        <v>23</v>
      </c>
      <c r="C11" s="20"/>
      <c r="D11" s="17">
        <f t="shared" si="0"/>
        <v>20000000</v>
      </c>
      <c r="E11" s="4"/>
      <c r="F11" s="4"/>
      <c r="G11" s="4"/>
      <c r="H11" s="4"/>
      <c r="I11" s="4"/>
      <c r="J11" s="4"/>
      <c r="K11" s="4"/>
      <c r="L11" s="4"/>
      <c r="M11" s="4">
        <v>20000000</v>
      </c>
      <c r="N11" s="4"/>
      <c r="O11" s="4"/>
      <c r="P11" s="4"/>
      <c r="Q11" s="4"/>
      <c r="R11" s="4"/>
      <c r="S11" s="4"/>
      <c r="T11" s="4"/>
      <c r="U11" s="4"/>
      <c r="V11" s="4"/>
    </row>
    <row r="12" spans="1:22" ht="30" x14ac:dyDescent="0.25">
      <c r="A12" s="9">
        <v>6</v>
      </c>
      <c r="B12" s="6" t="s">
        <v>35</v>
      </c>
      <c r="C12" s="20"/>
      <c r="D12" s="17">
        <f t="shared" si="0"/>
        <v>103600000</v>
      </c>
      <c r="E12" s="4"/>
      <c r="F12" s="4"/>
      <c r="G12" s="4"/>
      <c r="H12" s="35">
        <v>103600000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30" x14ac:dyDescent="0.25">
      <c r="A13" s="9">
        <v>7</v>
      </c>
      <c r="B13" s="6" t="s">
        <v>36</v>
      </c>
      <c r="C13" s="20"/>
      <c r="D13" s="17">
        <f t="shared" si="0"/>
        <v>56400000</v>
      </c>
      <c r="E13" s="4"/>
      <c r="F13" s="35">
        <v>56400000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5">
      <c r="A14" s="9">
        <v>8</v>
      </c>
      <c r="B14" s="6" t="s">
        <v>37</v>
      </c>
      <c r="D14" s="17">
        <f t="shared" si="0"/>
        <v>103600000</v>
      </c>
      <c r="E14" s="4"/>
      <c r="I14" s="35"/>
      <c r="J14" s="4"/>
      <c r="K14" s="4"/>
      <c r="L14" s="4"/>
      <c r="M14" s="35">
        <v>103600000</v>
      </c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5">
      <c r="A15" s="9">
        <v>10</v>
      </c>
      <c r="B15" s="6" t="s">
        <v>38</v>
      </c>
      <c r="D15" s="17">
        <f t="shared" si="0"/>
        <v>56400000</v>
      </c>
      <c r="E15" s="4"/>
      <c r="G15" s="35"/>
      <c r="H15" s="26"/>
      <c r="I15" s="4"/>
      <c r="J15" s="4"/>
      <c r="K15" s="35">
        <v>56400000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30" x14ac:dyDescent="0.25">
      <c r="A16" s="9"/>
      <c r="B16" s="6" t="s">
        <v>71</v>
      </c>
      <c r="D16" s="17"/>
      <c r="E16" s="4"/>
      <c r="G16" s="35"/>
      <c r="H16" s="26"/>
      <c r="I16" s="4"/>
      <c r="J16" s="4"/>
      <c r="K16" s="35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5">
      <c r="A17" s="9"/>
      <c r="B17" s="6" t="s">
        <v>72</v>
      </c>
      <c r="D17" s="17"/>
      <c r="E17" s="4"/>
      <c r="G17" s="35"/>
      <c r="H17" s="26"/>
      <c r="I17" s="4"/>
      <c r="J17" s="4"/>
      <c r="K17" s="35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5">
      <c r="A18" s="9"/>
      <c r="B18" s="6" t="s">
        <v>73</v>
      </c>
      <c r="C18" s="22">
        <f>20%*1400000000</f>
        <v>280000000</v>
      </c>
      <c r="D18" s="17"/>
      <c r="E18" s="4"/>
      <c r="G18" s="35"/>
      <c r="H18" s="26"/>
      <c r="I18" s="4"/>
      <c r="J18" s="4"/>
      <c r="K18" s="35"/>
      <c r="L18" s="4"/>
      <c r="M18" s="4"/>
      <c r="N18" s="4"/>
      <c r="O18" s="22">
        <f>20%*1400000000</f>
        <v>280000000</v>
      </c>
      <c r="P18" s="4"/>
      <c r="Q18" s="4"/>
      <c r="R18" s="4"/>
      <c r="S18" s="4"/>
      <c r="T18" s="4"/>
      <c r="U18" s="4"/>
      <c r="V18" s="4"/>
    </row>
    <row r="19" spans="1:22" x14ac:dyDescent="0.25">
      <c r="A19" s="9"/>
      <c r="B19" s="6" t="s">
        <v>74</v>
      </c>
      <c r="C19" s="22">
        <f>40%*1400000000</f>
        <v>560000000</v>
      </c>
      <c r="D19" s="17"/>
      <c r="E19" s="4"/>
      <c r="G19" s="35"/>
      <c r="H19" s="26"/>
      <c r="I19" s="4"/>
      <c r="J19" s="4"/>
      <c r="K19" s="35"/>
      <c r="L19" s="4"/>
      <c r="M19" s="4"/>
      <c r="N19" s="4"/>
      <c r="O19" s="4"/>
      <c r="P19" s="4"/>
      <c r="Q19" s="4"/>
      <c r="R19" s="4"/>
      <c r="S19" s="4"/>
      <c r="T19" s="22">
        <f>40%*1400000000</f>
        <v>560000000</v>
      </c>
      <c r="U19" s="4"/>
      <c r="V19" s="4"/>
    </row>
    <row r="20" spans="1:22" x14ac:dyDescent="0.25">
      <c r="A20" s="9">
        <v>11</v>
      </c>
      <c r="B20" s="6" t="s">
        <v>39</v>
      </c>
      <c r="C20" s="26"/>
      <c r="D20" s="17">
        <f t="shared" si="0"/>
        <v>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5">
      <c r="A21" s="9">
        <v>12</v>
      </c>
      <c r="B21" s="6" t="s">
        <v>39</v>
      </c>
      <c r="C21" s="26"/>
      <c r="D21" s="17">
        <f t="shared" si="0"/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5">
      <c r="A22" s="41"/>
      <c r="B22" s="42" t="s">
        <v>14</v>
      </c>
      <c r="C22" s="43"/>
      <c r="D22" s="44">
        <f t="shared" ref="D22:V22" si="1">SUM(D6:D21)</f>
        <v>1203560983</v>
      </c>
      <c r="E22" s="44">
        <f t="shared" si="1"/>
        <v>25000000</v>
      </c>
      <c r="F22" s="44">
        <f t="shared" si="1"/>
        <v>101400000</v>
      </c>
      <c r="G22" s="44">
        <f t="shared" si="1"/>
        <v>0</v>
      </c>
      <c r="H22" s="44">
        <f t="shared" si="1"/>
        <v>103600000</v>
      </c>
      <c r="I22" s="44">
        <f t="shared" si="1"/>
        <v>0</v>
      </c>
      <c r="J22" s="44">
        <f t="shared" si="1"/>
        <v>0</v>
      </c>
      <c r="K22" s="44">
        <f t="shared" si="1"/>
        <v>849960983</v>
      </c>
      <c r="L22" s="44">
        <f t="shared" si="1"/>
        <v>0</v>
      </c>
      <c r="M22" s="44">
        <f t="shared" si="1"/>
        <v>123600000</v>
      </c>
      <c r="N22" s="44">
        <f t="shared" si="1"/>
        <v>0</v>
      </c>
      <c r="O22" s="44">
        <f t="shared" si="1"/>
        <v>280000000</v>
      </c>
      <c r="P22" s="44">
        <f t="shared" si="1"/>
        <v>0</v>
      </c>
      <c r="Q22" s="44">
        <f t="shared" si="1"/>
        <v>0</v>
      </c>
      <c r="R22" s="44">
        <f t="shared" si="1"/>
        <v>0</v>
      </c>
      <c r="S22" s="44">
        <f t="shared" si="1"/>
        <v>0</v>
      </c>
      <c r="T22" s="44">
        <f t="shared" si="1"/>
        <v>560000000</v>
      </c>
      <c r="U22" s="44">
        <f t="shared" si="1"/>
        <v>0</v>
      </c>
      <c r="V22" s="44">
        <f t="shared" si="1"/>
        <v>0</v>
      </c>
    </row>
    <row r="23" spans="1:22" x14ac:dyDescent="0.25">
      <c r="A23" s="34" t="s">
        <v>61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</row>
    <row r="24" spans="1:22" s="24" customFormat="1" ht="30" x14ac:dyDescent="0.25">
      <c r="A24" s="9">
        <v>1</v>
      </c>
      <c r="B24" s="25" t="s">
        <v>58</v>
      </c>
      <c r="C24" s="23">
        <f>92953500-14468500</f>
        <v>78485000</v>
      </c>
      <c r="D24" s="17">
        <f t="shared" ref="D24:D49" si="2">SUM(E24:Q24)</f>
        <v>78485000</v>
      </c>
      <c r="E24" s="12"/>
      <c r="F24" s="12"/>
      <c r="G24" s="12"/>
      <c r="H24" s="12">
        <v>78485000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1:22" s="24" customFormat="1" ht="30" x14ac:dyDescent="0.25">
      <c r="A25" s="9">
        <v>2</v>
      </c>
      <c r="B25" s="25" t="s">
        <v>57</v>
      </c>
      <c r="C25" s="23">
        <v>590792845</v>
      </c>
      <c r="D25" s="17">
        <f t="shared" si="2"/>
        <v>590792845</v>
      </c>
      <c r="E25" s="12"/>
      <c r="F25" s="12"/>
      <c r="G25" s="12"/>
      <c r="H25" s="23"/>
      <c r="I25" s="12"/>
      <c r="J25" s="12"/>
      <c r="K25" s="23">
        <v>590792845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1:22" s="24" customFormat="1" x14ac:dyDescent="0.25">
      <c r="A26" s="9">
        <v>3</v>
      </c>
      <c r="B26" s="25" t="s">
        <v>59</v>
      </c>
      <c r="C26" s="23"/>
      <c r="D26" s="17">
        <f t="shared" si="2"/>
        <v>2000000</v>
      </c>
      <c r="E26" s="12">
        <v>2000000</v>
      </c>
      <c r="F26" s="12"/>
      <c r="G26" s="12"/>
      <c r="H26" s="23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1:22" s="24" customFormat="1" x14ac:dyDescent="0.25">
      <c r="A27" s="9"/>
      <c r="B27" s="25" t="s">
        <v>66</v>
      </c>
      <c r="C27" s="23"/>
      <c r="D27" s="17">
        <f t="shared" si="2"/>
        <v>5000000</v>
      </c>
      <c r="E27" s="12">
        <v>5000000</v>
      </c>
      <c r="F27" s="12"/>
      <c r="G27" s="12"/>
      <c r="H27" s="2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1:22" x14ac:dyDescent="0.25">
      <c r="A28" s="9">
        <v>4</v>
      </c>
      <c r="B28" s="6" t="s">
        <v>16</v>
      </c>
      <c r="C28" s="20"/>
      <c r="D28" s="17">
        <f t="shared" si="2"/>
        <v>13822500</v>
      </c>
      <c r="E28" s="46"/>
      <c r="F28" s="46">
        <v>4607500</v>
      </c>
      <c r="G28" s="4"/>
      <c r="H28" s="4">
        <v>4607500</v>
      </c>
      <c r="I28" s="4"/>
      <c r="J28" s="4"/>
      <c r="K28" s="4"/>
      <c r="L28" s="4"/>
      <c r="M28" s="4">
        <v>4607500</v>
      </c>
      <c r="N28" s="4"/>
      <c r="O28" s="4"/>
      <c r="P28" s="4"/>
      <c r="Q28" s="4"/>
      <c r="R28" s="4">
        <v>4607500</v>
      </c>
      <c r="S28" s="4"/>
      <c r="T28" s="4"/>
      <c r="U28" s="4"/>
      <c r="V28" s="4"/>
    </row>
    <row r="29" spans="1:22" x14ac:dyDescent="0.25">
      <c r="A29" s="9">
        <v>5</v>
      </c>
      <c r="B29" s="6" t="s">
        <v>15</v>
      </c>
      <c r="C29" s="20"/>
      <c r="D29" s="17">
        <f t="shared" si="2"/>
        <v>7603818</v>
      </c>
      <c r="E29" s="46"/>
      <c r="F29" s="46">
        <f>5207636/2</f>
        <v>2603818</v>
      </c>
      <c r="G29" s="4"/>
      <c r="H29" s="4"/>
      <c r="I29" s="4">
        <f>5000000/2</f>
        <v>2500000</v>
      </c>
      <c r="J29" s="4"/>
      <c r="K29" s="4"/>
      <c r="L29" s="4"/>
      <c r="M29" s="4"/>
      <c r="N29" s="4">
        <f>5000000/2</f>
        <v>2500000</v>
      </c>
      <c r="O29" s="4"/>
      <c r="P29" s="4"/>
      <c r="Q29" s="4"/>
      <c r="R29" s="4"/>
      <c r="S29" s="4">
        <f>5000000/2</f>
        <v>2500000</v>
      </c>
      <c r="T29" s="4"/>
      <c r="U29" s="4"/>
      <c r="V29" s="4"/>
    </row>
    <row r="30" spans="1:22" x14ac:dyDescent="0.25">
      <c r="A30" s="9">
        <v>6</v>
      </c>
      <c r="B30" s="6" t="s">
        <v>17</v>
      </c>
      <c r="C30" s="20"/>
      <c r="D30" s="17">
        <f t="shared" si="2"/>
        <v>735899</v>
      </c>
      <c r="E30" s="46"/>
      <c r="F30" s="46">
        <f>471798/2</f>
        <v>235899</v>
      </c>
      <c r="G30" s="4"/>
      <c r="H30" s="4"/>
      <c r="I30" s="4">
        <f>500000/2</f>
        <v>250000</v>
      </c>
      <c r="J30" s="4"/>
      <c r="K30" s="4"/>
      <c r="L30" s="4"/>
      <c r="M30" s="4"/>
      <c r="N30" s="4">
        <f>500000/2</f>
        <v>250000</v>
      </c>
      <c r="O30" s="4"/>
      <c r="P30" s="4"/>
      <c r="Q30" s="4"/>
      <c r="R30" s="4"/>
      <c r="S30" s="4">
        <f>500000/2</f>
        <v>250000</v>
      </c>
      <c r="T30" s="4"/>
      <c r="U30" s="4"/>
      <c r="V30" s="4"/>
    </row>
    <row r="31" spans="1:22" x14ac:dyDescent="0.25">
      <c r="A31" s="9">
        <v>7</v>
      </c>
      <c r="B31" s="6" t="s">
        <v>18</v>
      </c>
      <c r="C31" s="20"/>
      <c r="D31" s="17">
        <f t="shared" si="2"/>
        <v>3450000</v>
      </c>
      <c r="E31" s="46"/>
      <c r="F31" s="46">
        <f>2300000/2</f>
        <v>1150000</v>
      </c>
      <c r="G31" s="4"/>
      <c r="H31" s="4"/>
      <c r="I31" s="4">
        <f>2300000/2</f>
        <v>1150000</v>
      </c>
      <c r="J31" s="4"/>
      <c r="K31" s="4"/>
      <c r="L31" s="4"/>
      <c r="M31" s="4"/>
      <c r="N31" s="4">
        <f>2300000/2</f>
        <v>1150000</v>
      </c>
      <c r="O31" s="4"/>
      <c r="P31" s="4"/>
      <c r="Q31" s="4"/>
      <c r="R31" s="4"/>
      <c r="S31" s="4">
        <f>2300000/2</f>
        <v>1150000</v>
      </c>
      <c r="T31" s="4"/>
      <c r="U31" s="4"/>
      <c r="V31" s="4"/>
    </row>
    <row r="32" spans="1:22" x14ac:dyDescent="0.25">
      <c r="A32" s="9">
        <v>8</v>
      </c>
      <c r="B32" s="6" t="s">
        <v>19</v>
      </c>
      <c r="C32" s="20"/>
      <c r="D32" s="17">
        <f t="shared" si="2"/>
        <v>13800000</v>
      </c>
      <c r="E32" s="4"/>
      <c r="F32" s="4">
        <v>4600000</v>
      </c>
      <c r="G32" s="4"/>
      <c r="H32" s="4"/>
      <c r="I32" s="4"/>
      <c r="J32" s="4"/>
      <c r="K32" s="4">
        <v>4600000</v>
      </c>
      <c r="L32" s="4"/>
      <c r="M32" s="4"/>
      <c r="N32" s="4"/>
      <c r="O32" s="4"/>
      <c r="P32" s="4">
        <v>4600000</v>
      </c>
      <c r="Q32" s="4"/>
      <c r="R32" s="4"/>
      <c r="S32" s="4"/>
      <c r="T32" s="4"/>
      <c r="U32" s="4">
        <v>4600000</v>
      </c>
      <c r="V32" s="4"/>
    </row>
    <row r="33" spans="1:22" x14ac:dyDescent="0.25">
      <c r="A33" s="9">
        <v>9</v>
      </c>
      <c r="B33" s="6" t="s">
        <v>21</v>
      </c>
      <c r="C33" s="20"/>
      <c r="D33" s="17">
        <f t="shared" si="2"/>
        <v>4700000</v>
      </c>
      <c r="E33" s="4"/>
      <c r="F33" s="4">
        <v>4700000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idden="1" x14ac:dyDescent="0.25">
      <c r="A34" s="9">
        <v>10</v>
      </c>
      <c r="B34" s="6" t="s">
        <v>41</v>
      </c>
      <c r="C34" s="20"/>
      <c r="D34" s="17">
        <f t="shared" si="2"/>
        <v>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5">
      <c r="A35" s="9">
        <v>11</v>
      </c>
      <c r="B35" s="6" t="s">
        <v>11</v>
      </c>
      <c r="C35" s="20"/>
      <c r="D35" s="17">
        <f t="shared" si="2"/>
        <v>5000000</v>
      </c>
      <c r="E35" s="4">
        <v>500000</v>
      </c>
      <c r="F35" s="4">
        <v>500000</v>
      </c>
      <c r="G35" s="4"/>
      <c r="H35" s="4">
        <v>500000</v>
      </c>
      <c r="I35" s="4">
        <v>500000</v>
      </c>
      <c r="J35" s="4">
        <v>500000</v>
      </c>
      <c r="K35" s="4">
        <v>500000</v>
      </c>
      <c r="L35" s="4"/>
      <c r="M35" s="4">
        <v>500000</v>
      </c>
      <c r="N35" s="4">
        <v>500000</v>
      </c>
      <c r="O35" s="4">
        <v>500000</v>
      </c>
      <c r="P35" s="4">
        <v>500000</v>
      </c>
      <c r="Q35" s="4"/>
      <c r="R35" s="4">
        <v>500000</v>
      </c>
      <c r="S35" s="4">
        <v>500000</v>
      </c>
      <c r="T35" s="4">
        <v>500000</v>
      </c>
      <c r="U35" s="4">
        <v>500000</v>
      </c>
      <c r="V35" s="4"/>
    </row>
    <row r="36" spans="1:22" x14ac:dyDescent="0.25">
      <c r="A36" s="9">
        <v>13</v>
      </c>
      <c r="B36" s="6" t="s">
        <v>55</v>
      </c>
      <c r="C36" s="20"/>
      <c r="D36" s="17">
        <f t="shared" si="2"/>
        <v>4500000</v>
      </c>
      <c r="E36" s="4">
        <v>4500000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5">
      <c r="A37" s="9">
        <v>14</v>
      </c>
      <c r="B37" s="6" t="s">
        <v>12</v>
      </c>
      <c r="C37" s="20"/>
      <c r="D37" s="17">
        <f t="shared" si="2"/>
        <v>5000000</v>
      </c>
      <c r="E37" s="4">
        <v>500000</v>
      </c>
      <c r="F37" s="4">
        <v>500000</v>
      </c>
      <c r="G37" s="4"/>
      <c r="H37" s="4">
        <v>500000</v>
      </c>
      <c r="I37" s="4">
        <v>500000</v>
      </c>
      <c r="J37" s="4">
        <v>500000</v>
      </c>
      <c r="K37" s="4">
        <v>500000</v>
      </c>
      <c r="L37" s="4"/>
      <c r="M37" s="4">
        <v>500000</v>
      </c>
      <c r="N37" s="4">
        <v>500000</v>
      </c>
      <c r="O37" s="4">
        <v>500000</v>
      </c>
      <c r="P37" s="4">
        <v>500000</v>
      </c>
      <c r="Q37" s="4"/>
      <c r="R37" s="4">
        <v>500000</v>
      </c>
      <c r="S37" s="4">
        <v>500000</v>
      </c>
      <c r="T37" s="4">
        <v>500000</v>
      </c>
      <c r="U37" s="4">
        <v>500000</v>
      </c>
      <c r="V37" s="4"/>
    </row>
    <row r="38" spans="1:22" x14ac:dyDescent="0.25">
      <c r="A38" s="9">
        <v>15</v>
      </c>
      <c r="B38" s="6" t="s">
        <v>69</v>
      </c>
      <c r="C38" s="20">
        <v>43627875</v>
      </c>
      <c r="D38" s="17">
        <f t="shared" si="2"/>
        <v>130883625</v>
      </c>
      <c r="E38" s="4"/>
      <c r="F38" s="20"/>
      <c r="G38" s="20">
        <v>43627875</v>
      </c>
      <c r="H38" s="4"/>
      <c r="I38" s="4"/>
      <c r="J38" s="4"/>
      <c r="K38" s="20"/>
      <c r="L38" s="20">
        <v>43627875</v>
      </c>
      <c r="M38" s="4"/>
      <c r="N38" s="4"/>
      <c r="O38" s="4"/>
      <c r="P38" s="4"/>
      <c r="Q38" s="20">
        <v>43627875</v>
      </c>
      <c r="R38" s="4"/>
      <c r="S38" s="4"/>
      <c r="T38" s="4"/>
      <c r="U38" s="4"/>
      <c r="V38" s="20">
        <v>43627875</v>
      </c>
    </row>
    <row r="39" spans="1:22" x14ac:dyDescent="0.25">
      <c r="A39" s="9">
        <v>16</v>
      </c>
      <c r="B39" s="6" t="s">
        <v>70</v>
      </c>
      <c r="C39" s="20">
        <v>18000000</v>
      </c>
      <c r="D39" s="17">
        <f t="shared" si="2"/>
        <v>57000000</v>
      </c>
      <c r="E39" s="4">
        <v>3000000</v>
      </c>
      <c r="F39" s="20"/>
      <c r="G39" s="20">
        <v>18000000</v>
      </c>
      <c r="H39" s="4"/>
      <c r="I39" s="4"/>
      <c r="J39" s="4"/>
      <c r="K39" s="20"/>
      <c r="L39" s="20">
        <v>18000000</v>
      </c>
      <c r="M39" s="4"/>
      <c r="N39" s="4"/>
      <c r="O39" s="4"/>
      <c r="P39" s="4"/>
      <c r="Q39" s="20">
        <v>18000000</v>
      </c>
      <c r="R39" s="4"/>
      <c r="S39" s="4"/>
      <c r="T39" s="4"/>
      <c r="U39" s="4"/>
      <c r="V39" s="20">
        <v>18000000</v>
      </c>
    </row>
    <row r="40" spans="1:22" x14ac:dyDescent="0.25">
      <c r="A40" s="9"/>
      <c r="B40" s="6" t="s">
        <v>75</v>
      </c>
      <c r="C40" s="20"/>
      <c r="D40" s="17"/>
      <c r="F40" s="20"/>
      <c r="G40" s="20"/>
      <c r="H40" s="4"/>
      <c r="I40" s="4"/>
      <c r="J40" s="4"/>
      <c r="K40" s="20"/>
      <c r="L40" s="4">
        <v>31000000</v>
      </c>
      <c r="M40" s="4"/>
      <c r="N40" s="4"/>
      <c r="O40" s="4"/>
      <c r="P40" s="4"/>
      <c r="Q40" s="4">
        <v>31000000</v>
      </c>
      <c r="R40" s="4"/>
      <c r="S40" s="4"/>
      <c r="T40" s="4"/>
      <c r="U40" s="4"/>
      <c r="V40" s="4">
        <v>31000000</v>
      </c>
    </row>
    <row r="41" spans="1:22" x14ac:dyDescent="0.25">
      <c r="A41" s="9">
        <v>17</v>
      </c>
      <c r="B41" s="6" t="s">
        <v>42</v>
      </c>
      <c r="C41" s="20"/>
      <c r="D41" s="17">
        <f t="shared" si="2"/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5">
      <c r="A42" s="9">
        <v>18</v>
      </c>
      <c r="B42" s="6" t="s">
        <v>43</v>
      </c>
      <c r="C42" s="20"/>
      <c r="D42" s="17">
        <f t="shared" si="2"/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5">
      <c r="A43" s="9">
        <v>19</v>
      </c>
      <c r="B43" s="6" t="s">
        <v>49</v>
      </c>
      <c r="C43" s="20">
        <v>50000000</v>
      </c>
      <c r="D43" s="17">
        <f t="shared" si="2"/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5">
      <c r="A44" s="9">
        <v>20</v>
      </c>
      <c r="B44" s="6" t="s">
        <v>53</v>
      </c>
      <c r="C44" s="20">
        <f>11784667</f>
        <v>11784667</v>
      </c>
      <c r="D44" s="17">
        <f t="shared" si="2"/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5">
      <c r="A45" s="9">
        <v>21</v>
      </c>
      <c r="B45" s="6" t="s">
        <v>54</v>
      </c>
      <c r="C45" s="20">
        <f>1500000+1500000+1500000+1500000+1125000+750000+750000+750000+750000+750000+750000+7500000+750000+750000</f>
        <v>20625000</v>
      </c>
      <c r="D45" s="17">
        <f t="shared" si="2"/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5">
      <c r="A46" s="9">
        <v>22</v>
      </c>
      <c r="B46" s="6" t="s">
        <v>50</v>
      </c>
      <c r="C46" s="17">
        <f>15382000+3413704</f>
        <v>18795704</v>
      </c>
      <c r="D46" s="17">
        <f t="shared" si="2"/>
        <v>18795704</v>
      </c>
      <c r="E46" s="47"/>
      <c r="F46" s="47">
        <f>15382000+3413704</f>
        <v>18795704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25">
      <c r="A47" s="9">
        <v>23</v>
      </c>
      <c r="B47" s="6" t="s">
        <v>51</v>
      </c>
      <c r="C47" s="17">
        <f>71323002+11600337</f>
        <v>82923339</v>
      </c>
      <c r="D47" s="17">
        <f t="shared" si="2"/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5">
      <c r="A48" s="9">
        <v>24</v>
      </c>
      <c r="B48" s="6" t="s">
        <v>52</v>
      </c>
      <c r="C48" s="20">
        <v>122265375</v>
      </c>
      <c r="D48" s="17">
        <f t="shared" si="2"/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5">
      <c r="A49" s="9">
        <v>25</v>
      </c>
      <c r="B49" s="6" t="s">
        <v>26</v>
      </c>
      <c r="C49" s="20"/>
      <c r="D49" s="17">
        <f t="shared" si="2"/>
        <v>225000</v>
      </c>
      <c r="E49" s="4"/>
      <c r="F49" s="4">
        <f>150000+75000</f>
        <v>225000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5">
      <c r="A50" s="36"/>
      <c r="B50" s="37" t="s">
        <v>14</v>
      </c>
      <c r="C50" s="38"/>
      <c r="D50" s="39">
        <f t="shared" ref="D50:V50" si="3">SUM(D24:D49)</f>
        <v>941794391</v>
      </c>
      <c r="E50" s="40">
        <f t="shared" si="3"/>
        <v>15500000</v>
      </c>
      <c r="F50" s="40">
        <f t="shared" si="3"/>
        <v>37917921</v>
      </c>
      <c r="G50" s="40">
        <f t="shared" si="3"/>
        <v>61627875</v>
      </c>
      <c r="H50" s="40">
        <f t="shared" si="3"/>
        <v>84092500</v>
      </c>
      <c r="I50" s="40">
        <f t="shared" si="3"/>
        <v>4900000</v>
      </c>
      <c r="J50" s="40">
        <f t="shared" si="3"/>
        <v>1000000</v>
      </c>
      <c r="K50" s="40">
        <f t="shared" si="3"/>
        <v>596392845</v>
      </c>
      <c r="L50" s="40">
        <f t="shared" si="3"/>
        <v>92627875</v>
      </c>
      <c r="M50" s="40">
        <f t="shared" si="3"/>
        <v>5607500</v>
      </c>
      <c r="N50" s="40">
        <f t="shared" si="3"/>
        <v>4900000</v>
      </c>
      <c r="O50" s="40">
        <f t="shared" si="3"/>
        <v>1000000</v>
      </c>
      <c r="P50" s="40">
        <f t="shared" si="3"/>
        <v>5600000</v>
      </c>
      <c r="Q50" s="40">
        <f t="shared" si="3"/>
        <v>92627875</v>
      </c>
      <c r="R50" s="40">
        <f t="shared" si="3"/>
        <v>5607500</v>
      </c>
      <c r="S50" s="40">
        <f t="shared" si="3"/>
        <v>4900000</v>
      </c>
      <c r="T50" s="40">
        <f t="shared" si="3"/>
        <v>1000000</v>
      </c>
      <c r="U50" s="40">
        <f t="shared" si="3"/>
        <v>5600000</v>
      </c>
      <c r="V50" s="40">
        <f t="shared" si="3"/>
        <v>92627875</v>
      </c>
    </row>
    <row r="51" spans="1:22" s="15" customFormat="1" x14ac:dyDescent="0.25">
      <c r="A51" s="30" t="s">
        <v>62</v>
      </c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x14ac:dyDescent="0.25">
      <c r="A52" s="10"/>
      <c r="B52" s="7" t="s">
        <v>14</v>
      </c>
      <c r="C52" s="21"/>
      <c r="D52" s="13"/>
      <c r="E52" s="5">
        <f>E22-E50</f>
        <v>9500000</v>
      </c>
      <c r="F52" s="5">
        <f t="shared" ref="F52:V52" si="4">F22-F50+E52</f>
        <v>72982079</v>
      </c>
      <c r="G52" s="5">
        <f t="shared" si="4"/>
        <v>11354204</v>
      </c>
      <c r="H52" s="5">
        <f t="shared" si="4"/>
        <v>30861704</v>
      </c>
      <c r="I52" s="5">
        <f t="shared" si="4"/>
        <v>25961704</v>
      </c>
      <c r="J52" s="5">
        <f t="shared" si="4"/>
        <v>24961704</v>
      </c>
      <c r="K52" s="5">
        <f t="shared" si="4"/>
        <v>278529842</v>
      </c>
      <c r="L52" s="5">
        <f t="shared" si="4"/>
        <v>185901967</v>
      </c>
      <c r="M52" s="5">
        <f t="shared" si="4"/>
        <v>303894467</v>
      </c>
      <c r="N52" s="5">
        <f t="shared" si="4"/>
        <v>298994467</v>
      </c>
      <c r="O52" s="5">
        <f t="shared" si="4"/>
        <v>577994467</v>
      </c>
      <c r="P52" s="5">
        <f t="shared" si="4"/>
        <v>572394467</v>
      </c>
      <c r="Q52" s="5">
        <f t="shared" si="4"/>
        <v>479766592</v>
      </c>
      <c r="R52" s="5">
        <f t="shared" si="4"/>
        <v>474159092</v>
      </c>
      <c r="S52" s="5">
        <f t="shared" si="4"/>
        <v>469259092</v>
      </c>
      <c r="T52" s="5">
        <f t="shared" si="4"/>
        <v>1028259092</v>
      </c>
      <c r="U52" s="5">
        <f t="shared" si="4"/>
        <v>1022659092</v>
      </c>
      <c r="V52" s="5">
        <f t="shared" si="4"/>
        <v>930031217</v>
      </c>
    </row>
    <row r="53" spans="1:22" ht="66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ht="21" x14ac:dyDescent="0.35">
      <c r="A54" s="31" t="s">
        <v>24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 spans="1:22" s="2" customFormat="1" x14ac:dyDescent="0.25">
      <c r="A55" s="52" t="s">
        <v>1</v>
      </c>
      <c r="B55" s="53" t="s">
        <v>2</v>
      </c>
      <c r="C55" s="18"/>
      <c r="D55" s="49" t="s">
        <v>33</v>
      </c>
      <c r="E55" s="51"/>
      <c r="F55" s="51"/>
      <c r="G55" s="45"/>
      <c r="H55" s="51" t="s">
        <v>8</v>
      </c>
      <c r="I55" s="51"/>
      <c r="J55" s="51"/>
      <c r="K55" s="51"/>
      <c r="L55" s="45"/>
      <c r="M55" s="51" t="s">
        <v>9</v>
      </c>
      <c r="N55" s="51"/>
      <c r="O55" s="51"/>
      <c r="P55" s="51"/>
      <c r="Q55" s="51"/>
      <c r="R55" s="51" t="s">
        <v>67</v>
      </c>
      <c r="S55" s="51"/>
      <c r="T55" s="51"/>
      <c r="U55" s="51"/>
      <c r="V55" s="51"/>
    </row>
    <row r="56" spans="1:22" s="2" customFormat="1" x14ac:dyDescent="0.25">
      <c r="A56" s="52"/>
      <c r="B56" s="53"/>
      <c r="C56" s="19"/>
      <c r="D56" s="50"/>
      <c r="E56" s="3" t="s">
        <v>4</v>
      </c>
      <c r="F56" s="3" t="s">
        <v>5</v>
      </c>
      <c r="G56" s="3" t="s">
        <v>6</v>
      </c>
      <c r="H56" s="3" t="s">
        <v>3</v>
      </c>
      <c r="I56" s="3" t="s">
        <v>7</v>
      </c>
      <c r="J56" s="3" t="s">
        <v>4</v>
      </c>
      <c r="K56" s="3" t="s">
        <v>5</v>
      </c>
      <c r="L56" s="3" t="s">
        <v>6</v>
      </c>
      <c r="M56" s="3" t="s">
        <v>3</v>
      </c>
      <c r="N56" s="3" t="s">
        <v>7</v>
      </c>
      <c r="O56" s="3" t="s">
        <v>4</v>
      </c>
      <c r="P56" s="3" t="s">
        <v>5</v>
      </c>
      <c r="Q56" s="3" t="s">
        <v>6</v>
      </c>
      <c r="R56" s="3" t="s">
        <v>3</v>
      </c>
      <c r="S56" s="3" t="s">
        <v>7</v>
      </c>
      <c r="T56" s="3" t="s">
        <v>4</v>
      </c>
      <c r="U56" s="3" t="s">
        <v>5</v>
      </c>
      <c r="V56" s="3" t="s">
        <v>6</v>
      </c>
    </row>
    <row r="57" spans="1:22" x14ac:dyDescent="0.25">
      <c r="A57" s="32" t="s">
        <v>10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 x14ac:dyDescent="0.25">
      <c r="A58" s="9">
        <v>1</v>
      </c>
      <c r="B58" s="6" t="s">
        <v>31</v>
      </c>
      <c r="C58" s="20">
        <v>128480000</v>
      </c>
      <c r="D58" s="17">
        <f>SUM(E58:Q58)</f>
        <v>109480000</v>
      </c>
      <c r="E58" s="4"/>
      <c r="F58" s="20">
        <v>109480000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25">
      <c r="A59" s="9">
        <v>2</v>
      </c>
      <c r="B59" s="6" t="s">
        <v>30</v>
      </c>
      <c r="C59" s="20">
        <v>780903000</v>
      </c>
      <c r="D59" s="17">
        <f>SUM(E59:Q59)</f>
        <v>780903000</v>
      </c>
      <c r="E59" s="4">
        <v>20000000</v>
      </c>
      <c r="F59" s="4">
        <v>165000000</v>
      </c>
      <c r="G59" s="4"/>
      <c r="H59" s="4"/>
      <c r="I59" s="4"/>
      <c r="J59" s="4"/>
      <c r="K59" s="4"/>
      <c r="L59" s="4"/>
      <c r="M59" s="20">
        <f>C59-(SUM(E59:K59))</f>
        <v>595903000</v>
      </c>
      <c r="N59" s="4"/>
      <c r="O59" s="4"/>
      <c r="P59" s="4"/>
      <c r="Q59" s="4"/>
      <c r="R59" s="20"/>
      <c r="S59" s="4"/>
      <c r="T59" s="4"/>
      <c r="U59" s="4"/>
      <c r="V59" s="4"/>
    </row>
    <row r="60" spans="1:22" x14ac:dyDescent="0.25">
      <c r="A60" s="9">
        <v>3</v>
      </c>
      <c r="B60" s="6" t="s">
        <v>64</v>
      </c>
      <c r="C60" s="20"/>
      <c r="D60" s="17">
        <f>SUM(E60:Q60)</f>
        <v>0</v>
      </c>
      <c r="E60" s="4"/>
      <c r="F60" s="4"/>
      <c r="G60" s="4"/>
      <c r="H60" s="4"/>
      <c r="I60" s="4"/>
      <c r="J60" s="4"/>
      <c r="K60" s="4"/>
      <c r="L60" s="4"/>
      <c r="M60" s="20"/>
      <c r="N60" s="4"/>
      <c r="O60" s="4"/>
      <c r="P60" s="4"/>
      <c r="Q60" s="4"/>
      <c r="R60" s="20"/>
      <c r="S60" s="4"/>
      <c r="T60" s="4"/>
      <c r="U60" s="4"/>
      <c r="V60" s="4"/>
    </row>
    <row r="61" spans="1:22" x14ac:dyDescent="0.25">
      <c r="A61" s="9">
        <v>3</v>
      </c>
      <c r="B61" s="16" t="s">
        <v>29</v>
      </c>
      <c r="C61" s="27">
        <f>1595567550*90%</f>
        <v>1436010795</v>
      </c>
      <c r="D61" s="17">
        <f>SUM(E61:P61)</f>
        <v>1436010795</v>
      </c>
      <c r="E61" s="4"/>
      <c r="F61" s="4"/>
      <c r="G61" s="4"/>
      <c r="I61" s="4">
        <f>20%*C61</f>
        <v>287202159</v>
      </c>
      <c r="K61" s="4">
        <f>40%*C61</f>
        <v>574404318</v>
      </c>
      <c r="M61" s="4"/>
      <c r="N61" s="4"/>
      <c r="O61" s="4">
        <f>40%*C61</f>
        <v>574404318</v>
      </c>
      <c r="P61" s="4"/>
      <c r="R61" s="4"/>
      <c r="S61" s="4"/>
      <c r="T61" s="4">
        <f>40%*H61</f>
        <v>0</v>
      </c>
      <c r="U61" s="4"/>
      <c r="V61" s="1"/>
    </row>
    <row r="62" spans="1:22" x14ac:dyDescent="0.25">
      <c r="A62" s="10"/>
      <c r="B62" s="7" t="s">
        <v>14</v>
      </c>
      <c r="C62" s="21"/>
      <c r="D62" s="13">
        <f t="shared" ref="D62:Q62" si="5">SUM(D58:D61)</f>
        <v>2326393795</v>
      </c>
      <c r="E62" s="13">
        <f t="shared" si="5"/>
        <v>20000000</v>
      </c>
      <c r="F62" s="13">
        <f t="shared" si="5"/>
        <v>274480000</v>
      </c>
      <c r="G62" s="13">
        <f t="shared" si="5"/>
        <v>0</v>
      </c>
      <c r="H62" s="13">
        <f t="shared" si="5"/>
        <v>0</v>
      </c>
      <c r="I62" s="13">
        <f>SUM(I58:I61)</f>
        <v>287202159</v>
      </c>
      <c r="J62" s="13">
        <f>SUM(J58:J61)</f>
        <v>0</v>
      </c>
      <c r="K62" s="13">
        <f>SUM(K58:K61)</f>
        <v>574404318</v>
      </c>
      <c r="L62" s="13">
        <f>SUM(L58:L61)</f>
        <v>0</v>
      </c>
      <c r="M62" s="13">
        <f t="shared" si="5"/>
        <v>595903000</v>
      </c>
      <c r="N62" s="13">
        <f t="shared" si="5"/>
        <v>0</v>
      </c>
      <c r="O62" s="13">
        <f>SUM(O58:O61)</f>
        <v>574404318</v>
      </c>
      <c r="P62" s="13">
        <f t="shared" si="5"/>
        <v>0</v>
      </c>
      <c r="Q62" s="13">
        <f t="shared" si="5"/>
        <v>0</v>
      </c>
      <c r="R62" s="13">
        <f t="shared" ref="R62:S62" si="6">SUM(R58:R61)</f>
        <v>0</v>
      </c>
      <c r="S62" s="13">
        <f t="shared" si="6"/>
        <v>0</v>
      </c>
      <c r="T62" s="13">
        <f>SUM(T58:T61)</f>
        <v>0</v>
      </c>
      <c r="U62" s="13">
        <f t="shared" ref="U62:V62" si="7">SUM(U58:U61)</f>
        <v>0</v>
      </c>
      <c r="V62" s="13">
        <f t="shared" si="7"/>
        <v>0</v>
      </c>
    </row>
    <row r="63" spans="1:22" x14ac:dyDescent="0.25">
      <c r="A63" s="34" t="s">
        <v>20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</row>
    <row r="64" spans="1:22" x14ac:dyDescent="0.25">
      <c r="A64" s="9">
        <v>1</v>
      </c>
      <c r="B64" s="6" t="s">
        <v>47</v>
      </c>
      <c r="C64" s="20"/>
      <c r="D64" s="17">
        <f t="shared" ref="D64:D75" si="8">SUM(E64:Q64)</f>
        <v>1020824000</v>
      </c>
      <c r="E64" s="4">
        <v>13352000</v>
      </c>
      <c r="F64" s="4">
        <v>117761999.99999999</v>
      </c>
      <c r="G64" s="4">
        <v>76117000</v>
      </c>
      <c r="H64" s="4">
        <v>53762000</v>
      </c>
      <c r="I64" s="4">
        <v>13142000</v>
      </c>
      <c r="J64" s="4">
        <v>82837000</v>
      </c>
      <c r="K64" s="4">
        <v>307602000</v>
      </c>
      <c r="L64" s="4">
        <v>356250000</v>
      </c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x14ac:dyDescent="0.25">
      <c r="A65" s="9">
        <v>2</v>
      </c>
      <c r="B65" s="6" t="s">
        <v>60</v>
      </c>
      <c r="C65" s="20"/>
      <c r="D65" s="17">
        <f t="shared" si="8"/>
        <v>-57150000</v>
      </c>
      <c r="E65" s="4"/>
      <c r="F65" s="4"/>
      <c r="G65" s="4">
        <v>-28575000</v>
      </c>
      <c r="H65" s="4">
        <v>0</v>
      </c>
      <c r="I65" s="4">
        <v>0</v>
      </c>
      <c r="J65" s="4">
        <v>0</v>
      </c>
      <c r="K65" s="4"/>
      <c r="L65" s="4">
        <v>-28575000</v>
      </c>
      <c r="M65" s="4">
        <v>0</v>
      </c>
      <c r="N65" s="4">
        <v>0</v>
      </c>
      <c r="O65" s="4">
        <v>0</v>
      </c>
      <c r="P65" s="4"/>
      <c r="Q65" s="4"/>
      <c r="R65" s="4">
        <v>0</v>
      </c>
      <c r="S65" s="4">
        <v>0</v>
      </c>
      <c r="T65" s="4">
        <v>0</v>
      </c>
      <c r="U65" s="4"/>
      <c r="V65" s="4"/>
    </row>
    <row r="66" spans="1:22" x14ac:dyDescent="0.25">
      <c r="A66" s="9">
        <v>3</v>
      </c>
      <c r="B66" s="6" t="s">
        <v>40</v>
      </c>
      <c r="C66" s="20"/>
      <c r="D66" s="17">
        <f t="shared" si="8"/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25">
      <c r="A67" s="9">
        <v>4</v>
      </c>
      <c r="B67" s="6" t="s">
        <v>15</v>
      </c>
      <c r="C67" s="20"/>
      <c r="D67" s="17">
        <f t="shared" si="8"/>
        <v>7603818</v>
      </c>
      <c r="E67" s="48"/>
      <c r="F67" s="46">
        <f>5207636/2</f>
        <v>2603818</v>
      </c>
      <c r="G67" s="4"/>
      <c r="H67" s="4"/>
      <c r="I67" s="4">
        <f>5000000/2</f>
        <v>2500000</v>
      </c>
      <c r="J67" s="4"/>
      <c r="K67" s="4"/>
      <c r="L67" s="4"/>
      <c r="M67" s="4"/>
      <c r="N67" s="4">
        <f>5000000/2</f>
        <v>2500000</v>
      </c>
      <c r="O67" s="4"/>
      <c r="P67" s="4"/>
      <c r="Q67" s="4"/>
      <c r="R67" s="4"/>
      <c r="S67" s="4">
        <f>5000000/2</f>
        <v>2500000</v>
      </c>
      <c r="T67" s="4"/>
      <c r="U67" s="4"/>
      <c r="V67" s="4"/>
    </row>
    <row r="68" spans="1:22" x14ac:dyDescent="0.25">
      <c r="A68" s="9">
        <v>5</v>
      </c>
      <c r="B68" s="6" t="s">
        <v>17</v>
      </c>
      <c r="C68" s="20"/>
      <c r="D68" s="17">
        <f t="shared" si="8"/>
        <v>735899</v>
      </c>
      <c r="E68" s="48"/>
      <c r="F68" s="46">
        <f>471798/2</f>
        <v>235899</v>
      </c>
      <c r="G68" s="4"/>
      <c r="H68" s="4"/>
      <c r="I68" s="4">
        <f>500000/2</f>
        <v>250000</v>
      </c>
      <c r="J68" s="4"/>
      <c r="K68" s="4"/>
      <c r="L68" s="4"/>
      <c r="M68" s="4"/>
      <c r="N68" s="4">
        <f>500000/2</f>
        <v>250000</v>
      </c>
      <c r="O68" s="4"/>
      <c r="P68" s="4"/>
      <c r="Q68" s="4"/>
      <c r="R68" s="4"/>
      <c r="S68" s="4">
        <f>500000/2</f>
        <v>250000</v>
      </c>
      <c r="T68" s="4"/>
      <c r="U68" s="4"/>
      <c r="V68" s="4"/>
    </row>
    <row r="69" spans="1:22" x14ac:dyDescent="0.25">
      <c r="A69" s="9">
        <v>6</v>
      </c>
      <c r="B69" s="6" t="s">
        <v>18</v>
      </c>
      <c r="C69" s="20"/>
      <c r="D69" s="17">
        <f t="shared" si="8"/>
        <v>3450000</v>
      </c>
      <c r="E69" s="48"/>
      <c r="F69" s="46">
        <f>2300000/2</f>
        <v>1150000</v>
      </c>
      <c r="G69" s="4"/>
      <c r="H69" s="4"/>
      <c r="I69" s="4">
        <f>2300000/2</f>
        <v>1150000</v>
      </c>
      <c r="J69" s="4"/>
      <c r="K69" s="4"/>
      <c r="L69" s="4"/>
      <c r="M69" s="4"/>
      <c r="N69" s="4">
        <f>2300000/2</f>
        <v>1150000</v>
      </c>
      <c r="O69" s="4"/>
      <c r="P69" s="4"/>
      <c r="Q69" s="4"/>
      <c r="R69" s="4"/>
      <c r="S69" s="4">
        <f>2300000/2</f>
        <v>1150000</v>
      </c>
      <c r="T69" s="4"/>
      <c r="U69" s="4"/>
      <c r="V69" s="4"/>
    </row>
    <row r="70" spans="1:22" x14ac:dyDescent="0.25">
      <c r="A70" s="9">
        <v>7</v>
      </c>
      <c r="B70" s="6" t="s">
        <v>11</v>
      </c>
      <c r="C70" s="20"/>
      <c r="D70" s="17">
        <f t="shared" si="8"/>
        <v>5500000</v>
      </c>
      <c r="E70" s="4">
        <v>500000</v>
      </c>
      <c r="F70" s="4">
        <v>500000</v>
      </c>
      <c r="G70" s="4"/>
      <c r="H70" s="4">
        <v>500000</v>
      </c>
      <c r="I70" s="4">
        <v>500000</v>
      </c>
      <c r="J70" s="4">
        <v>500000</v>
      </c>
      <c r="K70" s="4">
        <v>500000</v>
      </c>
      <c r="L70" s="4"/>
      <c r="M70" s="4">
        <v>500000</v>
      </c>
      <c r="N70" s="4">
        <v>500000</v>
      </c>
      <c r="O70" s="4">
        <v>500000</v>
      </c>
      <c r="P70" s="4">
        <v>500000</v>
      </c>
      <c r="Q70" s="4">
        <v>500000</v>
      </c>
      <c r="R70" s="4">
        <v>500000</v>
      </c>
      <c r="S70" s="4">
        <v>500000</v>
      </c>
      <c r="T70" s="4">
        <v>500000</v>
      </c>
      <c r="U70" s="4">
        <v>500000</v>
      </c>
      <c r="V70" s="4">
        <v>500000</v>
      </c>
    </row>
    <row r="71" spans="1:22" x14ac:dyDescent="0.25">
      <c r="A71" s="9">
        <v>8</v>
      </c>
      <c r="B71" s="6" t="s">
        <v>12</v>
      </c>
      <c r="C71" s="20"/>
      <c r="D71" s="17">
        <f t="shared" si="8"/>
        <v>5500000</v>
      </c>
      <c r="E71" s="4">
        <v>500000</v>
      </c>
      <c r="F71" s="4">
        <v>500000</v>
      </c>
      <c r="G71" s="4"/>
      <c r="H71" s="4">
        <v>500000</v>
      </c>
      <c r="I71" s="4">
        <v>500000</v>
      </c>
      <c r="J71" s="4">
        <v>500000</v>
      </c>
      <c r="K71" s="4">
        <v>500000</v>
      </c>
      <c r="L71" s="4"/>
      <c r="M71" s="4">
        <v>500000</v>
      </c>
      <c r="N71" s="4">
        <v>500000</v>
      </c>
      <c r="O71" s="4">
        <v>500000</v>
      </c>
      <c r="P71" s="4">
        <v>500000</v>
      </c>
      <c r="Q71" s="4">
        <v>500000</v>
      </c>
      <c r="R71" s="4">
        <v>500000</v>
      </c>
      <c r="S71" s="4">
        <v>500000</v>
      </c>
      <c r="T71" s="4">
        <v>500000</v>
      </c>
      <c r="U71" s="4">
        <v>500000</v>
      </c>
      <c r="V71" s="4">
        <v>500000</v>
      </c>
    </row>
    <row r="72" spans="1:22" x14ac:dyDescent="0.25">
      <c r="A72" s="9">
        <v>9</v>
      </c>
      <c r="B72" s="6" t="s">
        <v>13</v>
      </c>
      <c r="C72" s="4">
        <v>47277875</v>
      </c>
      <c r="D72" s="17">
        <f t="shared" si="8"/>
        <v>141833625</v>
      </c>
      <c r="E72" s="4"/>
      <c r="F72" s="4"/>
      <c r="G72" s="4">
        <v>47277875</v>
      </c>
      <c r="H72" s="4"/>
      <c r="I72" s="4"/>
      <c r="J72" s="4"/>
      <c r="K72" s="4"/>
      <c r="L72" s="4">
        <v>47277875</v>
      </c>
      <c r="M72" s="4"/>
      <c r="N72" s="4"/>
      <c r="O72" s="4"/>
      <c r="P72" s="4"/>
      <c r="Q72" s="4">
        <v>47277875</v>
      </c>
      <c r="R72" s="4"/>
      <c r="S72" s="4"/>
      <c r="T72" s="4"/>
      <c r="U72" s="4"/>
      <c r="V72" s="4">
        <v>47277875</v>
      </c>
    </row>
    <row r="73" spans="1:22" x14ac:dyDescent="0.25">
      <c r="A73" s="9">
        <v>10</v>
      </c>
      <c r="B73" s="6" t="s">
        <v>65</v>
      </c>
      <c r="C73" s="4">
        <v>25500000</v>
      </c>
      <c r="D73" s="17">
        <f t="shared" si="8"/>
        <v>87500000</v>
      </c>
      <c r="E73" s="4">
        <f>3000000+8000000</f>
        <v>11000000</v>
      </c>
      <c r="F73" s="4"/>
      <c r="G73" s="4">
        <v>25500000</v>
      </c>
      <c r="H73" s="4"/>
      <c r="I73" s="4"/>
      <c r="J73" s="4"/>
      <c r="K73" s="4"/>
      <c r="L73" s="4">
        <v>25500000</v>
      </c>
      <c r="M73" s="4"/>
      <c r="N73" s="4"/>
      <c r="O73" s="4"/>
      <c r="P73" s="4"/>
      <c r="Q73" s="4">
        <v>25500000</v>
      </c>
      <c r="R73" s="4"/>
      <c r="S73" s="4"/>
      <c r="T73" s="4"/>
      <c r="U73" s="4"/>
      <c r="V73" s="4">
        <v>25500000</v>
      </c>
    </row>
    <row r="74" spans="1:22" x14ac:dyDescent="0.25">
      <c r="A74" s="9">
        <v>11</v>
      </c>
      <c r="B74" s="6" t="s">
        <v>48</v>
      </c>
      <c r="C74" s="20">
        <v>2500000</v>
      </c>
      <c r="D74" s="17">
        <f t="shared" si="8"/>
        <v>2500000</v>
      </c>
      <c r="E74" s="4"/>
      <c r="F74" s="4"/>
      <c r="G74" s="4"/>
      <c r="H74" s="4"/>
      <c r="I74" s="4"/>
      <c r="J74" s="4"/>
      <c r="K74" s="20"/>
      <c r="L74" s="20"/>
      <c r="M74" s="4"/>
      <c r="N74" s="4"/>
      <c r="O74" s="4"/>
      <c r="P74" s="4"/>
      <c r="Q74" s="4">
        <v>2500000</v>
      </c>
      <c r="R74" s="4"/>
      <c r="S74" s="4"/>
      <c r="T74" s="4"/>
      <c r="U74" s="4"/>
      <c r="V74" s="4">
        <v>2500000</v>
      </c>
    </row>
    <row r="75" spans="1:22" x14ac:dyDescent="0.25">
      <c r="A75" s="9">
        <v>12</v>
      </c>
      <c r="B75" s="6" t="s">
        <v>27</v>
      </c>
      <c r="C75" s="20"/>
      <c r="D75" s="17">
        <f t="shared" si="8"/>
        <v>18450000</v>
      </c>
      <c r="E75" s="4"/>
      <c r="F75" s="4">
        <v>18450000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25">
      <c r="A76" s="10"/>
      <c r="B76" s="7" t="s">
        <v>14</v>
      </c>
      <c r="C76" s="21"/>
      <c r="D76" s="13">
        <f t="shared" ref="D76:V76" si="9">SUM(D64:D75)</f>
        <v>1236747342</v>
      </c>
      <c r="E76" s="5">
        <f t="shared" si="9"/>
        <v>25352000</v>
      </c>
      <c r="F76" s="5">
        <f t="shared" si="9"/>
        <v>141201717</v>
      </c>
      <c r="G76" s="5">
        <f t="shared" si="9"/>
        <v>120319875</v>
      </c>
      <c r="H76" s="5">
        <f t="shared" si="9"/>
        <v>54762000</v>
      </c>
      <c r="I76" s="5">
        <f t="shared" si="9"/>
        <v>18042000</v>
      </c>
      <c r="J76" s="5">
        <f t="shared" si="9"/>
        <v>83837000</v>
      </c>
      <c r="K76" s="5">
        <f t="shared" si="9"/>
        <v>308602000</v>
      </c>
      <c r="L76" s="5">
        <f t="shared" si="9"/>
        <v>400452875</v>
      </c>
      <c r="M76" s="5">
        <f t="shared" si="9"/>
        <v>1000000</v>
      </c>
      <c r="N76" s="5">
        <f t="shared" si="9"/>
        <v>4900000</v>
      </c>
      <c r="O76" s="5">
        <f t="shared" si="9"/>
        <v>1000000</v>
      </c>
      <c r="P76" s="5">
        <f t="shared" si="9"/>
        <v>1000000</v>
      </c>
      <c r="Q76" s="5">
        <f t="shared" si="9"/>
        <v>76277875</v>
      </c>
      <c r="R76" s="5">
        <f t="shared" si="9"/>
        <v>1000000</v>
      </c>
      <c r="S76" s="5">
        <f t="shared" si="9"/>
        <v>4900000</v>
      </c>
      <c r="T76" s="5">
        <f t="shared" si="9"/>
        <v>1000000</v>
      </c>
      <c r="U76" s="5">
        <f t="shared" si="9"/>
        <v>1000000</v>
      </c>
      <c r="V76" s="5">
        <f t="shared" si="9"/>
        <v>76277875</v>
      </c>
    </row>
    <row r="77" spans="1:22" s="28" customFormat="1" x14ac:dyDescent="0.25">
      <c r="A77" s="30" t="s">
        <v>25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 x14ac:dyDescent="0.25">
      <c r="A78" s="10"/>
      <c r="B78" s="7" t="s">
        <v>14</v>
      </c>
      <c r="C78" s="21"/>
      <c r="D78" s="13"/>
      <c r="E78" s="5">
        <f>E62-E76</f>
        <v>-5352000</v>
      </c>
      <c r="F78" s="5">
        <f t="shared" ref="F78:V78" si="10">F62-F76+E78</f>
        <v>127926283</v>
      </c>
      <c r="G78" s="5">
        <f t="shared" si="10"/>
        <v>7606408</v>
      </c>
      <c r="H78" s="5">
        <f t="shared" si="10"/>
        <v>-47155592</v>
      </c>
      <c r="I78" s="5">
        <f t="shared" si="10"/>
        <v>222004567</v>
      </c>
      <c r="J78" s="5">
        <f t="shared" si="10"/>
        <v>138167567</v>
      </c>
      <c r="K78" s="5">
        <f t="shared" si="10"/>
        <v>403969885</v>
      </c>
      <c r="L78" s="5">
        <f t="shared" si="10"/>
        <v>3517010</v>
      </c>
      <c r="M78" s="5">
        <f t="shared" si="10"/>
        <v>598420010</v>
      </c>
      <c r="N78" s="5">
        <f t="shared" si="10"/>
        <v>593520010</v>
      </c>
      <c r="O78" s="5">
        <f t="shared" si="10"/>
        <v>1166924328</v>
      </c>
      <c r="P78" s="5">
        <f t="shared" si="10"/>
        <v>1165924328</v>
      </c>
      <c r="Q78" s="5">
        <f t="shared" si="10"/>
        <v>1089646453</v>
      </c>
      <c r="R78" s="5">
        <f t="shared" si="10"/>
        <v>1088646453</v>
      </c>
      <c r="S78" s="5">
        <f t="shared" si="10"/>
        <v>1083746453</v>
      </c>
      <c r="T78" s="5">
        <f t="shared" si="10"/>
        <v>1082746453</v>
      </c>
      <c r="U78" s="5">
        <f t="shared" si="10"/>
        <v>1081746453</v>
      </c>
      <c r="V78" s="5">
        <f t="shared" si="10"/>
        <v>1005468578</v>
      </c>
    </row>
    <row r="79" spans="1:22" x14ac:dyDescent="0.25">
      <c r="R79" s="1"/>
      <c r="S79" s="1"/>
      <c r="T79" s="1"/>
      <c r="U79" s="1"/>
      <c r="V79" s="1"/>
    </row>
    <row r="80" spans="1:22" x14ac:dyDescent="0.25">
      <c r="R80" s="1"/>
      <c r="S80" s="1"/>
      <c r="T80" s="1"/>
      <c r="U80" s="1"/>
      <c r="V80" s="1"/>
    </row>
    <row r="81" spans="2:22" x14ac:dyDescent="0.25">
      <c r="B81" s="8" t="s">
        <v>44</v>
      </c>
      <c r="E81" s="1">
        <f t="shared" ref="E81:V81" si="11">E22+E62</f>
        <v>45000000</v>
      </c>
      <c r="F81" s="1">
        <f t="shared" si="11"/>
        <v>375880000</v>
      </c>
      <c r="G81" s="1">
        <f t="shared" si="11"/>
        <v>0</v>
      </c>
      <c r="H81" s="1">
        <f t="shared" si="11"/>
        <v>103600000</v>
      </c>
      <c r="I81" s="1">
        <f t="shared" si="11"/>
        <v>287202159</v>
      </c>
      <c r="J81" s="1">
        <f t="shared" si="11"/>
        <v>0</v>
      </c>
      <c r="K81" s="1">
        <f t="shared" si="11"/>
        <v>1424365301</v>
      </c>
      <c r="L81" s="1">
        <f t="shared" si="11"/>
        <v>0</v>
      </c>
      <c r="M81" s="1">
        <f t="shared" si="11"/>
        <v>719503000</v>
      </c>
      <c r="N81" s="1">
        <f t="shared" si="11"/>
        <v>0</v>
      </c>
      <c r="O81" s="1">
        <f t="shared" si="11"/>
        <v>854404318</v>
      </c>
      <c r="P81" s="1">
        <f t="shared" si="11"/>
        <v>0</v>
      </c>
      <c r="Q81" s="1">
        <f t="shared" si="11"/>
        <v>0</v>
      </c>
      <c r="R81" s="1">
        <f t="shared" si="11"/>
        <v>0</v>
      </c>
      <c r="S81" s="1">
        <f t="shared" si="11"/>
        <v>0</v>
      </c>
      <c r="T81" s="1">
        <f t="shared" si="11"/>
        <v>560000000</v>
      </c>
      <c r="U81" s="1">
        <f t="shared" si="11"/>
        <v>0</v>
      </c>
      <c r="V81" s="1">
        <f t="shared" si="11"/>
        <v>0</v>
      </c>
    </row>
    <row r="82" spans="2:22" x14ac:dyDescent="0.25">
      <c r="B82" s="8" t="s">
        <v>45</v>
      </c>
      <c r="E82" s="1">
        <f t="shared" ref="E82:V82" si="12">E50+E76</f>
        <v>40852000</v>
      </c>
      <c r="F82" s="1">
        <f t="shared" si="12"/>
        <v>179119638</v>
      </c>
      <c r="G82" s="1">
        <f t="shared" si="12"/>
        <v>181947750</v>
      </c>
      <c r="H82" s="1">
        <f t="shared" si="12"/>
        <v>138854500</v>
      </c>
      <c r="I82" s="1">
        <f t="shared" si="12"/>
        <v>22942000</v>
      </c>
      <c r="J82" s="1">
        <f t="shared" si="12"/>
        <v>84837000</v>
      </c>
      <c r="K82" s="1">
        <f t="shared" si="12"/>
        <v>904994845</v>
      </c>
      <c r="L82" s="1">
        <f t="shared" si="12"/>
        <v>493080750</v>
      </c>
      <c r="M82" s="1">
        <f t="shared" si="12"/>
        <v>6607500</v>
      </c>
      <c r="N82" s="1">
        <f t="shared" si="12"/>
        <v>9800000</v>
      </c>
      <c r="O82" s="1">
        <f t="shared" si="12"/>
        <v>2000000</v>
      </c>
      <c r="P82" s="1">
        <f t="shared" si="12"/>
        <v>6600000</v>
      </c>
      <c r="Q82" s="1">
        <f t="shared" si="12"/>
        <v>168905750</v>
      </c>
      <c r="R82" s="1">
        <f t="shared" si="12"/>
        <v>6607500</v>
      </c>
      <c r="S82" s="1">
        <f t="shared" si="12"/>
        <v>9800000</v>
      </c>
      <c r="T82" s="1">
        <f t="shared" si="12"/>
        <v>2000000</v>
      </c>
      <c r="U82" s="1">
        <f t="shared" si="12"/>
        <v>6600000</v>
      </c>
      <c r="V82" s="1">
        <f t="shared" si="12"/>
        <v>168905750</v>
      </c>
    </row>
    <row r="83" spans="2:22" x14ac:dyDescent="0.25">
      <c r="B83" s="8" t="s">
        <v>46</v>
      </c>
      <c r="E83" s="1">
        <f t="shared" ref="E83:F83" si="13">E81-E82</f>
        <v>4148000</v>
      </c>
      <c r="F83" s="1">
        <f t="shared" si="13"/>
        <v>196760362</v>
      </c>
      <c r="G83" s="1">
        <f t="shared" ref="G83:Q83" si="14">G81-G82</f>
        <v>-181947750</v>
      </c>
      <c r="H83" s="1">
        <f t="shared" si="14"/>
        <v>-35254500</v>
      </c>
      <c r="I83" s="1">
        <f t="shared" si="14"/>
        <v>264260159</v>
      </c>
      <c r="J83" s="1">
        <f t="shared" si="14"/>
        <v>-84837000</v>
      </c>
      <c r="K83" s="1">
        <f t="shared" si="14"/>
        <v>519370456</v>
      </c>
      <c r="L83" s="1">
        <f t="shared" si="14"/>
        <v>-493080750</v>
      </c>
      <c r="M83" s="1">
        <f t="shared" si="14"/>
        <v>712895500</v>
      </c>
      <c r="N83" s="1">
        <f t="shared" si="14"/>
        <v>-9800000</v>
      </c>
      <c r="O83" s="1">
        <f t="shared" si="14"/>
        <v>852404318</v>
      </c>
      <c r="P83" s="1">
        <f t="shared" si="14"/>
        <v>-6600000</v>
      </c>
      <c r="Q83" s="1">
        <f t="shared" si="14"/>
        <v>-168905750</v>
      </c>
      <c r="R83" s="1">
        <f t="shared" ref="R83:V83" si="15">R81-R82</f>
        <v>-6607500</v>
      </c>
      <c r="S83" s="1">
        <f t="shared" si="15"/>
        <v>-9800000</v>
      </c>
      <c r="T83" s="1">
        <f t="shared" si="15"/>
        <v>558000000</v>
      </c>
      <c r="U83" s="1">
        <f t="shared" si="15"/>
        <v>-6600000</v>
      </c>
      <c r="V83" s="1">
        <f t="shared" si="15"/>
        <v>-168905750</v>
      </c>
    </row>
    <row r="84" spans="2:22" x14ac:dyDescent="0.25">
      <c r="B84" s="8" t="s">
        <v>25</v>
      </c>
      <c r="E84" s="1">
        <f t="shared" ref="E84:V84" si="16">E78+E52</f>
        <v>4148000</v>
      </c>
      <c r="F84" s="1">
        <f t="shared" si="16"/>
        <v>200908362</v>
      </c>
      <c r="G84" s="1">
        <f t="shared" si="16"/>
        <v>18960612</v>
      </c>
      <c r="H84" s="1">
        <f t="shared" si="16"/>
        <v>-16293888</v>
      </c>
      <c r="I84" s="1">
        <f t="shared" si="16"/>
        <v>247966271</v>
      </c>
      <c r="J84" s="1">
        <f t="shared" si="16"/>
        <v>163129271</v>
      </c>
      <c r="K84" s="1">
        <f t="shared" si="16"/>
        <v>682499727</v>
      </c>
      <c r="L84" s="1">
        <f t="shared" si="16"/>
        <v>189418977</v>
      </c>
      <c r="M84" s="1">
        <f t="shared" si="16"/>
        <v>902314477</v>
      </c>
      <c r="N84" s="1">
        <f t="shared" si="16"/>
        <v>892514477</v>
      </c>
      <c r="O84" s="1">
        <f t="shared" si="16"/>
        <v>1744918795</v>
      </c>
      <c r="P84" s="1">
        <f t="shared" si="16"/>
        <v>1738318795</v>
      </c>
      <c r="Q84" s="1">
        <f t="shared" si="16"/>
        <v>1569413045</v>
      </c>
      <c r="R84" s="1">
        <f t="shared" si="16"/>
        <v>1562805545</v>
      </c>
      <c r="S84" s="1">
        <f t="shared" si="16"/>
        <v>1553005545</v>
      </c>
      <c r="T84" s="1">
        <f t="shared" si="16"/>
        <v>2111005545</v>
      </c>
      <c r="U84" s="1">
        <f t="shared" si="16"/>
        <v>2104405545</v>
      </c>
      <c r="V84" s="1">
        <f t="shared" si="16"/>
        <v>1935499795</v>
      </c>
    </row>
  </sheetData>
  <mergeCells count="15">
    <mergeCell ref="R3:V3"/>
    <mergeCell ref="R55:V55"/>
    <mergeCell ref="E3:G3"/>
    <mergeCell ref="E55:F55"/>
    <mergeCell ref="H55:K55"/>
    <mergeCell ref="M55:Q55"/>
    <mergeCell ref="D55:D56"/>
    <mergeCell ref="H3:K3"/>
    <mergeCell ref="M3:Q3"/>
    <mergeCell ref="D3:D4"/>
    <mergeCell ref="A3:A4"/>
    <mergeCell ref="B3:B4"/>
    <mergeCell ref="A55:A56"/>
    <mergeCell ref="B55:B56"/>
    <mergeCell ref="C3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elixer</dc:creator>
  <cp:lastModifiedBy>paput</cp:lastModifiedBy>
  <dcterms:created xsi:type="dcterms:W3CDTF">2017-08-14T02:15:48Z</dcterms:created>
  <dcterms:modified xsi:type="dcterms:W3CDTF">2017-09-14T10:43:59Z</dcterms:modified>
</cp:coreProperties>
</file>